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showInkAnnotation="0" codeName="ThisWorkbook" autoCompressPictures="0"/>
  <mc:AlternateContent xmlns:mc="http://schemas.openxmlformats.org/markup-compatibility/2006">
    <mc:Choice Requires="x15">
      <x15ac:absPath xmlns:x15ac="http://schemas.microsoft.com/office/spreadsheetml/2010/11/ac" url="C:\Users\gtoro.ANI\Desktop\EVALUACIÓN DORADO II\"/>
    </mc:Choice>
  </mc:AlternateContent>
  <bookViews>
    <workbookView xWindow="0" yWindow="0" windowWidth="20490" windowHeight="7530" tabRatio="675"/>
  </bookViews>
  <sheets>
    <sheet name="CONSOLIDADO" sheetId="6" r:id="rId1"/>
    <sheet name="PARAMETROS" sheetId="26" r:id="rId2"/>
    <sheet name="EXP GEN." sheetId="11" r:id="rId3"/>
    <sheet name="EXP ESPEC." sheetId="33" r:id="rId4"/>
    <sheet name="DESEMPATE" sheetId="30" r:id="rId5"/>
    <sheet name="DESEMPATE 1" sheetId="14" state="hidden" r:id="rId6"/>
    <sheet name="SH TRM" sheetId="27" r:id="rId7"/>
    <sheet name="PROM TRM MES" sheetId="28" r:id="rId8"/>
    <sheet name="SH EURO" sheetId="31" r:id="rId9"/>
    <sheet name="PROM EUR MES" sheetId="32" r:id="rId10"/>
  </sheets>
  <externalReferences>
    <externalReference r:id="rId11"/>
    <externalReference r:id="rId12"/>
  </externalReferences>
  <definedNames>
    <definedName name="_xlnm._FilterDatabase" localSheetId="3" hidden="1">'EXP ESPEC.'!$A$1:$AH$37</definedName>
    <definedName name="_xlnm._FilterDatabase" localSheetId="2" hidden="1">'EXP GEN.'!$A$1:$AT$39</definedName>
    <definedName name="CM010EE">PARAMETROS!$O$9</definedName>
    <definedName name="CM010EG">PARAMETROS!$E$9</definedName>
    <definedName name="CM010EGC1">PARAMETROS!$G$9</definedName>
    <definedName name="CM010EGC2">PARAMETROS!$I$9</definedName>
    <definedName name="CM010EGC3">PARAMETROS!$K$9</definedName>
    <definedName name="CM010PL">PARAMETROS!$M$9</definedName>
    <definedName name="data" localSheetId="9">'PROM EUR MES'!$A$1:$K$217</definedName>
    <definedName name="Datos" localSheetId="8">'SH EURO'!$A$1:$K$6342</definedName>
  </definedNames>
  <calcPr calcId="171027" concurrentCalc="0"/>
</workbook>
</file>

<file path=xl/calcChain.xml><?xml version="1.0" encoding="utf-8"?>
<calcChain xmlns="http://schemas.openxmlformats.org/spreadsheetml/2006/main">
  <c r="U25" i="11" l="1"/>
  <c r="W25" i="11"/>
  <c r="V25" i="11"/>
  <c r="X25" i="11"/>
  <c r="W28" i="33"/>
  <c r="Q29" i="33"/>
  <c r="P29" i="33"/>
  <c r="O29" i="33"/>
  <c r="N29" i="33"/>
  <c r="Q28" i="33"/>
  <c r="P28" i="33"/>
  <c r="O28" i="33"/>
  <c r="N28" i="33"/>
  <c r="Q27" i="33"/>
  <c r="P27" i="33"/>
  <c r="O27" i="33"/>
  <c r="N27" i="33"/>
  <c r="Q26" i="33"/>
  <c r="P26" i="33"/>
  <c r="O26" i="33"/>
  <c r="N26" i="33"/>
  <c r="Q25" i="33"/>
  <c r="P25" i="33"/>
  <c r="O25" i="33"/>
  <c r="N25" i="33"/>
  <c r="Q24" i="33"/>
  <c r="P24" i="33"/>
  <c r="O24" i="33"/>
  <c r="N24" i="33"/>
  <c r="Q23" i="33"/>
  <c r="P23" i="33"/>
  <c r="O23" i="33"/>
  <c r="N23" i="33"/>
  <c r="Q22" i="33"/>
  <c r="P22" i="33"/>
  <c r="O22" i="33"/>
  <c r="N22" i="33"/>
  <c r="Q21" i="33"/>
  <c r="P21" i="33"/>
  <c r="O21" i="33"/>
  <c r="N21" i="33"/>
  <c r="AR30" i="11"/>
  <c r="AR29" i="11"/>
  <c r="AR28" i="11"/>
  <c r="AR27" i="11"/>
  <c r="AR26" i="11"/>
  <c r="AR25" i="11"/>
  <c r="AR24" i="11"/>
  <c r="AR23" i="11"/>
  <c r="S28" i="11"/>
  <c r="W34" i="33"/>
  <c r="Q35" i="33"/>
  <c r="P35" i="33"/>
  <c r="O35" i="33"/>
  <c r="N35" i="33"/>
  <c r="Q34" i="33"/>
  <c r="P34" i="33"/>
  <c r="O34" i="33"/>
  <c r="N34" i="33"/>
  <c r="Q33" i="33"/>
  <c r="P33" i="33"/>
  <c r="O33" i="33"/>
  <c r="N33" i="33"/>
  <c r="Q32" i="33"/>
  <c r="P32" i="33"/>
  <c r="O32" i="33"/>
  <c r="N32" i="33"/>
  <c r="Q31" i="33"/>
  <c r="P31" i="33"/>
  <c r="O31" i="33"/>
  <c r="N31" i="33"/>
  <c r="Q30" i="33"/>
  <c r="P30" i="33"/>
  <c r="O30" i="33"/>
  <c r="N30" i="33"/>
  <c r="AR42" i="11"/>
  <c r="AR41" i="11"/>
  <c r="AR40" i="11"/>
  <c r="AR39" i="11"/>
  <c r="AR38" i="11"/>
  <c r="AR37" i="11"/>
  <c r="AR36" i="11"/>
  <c r="AR35" i="11"/>
  <c r="AR34" i="11"/>
  <c r="AR33" i="11"/>
  <c r="Y11" i="33"/>
  <c r="N7" i="33"/>
  <c r="O7" i="33"/>
  <c r="P7" i="33"/>
  <c r="Q7" i="33"/>
  <c r="Y22" i="33"/>
  <c r="D21" i="33"/>
  <c r="D22" i="33"/>
  <c r="D23" i="33"/>
  <c r="D24" i="33"/>
  <c r="D25" i="33"/>
  <c r="D26" i="33"/>
  <c r="D27" i="33"/>
  <c r="D28" i="33"/>
  <c r="D29" i="33"/>
  <c r="D3" i="33"/>
  <c r="D4" i="33"/>
  <c r="D5" i="33"/>
  <c r="D6" i="33"/>
  <c r="D7" i="33"/>
  <c r="D8" i="33"/>
  <c r="D9" i="33"/>
  <c r="D10" i="33"/>
  <c r="D11" i="33"/>
  <c r="D30" i="33"/>
  <c r="D31" i="33"/>
  <c r="D32" i="33"/>
  <c r="D33" i="33"/>
  <c r="D34" i="33"/>
  <c r="D35" i="33"/>
  <c r="AA30" i="33"/>
  <c r="Z30" i="33"/>
  <c r="AB30" i="33"/>
  <c r="U30" i="33"/>
  <c r="V30" i="33"/>
  <c r="AC30" i="33"/>
  <c r="AD30" i="33"/>
  <c r="AD31" i="33"/>
  <c r="AD32" i="33"/>
  <c r="AD33" i="33"/>
  <c r="Y34" i="33"/>
  <c r="AA34" i="33"/>
  <c r="Z34" i="33"/>
  <c r="AB34" i="33"/>
  <c r="U34" i="33"/>
  <c r="V34" i="33"/>
  <c r="AC34" i="33"/>
  <c r="AD34" i="33"/>
  <c r="AD35" i="33"/>
  <c r="D12" i="33"/>
  <c r="D13" i="33"/>
  <c r="D14" i="33"/>
  <c r="D15" i="33"/>
  <c r="D16" i="33"/>
  <c r="D17" i="33"/>
  <c r="D18" i="33"/>
  <c r="D19" i="33"/>
  <c r="D20" i="33"/>
  <c r="D36" i="33"/>
  <c r="D37" i="33"/>
  <c r="D38" i="33"/>
  <c r="D39" i="33"/>
  <c r="D40" i="33"/>
  <c r="D41" i="33"/>
  <c r="D42" i="33"/>
  <c r="D43" i="33"/>
  <c r="D44" i="33"/>
  <c r="D45" i="33"/>
  <c r="D46" i="33"/>
  <c r="D47" i="33"/>
  <c r="D48" i="33"/>
  <c r="D49" i="33"/>
  <c r="D50" i="33"/>
  <c r="D51" i="33"/>
  <c r="D52" i="33"/>
  <c r="D53" i="33"/>
  <c r="D54" i="33"/>
  <c r="D55" i="33"/>
  <c r="D56" i="33"/>
  <c r="D57" i="33"/>
  <c r="D58" i="33"/>
  <c r="D59" i="33"/>
  <c r="D60" i="33"/>
  <c r="D61" i="33"/>
  <c r="D62" i="33"/>
  <c r="D63" i="33"/>
  <c r="D64" i="33"/>
  <c r="D65" i="33"/>
  <c r="D66" i="33"/>
  <c r="D67" i="33"/>
  <c r="D68" i="33"/>
  <c r="D69" i="33"/>
  <c r="D70" i="33"/>
  <c r="D71" i="33"/>
  <c r="D72" i="33"/>
  <c r="D73" i="33"/>
  <c r="D74" i="33"/>
  <c r="D75" i="33"/>
  <c r="D76" i="33"/>
  <c r="D77" i="33"/>
  <c r="D78" i="33"/>
  <c r="D79" i="33"/>
  <c r="D80" i="33"/>
  <c r="D81" i="33"/>
  <c r="D82" i="33"/>
  <c r="D83" i="33"/>
  <c r="D84" i="33"/>
  <c r="D85" i="33"/>
  <c r="D86" i="33"/>
  <c r="D87" i="33"/>
  <c r="D88" i="33"/>
  <c r="D89" i="33"/>
  <c r="D90" i="33"/>
  <c r="D91" i="33"/>
  <c r="D92" i="33"/>
  <c r="D93" i="33"/>
  <c r="D94" i="33"/>
  <c r="D95" i="33"/>
  <c r="D96" i="33"/>
  <c r="D97" i="33"/>
  <c r="D98" i="33"/>
  <c r="D99" i="33"/>
  <c r="D100" i="33"/>
  <c r="D101" i="33"/>
  <c r="D102" i="33"/>
  <c r="D103" i="33"/>
  <c r="D104" i="33"/>
  <c r="D105" i="33"/>
  <c r="D106" i="33"/>
  <c r="D107" i="33"/>
  <c r="D108" i="33"/>
  <c r="D109" i="33"/>
  <c r="D110" i="33"/>
  <c r="D111" i="33"/>
  <c r="D112" i="33"/>
  <c r="D113" i="33"/>
  <c r="D114" i="33"/>
  <c r="D115" i="33"/>
  <c r="D116" i="33"/>
  <c r="D117" i="33"/>
  <c r="D118" i="33"/>
  <c r="D119" i="33"/>
  <c r="D120" i="33"/>
  <c r="D121" i="33"/>
  <c r="D122" i="33"/>
  <c r="D123" i="33"/>
  <c r="D124" i="33"/>
  <c r="D125" i="33"/>
  <c r="D126" i="33"/>
  <c r="D127" i="33"/>
  <c r="D128" i="33"/>
  <c r="D129" i="33"/>
  <c r="D130" i="33"/>
  <c r="D131" i="33"/>
  <c r="D132" i="33"/>
  <c r="D133" i="33"/>
  <c r="D134" i="33"/>
  <c r="D135" i="33"/>
  <c r="D136" i="33"/>
  <c r="D137" i="33"/>
  <c r="D138" i="33"/>
  <c r="D139" i="33"/>
  <c r="D140" i="33"/>
  <c r="D141" i="33"/>
  <c r="D142" i="33"/>
  <c r="D143" i="33"/>
  <c r="D144" i="33"/>
  <c r="D145" i="33"/>
  <c r="D146" i="33"/>
  <c r="D147" i="33"/>
  <c r="D148" i="33"/>
  <c r="D149" i="33"/>
  <c r="D150" i="33"/>
  <c r="D151" i="33"/>
  <c r="D152" i="33"/>
  <c r="D153" i="33"/>
  <c r="D154" i="33"/>
  <c r="D155" i="33"/>
  <c r="D156" i="33"/>
  <c r="D157" i="33"/>
  <c r="D158" i="33"/>
  <c r="D159" i="33"/>
  <c r="D160" i="33"/>
  <c r="D161" i="33"/>
  <c r="D162" i="33"/>
  <c r="D163" i="33"/>
  <c r="D164" i="33"/>
  <c r="D165" i="33"/>
  <c r="D166" i="33"/>
  <c r="D167" i="33"/>
  <c r="D168" i="33"/>
  <c r="D169" i="33"/>
  <c r="D170" i="33"/>
  <c r="D171" i="33"/>
  <c r="D172" i="33"/>
  <c r="D173" i="33"/>
  <c r="D174" i="33"/>
  <c r="D175" i="33"/>
  <c r="D176" i="33"/>
  <c r="D177" i="33"/>
  <c r="D178" i="33"/>
  <c r="D179" i="33"/>
  <c r="D180" i="33"/>
  <c r="D181" i="33"/>
  <c r="D182" i="33"/>
  <c r="D183" i="33"/>
  <c r="D184" i="33"/>
  <c r="D185" i="33"/>
  <c r="D186" i="33"/>
  <c r="D187" i="33"/>
  <c r="D188" i="33"/>
  <c r="D189" i="33"/>
  <c r="D190" i="33"/>
  <c r="D191" i="33"/>
  <c r="D192" i="33"/>
  <c r="D193" i="33"/>
  <c r="D194" i="33"/>
  <c r="D195" i="33"/>
  <c r="D196" i="33"/>
  <c r="D197" i="33"/>
  <c r="D198" i="33"/>
  <c r="D199" i="33"/>
  <c r="D200" i="33"/>
  <c r="D201" i="33"/>
  <c r="D202" i="33"/>
  <c r="D203" i="33"/>
  <c r="D204" i="33"/>
  <c r="D205" i="33"/>
  <c r="D206" i="33"/>
  <c r="D207" i="33"/>
  <c r="D208" i="33"/>
  <c r="D209" i="33"/>
  <c r="D210" i="33"/>
  <c r="D211" i="33"/>
  <c r="D212" i="33"/>
  <c r="D213" i="33"/>
  <c r="D214" i="33"/>
  <c r="D215" i="33"/>
  <c r="D216" i="33"/>
  <c r="D217" i="33"/>
  <c r="D218" i="33"/>
  <c r="D219" i="33"/>
  <c r="D220" i="33"/>
  <c r="D221" i="33"/>
  <c r="D222" i="33"/>
  <c r="D223" i="33"/>
  <c r="D224" i="33"/>
  <c r="D225" i="33"/>
  <c r="D226" i="33"/>
  <c r="D227" i="33"/>
  <c r="D228" i="33"/>
  <c r="D229" i="33"/>
  <c r="D230" i="33"/>
  <c r="D231" i="33"/>
  <c r="D232" i="33"/>
  <c r="D233" i="33"/>
  <c r="D234" i="33"/>
  <c r="D235" i="33"/>
  <c r="D236" i="33"/>
  <c r="Y3" i="33"/>
  <c r="AA3" i="33"/>
  <c r="Z3" i="33"/>
  <c r="AB3" i="33"/>
  <c r="U3" i="33"/>
  <c r="V3" i="33"/>
  <c r="AC3" i="33"/>
  <c r="AD3" i="33"/>
  <c r="AA4" i="33"/>
  <c r="Z4" i="33"/>
  <c r="AB4" i="33"/>
  <c r="U4" i="33"/>
  <c r="V4" i="33"/>
  <c r="AC4" i="33"/>
  <c r="AD4" i="33"/>
  <c r="AA5" i="33"/>
  <c r="Z5" i="33"/>
  <c r="AB5" i="33"/>
  <c r="U5" i="33"/>
  <c r="V5" i="33"/>
  <c r="AC5" i="33"/>
  <c r="AD5" i="33"/>
  <c r="AA6" i="33"/>
  <c r="Z6" i="33"/>
  <c r="AB6" i="33"/>
  <c r="U6" i="33"/>
  <c r="V6" i="33"/>
  <c r="AC6" i="33"/>
  <c r="AD6" i="33"/>
  <c r="Y7" i="33"/>
  <c r="AA7" i="33"/>
  <c r="Z7" i="33"/>
  <c r="AB7" i="33"/>
  <c r="U7" i="33"/>
  <c r="V7" i="33"/>
  <c r="AC7" i="33"/>
  <c r="AD7" i="33"/>
  <c r="Y8" i="33"/>
  <c r="AA8" i="33"/>
  <c r="Z8" i="33"/>
  <c r="AB8" i="33"/>
  <c r="U8" i="33"/>
  <c r="V8" i="33"/>
  <c r="AC8" i="33"/>
  <c r="AD8" i="33"/>
  <c r="Y9" i="33"/>
  <c r="AA9" i="33"/>
  <c r="Z9" i="33"/>
  <c r="AB9" i="33"/>
  <c r="U9" i="33"/>
  <c r="V9" i="33"/>
  <c r="AC9" i="33"/>
  <c r="AD9" i="33"/>
  <c r="Y10" i="33"/>
  <c r="AA10" i="33"/>
  <c r="Z10" i="33"/>
  <c r="AB10" i="33"/>
  <c r="U10" i="33"/>
  <c r="V10" i="33"/>
  <c r="AC10" i="33"/>
  <c r="AD10" i="33"/>
  <c r="AA11" i="33"/>
  <c r="Z11" i="33"/>
  <c r="AB11" i="33"/>
  <c r="U11" i="33"/>
  <c r="V11" i="33"/>
  <c r="AC11" i="33"/>
  <c r="AD11" i="33"/>
  <c r="Y12" i="33"/>
  <c r="AA12" i="33"/>
  <c r="Z12" i="33"/>
  <c r="AB12" i="33"/>
  <c r="U12" i="33"/>
  <c r="V12" i="33"/>
  <c r="AC12" i="33"/>
  <c r="AD12" i="33"/>
  <c r="Y13" i="33"/>
  <c r="AA13" i="33"/>
  <c r="Z13" i="33"/>
  <c r="AB13" i="33"/>
  <c r="U13" i="33"/>
  <c r="V13" i="33"/>
  <c r="AC13" i="33"/>
  <c r="AD13" i="33"/>
  <c r="Y14" i="33"/>
  <c r="AA14" i="33"/>
  <c r="Z14" i="33"/>
  <c r="AB14" i="33"/>
  <c r="U14" i="33"/>
  <c r="V14" i="33"/>
  <c r="AC14" i="33"/>
  <c r="AD14" i="33"/>
  <c r="Y15" i="33"/>
  <c r="AA15" i="33"/>
  <c r="Z15" i="33"/>
  <c r="AB15" i="33"/>
  <c r="U15" i="33"/>
  <c r="V15" i="33"/>
  <c r="AC15" i="33"/>
  <c r="AD15" i="33"/>
  <c r="Y16" i="33"/>
  <c r="AA16" i="33"/>
  <c r="Z16" i="33"/>
  <c r="AB16" i="33"/>
  <c r="U16" i="33"/>
  <c r="V16" i="33"/>
  <c r="AC16" i="33"/>
  <c r="AD16" i="33"/>
  <c r="Y17" i="33"/>
  <c r="AA17" i="33"/>
  <c r="Z17" i="33"/>
  <c r="AB17" i="33"/>
  <c r="U17" i="33"/>
  <c r="V17" i="33"/>
  <c r="AC17" i="33"/>
  <c r="AD17" i="33"/>
  <c r="Y18" i="33"/>
  <c r="AA18" i="33"/>
  <c r="Z18" i="33"/>
  <c r="AB18" i="33"/>
  <c r="U18" i="33"/>
  <c r="V18" i="33"/>
  <c r="AC18" i="33"/>
  <c r="AD18" i="33"/>
  <c r="AA19" i="33"/>
  <c r="Z19" i="33"/>
  <c r="AB19" i="33"/>
  <c r="U19" i="33"/>
  <c r="V19" i="33"/>
  <c r="AC19" i="33"/>
  <c r="AD19" i="33"/>
  <c r="Y20" i="33"/>
  <c r="AA20" i="33"/>
  <c r="Z20" i="33"/>
  <c r="AB20" i="33"/>
  <c r="U20" i="33"/>
  <c r="V20" i="33"/>
  <c r="AC20" i="33"/>
  <c r="AD20" i="33"/>
  <c r="AA21" i="33"/>
  <c r="Z21" i="33"/>
  <c r="AB21" i="33"/>
  <c r="U21" i="33"/>
  <c r="V21" i="33"/>
  <c r="AC21" i="33"/>
  <c r="AD21" i="33"/>
  <c r="AA22" i="33"/>
  <c r="Z22" i="33"/>
  <c r="AB22" i="33"/>
  <c r="U22" i="33"/>
  <c r="V22" i="33"/>
  <c r="AC22" i="33"/>
  <c r="AD22" i="33"/>
  <c r="AA23" i="33"/>
  <c r="Z23" i="33"/>
  <c r="AB23" i="33"/>
  <c r="U23" i="33"/>
  <c r="V23" i="33"/>
  <c r="AC23" i="33"/>
  <c r="AD23" i="33"/>
  <c r="Y24" i="33"/>
  <c r="AA24" i="33"/>
  <c r="Z24" i="33"/>
  <c r="AB24" i="33"/>
  <c r="U24" i="33"/>
  <c r="V24" i="33"/>
  <c r="AC24" i="33"/>
  <c r="AD24" i="33"/>
  <c r="Y25" i="33"/>
  <c r="AA25" i="33"/>
  <c r="Z25" i="33"/>
  <c r="AB25" i="33"/>
  <c r="U25" i="33"/>
  <c r="V25" i="33"/>
  <c r="AC25" i="33"/>
  <c r="AD25" i="33"/>
  <c r="Y26" i="33"/>
  <c r="AA26" i="33"/>
  <c r="Z26" i="33"/>
  <c r="AB26" i="33"/>
  <c r="U26" i="33"/>
  <c r="V26" i="33"/>
  <c r="AC26" i="33"/>
  <c r="AD26" i="33"/>
  <c r="AD27" i="33"/>
  <c r="Y28" i="33"/>
  <c r="AA28" i="33"/>
  <c r="Z28" i="33"/>
  <c r="AB28" i="33"/>
  <c r="U28" i="33"/>
  <c r="V28" i="33"/>
  <c r="AC28" i="33"/>
  <c r="AD28" i="33"/>
  <c r="AD29" i="33"/>
  <c r="AD36" i="33"/>
  <c r="AD37" i="33"/>
  <c r="AD38" i="33"/>
  <c r="AD39" i="33"/>
  <c r="AD40" i="33"/>
  <c r="AD41" i="33"/>
  <c r="AD42" i="33"/>
  <c r="AD43" i="33"/>
  <c r="AD44" i="33"/>
  <c r="AD45" i="33"/>
  <c r="AD46" i="33"/>
  <c r="AD47" i="33"/>
  <c r="AD48" i="33"/>
  <c r="AD49" i="33"/>
  <c r="AD50" i="33"/>
  <c r="AD51" i="33"/>
  <c r="AD52" i="33"/>
  <c r="AD53" i="33"/>
  <c r="AD54" i="33"/>
  <c r="AD55" i="33"/>
  <c r="AD56" i="33"/>
  <c r="AD57" i="33"/>
  <c r="AD58" i="33"/>
  <c r="AD59" i="33"/>
  <c r="AD60" i="33"/>
  <c r="AD61" i="33"/>
  <c r="AD62" i="33"/>
  <c r="AD63" i="33"/>
  <c r="AD64" i="33"/>
  <c r="AD65" i="33"/>
  <c r="AD66" i="33"/>
  <c r="AD67" i="33"/>
  <c r="AD68" i="33"/>
  <c r="AD69" i="33"/>
  <c r="AD70" i="33"/>
  <c r="AD71" i="33"/>
  <c r="AD72" i="33"/>
  <c r="AD73" i="33"/>
  <c r="AD74" i="33"/>
  <c r="AD75" i="33"/>
  <c r="AD76" i="33"/>
  <c r="AD77" i="33"/>
  <c r="AD78" i="33"/>
  <c r="AD79" i="33"/>
  <c r="AD80" i="33"/>
  <c r="AD81" i="33"/>
  <c r="AD82" i="33"/>
  <c r="AD83" i="33"/>
  <c r="AD84" i="33"/>
  <c r="AD85" i="33"/>
  <c r="AD86" i="33"/>
  <c r="AD87" i="33"/>
  <c r="AD88" i="33"/>
  <c r="AD89" i="33"/>
  <c r="AD90" i="33"/>
  <c r="AD91" i="33"/>
  <c r="AD92" i="33"/>
  <c r="AD93" i="33"/>
  <c r="AD94" i="33"/>
  <c r="AD95" i="33"/>
  <c r="AD96" i="33"/>
  <c r="AD97" i="33"/>
  <c r="AD98" i="33"/>
  <c r="AD99" i="33"/>
  <c r="AD100" i="33"/>
  <c r="AD101" i="33"/>
  <c r="AD102" i="33"/>
  <c r="AD103" i="33"/>
  <c r="AD104" i="33"/>
  <c r="AD105" i="33"/>
  <c r="AD106" i="33"/>
  <c r="AD107" i="33"/>
  <c r="AD108" i="33"/>
  <c r="AD109" i="33"/>
  <c r="AD110" i="33"/>
  <c r="AD111" i="33"/>
  <c r="AD112" i="33"/>
  <c r="AD113" i="33"/>
  <c r="AD114" i="33"/>
  <c r="AD115" i="33"/>
  <c r="AD116" i="33"/>
  <c r="AD117" i="33"/>
  <c r="AD118" i="33"/>
  <c r="AD119" i="33"/>
  <c r="AD120" i="33"/>
  <c r="AD121" i="33"/>
  <c r="AD122" i="33"/>
  <c r="AD123" i="33"/>
  <c r="AD124" i="33"/>
  <c r="AD125" i="33"/>
  <c r="AD126" i="33"/>
  <c r="AD127" i="33"/>
  <c r="AD128" i="33"/>
  <c r="AD129" i="33"/>
  <c r="AD130" i="33"/>
  <c r="AD131" i="33"/>
  <c r="AD132" i="33"/>
  <c r="AD133" i="33"/>
  <c r="AD134" i="33"/>
  <c r="AD135" i="33"/>
  <c r="AD136" i="33"/>
  <c r="AD137" i="33"/>
  <c r="AD138" i="33"/>
  <c r="AD139" i="33"/>
  <c r="AD140" i="33"/>
  <c r="AD141" i="33"/>
  <c r="AD142" i="33"/>
  <c r="AD143" i="33"/>
  <c r="AD144" i="33"/>
  <c r="AD145" i="33"/>
  <c r="AD146" i="33"/>
  <c r="AD147" i="33"/>
  <c r="AD148" i="33"/>
  <c r="AD149" i="33"/>
  <c r="AD150" i="33"/>
  <c r="AD151" i="33"/>
  <c r="AD152" i="33"/>
  <c r="AD153" i="33"/>
  <c r="AD154" i="33"/>
  <c r="AD155" i="33"/>
  <c r="AD156" i="33"/>
  <c r="AD157" i="33"/>
  <c r="AD158" i="33"/>
  <c r="AD159" i="33"/>
  <c r="AD160" i="33"/>
  <c r="AD161" i="33"/>
  <c r="AD162" i="33"/>
  <c r="AD163" i="33"/>
  <c r="AD164" i="33"/>
  <c r="AD165" i="33"/>
  <c r="AD166" i="33"/>
  <c r="AD167" i="33"/>
  <c r="AD168" i="33"/>
  <c r="AD169" i="33"/>
  <c r="AD170" i="33"/>
  <c r="AD171" i="33"/>
  <c r="AD172" i="33"/>
  <c r="AD173" i="33"/>
  <c r="AD174" i="33"/>
  <c r="AD175" i="33"/>
  <c r="AD176" i="33"/>
  <c r="AD177" i="33"/>
  <c r="AD178" i="33"/>
  <c r="AD179" i="33"/>
  <c r="AD180" i="33"/>
  <c r="AD181" i="33"/>
  <c r="AD182" i="33"/>
  <c r="AD183" i="33"/>
  <c r="AD184" i="33"/>
  <c r="AD185" i="33"/>
  <c r="AD186" i="33"/>
  <c r="AD187" i="33"/>
  <c r="AD188" i="33"/>
  <c r="AD189" i="33"/>
  <c r="AD190" i="33"/>
  <c r="AD191" i="33"/>
  <c r="AD192" i="33"/>
  <c r="AD193" i="33"/>
  <c r="AD194" i="33"/>
  <c r="AD195" i="33"/>
  <c r="AD196" i="33"/>
  <c r="AD197" i="33"/>
  <c r="AD198" i="33"/>
  <c r="AD199" i="33"/>
  <c r="AD200" i="33"/>
  <c r="AD201" i="33"/>
  <c r="AD202" i="33"/>
  <c r="AD203" i="33"/>
  <c r="AD204" i="33"/>
  <c r="AD205" i="33"/>
  <c r="AD206" i="33"/>
  <c r="AD207" i="33"/>
  <c r="AD208" i="33"/>
  <c r="AD209" i="33"/>
  <c r="AD210" i="33"/>
  <c r="AD211" i="33"/>
  <c r="AD212" i="33"/>
  <c r="AD213" i="33"/>
  <c r="AD214" i="33"/>
  <c r="AD215" i="33"/>
  <c r="AD216" i="33"/>
  <c r="AD217" i="33"/>
  <c r="AD218" i="33"/>
  <c r="AD219" i="33"/>
  <c r="AD220" i="33"/>
  <c r="AD221" i="33"/>
  <c r="AD222" i="33"/>
  <c r="AD223" i="33"/>
  <c r="AD224" i="33"/>
  <c r="AD225" i="33"/>
  <c r="AD226" i="33"/>
  <c r="AD227" i="33"/>
  <c r="AD228" i="33"/>
  <c r="AD229" i="33"/>
  <c r="AD230" i="33"/>
  <c r="AD231" i="33"/>
  <c r="AD232" i="33"/>
  <c r="AD233" i="33"/>
  <c r="AD234" i="33"/>
  <c r="AD235" i="33"/>
  <c r="AD236" i="33"/>
  <c r="I14" i="30"/>
  <c r="D33" i="11"/>
  <c r="D34" i="11"/>
  <c r="D35" i="11"/>
  <c r="D36" i="11"/>
  <c r="D37" i="11"/>
  <c r="D38" i="11"/>
  <c r="D39" i="11"/>
  <c r="D40" i="11"/>
  <c r="D41" i="11"/>
  <c r="AC33" i="11"/>
  <c r="W34" i="11"/>
  <c r="V34" i="11"/>
  <c r="X34" i="11"/>
  <c r="Q34" i="11"/>
  <c r="R34" i="11"/>
  <c r="Y34" i="11"/>
  <c r="AC34" i="11"/>
  <c r="U35" i="11"/>
  <c r="W35" i="11"/>
  <c r="V35" i="11"/>
  <c r="X35" i="11"/>
  <c r="Q35" i="11"/>
  <c r="R35" i="11"/>
  <c r="Y35" i="11"/>
  <c r="AC35" i="11"/>
  <c r="U36" i="11"/>
  <c r="W36" i="11"/>
  <c r="V36" i="11"/>
  <c r="X36" i="11"/>
  <c r="Q36" i="11"/>
  <c r="R36" i="11"/>
  <c r="Y36" i="11"/>
  <c r="AC36" i="11"/>
  <c r="U37" i="11"/>
  <c r="W37" i="11"/>
  <c r="V37" i="11"/>
  <c r="X37" i="11"/>
  <c r="Q37" i="11"/>
  <c r="R37" i="11"/>
  <c r="Y37" i="11"/>
  <c r="AC37" i="11"/>
  <c r="AC38" i="11"/>
  <c r="AC39" i="11"/>
  <c r="AC40" i="11"/>
  <c r="AC41" i="11"/>
  <c r="D23" i="11"/>
  <c r="D24" i="11"/>
  <c r="D25" i="11"/>
  <c r="D26" i="11"/>
  <c r="D27" i="11"/>
  <c r="D28" i="11"/>
  <c r="D29" i="11"/>
  <c r="D30" i="11"/>
  <c r="D31" i="11"/>
  <c r="D32" i="11"/>
  <c r="D3" i="11"/>
  <c r="D4" i="11"/>
  <c r="D5" i="11"/>
  <c r="D6" i="11"/>
  <c r="D7" i="11"/>
  <c r="D8" i="11"/>
  <c r="D9" i="11"/>
  <c r="D10" i="11"/>
  <c r="D11" i="11"/>
  <c r="D12" i="11"/>
  <c r="D13" i="11"/>
  <c r="D14" i="11"/>
  <c r="D15" i="11"/>
  <c r="D16" i="11"/>
  <c r="D17" i="11"/>
  <c r="D18" i="11"/>
  <c r="D19" i="11"/>
  <c r="D20" i="11"/>
  <c r="D21" i="11"/>
  <c r="D22"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D262" i="11"/>
  <c r="U3" i="11"/>
  <c r="W3" i="11"/>
  <c r="V3" i="11"/>
  <c r="X3" i="11"/>
  <c r="Q3" i="11"/>
  <c r="R3" i="11"/>
  <c r="Y3" i="11"/>
  <c r="AC3" i="11"/>
  <c r="U4" i="11"/>
  <c r="W4" i="11"/>
  <c r="V4" i="11"/>
  <c r="X4" i="11"/>
  <c r="Q4" i="11"/>
  <c r="R4" i="11"/>
  <c r="Y4" i="11"/>
  <c r="AC4" i="11"/>
  <c r="W5" i="11"/>
  <c r="V5" i="11"/>
  <c r="X5" i="11"/>
  <c r="Q5" i="11"/>
  <c r="R5" i="11"/>
  <c r="Y5" i="11"/>
  <c r="AC5" i="11"/>
  <c r="AC6" i="11"/>
  <c r="AC7" i="11"/>
  <c r="X8" i="11"/>
  <c r="Q8" i="11"/>
  <c r="R8" i="11"/>
  <c r="Y8" i="11"/>
  <c r="AC8" i="11"/>
  <c r="AC9" i="11"/>
  <c r="AC10" i="11"/>
  <c r="AC11" i="11"/>
  <c r="AC12" i="11"/>
  <c r="U13" i="11"/>
  <c r="W13" i="11"/>
  <c r="S13" i="11"/>
  <c r="V13" i="11"/>
  <c r="X13" i="11"/>
  <c r="Q13" i="11"/>
  <c r="R13" i="11"/>
  <c r="Y13" i="11"/>
  <c r="AC13" i="11"/>
  <c r="U14" i="11"/>
  <c r="W14" i="11"/>
  <c r="V14" i="11"/>
  <c r="X14" i="11"/>
  <c r="Q14" i="11"/>
  <c r="R14" i="11"/>
  <c r="Y14" i="11"/>
  <c r="AC14" i="11"/>
  <c r="U15" i="11"/>
  <c r="W15" i="11"/>
  <c r="V15" i="11"/>
  <c r="X15" i="11"/>
  <c r="Q15" i="11"/>
  <c r="R15" i="11"/>
  <c r="Y15" i="11"/>
  <c r="AC15" i="11"/>
  <c r="U16" i="11"/>
  <c r="W16" i="11"/>
  <c r="V16" i="11"/>
  <c r="X16" i="11"/>
  <c r="Q16" i="11"/>
  <c r="R16" i="11"/>
  <c r="Y16" i="11"/>
  <c r="AC16" i="11"/>
  <c r="U17" i="11"/>
  <c r="W17" i="11"/>
  <c r="V17" i="11"/>
  <c r="X17" i="11"/>
  <c r="Q17" i="11"/>
  <c r="R17" i="11"/>
  <c r="Y17" i="11"/>
  <c r="AC17" i="11"/>
  <c r="W18" i="11"/>
  <c r="V18" i="11"/>
  <c r="X18" i="11"/>
  <c r="Q18" i="11"/>
  <c r="R18" i="11"/>
  <c r="Y18" i="11"/>
  <c r="AC18" i="11"/>
  <c r="X19" i="11"/>
  <c r="Q19" i="11"/>
  <c r="R19" i="11"/>
  <c r="Y19" i="11"/>
  <c r="AC19" i="11"/>
  <c r="AC20" i="11"/>
  <c r="AC21" i="11"/>
  <c r="AC22" i="11"/>
  <c r="U23" i="11"/>
  <c r="W23" i="11"/>
  <c r="V23" i="11"/>
  <c r="X23" i="11"/>
  <c r="Q23" i="11"/>
  <c r="R23" i="11"/>
  <c r="Y23" i="11"/>
  <c r="AC23" i="11"/>
  <c r="U24" i="11"/>
  <c r="W24" i="11"/>
  <c r="V24" i="11"/>
  <c r="X24" i="11"/>
  <c r="Q24" i="11"/>
  <c r="R24" i="11"/>
  <c r="Y24" i="11"/>
  <c r="AC24" i="11"/>
  <c r="Q25" i="11"/>
  <c r="R25" i="11"/>
  <c r="Y25" i="11"/>
  <c r="AC25" i="11"/>
  <c r="U26" i="11"/>
  <c r="W26" i="11"/>
  <c r="V26" i="11"/>
  <c r="X26" i="11"/>
  <c r="Q26" i="11"/>
  <c r="R26" i="11"/>
  <c r="Y26" i="11"/>
  <c r="AC26" i="11"/>
  <c r="U27" i="11"/>
  <c r="W27" i="11"/>
  <c r="V27" i="11"/>
  <c r="X27" i="11"/>
  <c r="Q27" i="11"/>
  <c r="R27" i="11"/>
  <c r="Y27" i="11"/>
  <c r="AC27" i="11"/>
  <c r="U28" i="11"/>
  <c r="W28" i="11"/>
  <c r="V28" i="11"/>
  <c r="X28" i="11"/>
  <c r="Q28" i="11"/>
  <c r="R28" i="11"/>
  <c r="Y28" i="11"/>
  <c r="AC28" i="11"/>
  <c r="AC29" i="11"/>
  <c r="U30" i="11"/>
  <c r="W30" i="11"/>
  <c r="V30" i="11"/>
  <c r="X30" i="11"/>
  <c r="Q30" i="11"/>
  <c r="R30" i="11"/>
  <c r="Y30" i="11"/>
  <c r="AC30" i="11"/>
  <c r="AC31" i="11"/>
  <c r="AC32" i="11"/>
  <c r="AC42" i="11"/>
  <c r="AC43" i="11"/>
  <c r="AC44" i="11"/>
  <c r="AC45" i="11"/>
  <c r="AC46" i="11"/>
  <c r="AC47" i="11"/>
  <c r="AC48" i="11"/>
  <c r="AC49" i="11"/>
  <c r="AC50" i="11"/>
  <c r="AC51" i="11"/>
  <c r="AC52" i="11"/>
  <c r="AC53" i="11"/>
  <c r="AC54" i="11"/>
  <c r="AC55" i="11"/>
  <c r="AC56" i="11"/>
  <c r="AC57" i="11"/>
  <c r="AC58" i="11"/>
  <c r="AC59" i="11"/>
  <c r="AC60" i="11"/>
  <c r="AC61" i="11"/>
  <c r="AC62" i="11"/>
  <c r="AC63" i="11"/>
  <c r="AC64" i="11"/>
  <c r="AC65" i="11"/>
  <c r="AC66" i="11"/>
  <c r="AC67" i="11"/>
  <c r="AC68" i="11"/>
  <c r="AC69" i="11"/>
  <c r="AC70" i="11"/>
  <c r="AC71" i="11"/>
  <c r="AC72" i="11"/>
  <c r="AC73" i="11"/>
  <c r="AC74" i="11"/>
  <c r="AC75" i="11"/>
  <c r="AC76" i="11"/>
  <c r="AC77" i="11"/>
  <c r="AC78" i="11"/>
  <c r="AC79" i="11"/>
  <c r="AC80" i="11"/>
  <c r="AC81" i="11"/>
  <c r="AC82" i="11"/>
  <c r="AC83" i="11"/>
  <c r="AC84" i="11"/>
  <c r="AC85" i="11"/>
  <c r="AC86" i="11"/>
  <c r="AC87" i="11"/>
  <c r="AC88" i="11"/>
  <c r="AC89" i="11"/>
  <c r="AC90" i="11"/>
  <c r="AC91" i="11"/>
  <c r="AC92" i="11"/>
  <c r="AC93" i="11"/>
  <c r="AC94" i="11"/>
  <c r="AC95" i="11"/>
  <c r="AC96" i="11"/>
  <c r="AC97" i="11"/>
  <c r="AC98" i="11"/>
  <c r="AC99" i="11"/>
  <c r="AC100" i="11"/>
  <c r="AC101" i="11"/>
  <c r="AC102" i="11"/>
  <c r="AC103" i="11"/>
  <c r="AC104" i="11"/>
  <c r="AC105" i="11"/>
  <c r="AC106" i="11"/>
  <c r="AC107" i="11"/>
  <c r="AC108" i="11"/>
  <c r="AC109" i="11"/>
  <c r="AC110" i="11"/>
  <c r="AC111" i="11"/>
  <c r="AC112" i="11"/>
  <c r="AC113" i="11"/>
  <c r="AC114" i="11"/>
  <c r="AC115" i="11"/>
  <c r="AC116" i="11"/>
  <c r="AC117" i="11"/>
  <c r="AC118" i="11"/>
  <c r="AC119" i="11"/>
  <c r="AC120" i="11"/>
  <c r="AC121" i="11"/>
  <c r="AC122" i="11"/>
  <c r="AC123" i="11"/>
  <c r="AC124" i="11"/>
  <c r="AC125" i="11"/>
  <c r="AC126" i="11"/>
  <c r="AC127" i="11"/>
  <c r="AC128" i="11"/>
  <c r="AC129" i="11"/>
  <c r="AC130" i="11"/>
  <c r="AC131" i="11"/>
  <c r="AC132" i="11"/>
  <c r="AC133" i="11"/>
  <c r="AC134" i="11"/>
  <c r="AC135" i="11"/>
  <c r="AC136" i="11"/>
  <c r="AC137" i="11"/>
  <c r="AC138" i="11"/>
  <c r="AC139" i="11"/>
  <c r="AC140" i="11"/>
  <c r="AC141" i="11"/>
  <c r="AC142" i="11"/>
  <c r="AC143" i="11"/>
  <c r="AC144" i="11"/>
  <c r="AC145" i="11"/>
  <c r="AC146" i="11"/>
  <c r="AC147" i="11"/>
  <c r="AC148" i="11"/>
  <c r="AC149" i="11"/>
  <c r="AC150" i="11"/>
  <c r="AC151" i="11"/>
  <c r="AC152" i="11"/>
  <c r="AC153" i="11"/>
  <c r="AC154" i="11"/>
  <c r="AC155" i="11"/>
  <c r="AC156" i="11"/>
  <c r="AC157" i="11"/>
  <c r="AC158" i="11"/>
  <c r="AC159" i="11"/>
  <c r="AC160" i="11"/>
  <c r="AC161" i="11"/>
  <c r="AC162" i="11"/>
  <c r="AC163" i="11"/>
  <c r="AC164" i="11"/>
  <c r="AC165" i="11"/>
  <c r="AC166" i="11"/>
  <c r="AC167" i="11"/>
  <c r="AC168" i="11"/>
  <c r="AC169" i="11"/>
  <c r="AC170" i="11"/>
  <c r="AC171" i="11"/>
  <c r="AC172" i="11"/>
  <c r="AC173" i="11"/>
  <c r="AC174" i="11"/>
  <c r="AC175" i="11"/>
  <c r="AC176" i="11"/>
  <c r="AC177" i="11"/>
  <c r="AC178" i="11"/>
  <c r="AC179" i="11"/>
  <c r="AC180" i="11"/>
  <c r="AC181" i="11"/>
  <c r="AC182" i="11"/>
  <c r="AC183" i="11"/>
  <c r="AC184" i="11"/>
  <c r="AC185" i="11"/>
  <c r="AC186" i="11"/>
  <c r="AC187" i="11"/>
  <c r="AC188" i="11"/>
  <c r="AC189" i="11"/>
  <c r="AC190" i="11"/>
  <c r="AC191" i="11"/>
  <c r="AC192" i="11"/>
  <c r="AC193" i="11"/>
  <c r="AC194" i="11"/>
  <c r="AC195" i="11"/>
  <c r="AC196" i="11"/>
  <c r="AC197" i="11"/>
  <c r="AC198" i="11"/>
  <c r="AC199" i="11"/>
  <c r="AC200" i="11"/>
  <c r="AC201" i="11"/>
  <c r="AC202" i="11"/>
  <c r="AC203" i="11"/>
  <c r="AC204" i="11"/>
  <c r="AC205" i="11"/>
  <c r="AC206" i="11"/>
  <c r="AC207" i="11"/>
  <c r="AC208" i="11"/>
  <c r="AC209" i="11"/>
  <c r="AC210" i="11"/>
  <c r="AC211" i="11"/>
  <c r="AC212" i="11"/>
  <c r="AC213" i="11"/>
  <c r="AC214" i="11"/>
  <c r="AC215" i="11"/>
  <c r="AC216" i="11"/>
  <c r="AC217" i="11"/>
  <c r="AC218" i="11"/>
  <c r="AC219" i="11"/>
  <c r="AC220" i="11"/>
  <c r="AC221" i="11"/>
  <c r="AC222" i="11"/>
  <c r="AC223" i="11"/>
  <c r="AC224" i="11"/>
  <c r="AC225" i="11"/>
  <c r="AC226" i="11"/>
  <c r="AC227" i="11"/>
  <c r="AC228" i="11"/>
  <c r="AC229" i="11"/>
  <c r="AC230" i="11"/>
  <c r="AC231" i="11"/>
  <c r="AC232" i="11"/>
  <c r="AC233" i="11"/>
  <c r="AC234" i="11"/>
  <c r="AC235" i="11"/>
  <c r="AC236" i="11"/>
  <c r="AC237" i="11"/>
  <c r="AC238" i="11"/>
  <c r="AC239" i="11"/>
  <c r="AC240" i="11"/>
  <c r="AC241" i="11"/>
  <c r="AC242" i="11"/>
  <c r="AC243" i="11"/>
  <c r="AC244" i="11"/>
  <c r="AC245" i="11"/>
  <c r="AC246" i="11"/>
  <c r="AC247" i="11"/>
  <c r="AC248" i="11"/>
  <c r="AC249" i="11"/>
  <c r="AC250" i="11"/>
  <c r="AC251" i="11"/>
  <c r="AC252" i="11"/>
  <c r="AC253" i="11"/>
  <c r="AC254" i="11"/>
  <c r="AC255" i="11"/>
  <c r="AC256" i="11"/>
  <c r="AC257" i="11"/>
  <c r="AC258" i="11"/>
  <c r="AC259" i="11"/>
  <c r="AC260" i="11"/>
  <c r="AC261" i="11"/>
  <c r="AC262" i="11"/>
  <c r="H14" i="30"/>
  <c r="J14" i="30"/>
  <c r="E9" i="26"/>
  <c r="Q9" i="26"/>
  <c r="K14" i="30"/>
  <c r="Q20" i="33"/>
  <c r="P20" i="33"/>
  <c r="O20" i="33"/>
  <c r="N20" i="33"/>
  <c r="Q19" i="33"/>
  <c r="P19" i="33"/>
  <c r="O19" i="33"/>
  <c r="N19" i="33"/>
  <c r="Q18" i="33"/>
  <c r="P18" i="33"/>
  <c r="O18" i="33"/>
  <c r="N18" i="33"/>
  <c r="Q17" i="33"/>
  <c r="P17" i="33"/>
  <c r="O17" i="33"/>
  <c r="N17" i="33"/>
  <c r="Q16" i="33"/>
  <c r="P16" i="33"/>
  <c r="O16" i="33"/>
  <c r="N16" i="33"/>
  <c r="Q15" i="33"/>
  <c r="P15" i="33"/>
  <c r="O15" i="33"/>
  <c r="N15" i="33"/>
  <c r="Q14" i="33"/>
  <c r="P14" i="33"/>
  <c r="O14" i="33"/>
  <c r="N14" i="33"/>
  <c r="Q13" i="33"/>
  <c r="P13" i="33"/>
  <c r="O13" i="33"/>
  <c r="N13" i="33"/>
  <c r="Q12" i="33"/>
  <c r="P12" i="33"/>
  <c r="O12" i="33"/>
  <c r="N12" i="33"/>
  <c r="AR22" i="11"/>
  <c r="AR21" i="11"/>
  <c r="AR20" i="11"/>
  <c r="AR19" i="11"/>
  <c r="AR18" i="11"/>
  <c r="AR17" i="11"/>
  <c r="AR16" i="11"/>
  <c r="AR15" i="11"/>
  <c r="AR14" i="11"/>
  <c r="AR13" i="11"/>
  <c r="Y27" i="33"/>
  <c r="Y31" i="33"/>
  <c r="Y32" i="33"/>
  <c r="Y35" i="33"/>
  <c r="Y36" i="33"/>
  <c r="Y37" i="33"/>
  <c r="Y38" i="33"/>
  <c r="Y39" i="33"/>
  <c r="Y40" i="33"/>
  <c r="Y41" i="33"/>
  <c r="Y42" i="33"/>
  <c r="Y43" i="33"/>
  <c r="Y44" i="33"/>
  <c r="Y45" i="33"/>
  <c r="Y46" i="33"/>
  <c r="Y47" i="33"/>
  <c r="Y48" i="33"/>
  <c r="Y49" i="33"/>
  <c r="Y50" i="33"/>
  <c r="Y51" i="33"/>
  <c r="Y52" i="33"/>
  <c r="Y53" i="33"/>
  <c r="Y54" i="33"/>
  <c r="Y55" i="33"/>
  <c r="Y56" i="33"/>
  <c r="Y57" i="33"/>
  <c r="Y58" i="33"/>
  <c r="Y59" i="33"/>
  <c r="Y60" i="33"/>
  <c r="Y61" i="33"/>
  <c r="Y62" i="33"/>
  <c r="Y63" i="33"/>
  <c r="Y64" i="33"/>
  <c r="Y65" i="33"/>
  <c r="Y66" i="33"/>
  <c r="Y67" i="33"/>
  <c r="Y68" i="33"/>
  <c r="Y69" i="33"/>
  <c r="Y70" i="33"/>
  <c r="Y71" i="33"/>
  <c r="Y72" i="33"/>
  <c r="Y73" i="33"/>
  <c r="Y74" i="33"/>
  <c r="Y75" i="33"/>
  <c r="Y76" i="33"/>
  <c r="Y77" i="33"/>
  <c r="Y78" i="33"/>
  <c r="Y79" i="33"/>
  <c r="Y80" i="33"/>
  <c r="Y81" i="33"/>
  <c r="Y82" i="33"/>
  <c r="Y83" i="33"/>
  <c r="Y84" i="33"/>
  <c r="Y85" i="33"/>
  <c r="Y86" i="33"/>
  <c r="Y87" i="33"/>
  <c r="Y88" i="33"/>
  <c r="Y89" i="33"/>
  <c r="Y90" i="33"/>
  <c r="Y91" i="33"/>
  <c r="Y92" i="33"/>
  <c r="Y93" i="33"/>
  <c r="Y94" i="33"/>
  <c r="Y95" i="33"/>
  <c r="Y96" i="33"/>
  <c r="Y97" i="33"/>
  <c r="Y98" i="33"/>
  <c r="Y99" i="33"/>
  <c r="Y100" i="33"/>
  <c r="Y101" i="33"/>
  <c r="Y102" i="33"/>
  <c r="Y103" i="33"/>
  <c r="Y104" i="33"/>
  <c r="Y105" i="33"/>
  <c r="Y106" i="33"/>
  <c r="Y107" i="33"/>
  <c r="Y108" i="33"/>
  <c r="Y109" i="33"/>
  <c r="Y110" i="33"/>
  <c r="Y111" i="33"/>
  <c r="Y112" i="33"/>
  <c r="Y113" i="33"/>
  <c r="Y114" i="33"/>
  <c r="Y115" i="33"/>
  <c r="Y116" i="33"/>
  <c r="Y117" i="33"/>
  <c r="Y118" i="33"/>
  <c r="Y119" i="33"/>
  <c r="Y120" i="33"/>
  <c r="Y121" i="33"/>
  <c r="Y122" i="33"/>
  <c r="Y123" i="33"/>
  <c r="Y124" i="33"/>
  <c r="Y125" i="33"/>
  <c r="Y126" i="33"/>
  <c r="Y127" i="33"/>
  <c r="Y128" i="33"/>
  <c r="Y129" i="33"/>
  <c r="Y130" i="33"/>
  <c r="Y131" i="33"/>
  <c r="Y132" i="33"/>
  <c r="Y133" i="33"/>
  <c r="Y134" i="33"/>
  <c r="Y135" i="33"/>
  <c r="Y136" i="33"/>
  <c r="Y137" i="33"/>
  <c r="Y138" i="33"/>
  <c r="Y139" i="33"/>
  <c r="Y140" i="33"/>
  <c r="Y141" i="33"/>
  <c r="Y142" i="33"/>
  <c r="Y143" i="33"/>
  <c r="Y144" i="33"/>
  <c r="Y145" i="33"/>
  <c r="Y146" i="33"/>
  <c r="Y147" i="33"/>
  <c r="Y148" i="33"/>
  <c r="Y149" i="33"/>
  <c r="Y150" i="33"/>
  <c r="Y151" i="33"/>
  <c r="Y152" i="33"/>
  <c r="Y153" i="33"/>
  <c r="Y154" i="33"/>
  <c r="Y155" i="33"/>
  <c r="Y156" i="33"/>
  <c r="Y157" i="33"/>
  <c r="Y158" i="33"/>
  <c r="Y159" i="33"/>
  <c r="Y160" i="33"/>
  <c r="Y161" i="33"/>
  <c r="Y162" i="33"/>
  <c r="Y163" i="33"/>
  <c r="Y164" i="33"/>
  <c r="Y165" i="33"/>
  <c r="Y166" i="33"/>
  <c r="Y167" i="33"/>
  <c r="Y168" i="33"/>
  <c r="Y169" i="33"/>
  <c r="Y170" i="33"/>
  <c r="Y171" i="33"/>
  <c r="Y172" i="33"/>
  <c r="Y173" i="33"/>
  <c r="Y174" i="33"/>
  <c r="Y175" i="33"/>
  <c r="Y176" i="33"/>
  <c r="Y177" i="33"/>
  <c r="Y178" i="33"/>
  <c r="Y179" i="33"/>
  <c r="Y180" i="33"/>
  <c r="Y181" i="33"/>
  <c r="Y182" i="33"/>
  <c r="Y183" i="33"/>
  <c r="Y184" i="33"/>
  <c r="Y185" i="33"/>
  <c r="Y186" i="33"/>
  <c r="Y187" i="33"/>
  <c r="Y188" i="33"/>
  <c r="Y189" i="33"/>
  <c r="Y190" i="33"/>
  <c r="Y191" i="33"/>
  <c r="Y192" i="33"/>
  <c r="Y193" i="33"/>
  <c r="Y194" i="33"/>
  <c r="Y195" i="33"/>
  <c r="Y196" i="33"/>
  <c r="Y197" i="33"/>
  <c r="Y198" i="33"/>
  <c r="Y199" i="33"/>
  <c r="Y200" i="33"/>
  <c r="Y201" i="33"/>
  <c r="Y202" i="33"/>
  <c r="Y203" i="33"/>
  <c r="Y204" i="33"/>
  <c r="Y205" i="33"/>
  <c r="Y206" i="33"/>
  <c r="Y207" i="33"/>
  <c r="Y208" i="33"/>
  <c r="Y209" i="33"/>
  <c r="Y210" i="33"/>
  <c r="Y211" i="33"/>
  <c r="Y212" i="33"/>
  <c r="Y213" i="33"/>
  <c r="Y214" i="33"/>
  <c r="Y215" i="33"/>
  <c r="Y216" i="33"/>
  <c r="Y217" i="33"/>
  <c r="Y218" i="33"/>
  <c r="Y219" i="33"/>
  <c r="Y220" i="33"/>
  <c r="Y221" i="33"/>
  <c r="Y222" i="33"/>
  <c r="Y223" i="33"/>
  <c r="Y224" i="33"/>
  <c r="Y225" i="33"/>
  <c r="Y226" i="33"/>
  <c r="Y227" i="33"/>
  <c r="Y228" i="33"/>
  <c r="Y229" i="33"/>
  <c r="Y230" i="33"/>
  <c r="Y231" i="33"/>
  <c r="Y232" i="33"/>
  <c r="Y233" i="33"/>
  <c r="Y234" i="33"/>
  <c r="Y235" i="33"/>
  <c r="Y236" i="33"/>
  <c r="U29" i="11"/>
  <c r="U31" i="11"/>
  <c r="U32" i="11"/>
  <c r="U33" i="11"/>
  <c r="U38" i="11"/>
  <c r="U40" i="11"/>
  <c r="U41" i="11"/>
  <c r="U42" i="11"/>
  <c r="U43" i="11"/>
  <c r="U44" i="11"/>
  <c r="U45" i="11"/>
  <c r="U46" i="11"/>
  <c r="U47" i="11"/>
  <c r="U48" i="11"/>
  <c r="U49" i="11"/>
  <c r="U50" i="11"/>
  <c r="U51" i="11"/>
  <c r="U52" i="11"/>
  <c r="U53" i="11"/>
  <c r="U54" i="11"/>
  <c r="U55" i="11"/>
  <c r="U56" i="11"/>
  <c r="U57" i="11"/>
  <c r="U58" i="11"/>
  <c r="U59" i="11"/>
  <c r="U60" i="11"/>
  <c r="U61" i="11"/>
  <c r="U62" i="11"/>
  <c r="U63" i="11"/>
  <c r="U64" i="11"/>
  <c r="U65" i="11"/>
  <c r="U66" i="11"/>
  <c r="U67" i="11"/>
  <c r="U68" i="11"/>
  <c r="U69" i="11"/>
  <c r="U70" i="11"/>
  <c r="U71" i="11"/>
  <c r="U72" i="11"/>
  <c r="U73" i="11"/>
  <c r="U74" i="11"/>
  <c r="U75" i="11"/>
  <c r="U76" i="11"/>
  <c r="U77" i="11"/>
  <c r="U78" i="11"/>
  <c r="U79" i="11"/>
  <c r="U80" i="11"/>
  <c r="U81" i="11"/>
  <c r="U82" i="11"/>
  <c r="U83" i="11"/>
  <c r="U84" i="11"/>
  <c r="U85" i="11"/>
  <c r="U86" i="11"/>
  <c r="U87" i="11"/>
  <c r="U88" i="11"/>
  <c r="U89" i="11"/>
  <c r="U90" i="11"/>
  <c r="U91" i="11"/>
  <c r="U92" i="11"/>
  <c r="U93" i="11"/>
  <c r="U94" i="11"/>
  <c r="U95" i="11"/>
  <c r="U96" i="11"/>
  <c r="U97" i="11"/>
  <c r="U98" i="11"/>
  <c r="U99" i="11"/>
  <c r="U100" i="11"/>
  <c r="U101" i="11"/>
  <c r="U102" i="11"/>
  <c r="U103" i="11"/>
  <c r="U104" i="11"/>
  <c r="U105" i="11"/>
  <c r="U106" i="11"/>
  <c r="U107" i="11"/>
  <c r="U108" i="11"/>
  <c r="U109" i="11"/>
  <c r="U110" i="11"/>
  <c r="U111" i="11"/>
  <c r="U112" i="11"/>
  <c r="U113" i="11"/>
  <c r="U114" i="11"/>
  <c r="U115" i="11"/>
  <c r="U116" i="11"/>
  <c r="U117" i="11"/>
  <c r="U118" i="11"/>
  <c r="U119" i="11"/>
  <c r="U120" i="11"/>
  <c r="U121" i="11"/>
  <c r="U122" i="11"/>
  <c r="U123" i="11"/>
  <c r="U124" i="11"/>
  <c r="U125" i="11"/>
  <c r="U126" i="11"/>
  <c r="U127" i="11"/>
  <c r="U128" i="11"/>
  <c r="U129" i="11"/>
  <c r="U130" i="11"/>
  <c r="U131" i="11"/>
  <c r="U132" i="11"/>
  <c r="U133" i="11"/>
  <c r="U134" i="11"/>
  <c r="U135" i="11"/>
  <c r="U136" i="11"/>
  <c r="U137" i="11"/>
  <c r="U138" i="11"/>
  <c r="U139" i="11"/>
  <c r="U140" i="11"/>
  <c r="U141" i="11"/>
  <c r="U142" i="11"/>
  <c r="U143" i="11"/>
  <c r="U144" i="11"/>
  <c r="U145" i="11"/>
  <c r="U146" i="11"/>
  <c r="U147" i="11"/>
  <c r="U148" i="11"/>
  <c r="U149" i="11"/>
  <c r="U150" i="11"/>
  <c r="U151" i="11"/>
  <c r="U152" i="11"/>
  <c r="U153" i="11"/>
  <c r="U154" i="11"/>
  <c r="U155" i="11"/>
  <c r="U156" i="11"/>
  <c r="U157" i="11"/>
  <c r="U158" i="11"/>
  <c r="U159" i="11"/>
  <c r="U160" i="11"/>
  <c r="U161" i="11"/>
  <c r="U162" i="11"/>
  <c r="U163" i="11"/>
  <c r="U164" i="11"/>
  <c r="U165" i="11"/>
  <c r="U166" i="11"/>
  <c r="U167" i="11"/>
  <c r="U168" i="11"/>
  <c r="U169" i="11"/>
  <c r="U170" i="11"/>
  <c r="U171" i="11"/>
  <c r="U172" i="11"/>
  <c r="U173" i="11"/>
  <c r="U174" i="11"/>
  <c r="U175" i="11"/>
  <c r="U176" i="11"/>
  <c r="U177" i="11"/>
  <c r="U178" i="11"/>
  <c r="U179" i="11"/>
  <c r="U180" i="11"/>
  <c r="U181" i="11"/>
  <c r="U182" i="11"/>
  <c r="U183" i="11"/>
  <c r="U184" i="11"/>
  <c r="U185" i="11"/>
  <c r="U186" i="11"/>
  <c r="U187" i="11"/>
  <c r="U188" i="11"/>
  <c r="U189" i="11"/>
  <c r="U190" i="11"/>
  <c r="U191" i="11"/>
  <c r="U192" i="11"/>
  <c r="U193" i="11"/>
  <c r="U194" i="11"/>
  <c r="U195" i="11"/>
  <c r="U196" i="11"/>
  <c r="U197" i="11"/>
  <c r="U198" i="11"/>
  <c r="U199" i="11"/>
  <c r="U200" i="11"/>
  <c r="U201" i="11"/>
  <c r="U202" i="11"/>
  <c r="U203" i="11"/>
  <c r="U204" i="11"/>
  <c r="U205" i="11"/>
  <c r="U206" i="11"/>
  <c r="U207" i="11"/>
  <c r="U208" i="11"/>
  <c r="U209" i="11"/>
  <c r="U210" i="11"/>
  <c r="U211" i="11"/>
  <c r="U212" i="11"/>
  <c r="U213" i="11"/>
  <c r="U214" i="11"/>
  <c r="U215" i="11"/>
  <c r="U216" i="11"/>
  <c r="U217" i="11"/>
  <c r="U218" i="11"/>
  <c r="U219" i="11"/>
  <c r="U220" i="11"/>
  <c r="U221" i="11"/>
  <c r="U222" i="11"/>
  <c r="W6" i="11"/>
  <c r="W7" i="11"/>
  <c r="E15" i="11"/>
  <c r="E16" i="11"/>
  <c r="E17" i="11"/>
  <c r="E18" i="11"/>
  <c r="E19" i="11"/>
  <c r="E14" i="11"/>
  <c r="E13" i="11"/>
  <c r="Q11" i="33"/>
  <c r="P11" i="33"/>
  <c r="O11" i="33"/>
  <c r="N11" i="33"/>
  <c r="Q10" i="33"/>
  <c r="P10" i="33"/>
  <c r="O10" i="33"/>
  <c r="N10" i="33"/>
  <c r="Q9" i="33"/>
  <c r="P9" i="33"/>
  <c r="O9" i="33"/>
  <c r="N9" i="33"/>
  <c r="Q8" i="33"/>
  <c r="P8" i="33"/>
  <c r="O8" i="33"/>
  <c r="N8" i="33"/>
  <c r="Q6" i="33"/>
  <c r="P6" i="33"/>
  <c r="O6" i="33"/>
  <c r="N6" i="33"/>
  <c r="Q5" i="33"/>
  <c r="P5" i="33"/>
  <c r="O5" i="33"/>
  <c r="N5" i="33"/>
  <c r="Q4" i="33"/>
  <c r="P4" i="33"/>
  <c r="O4" i="33"/>
  <c r="N4" i="33"/>
  <c r="Q3" i="33"/>
  <c r="P3" i="33"/>
  <c r="O3" i="33"/>
  <c r="N3" i="33"/>
  <c r="AB8" i="11"/>
  <c r="W9" i="11"/>
  <c r="W10" i="11"/>
  <c r="W11" i="11"/>
  <c r="W12" i="11"/>
  <c r="W20" i="11"/>
  <c r="W21" i="11"/>
  <c r="W22" i="11"/>
  <c r="W29" i="11"/>
  <c r="W31" i="11"/>
  <c r="W32" i="11"/>
  <c r="W33" i="11"/>
  <c r="W38" i="11"/>
  <c r="W39" i="11"/>
  <c r="W40" i="11"/>
  <c r="W41" i="11"/>
  <c r="W42" i="11"/>
  <c r="W43" i="11"/>
  <c r="W44" i="11"/>
  <c r="W45" i="11"/>
  <c r="W46" i="11"/>
  <c r="W47" i="11"/>
  <c r="W48" i="11"/>
  <c r="W49" i="11"/>
  <c r="W50" i="11"/>
  <c r="W51" i="11"/>
  <c r="W52" i="11"/>
  <c r="W53" i="11"/>
  <c r="W54" i="11"/>
  <c r="W55" i="11"/>
  <c r="W56" i="11"/>
  <c r="W57" i="11"/>
  <c r="W58" i="11"/>
  <c r="W59" i="11"/>
  <c r="W60" i="11"/>
  <c r="W61" i="11"/>
  <c r="W62" i="11"/>
  <c r="W63" i="11"/>
  <c r="W64" i="11"/>
  <c r="W65" i="11"/>
  <c r="W66" i="11"/>
  <c r="W67" i="11"/>
  <c r="W68" i="11"/>
  <c r="W69" i="11"/>
  <c r="W70" i="11"/>
  <c r="W71" i="11"/>
  <c r="W72" i="11"/>
  <c r="W73" i="11"/>
  <c r="W74" i="11"/>
  <c r="W75" i="11"/>
  <c r="W76" i="11"/>
  <c r="W77" i="11"/>
  <c r="W78" i="11"/>
  <c r="W79" i="11"/>
  <c r="W80" i="11"/>
  <c r="W81" i="11"/>
  <c r="W82" i="11"/>
  <c r="W83" i="11"/>
  <c r="W84" i="11"/>
  <c r="W85" i="11"/>
  <c r="W86" i="11"/>
  <c r="W87" i="11"/>
  <c r="W88" i="11"/>
  <c r="W89" i="11"/>
  <c r="W90" i="11"/>
  <c r="W91" i="11"/>
  <c r="W92" i="11"/>
  <c r="AA27" i="33"/>
  <c r="AA29" i="33"/>
  <c r="AA31" i="33"/>
  <c r="AA32" i="33"/>
  <c r="AA33" i="33"/>
  <c r="AA35" i="33"/>
  <c r="AA36" i="33"/>
  <c r="AA37" i="33"/>
  <c r="AA38" i="33"/>
  <c r="AA39" i="33"/>
  <c r="AA40" i="33"/>
  <c r="AA41" i="33"/>
  <c r="AA42" i="33"/>
  <c r="AA43" i="33"/>
  <c r="AA44" i="33"/>
  <c r="AA45" i="33"/>
  <c r="AA46" i="33"/>
  <c r="AA47" i="33"/>
  <c r="AA48" i="33"/>
  <c r="AA49" i="33"/>
  <c r="AA50" i="33"/>
  <c r="AA51" i="33"/>
  <c r="AA52" i="33"/>
  <c r="AA53" i="33"/>
  <c r="AA54" i="33"/>
  <c r="AA55" i="33"/>
  <c r="AA56" i="33"/>
  <c r="AA57" i="33"/>
  <c r="AA58" i="33"/>
  <c r="AA59" i="33"/>
  <c r="AA60" i="33"/>
  <c r="AA61" i="33"/>
  <c r="AA62" i="33"/>
  <c r="AA63" i="33"/>
  <c r="AA64" i="33"/>
  <c r="AA65" i="33"/>
  <c r="AA66" i="33"/>
  <c r="AA67" i="33"/>
  <c r="AA68" i="33"/>
  <c r="AA69" i="33"/>
  <c r="AA70" i="33"/>
  <c r="AA71" i="33"/>
  <c r="AA72" i="33"/>
  <c r="AA73" i="33"/>
  <c r="AA74" i="33"/>
  <c r="AA75" i="33"/>
  <c r="AA76" i="33"/>
  <c r="AA77" i="33"/>
  <c r="AA78" i="33"/>
  <c r="AA79" i="33"/>
  <c r="AA80" i="33"/>
  <c r="AA81" i="33"/>
  <c r="AA82" i="33"/>
  <c r="AA83" i="33"/>
  <c r="AA84" i="33"/>
  <c r="AA85" i="33"/>
  <c r="AA86" i="33"/>
  <c r="AA87" i="33"/>
  <c r="AA88" i="33"/>
  <c r="AA89" i="33"/>
  <c r="AA90" i="33"/>
  <c r="AA91" i="33"/>
  <c r="AA92" i="33"/>
  <c r="AA93" i="33"/>
  <c r="AA94" i="33"/>
  <c r="AA95" i="33"/>
  <c r="AA96" i="33"/>
  <c r="AA97" i="33"/>
  <c r="AA98" i="33"/>
  <c r="AA99" i="33"/>
  <c r="AA100" i="33"/>
  <c r="AA101" i="33"/>
  <c r="AA102" i="33"/>
  <c r="AA103" i="33"/>
  <c r="AA104" i="33"/>
  <c r="AA105" i="33"/>
  <c r="AA106" i="33"/>
  <c r="AA107" i="33"/>
  <c r="AA108" i="33"/>
  <c r="AA109" i="33"/>
  <c r="AA110" i="33"/>
  <c r="AA111" i="33"/>
  <c r="AA112" i="33"/>
  <c r="AA113" i="33"/>
  <c r="AA114" i="33"/>
  <c r="AA115" i="33"/>
  <c r="AA116" i="33"/>
  <c r="AA117" i="33"/>
  <c r="AA118" i="33"/>
  <c r="AA119" i="33"/>
  <c r="AA120" i="33"/>
  <c r="AA121" i="33"/>
  <c r="AA122" i="33"/>
  <c r="AA123" i="33"/>
  <c r="AA124" i="33"/>
  <c r="AA125" i="33"/>
  <c r="AA126" i="33"/>
  <c r="AA127" i="33"/>
  <c r="AA128" i="33"/>
  <c r="AA129" i="33"/>
  <c r="AA130" i="33"/>
  <c r="AA131" i="33"/>
  <c r="AA132" i="33"/>
  <c r="AA133" i="33"/>
  <c r="AA134" i="33"/>
  <c r="AA135" i="33"/>
  <c r="AA136" i="33"/>
  <c r="AA137" i="33"/>
  <c r="AA138" i="33"/>
  <c r="AA139" i="33"/>
  <c r="AA140" i="33"/>
  <c r="AA141" i="33"/>
  <c r="AA142" i="33"/>
  <c r="AA143" i="33"/>
  <c r="AA144" i="33"/>
  <c r="AA145" i="33"/>
  <c r="AA146" i="33"/>
  <c r="AA147" i="33"/>
  <c r="AA148" i="33"/>
  <c r="AA149" i="33"/>
  <c r="AA150" i="33"/>
  <c r="AA151" i="33"/>
  <c r="AA152" i="33"/>
  <c r="AA153" i="33"/>
  <c r="AA154" i="33"/>
  <c r="AA155" i="33"/>
  <c r="AA156" i="33"/>
  <c r="AA157" i="33"/>
  <c r="AA158" i="33"/>
  <c r="AA159" i="33"/>
  <c r="AA160" i="33"/>
  <c r="AA161" i="33"/>
  <c r="AA162" i="33"/>
  <c r="AA163" i="33"/>
  <c r="AA164" i="33"/>
  <c r="AA165" i="33"/>
  <c r="AA166" i="33"/>
  <c r="AA167" i="33"/>
  <c r="AA168" i="33"/>
  <c r="AA169" i="33"/>
  <c r="AA170" i="33"/>
  <c r="AA171" i="33"/>
  <c r="AA172" i="33"/>
  <c r="AA173" i="33"/>
  <c r="AA174" i="33"/>
  <c r="AA175" i="33"/>
  <c r="AA176" i="33"/>
  <c r="AA177" i="33"/>
  <c r="AA178" i="33"/>
  <c r="AA179" i="33"/>
  <c r="AA180" i="33"/>
  <c r="AA181" i="33"/>
  <c r="AA182" i="33"/>
  <c r="AA183" i="33"/>
  <c r="AA184" i="33"/>
  <c r="AA185" i="33"/>
  <c r="AA186" i="33"/>
  <c r="AA187" i="33"/>
  <c r="AA188" i="33"/>
  <c r="AA189" i="33"/>
  <c r="AA190" i="33"/>
  <c r="AA191" i="33"/>
  <c r="AA192" i="33"/>
  <c r="AA193" i="33"/>
  <c r="AA194" i="33"/>
  <c r="AA195" i="33"/>
  <c r="AA196" i="33"/>
  <c r="AA197" i="33"/>
  <c r="AA198" i="33"/>
  <c r="AA199" i="33"/>
  <c r="AA200" i="33"/>
  <c r="AA201" i="33"/>
  <c r="AA202" i="33"/>
  <c r="AA203" i="33"/>
  <c r="AA204" i="33"/>
  <c r="AA205" i="33"/>
  <c r="AA206" i="33"/>
  <c r="AA207" i="33"/>
  <c r="AA208" i="33"/>
  <c r="AA209" i="33"/>
  <c r="AA210" i="33"/>
  <c r="AA211" i="33"/>
  <c r="AA212" i="33"/>
  <c r="AA213" i="33"/>
  <c r="AA214" i="33"/>
  <c r="AA215" i="33"/>
  <c r="AA216" i="33"/>
  <c r="AA217" i="33"/>
  <c r="AA218" i="33"/>
  <c r="AA219" i="33"/>
  <c r="AA220" i="33"/>
  <c r="AA221" i="33"/>
  <c r="AA222" i="33"/>
  <c r="AA223" i="33"/>
  <c r="AA224" i="33"/>
  <c r="AA225" i="33"/>
  <c r="AA226" i="33"/>
  <c r="AA227" i="33"/>
  <c r="AA228" i="33"/>
  <c r="AA229" i="33"/>
  <c r="AA230" i="33"/>
  <c r="AA231" i="33"/>
  <c r="AA232" i="33"/>
  <c r="AA233" i="33"/>
  <c r="AA234" i="33"/>
  <c r="AA235" i="33"/>
  <c r="AA236" i="33"/>
  <c r="W93" i="11"/>
  <c r="W94" i="11"/>
  <c r="W95" i="11"/>
  <c r="W96" i="11"/>
  <c r="W97" i="11"/>
  <c r="W98" i="11"/>
  <c r="W99" i="11"/>
  <c r="W100" i="11"/>
  <c r="W101" i="11"/>
  <c r="W102" i="11"/>
  <c r="W103" i="11"/>
  <c r="W104" i="11"/>
  <c r="W105" i="11"/>
  <c r="W106" i="11"/>
  <c r="W107" i="11"/>
  <c r="W108" i="11"/>
  <c r="W109" i="11"/>
  <c r="W110" i="11"/>
  <c r="W111" i="11"/>
  <c r="W112" i="11"/>
  <c r="W113" i="11"/>
  <c r="W114" i="11"/>
  <c r="W115" i="11"/>
  <c r="W116" i="11"/>
  <c r="W117" i="11"/>
  <c r="W118" i="11"/>
  <c r="W119" i="11"/>
  <c r="W120" i="11"/>
  <c r="W121" i="11"/>
  <c r="W122" i="11"/>
  <c r="W123" i="11"/>
  <c r="W124" i="11"/>
  <c r="W125" i="11"/>
  <c r="W126" i="11"/>
  <c r="W127" i="11"/>
  <c r="W128" i="11"/>
  <c r="W129" i="11"/>
  <c r="W130" i="11"/>
  <c r="W131" i="11"/>
  <c r="W132" i="11"/>
  <c r="W133" i="11"/>
  <c r="W134" i="11"/>
  <c r="W135" i="11"/>
  <c r="W136" i="11"/>
  <c r="W137" i="11"/>
  <c r="W138" i="11"/>
  <c r="W139" i="11"/>
  <c r="W140" i="11"/>
  <c r="W141" i="11"/>
  <c r="W142" i="11"/>
  <c r="W143" i="11"/>
  <c r="W144" i="11"/>
  <c r="W145" i="11"/>
  <c r="W146" i="11"/>
  <c r="W147" i="11"/>
  <c r="W148" i="11"/>
  <c r="W149" i="11"/>
  <c r="W150" i="11"/>
  <c r="W151" i="11"/>
  <c r="W152" i="11"/>
  <c r="W153" i="11"/>
  <c r="W154" i="11"/>
  <c r="W155" i="11"/>
  <c r="W156" i="11"/>
  <c r="W157" i="11"/>
  <c r="W158" i="11"/>
  <c r="W159" i="11"/>
  <c r="W160" i="11"/>
  <c r="W161" i="11"/>
  <c r="W162" i="11"/>
  <c r="W163" i="11"/>
  <c r="W164" i="11"/>
  <c r="W165" i="11"/>
  <c r="W166" i="11"/>
  <c r="W167" i="11"/>
  <c r="W168" i="11"/>
  <c r="W169" i="11"/>
  <c r="W170" i="11"/>
  <c r="W171" i="11"/>
  <c r="W172" i="11"/>
  <c r="W173" i="11"/>
  <c r="W174" i="11"/>
  <c r="W175" i="11"/>
  <c r="W176" i="11"/>
  <c r="W177" i="11"/>
  <c r="W178" i="11"/>
  <c r="W179" i="11"/>
  <c r="W180" i="11"/>
  <c r="W181" i="11"/>
  <c r="W182" i="11"/>
  <c r="W183" i="11"/>
  <c r="W184" i="11"/>
  <c r="W185" i="11"/>
  <c r="W186" i="11"/>
  <c r="W187" i="11"/>
  <c r="W188" i="11"/>
  <c r="W189" i="11"/>
  <c r="W190" i="11"/>
  <c r="W191" i="11"/>
  <c r="W192" i="11"/>
  <c r="W193" i="11"/>
  <c r="W194" i="11"/>
  <c r="W195" i="11"/>
  <c r="W196" i="11"/>
  <c r="W197" i="11"/>
  <c r="W198" i="11"/>
  <c r="W199" i="11"/>
  <c r="W200" i="11"/>
  <c r="W201" i="11"/>
  <c r="W202" i="11"/>
  <c r="W203" i="11"/>
  <c r="W204" i="11"/>
  <c r="W205" i="11"/>
  <c r="W206" i="11"/>
  <c r="W207" i="11"/>
  <c r="W208" i="11"/>
  <c r="W209" i="11"/>
  <c r="W210" i="11"/>
  <c r="W211" i="11"/>
  <c r="W212" i="11"/>
  <c r="W213" i="11"/>
  <c r="W214" i="11"/>
  <c r="W215" i="11"/>
  <c r="W216" i="11"/>
  <c r="W217" i="11"/>
  <c r="W218" i="11"/>
  <c r="W219" i="11"/>
  <c r="W220" i="11"/>
  <c r="W221" i="11"/>
  <c r="W222" i="11"/>
  <c r="W223" i="11"/>
  <c r="W224" i="11"/>
  <c r="W225" i="11"/>
  <c r="W226" i="11"/>
  <c r="W227" i="11"/>
  <c r="W228" i="11"/>
  <c r="W229" i="11"/>
  <c r="W230" i="11"/>
  <c r="W231" i="11"/>
  <c r="W232" i="11"/>
  <c r="W233" i="11"/>
  <c r="W234" i="11"/>
  <c r="W235" i="11"/>
  <c r="W236" i="11"/>
  <c r="W237" i="11"/>
  <c r="W238" i="11"/>
  <c r="W239" i="11"/>
  <c r="W240" i="11"/>
  <c r="W241" i="11"/>
  <c r="W242" i="11"/>
  <c r="V6" i="11"/>
  <c r="X6" i="11"/>
  <c r="Q6" i="11"/>
  <c r="R6" i="11"/>
  <c r="Y6" i="11"/>
  <c r="V7" i="11"/>
  <c r="X7" i="11"/>
  <c r="Q7" i="11"/>
  <c r="R7" i="11"/>
  <c r="Y7" i="11"/>
  <c r="H3" i="30"/>
  <c r="N228" i="33"/>
  <c r="N229" i="33"/>
  <c r="N230" i="33"/>
  <c r="N231" i="33"/>
  <c r="N232" i="33"/>
  <c r="N233" i="33"/>
  <c r="N234" i="33"/>
  <c r="N235" i="33"/>
  <c r="N236" i="33"/>
  <c r="O228" i="33"/>
  <c r="O229" i="33"/>
  <c r="O230" i="33"/>
  <c r="O231" i="33"/>
  <c r="O232" i="33"/>
  <c r="O233" i="33"/>
  <c r="O234" i="33"/>
  <c r="O235" i="33"/>
  <c r="O236" i="33"/>
  <c r="P228" i="33"/>
  <c r="P229" i="33"/>
  <c r="P230" i="33"/>
  <c r="P231" i="33"/>
  <c r="P232" i="33"/>
  <c r="P233" i="33"/>
  <c r="P234" i="33"/>
  <c r="P235" i="33"/>
  <c r="P236" i="33"/>
  <c r="Q228" i="33"/>
  <c r="Q229" i="33"/>
  <c r="Q230" i="33"/>
  <c r="Q231" i="33"/>
  <c r="Q232" i="33"/>
  <c r="Q233" i="33"/>
  <c r="Q234" i="33"/>
  <c r="Q235" i="33"/>
  <c r="Q236" i="33"/>
  <c r="AF228" i="33"/>
  <c r="AG228" i="33"/>
  <c r="N219" i="33"/>
  <c r="N220" i="33"/>
  <c r="N221" i="33"/>
  <c r="N222" i="33"/>
  <c r="N223" i="33"/>
  <c r="N224" i="33"/>
  <c r="N225" i="33"/>
  <c r="N226" i="33"/>
  <c r="N227" i="33"/>
  <c r="O219" i="33"/>
  <c r="O220" i="33"/>
  <c r="O221" i="33"/>
  <c r="O222" i="33"/>
  <c r="O223" i="33"/>
  <c r="O224" i="33"/>
  <c r="O225" i="33"/>
  <c r="O226" i="33"/>
  <c r="O227" i="33"/>
  <c r="P219" i="33"/>
  <c r="P220" i="33"/>
  <c r="P221" i="33"/>
  <c r="P222" i="33"/>
  <c r="P223" i="33"/>
  <c r="P224" i="33"/>
  <c r="P225" i="33"/>
  <c r="P226" i="33"/>
  <c r="P227" i="33"/>
  <c r="Q219" i="33"/>
  <c r="Q220" i="33"/>
  <c r="Q221" i="33"/>
  <c r="Q222" i="33"/>
  <c r="Q223" i="33"/>
  <c r="Q224" i="33"/>
  <c r="Q225" i="33"/>
  <c r="Q226" i="33"/>
  <c r="Q227" i="33"/>
  <c r="AF219" i="33"/>
  <c r="AG219" i="33"/>
  <c r="N210" i="33"/>
  <c r="N211" i="33"/>
  <c r="N212" i="33"/>
  <c r="N213" i="33"/>
  <c r="N214" i="33"/>
  <c r="N215" i="33"/>
  <c r="N216" i="33"/>
  <c r="N217" i="33"/>
  <c r="N218" i="33"/>
  <c r="O210" i="33"/>
  <c r="O211" i="33"/>
  <c r="O212" i="33"/>
  <c r="O213" i="33"/>
  <c r="O214" i="33"/>
  <c r="O215" i="33"/>
  <c r="O216" i="33"/>
  <c r="O217" i="33"/>
  <c r="O218" i="33"/>
  <c r="P210" i="33"/>
  <c r="P211" i="33"/>
  <c r="P212" i="33"/>
  <c r="P213" i="33"/>
  <c r="P214" i="33"/>
  <c r="P215" i="33"/>
  <c r="P216" i="33"/>
  <c r="P217" i="33"/>
  <c r="P218" i="33"/>
  <c r="Q210" i="33"/>
  <c r="Q211" i="33"/>
  <c r="Q212" i="33"/>
  <c r="Q213" i="33"/>
  <c r="Q214" i="33"/>
  <c r="Q215" i="33"/>
  <c r="Q216" i="33"/>
  <c r="Q217" i="33"/>
  <c r="Q218" i="33"/>
  <c r="AF210" i="33"/>
  <c r="AG210" i="33"/>
  <c r="N201" i="33"/>
  <c r="N202" i="33"/>
  <c r="N203" i="33"/>
  <c r="N204" i="33"/>
  <c r="N205" i="33"/>
  <c r="N206" i="33"/>
  <c r="N207" i="33"/>
  <c r="N208" i="33"/>
  <c r="N209" i="33"/>
  <c r="O201" i="33"/>
  <c r="O202" i="33"/>
  <c r="O203" i="33"/>
  <c r="O204" i="33"/>
  <c r="O205" i="33"/>
  <c r="O206" i="33"/>
  <c r="O207" i="33"/>
  <c r="O208" i="33"/>
  <c r="O209" i="33"/>
  <c r="P201" i="33"/>
  <c r="P202" i="33"/>
  <c r="P203" i="33"/>
  <c r="P204" i="33"/>
  <c r="P205" i="33"/>
  <c r="P206" i="33"/>
  <c r="P207" i="33"/>
  <c r="P208" i="33"/>
  <c r="P209" i="33"/>
  <c r="Q201" i="33"/>
  <c r="Q202" i="33"/>
  <c r="Q203" i="33"/>
  <c r="Q204" i="33"/>
  <c r="Q205" i="33"/>
  <c r="Q206" i="33"/>
  <c r="Q207" i="33"/>
  <c r="Q208" i="33"/>
  <c r="Q209" i="33"/>
  <c r="AF201" i="33"/>
  <c r="AG201" i="33"/>
  <c r="N192" i="33"/>
  <c r="N193" i="33"/>
  <c r="N194" i="33"/>
  <c r="N195" i="33"/>
  <c r="N196" i="33"/>
  <c r="N197" i="33"/>
  <c r="N198" i="33"/>
  <c r="N199" i="33"/>
  <c r="N200" i="33"/>
  <c r="O192" i="33"/>
  <c r="O193" i="33"/>
  <c r="O194" i="33"/>
  <c r="O195" i="33"/>
  <c r="O196" i="33"/>
  <c r="O197" i="33"/>
  <c r="O198" i="33"/>
  <c r="O199" i="33"/>
  <c r="O200" i="33"/>
  <c r="P192" i="33"/>
  <c r="P193" i="33"/>
  <c r="P194" i="33"/>
  <c r="P195" i="33"/>
  <c r="P196" i="33"/>
  <c r="P197" i="33"/>
  <c r="P198" i="33"/>
  <c r="P199" i="33"/>
  <c r="P200" i="33"/>
  <c r="Q192" i="33"/>
  <c r="Q193" i="33"/>
  <c r="Q194" i="33"/>
  <c r="Q195" i="33"/>
  <c r="Q196" i="33"/>
  <c r="Q197" i="33"/>
  <c r="Q198" i="33"/>
  <c r="Q199" i="33"/>
  <c r="Q200" i="33"/>
  <c r="AF192" i="33"/>
  <c r="AG192" i="33"/>
  <c r="N183" i="33"/>
  <c r="N184" i="33"/>
  <c r="N185" i="33"/>
  <c r="N186" i="33"/>
  <c r="N187" i="33"/>
  <c r="N188" i="33"/>
  <c r="N189" i="33"/>
  <c r="N190" i="33"/>
  <c r="N191" i="33"/>
  <c r="O183" i="33"/>
  <c r="O184" i="33"/>
  <c r="O185" i="33"/>
  <c r="O186" i="33"/>
  <c r="O187" i="33"/>
  <c r="O188" i="33"/>
  <c r="O189" i="33"/>
  <c r="O190" i="33"/>
  <c r="O191" i="33"/>
  <c r="P183" i="33"/>
  <c r="P184" i="33"/>
  <c r="P185" i="33"/>
  <c r="P186" i="33"/>
  <c r="P187" i="33"/>
  <c r="P188" i="33"/>
  <c r="P189" i="33"/>
  <c r="P190" i="33"/>
  <c r="P191" i="33"/>
  <c r="Q183" i="33"/>
  <c r="Q184" i="33"/>
  <c r="Q185" i="33"/>
  <c r="Q186" i="33"/>
  <c r="Q187" i="33"/>
  <c r="Q188" i="33"/>
  <c r="Q189" i="33"/>
  <c r="Q190" i="33"/>
  <c r="Q191" i="33"/>
  <c r="AF183" i="33"/>
  <c r="AG183" i="33"/>
  <c r="N174" i="33"/>
  <c r="N175" i="33"/>
  <c r="N176" i="33"/>
  <c r="N177" i="33"/>
  <c r="N178" i="33"/>
  <c r="N179" i="33"/>
  <c r="N180" i="33"/>
  <c r="N181" i="33"/>
  <c r="N182" i="33"/>
  <c r="O174" i="33"/>
  <c r="O175" i="33"/>
  <c r="O176" i="33"/>
  <c r="O177" i="33"/>
  <c r="O178" i="33"/>
  <c r="O179" i="33"/>
  <c r="O180" i="33"/>
  <c r="O181" i="33"/>
  <c r="O182" i="33"/>
  <c r="P174" i="33"/>
  <c r="P175" i="33"/>
  <c r="P176" i="33"/>
  <c r="P177" i="33"/>
  <c r="P178" i="33"/>
  <c r="P179" i="33"/>
  <c r="P180" i="33"/>
  <c r="P181" i="33"/>
  <c r="P182" i="33"/>
  <c r="Q174" i="33"/>
  <c r="Q175" i="33"/>
  <c r="Q176" i="33"/>
  <c r="Q177" i="33"/>
  <c r="Q178" i="33"/>
  <c r="Q179" i="33"/>
  <c r="Q180" i="33"/>
  <c r="Q181" i="33"/>
  <c r="Q182" i="33"/>
  <c r="AF174" i="33"/>
  <c r="AG174" i="33"/>
  <c r="N165" i="33"/>
  <c r="N166" i="33"/>
  <c r="N167" i="33"/>
  <c r="N168" i="33"/>
  <c r="N169" i="33"/>
  <c r="N170" i="33"/>
  <c r="N171" i="33"/>
  <c r="N172" i="33"/>
  <c r="N173" i="33"/>
  <c r="O165" i="33"/>
  <c r="O166" i="33"/>
  <c r="O167" i="33"/>
  <c r="O168" i="33"/>
  <c r="O169" i="33"/>
  <c r="O170" i="33"/>
  <c r="O171" i="33"/>
  <c r="O172" i="33"/>
  <c r="O173" i="33"/>
  <c r="P165" i="33"/>
  <c r="P166" i="33"/>
  <c r="P167" i="33"/>
  <c r="P168" i="33"/>
  <c r="P169" i="33"/>
  <c r="P170" i="33"/>
  <c r="P171" i="33"/>
  <c r="P172" i="33"/>
  <c r="P173" i="33"/>
  <c r="Q165" i="33"/>
  <c r="Q166" i="33"/>
  <c r="Q167" i="33"/>
  <c r="Q168" i="33"/>
  <c r="Q169" i="33"/>
  <c r="Q170" i="33"/>
  <c r="Q171" i="33"/>
  <c r="Q172" i="33"/>
  <c r="Q173" i="33"/>
  <c r="AF165" i="33"/>
  <c r="AG165" i="33"/>
  <c r="N156" i="33"/>
  <c r="N157" i="33"/>
  <c r="N158" i="33"/>
  <c r="N159" i="33"/>
  <c r="N160" i="33"/>
  <c r="N161" i="33"/>
  <c r="N162" i="33"/>
  <c r="N163" i="33"/>
  <c r="N164" i="33"/>
  <c r="O156" i="33"/>
  <c r="O157" i="33"/>
  <c r="O158" i="33"/>
  <c r="O159" i="33"/>
  <c r="O160" i="33"/>
  <c r="O161" i="33"/>
  <c r="O162" i="33"/>
  <c r="O163" i="33"/>
  <c r="O164" i="33"/>
  <c r="P156" i="33"/>
  <c r="P157" i="33"/>
  <c r="P158" i="33"/>
  <c r="P159" i="33"/>
  <c r="P160" i="33"/>
  <c r="P161" i="33"/>
  <c r="P162" i="33"/>
  <c r="P163" i="33"/>
  <c r="P164" i="33"/>
  <c r="Q156" i="33"/>
  <c r="Q157" i="33"/>
  <c r="Q158" i="33"/>
  <c r="Q159" i="33"/>
  <c r="Q160" i="33"/>
  <c r="Q161" i="33"/>
  <c r="Q162" i="33"/>
  <c r="Q163" i="33"/>
  <c r="Q164" i="33"/>
  <c r="AF156" i="33"/>
  <c r="AG156" i="33"/>
  <c r="N147" i="33"/>
  <c r="N148" i="33"/>
  <c r="N149" i="33"/>
  <c r="N150" i="33"/>
  <c r="N151" i="33"/>
  <c r="N152" i="33"/>
  <c r="N153" i="33"/>
  <c r="N154" i="33"/>
  <c r="N155" i="33"/>
  <c r="O147" i="33"/>
  <c r="O148" i="33"/>
  <c r="O149" i="33"/>
  <c r="O150" i="33"/>
  <c r="O151" i="33"/>
  <c r="O152" i="33"/>
  <c r="O153" i="33"/>
  <c r="O154" i="33"/>
  <c r="O155" i="33"/>
  <c r="P147" i="33"/>
  <c r="P148" i="33"/>
  <c r="P149" i="33"/>
  <c r="P150" i="33"/>
  <c r="P151" i="33"/>
  <c r="P152" i="33"/>
  <c r="P153" i="33"/>
  <c r="P154" i="33"/>
  <c r="P155" i="33"/>
  <c r="Q147" i="33"/>
  <c r="Q148" i="33"/>
  <c r="Q149" i="33"/>
  <c r="Q150" i="33"/>
  <c r="Q151" i="33"/>
  <c r="Q152" i="33"/>
  <c r="Q153" i="33"/>
  <c r="Q154" i="33"/>
  <c r="Q155" i="33"/>
  <c r="AF147" i="33"/>
  <c r="AG147" i="33"/>
  <c r="N138" i="33"/>
  <c r="N139" i="33"/>
  <c r="N140" i="33"/>
  <c r="N141" i="33"/>
  <c r="N142" i="33"/>
  <c r="N143" i="33"/>
  <c r="N144" i="33"/>
  <c r="N145" i="33"/>
  <c r="N146" i="33"/>
  <c r="O138" i="33"/>
  <c r="O139" i="33"/>
  <c r="O140" i="33"/>
  <c r="O141" i="33"/>
  <c r="O142" i="33"/>
  <c r="O143" i="33"/>
  <c r="O144" i="33"/>
  <c r="O145" i="33"/>
  <c r="O146" i="33"/>
  <c r="P138" i="33"/>
  <c r="P139" i="33"/>
  <c r="P140" i="33"/>
  <c r="P141" i="33"/>
  <c r="P142" i="33"/>
  <c r="P143" i="33"/>
  <c r="P144" i="33"/>
  <c r="P145" i="33"/>
  <c r="P146" i="33"/>
  <c r="Q138" i="33"/>
  <c r="Q139" i="33"/>
  <c r="Q140" i="33"/>
  <c r="Q141" i="33"/>
  <c r="Q142" i="33"/>
  <c r="Q143" i="33"/>
  <c r="Q144" i="33"/>
  <c r="Q145" i="33"/>
  <c r="Q146" i="33"/>
  <c r="AF138" i="33"/>
  <c r="AG138" i="33"/>
  <c r="N129" i="33"/>
  <c r="N130" i="33"/>
  <c r="N131" i="33"/>
  <c r="N132" i="33"/>
  <c r="N133" i="33"/>
  <c r="N134" i="33"/>
  <c r="N135" i="33"/>
  <c r="N136" i="33"/>
  <c r="N137" i="33"/>
  <c r="O129" i="33"/>
  <c r="O130" i="33"/>
  <c r="O131" i="33"/>
  <c r="O132" i="33"/>
  <c r="O133" i="33"/>
  <c r="O134" i="33"/>
  <c r="O135" i="33"/>
  <c r="O136" i="33"/>
  <c r="O137" i="33"/>
  <c r="P129" i="33"/>
  <c r="P130" i="33"/>
  <c r="P131" i="33"/>
  <c r="P132" i="33"/>
  <c r="P133" i="33"/>
  <c r="P134" i="33"/>
  <c r="P135" i="33"/>
  <c r="P136" i="33"/>
  <c r="P137" i="33"/>
  <c r="Q129" i="33"/>
  <c r="Q130" i="33"/>
  <c r="Q131" i="33"/>
  <c r="Q132" i="33"/>
  <c r="Q133" i="33"/>
  <c r="Q134" i="33"/>
  <c r="Q135" i="33"/>
  <c r="Q136" i="33"/>
  <c r="Q137" i="33"/>
  <c r="AF129" i="33"/>
  <c r="AG129" i="33"/>
  <c r="N120" i="33"/>
  <c r="N121" i="33"/>
  <c r="N122" i="33"/>
  <c r="N123" i="33"/>
  <c r="N124" i="33"/>
  <c r="N125" i="33"/>
  <c r="N126" i="33"/>
  <c r="N127" i="33"/>
  <c r="N128" i="33"/>
  <c r="O120" i="33"/>
  <c r="O121" i="33"/>
  <c r="O122" i="33"/>
  <c r="O123" i="33"/>
  <c r="O124" i="33"/>
  <c r="O125" i="33"/>
  <c r="O126" i="33"/>
  <c r="O127" i="33"/>
  <c r="O128" i="33"/>
  <c r="P120" i="33"/>
  <c r="P121" i="33"/>
  <c r="P122" i="33"/>
  <c r="P123" i="33"/>
  <c r="P124" i="33"/>
  <c r="P125" i="33"/>
  <c r="P126" i="33"/>
  <c r="P127" i="33"/>
  <c r="P128" i="33"/>
  <c r="Q120" i="33"/>
  <c r="Q121" i="33"/>
  <c r="Q122" i="33"/>
  <c r="Q123" i="33"/>
  <c r="Q124" i="33"/>
  <c r="Q125" i="33"/>
  <c r="Q126" i="33"/>
  <c r="Q127" i="33"/>
  <c r="Q128" i="33"/>
  <c r="AF120" i="33"/>
  <c r="AG120" i="33"/>
  <c r="N111" i="33"/>
  <c r="N112" i="33"/>
  <c r="N113" i="33"/>
  <c r="N114" i="33"/>
  <c r="N115" i="33"/>
  <c r="N116" i="33"/>
  <c r="N117" i="33"/>
  <c r="N118" i="33"/>
  <c r="N119" i="33"/>
  <c r="O111" i="33"/>
  <c r="O112" i="33"/>
  <c r="O113" i="33"/>
  <c r="O114" i="33"/>
  <c r="O115" i="33"/>
  <c r="O116" i="33"/>
  <c r="O117" i="33"/>
  <c r="O118" i="33"/>
  <c r="O119" i="33"/>
  <c r="P111" i="33"/>
  <c r="P112" i="33"/>
  <c r="P113" i="33"/>
  <c r="P114" i="33"/>
  <c r="P115" i="33"/>
  <c r="P116" i="33"/>
  <c r="P117" i="33"/>
  <c r="P118" i="33"/>
  <c r="P119" i="33"/>
  <c r="Q111" i="33"/>
  <c r="Q112" i="33"/>
  <c r="Q113" i="33"/>
  <c r="Q114" i="33"/>
  <c r="Q115" i="33"/>
  <c r="Q116" i="33"/>
  <c r="Q117" i="33"/>
  <c r="Q118" i="33"/>
  <c r="Q119" i="33"/>
  <c r="AF111" i="33"/>
  <c r="AG111" i="33"/>
  <c r="N102" i="33"/>
  <c r="N103" i="33"/>
  <c r="N104" i="33"/>
  <c r="N105" i="33"/>
  <c r="N106" i="33"/>
  <c r="N107" i="33"/>
  <c r="N108" i="33"/>
  <c r="N109" i="33"/>
  <c r="N110" i="33"/>
  <c r="O102" i="33"/>
  <c r="O103" i="33"/>
  <c r="O104" i="33"/>
  <c r="O105" i="33"/>
  <c r="O106" i="33"/>
  <c r="O107" i="33"/>
  <c r="O108" i="33"/>
  <c r="O109" i="33"/>
  <c r="O110" i="33"/>
  <c r="P102" i="33"/>
  <c r="P103" i="33"/>
  <c r="P104" i="33"/>
  <c r="P105" i="33"/>
  <c r="P106" i="33"/>
  <c r="P107" i="33"/>
  <c r="P108" i="33"/>
  <c r="P109" i="33"/>
  <c r="P110" i="33"/>
  <c r="Q102" i="33"/>
  <c r="Q103" i="33"/>
  <c r="Q104" i="33"/>
  <c r="Q105" i="33"/>
  <c r="Q106" i="33"/>
  <c r="Q107" i="33"/>
  <c r="Q108" i="33"/>
  <c r="Q109" i="33"/>
  <c r="Q110" i="33"/>
  <c r="AF102" i="33"/>
  <c r="AG102" i="33"/>
  <c r="N93" i="33"/>
  <c r="N94" i="33"/>
  <c r="N95" i="33"/>
  <c r="N96" i="33"/>
  <c r="N97" i="33"/>
  <c r="N98" i="33"/>
  <c r="N99" i="33"/>
  <c r="N100" i="33"/>
  <c r="N101" i="33"/>
  <c r="O93" i="33"/>
  <c r="O94" i="33"/>
  <c r="O95" i="33"/>
  <c r="O96" i="33"/>
  <c r="O97" i="33"/>
  <c r="O98" i="33"/>
  <c r="O99" i="33"/>
  <c r="O100" i="33"/>
  <c r="O101" i="33"/>
  <c r="P93" i="33"/>
  <c r="P94" i="33"/>
  <c r="P95" i="33"/>
  <c r="P96" i="33"/>
  <c r="P97" i="33"/>
  <c r="P98" i="33"/>
  <c r="P99" i="33"/>
  <c r="P100" i="33"/>
  <c r="P101" i="33"/>
  <c r="Q93" i="33"/>
  <c r="Q94" i="33"/>
  <c r="Q95" i="33"/>
  <c r="Q96" i="33"/>
  <c r="Q97" i="33"/>
  <c r="Q98" i="33"/>
  <c r="Q99" i="33"/>
  <c r="Q100" i="33"/>
  <c r="Q101" i="33"/>
  <c r="AF93" i="33"/>
  <c r="AG93" i="33"/>
  <c r="N84" i="33"/>
  <c r="N85" i="33"/>
  <c r="N86" i="33"/>
  <c r="N87" i="33"/>
  <c r="N88" i="33"/>
  <c r="N89" i="33"/>
  <c r="N90" i="33"/>
  <c r="N91" i="33"/>
  <c r="N92" i="33"/>
  <c r="O84" i="33"/>
  <c r="O85" i="33"/>
  <c r="O86" i="33"/>
  <c r="O87" i="33"/>
  <c r="O88" i="33"/>
  <c r="O89" i="33"/>
  <c r="O90" i="33"/>
  <c r="O91" i="33"/>
  <c r="O92" i="33"/>
  <c r="P84" i="33"/>
  <c r="P85" i="33"/>
  <c r="P86" i="33"/>
  <c r="P87" i="33"/>
  <c r="P88" i="33"/>
  <c r="P89" i="33"/>
  <c r="P90" i="33"/>
  <c r="P91" i="33"/>
  <c r="P92" i="33"/>
  <c r="Q84" i="33"/>
  <c r="Q85" i="33"/>
  <c r="Q86" i="33"/>
  <c r="Q87" i="33"/>
  <c r="Q88" i="33"/>
  <c r="Q89" i="33"/>
  <c r="Q90" i="33"/>
  <c r="Q91" i="33"/>
  <c r="Q92" i="33"/>
  <c r="AF84" i="33"/>
  <c r="AG84" i="33"/>
  <c r="N75" i="33"/>
  <c r="N76" i="33"/>
  <c r="N77" i="33"/>
  <c r="N78" i="33"/>
  <c r="N79" i="33"/>
  <c r="N80" i="33"/>
  <c r="N81" i="33"/>
  <c r="N82" i="33"/>
  <c r="N83" i="33"/>
  <c r="O75" i="33"/>
  <c r="O76" i="33"/>
  <c r="O77" i="33"/>
  <c r="O78" i="33"/>
  <c r="O79" i="33"/>
  <c r="O80" i="33"/>
  <c r="O81" i="33"/>
  <c r="O82" i="33"/>
  <c r="O83" i="33"/>
  <c r="P75" i="33"/>
  <c r="P76" i="33"/>
  <c r="P77" i="33"/>
  <c r="P78" i="33"/>
  <c r="P79" i="33"/>
  <c r="P80" i="33"/>
  <c r="P81" i="33"/>
  <c r="P82" i="33"/>
  <c r="P83" i="33"/>
  <c r="Q75" i="33"/>
  <c r="Q76" i="33"/>
  <c r="Q77" i="33"/>
  <c r="Q78" i="33"/>
  <c r="Q79" i="33"/>
  <c r="Q80" i="33"/>
  <c r="Q81" i="33"/>
  <c r="Q82" i="33"/>
  <c r="Q83" i="33"/>
  <c r="AF75" i="33"/>
  <c r="AG75" i="33"/>
  <c r="N66" i="33"/>
  <c r="N67" i="33"/>
  <c r="N68" i="33"/>
  <c r="N69" i="33"/>
  <c r="N70" i="33"/>
  <c r="N71" i="33"/>
  <c r="N72" i="33"/>
  <c r="N73" i="33"/>
  <c r="N74" i="33"/>
  <c r="O66" i="33"/>
  <c r="O67" i="33"/>
  <c r="O68" i="33"/>
  <c r="O69" i="33"/>
  <c r="O70" i="33"/>
  <c r="O71" i="33"/>
  <c r="O72" i="33"/>
  <c r="O73" i="33"/>
  <c r="O74" i="33"/>
  <c r="P66" i="33"/>
  <c r="P67" i="33"/>
  <c r="P68" i="33"/>
  <c r="P69" i="33"/>
  <c r="P70" i="33"/>
  <c r="P71" i="33"/>
  <c r="P72" i="33"/>
  <c r="P73" i="33"/>
  <c r="P74" i="33"/>
  <c r="Q66" i="33"/>
  <c r="Q67" i="33"/>
  <c r="Q68" i="33"/>
  <c r="Q69" i="33"/>
  <c r="Q70" i="33"/>
  <c r="Q71" i="33"/>
  <c r="Q72" i="33"/>
  <c r="Q73" i="33"/>
  <c r="Q74" i="33"/>
  <c r="AF66" i="33"/>
  <c r="AG66" i="33"/>
  <c r="N57" i="33"/>
  <c r="N58" i="33"/>
  <c r="N59" i="33"/>
  <c r="N60" i="33"/>
  <c r="N61" i="33"/>
  <c r="N62" i="33"/>
  <c r="N63" i="33"/>
  <c r="N64" i="33"/>
  <c r="N65" i="33"/>
  <c r="O57" i="33"/>
  <c r="O58" i="33"/>
  <c r="O59" i="33"/>
  <c r="O60" i="33"/>
  <c r="O61" i="33"/>
  <c r="O62" i="33"/>
  <c r="O63" i="33"/>
  <c r="O64" i="33"/>
  <c r="O65" i="33"/>
  <c r="P57" i="33"/>
  <c r="P58" i="33"/>
  <c r="P59" i="33"/>
  <c r="P60" i="33"/>
  <c r="P61" i="33"/>
  <c r="P62" i="33"/>
  <c r="P63" i="33"/>
  <c r="P64" i="33"/>
  <c r="P65" i="33"/>
  <c r="Q57" i="33"/>
  <c r="Q58" i="33"/>
  <c r="Q59" i="33"/>
  <c r="Q60" i="33"/>
  <c r="Q61" i="33"/>
  <c r="Q62" i="33"/>
  <c r="Q63" i="33"/>
  <c r="Q64" i="33"/>
  <c r="Q65" i="33"/>
  <c r="AF57" i="33"/>
  <c r="AG57" i="33"/>
  <c r="N48" i="33"/>
  <c r="N49" i="33"/>
  <c r="N50" i="33"/>
  <c r="N51" i="33"/>
  <c r="N52" i="33"/>
  <c r="N53" i="33"/>
  <c r="N54" i="33"/>
  <c r="N55" i="33"/>
  <c r="N56" i="33"/>
  <c r="O48" i="33"/>
  <c r="O49" i="33"/>
  <c r="O50" i="33"/>
  <c r="O51" i="33"/>
  <c r="O52" i="33"/>
  <c r="O53" i="33"/>
  <c r="O54" i="33"/>
  <c r="O55" i="33"/>
  <c r="O56" i="33"/>
  <c r="P48" i="33"/>
  <c r="P49" i="33"/>
  <c r="P50" i="33"/>
  <c r="P51" i="33"/>
  <c r="P52" i="33"/>
  <c r="P53" i="33"/>
  <c r="P54" i="33"/>
  <c r="P55" i="33"/>
  <c r="P56" i="33"/>
  <c r="Q48" i="33"/>
  <c r="Q49" i="33"/>
  <c r="Q50" i="33"/>
  <c r="Q51" i="33"/>
  <c r="Q52" i="33"/>
  <c r="Q53" i="33"/>
  <c r="Q54" i="33"/>
  <c r="Q55" i="33"/>
  <c r="Q56" i="33"/>
  <c r="AF48" i="33"/>
  <c r="AG48" i="33"/>
  <c r="N39" i="33"/>
  <c r="N40" i="33"/>
  <c r="N41" i="33"/>
  <c r="N42" i="33"/>
  <c r="N43" i="33"/>
  <c r="N44" i="33"/>
  <c r="N45" i="33"/>
  <c r="N46" i="33"/>
  <c r="N47" i="33"/>
  <c r="O39" i="33"/>
  <c r="O40" i="33"/>
  <c r="O41" i="33"/>
  <c r="O42" i="33"/>
  <c r="O43" i="33"/>
  <c r="O44" i="33"/>
  <c r="O45" i="33"/>
  <c r="O46" i="33"/>
  <c r="O47" i="33"/>
  <c r="P39" i="33"/>
  <c r="P40" i="33"/>
  <c r="P41" i="33"/>
  <c r="P42" i="33"/>
  <c r="P43" i="33"/>
  <c r="P44" i="33"/>
  <c r="P45" i="33"/>
  <c r="P46" i="33"/>
  <c r="P47" i="33"/>
  <c r="Q39" i="33"/>
  <c r="Q40" i="33"/>
  <c r="Q41" i="33"/>
  <c r="Q42" i="33"/>
  <c r="Q43" i="33"/>
  <c r="Q44" i="33"/>
  <c r="Q45" i="33"/>
  <c r="Q46" i="33"/>
  <c r="Q47" i="33"/>
  <c r="AF39" i="33"/>
  <c r="AG39" i="33"/>
  <c r="N36" i="33"/>
  <c r="N37" i="33"/>
  <c r="N38" i="33"/>
  <c r="O36" i="33"/>
  <c r="O37" i="33"/>
  <c r="O38" i="33"/>
  <c r="P36" i="33"/>
  <c r="P37" i="33"/>
  <c r="P38" i="33"/>
  <c r="Q36" i="33"/>
  <c r="Q37" i="33"/>
  <c r="Q38" i="33"/>
  <c r="AM21" i="33"/>
  <c r="AN21" i="33"/>
  <c r="AO21" i="33"/>
  <c r="AM22" i="33"/>
  <c r="AN22" i="33"/>
  <c r="AO22" i="33"/>
  <c r="AM23" i="33"/>
  <c r="AN23" i="33"/>
  <c r="AO23" i="33"/>
  <c r="AM24" i="33"/>
  <c r="AN24" i="33"/>
  <c r="AO24" i="33"/>
  <c r="AP21" i="33"/>
  <c r="AM12" i="33"/>
  <c r="AN12" i="33"/>
  <c r="AO12" i="33"/>
  <c r="AM13" i="33"/>
  <c r="AN13" i="33"/>
  <c r="AO13" i="33"/>
  <c r="AM14" i="33"/>
  <c r="AN14" i="33"/>
  <c r="AO14" i="33"/>
  <c r="AM15" i="33"/>
  <c r="AN15" i="33"/>
  <c r="AO15" i="33"/>
  <c r="AP12" i="33"/>
  <c r="AE236" i="33"/>
  <c r="AE235" i="33"/>
  <c r="AE234" i="33"/>
  <c r="AE233" i="33"/>
  <c r="AE232" i="33"/>
  <c r="AE231" i="33"/>
  <c r="AE230" i="33"/>
  <c r="AE229" i="33"/>
  <c r="AE228" i="33"/>
  <c r="AE227" i="33"/>
  <c r="AE226" i="33"/>
  <c r="AE225" i="33"/>
  <c r="AE224" i="33"/>
  <c r="AE223" i="33"/>
  <c r="AE222" i="33"/>
  <c r="AE221" i="33"/>
  <c r="AE220" i="33"/>
  <c r="AE219" i="33"/>
  <c r="AE218" i="33"/>
  <c r="AE217" i="33"/>
  <c r="AE216" i="33"/>
  <c r="AE215" i="33"/>
  <c r="AE214" i="33"/>
  <c r="AE213" i="33"/>
  <c r="AE212" i="33"/>
  <c r="AE211" i="33"/>
  <c r="AE210" i="33"/>
  <c r="AE209" i="33"/>
  <c r="AE208" i="33"/>
  <c r="AE207" i="33"/>
  <c r="AE206" i="33"/>
  <c r="AE205" i="33"/>
  <c r="AE204" i="33"/>
  <c r="AE203" i="33"/>
  <c r="AE202" i="33"/>
  <c r="AE201" i="33"/>
  <c r="AE200" i="33"/>
  <c r="AE199" i="33"/>
  <c r="AE198" i="33"/>
  <c r="AE197" i="33"/>
  <c r="AE196" i="33"/>
  <c r="AE195" i="33"/>
  <c r="AE194" i="33"/>
  <c r="AE193" i="33"/>
  <c r="AE192" i="33"/>
  <c r="AE191" i="33"/>
  <c r="AE190" i="33"/>
  <c r="AE189" i="33"/>
  <c r="AE188" i="33"/>
  <c r="AE187" i="33"/>
  <c r="AE186" i="33"/>
  <c r="AE185" i="33"/>
  <c r="AE184" i="33"/>
  <c r="AE183" i="33"/>
  <c r="AE182" i="33"/>
  <c r="AE181" i="33"/>
  <c r="AE180" i="33"/>
  <c r="AE179" i="33"/>
  <c r="AE178" i="33"/>
  <c r="AE177" i="33"/>
  <c r="AE176" i="33"/>
  <c r="AE175" i="33"/>
  <c r="AE174" i="33"/>
  <c r="AE173" i="33"/>
  <c r="AE172" i="33"/>
  <c r="AE171" i="33"/>
  <c r="AE170" i="33"/>
  <c r="AE169" i="33"/>
  <c r="AE168" i="33"/>
  <c r="AE167" i="33"/>
  <c r="AE166" i="33"/>
  <c r="AE165" i="33"/>
  <c r="AE164" i="33"/>
  <c r="AE163" i="33"/>
  <c r="AE162" i="33"/>
  <c r="AE161" i="33"/>
  <c r="AE160" i="33"/>
  <c r="AE159" i="33"/>
  <c r="AE158" i="33"/>
  <c r="AE157" i="33"/>
  <c r="AE156" i="33"/>
  <c r="AE155" i="33"/>
  <c r="AE154" i="33"/>
  <c r="AE153" i="33"/>
  <c r="AE152" i="33"/>
  <c r="AE151" i="33"/>
  <c r="AE150" i="33"/>
  <c r="AE149" i="33"/>
  <c r="AE148" i="33"/>
  <c r="AE147" i="33"/>
  <c r="AE146" i="33"/>
  <c r="AE145" i="33"/>
  <c r="AE144" i="33"/>
  <c r="AE143" i="33"/>
  <c r="AE142" i="33"/>
  <c r="AE141" i="33"/>
  <c r="AE140" i="33"/>
  <c r="AE139" i="33"/>
  <c r="AE138" i="33"/>
  <c r="AE137" i="33"/>
  <c r="AE136" i="33"/>
  <c r="AE135" i="33"/>
  <c r="AE134" i="33"/>
  <c r="AE133" i="33"/>
  <c r="AE132" i="33"/>
  <c r="AE131" i="33"/>
  <c r="AE130" i="33"/>
  <c r="AE129" i="33"/>
  <c r="AE128" i="33"/>
  <c r="AE127" i="33"/>
  <c r="AE126" i="33"/>
  <c r="AE125" i="33"/>
  <c r="AE124" i="33"/>
  <c r="AE123" i="33"/>
  <c r="AE122" i="33"/>
  <c r="AE121" i="33"/>
  <c r="AE120" i="33"/>
  <c r="AE119" i="33"/>
  <c r="AE118" i="33"/>
  <c r="AE117" i="33"/>
  <c r="AE116" i="33"/>
  <c r="AE115" i="33"/>
  <c r="AE114" i="33"/>
  <c r="AE113" i="33"/>
  <c r="AE112" i="33"/>
  <c r="AE111" i="33"/>
  <c r="AE110" i="33"/>
  <c r="AE109" i="33"/>
  <c r="AE108" i="33"/>
  <c r="AE107" i="33"/>
  <c r="AE106" i="33"/>
  <c r="AE105" i="33"/>
  <c r="AE104" i="33"/>
  <c r="AE103" i="33"/>
  <c r="AE102" i="33"/>
  <c r="AE101" i="33"/>
  <c r="AE100" i="33"/>
  <c r="AE99" i="33"/>
  <c r="AE98" i="33"/>
  <c r="AE97" i="33"/>
  <c r="AE96" i="33"/>
  <c r="AE95" i="33"/>
  <c r="AE94" i="33"/>
  <c r="AE93" i="33"/>
  <c r="AE92" i="33"/>
  <c r="AE91" i="33"/>
  <c r="AE90" i="33"/>
  <c r="AE89" i="33"/>
  <c r="AE88" i="33"/>
  <c r="AE87" i="33"/>
  <c r="AE86" i="33"/>
  <c r="AE85" i="33"/>
  <c r="AE84" i="33"/>
  <c r="AE83" i="33"/>
  <c r="AE82" i="33"/>
  <c r="AE81" i="33"/>
  <c r="AE80" i="33"/>
  <c r="AE79" i="33"/>
  <c r="AE78" i="33"/>
  <c r="AE77" i="33"/>
  <c r="AE76" i="33"/>
  <c r="AE75" i="33"/>
  <c r="AE74" i="33"/>
  <c r="AE73" i="33"/>
  <c r="AE72" i="33"/>
  <c r="AE71" i="33"/>
  <c r="AE70" i="33"/>
  <c r="AE69" i="33"/>
  <c r="AE68" i="33"/>
  <c r="AE67" i="33"/>
  <c r="AE66" i="33"/>
  <c r="AE65" i="33"/>
  <c r="AE64" i="33"/>
  <c r="AE63" i="33"/>
  <c r="AE62" i="33"/>
  <c r="AE61" i="33"/>
  <c r="AE60" i="33"/>
  <c r="AE59" i="33"/>
  <c r="AE58" i="33"/>
  <c r="AE57" i="33"/>
  <c r="AE56" i="33"/>
  <c r="AE55" i="33"/>
  <c r="AE54" i="33"/>
  <c r="AE53" i="33"/>
  <c r="AE52" i="33"/>
  <c r="AE51" i="33"/>
  <c r="AE50" i="33"/>
  <c r="AE49" i="33"/>
  <c r="AE48" i="33"/>
  <c r="AE47" i="33"/>
  <c r="AE46" i="33"/>
  <c r="AE45" i="33"/>
  <c r="AE44" i="33"/>
  <c r="AE43" i="33"/>
  <c r="AE42" i="33"/>
  <c r="AE41" i="33"/>
  <c r="AE40" i="33"/>
  <c r="AE39" i="33"/>
  <c r="AE38" i="33"/>
  <c r="AE37" i="33"/>
  <c r="AE36" i="33"/>
  <c r="AE35" i="33"/>
  <c r="AE34" i="33"/>
  <c r="AE33" i="33"/>
  <c r="AE32" i="33"/>
  <c r="AE31" i="33"/>
  <c r="O9" i="26"/>
  <c r="AE30" i="33"/>
  <c r="Z29" i="33"/>
  <c r="AB29" i="33"/>
  <c r="U29" i="33"/>
  <c r="V29" i="33"/>
  <c r="AC29" i="33"/>
  <c r="AE29" i="33"/>
  <c r="AE28" i="33"/>
  <c r="AE27" i="33"/>
  <c r="AE26" i="33"/>
  <c r="AE25" i="33"/>
  <c r="AE24" i="33"/>
  <c r="AE23" i="33"/>
  <c r="AE22" i="33"/>
  <c r="AE21" i="33"/>
  <c r="AE20" i="33"/>
  <c r="AE19" i="33"/>
  <c r="AE18" i="33"/>
  <c r="AE17" i="33"/>
  <c r="AE16" i="33"/>
  <c r="AE15" i="33"/>
  <c r="AE14" i="33"/>
  <c r="AE13" i="33"/>
  <c r="AE12" i="33"/>
  <c r="AB236" i="33"/>
  <c r="U236" i="33"/>
  <c r="V236" i="33"/>
  <c r="AC236" i="33"/>
  <c r="Z236" i="33"/>
  <c r="AB235" i="33"/>
  <c r="U235" i="33"/>
  <c r="V235" i="33"/>
  <c r="AC235" i="33"/>
  <c r="Z235" i="33"/>
  <c r="AB234" i="33"/>
  <c r="U234" i="33"/>
  <c r="V234" i="33"/>
  <c r="AC234" i="33"/>
  <c r="Z234" i="33"/>
  <c r="AB233" i="33"/>
  <c r="U233" i="33"/>
  <c r="V233" i="33"/>
  <c r="AC233" i="33"/>
  <c r="Z233" i="33"/>
  <c r="AB232" i="33"/>
  <c r="U232" i="33"/>
  <c r="V232" i="33"/>
  <c r="AC232" i="33"/>
  <c r="Z232" i="33"/>
  <c r="AB231" i="33"/>
  <c r="U231" i="33"/>
  <c r="V231" i="33"/>
  <c r="AC231" i="33"/>
  <c r="Z231" i="33"/>
  <c r="AB230" i="33"/>
  <c r="U230" i="33"/>
  <c r="V230" i="33"/>
  <c r="AC230" i="33"/>
  <c r="Z230" i="33"/>
  <c r="AB229" i="33"/>
  <c r="U229" i="33"/>
  <c r="V229" i="33"/>
  <c r="AC229" i="33"/>
  <c r="Z229" i="33"/>
  <c r="AB228" i="33"/>
  <c r="U228" i="33"/>
  <c r="V228" i="33"/>
  <c r="AC228" i="33"/>
  <c r="Z228" i="33"/>
  <c r="AB227" i="33"/>
  <c r="U227" i="33"/>
  <c r="V227" i="33"/>
  <c r="AC227" i="33"/>
  <c r="Z227" i="33"/>
  <c r="AB226" i="33"/>
  <c r="U226" i="33"/>
  <c r="V226" i="33"/>
  <c r="AC226" i="33"/>
  <c r="Z226" i="33"/>
  <c r="AB225" i="33"/>
  <c r="U225" i="33"/>
  <c r="V225" i="33"/>
  <c r="AC225" i="33"/>
  <c r="Z225" i="33"/>
  <c r="AB224" i="33"/>
  <c r="U224" i="33"/>
  <c r="V224" i="33"/>
  <c r="AC224" i="33"/>
  <c r="Z224" i="33"/>
  <c r="AB223" i="33"/>
  <c r="U223" i="33"/>
  <c r="V223" i="33"/>
  <c r="AC223" i="33"/>
  <c r="Z223" i="33"/>
  <c r="AB222" i="33"/>
  <c r="U222" i="33"/>
  <c r="V222" i="33"/>
  <c r="AC222" i="33"/>
  <c r="Z222" i="33"/>
  <c r="AB221" i="33"/>
  <c r="U221" i="33"/>
  <c r="V221" i="33"/>
  <c r="AC221" i="33"/>
  <c r="Z221" i="33"/>
  <c r="AB220" i="33"/>
  <c r="U220" i="33"/>
  <c r="V220" i="33"/>
  <c r="AC220" i="33"/>
  <c r="Z220" i="33"/>
  <c r="AB219" i="33"/>
  <c r="U219" i="33"/>
  <c r="V219" i="33"/>
  <c r="AC219" i="33"/>
  <c r="Z219" i="33"/>
  <c r="AB218" i="33"/>
  <c r="U218" i="33"/>
  <c r="V218" i="33"/>
  <c r="AC218" i="33"/>
  <c r="Z218" i="33"/>
  <c r="AB217" i="33"/>
  <c r="U217" i="33"/>
  <c r="V217" i="33"/>
  <c r="AC217" i="33"/>
  <c r="Z217" i="33"/>
  <c r="AB216" i="33"/>
  <c r="U216" i="33"/>
  <c r="V216" i="33"/>
  <c r="AC216" i="33"/>
  <c r="Z216" i="33"/>
  <c r="AB215" i="33"/>
  <c r="U215" i="33"/>
  <c r="V215" i="33"/>
  <c r="AC215" i="33"/>
  <c r="Z215" i="33"/>
  <c r="AB214" i="33"/>
  <c r="U214" i="33"/>
  <c r="V214" i="33"/>
  <c r="AC214" i="33"/>
  <c r="Z214" i="33"/>
  <c r="AB213" i="33"/>
  <c r="U213" i="33"/>
  <c r="V213" i="33"/>
  <c r="AC213" i="33"/>
  <c r="Z213" i="33"/>
  <c r="AB212" i="33"/>
  <c r="U212" i="33"/>
  <c r="V212" i="33"/>
  <c r="AC212" i="33"/>
  <c r="Z212" i="33"/>
  <c r="AB211" i="33"/>
  <c r="U211" i="33"/>
  <c r="V211" i="33"/>
  <c r="AC211" i="33"/>
  <c r="Z211" i="33"/>
  <c r="AB210" i="33"/>
  <c r="U210" i="33"/>
  <c r="V210" i="33"/>
  <c r="AC210" i="33"/>
  <c r="Z210" i="33"/>
  <c r="AB209" i="33"/>
  <c r="U209" i="33"/>
  <c r="V209" i="33"/>
  <c r="AC209" i="33"/>
  <c r="Z209" i="33"/>
  <c r="AB208" i="33"/>
  <c r="U208" i="33"/>
  <c r="V208" i="33"/>
  <c r="AC208" i="33"/>
  <c r="Z208" i="33"/>
  <c r="AB207" i="33"/>
  <c r="U207" i="33"/>
  <c r="V207" i="33"/>
  <c r="AC207" i="33"/>
  <c r="Z207" i="33"/>
  <c r="AB206" i="33"/>
  <c r="U206" i="33"/>
  <c r="V206" i="33"/>
  <c r="AC206" i="33"/>
  <c r="Z206" i="33"/>
  <c r="AB205" i="33"/>
  <c r="U205" i="33"/>
  <c r="V205" i="33"/>
  <c r="AC205" i="33"/>
  <c r="Z205" i="33"/>
  <c r="AB204" i="33"/>
  <c r="U204" i="33"/>
  <c r="V204" i="33"/>
  <c r="AC204" i="33"/>
  <c r="Z204" i="33"/>
  <c r="AB203" i="33"/>
  <c r="U203" i="33"/>
  <c r="V203" i="33"/>
  <c r="AC203" i="33"/>
  <c r="Z203" i="33"/>
  <c r="AB202" i="33"/>
  <c r="U202" i="33"/>
  <c r="V202" i="33"/>
  <c r="AC202" i="33"/>
  <c r="Z202" i="33"/>
  <c r="AB201" i="33"/>
  <c r="U201" i="33"/>
  <c r="V201" i="33"/>
  <c r="AC201" i="33"/>
  <c r="Z201" i="33"/>
  <c r="AB200" i="33"/>
  <c r="U200" i="33"/>
  <c r="V200" i="33"/>
  <c r="AC200" i="33"/>
  <c r="Z200" i="33"/>
  <c r="AB199" i="33"/>
  <c r="U199" i="33"/>
  <c r="V199" i="33"/>
  <c r="AC199" i="33"/>
  <c r="Z199" i="33"/>
  <c r="AB198" i="33"/>
  <c r="U198" i="33"/>
  <c r="V198" i="33"/>
  <c r="AC198" i="33"/>
  <c r="Z198" i="33"/>
  <c r="AB197" i="33"/>
  <c r="U197" i="33"/>
  <c r="V197" i="33"/>
  <c r="AC197" i="33"/>
  <c r="Z197" i="33"/>
  <c r="AB196" i="33"/>
  <c r="U196" i="33"/>
  <c r="V196" i="33"/>
  <c r="AC196" i="33"/>
  <c r="Z196" i="33"/>
  <c r="AB195" i="33"/>
  <c r="U195" i="33"/>
  <c r="V195" i="33"/>
  <c r="AC195" i="33"/>
  <c r="Z195" i="33"/>
  <c r="AB194" i="33"/>
  <c r="U194" i="33"/>
  <c r="V194" i="33"/>
  <c r="AC194" i="33"/>
  <c r="Z194" i="33"/>
  <c r="AB193" i="33"/>
  <c r="U193" i="33"/>
  <c r="V193" i="33"/>
  <c r="AC193" i="33"/>
  <c r="Z193" i="33"/>
  <c r="AB192" i="33"/>
  <c r="U192" i="33"/>
  <c r="V192" i="33"/>
  <c r="AC192" i="33"/>
  <c r="Z192" i="33"/>
  <c r="AB191" i="33"/>
  <c r="U191" i="33"/>
  <c r="V191" i="33"/>
  <c r="AC191" i="33"/>
  <c r="Z191" i="33"/>
  <c r="AB190" i="33"/>
  <c r="U190" i="33"/>
  <c r="V190" i="33"/>
  <c r="AC190" i="33"/>
  <c r="Z190" i="33"/>
  <c r="AB189" i="33"/>
  <c r="U189" i="33"/>
  <c r="V189" i="33"/>
  <c r="AC189" i="33"/>
  <c r="Z189" i="33"/>
  <c r="AB188" i="33"/>
  <c r="U188" i="33"/>
  <c r="V188" i="33"/>
  <c r="AC188" i="33"/>
  <c r="Z188" i="33"/>
  <c r="AB187" i="33"/>
  <c r="U187" i="33"/>
  <c r="V187" i="33"/>
  <c r="AC187" i="33"/>
  <c r="Z187" i="33"/>
  <c r="AB186" i="33"/>
  <c r="U186" i="33"/>
  <c r="V186" i="33"/>
  <c r="AC186" i="33"/>
  <c r="Z186" i="33"/>
  <c r="AB185" i="33"/>
  <c r="U185" i="33"/>
  <c r="V185" i="33"/>
  <c r="AC185" i="33"/>
  <c r="Z185" i="33"/>
  <c r="AB184" i="33"/>
  <c r="U184" i="33"/>
  <c r="V184" i="33"/>
  <c r="AC184" i="33"/>
  <c r="Z184" i="33"/>
  <c r="AB183" i="33"/>
  <c r="U183" i="33"/>
  <c r="V183" i="33"/>
  <c r="AC183" i="33"/>
  <c r="Z183" i="33"/>
  <c r="AB182" i="33"/>
  <c r="U182" i="33"/>
  <c r="V182" i="33"/>
  <c r="AC182" i="33"/>
  <c r="Z182" i="33"/>
  <c r="AB181" i="33"/>
  <c r="U181" i="33"/>
  <c r="V181" i="33"/>
  <c r="AC181" i="33"/>
  <c r="Z181" i="33"/>
  <c r="AB180" i="33"/>
  <c r="U180" i="33"/>
  <c r="V180" i="33"/>
  <c r="AC180" i="33"/>
  <c r="Z180" i="33"/>
  <c r="AB179" i="33"/>
  <c r="U179" i="33"/>
  <c r="V179" i="33"/>
  <c r="AC179" i="33"/>
  <c r="Z179" i="33"/>
  <c r="AB178" i="33"/>
  <c r="U178" i="33"/>
  <c r="V178" i="33"/>
  <c r="AC178" i="33"/>
  <c r="Z178" i="33"/>
  <c r="AB177" i="33"/>
  <c r="U177" i="33"/>
  <c r="V177" i="33"/>
  <c r="AC177" i="33"/>
  <c r="Z177" i="33"/>
  <c r="AB176" i="33"/>
  <c r="U176" i="33"/>
  <c r="V176" i="33"/>
  <c r="AC176" i="33"/>
  <c r="Z176" i="33"/>
  <c r="AB175" i="33"/>
  <c r="U175" i="33"/>
  <c r="V175" i="33"/>
  <c r="AC175" i="33"/>
  <c r="Z175" i="33"/>
  <c r="AB174" i="33"/>
  <c r="U174" i="33"/>
  <c r="V174" i="33"/>
  <c r="AC174" i="33"/>
  <c r="Z174" i="33"/>
  <c r="AB173" i="33"/>
  <c r="U173" i="33"/>
  <c r="V173" i="33"/>
  <c r="AC173" i="33"/>
  <c r="Z173" i="33"/>
  <c r="AB172" i="33"/>
  <c r="U172" i="33"/>
  <c r="V172" i="33"/>
  <c r="AC172" i="33"/>
  <c r="Z172" i="33"/>
  <c r="AB171" i="33"/>
  <c r="U171" i="33"/>
  <c r="V171" i="33"/>
  <c r="AC171" i="33"/>
  <c r="Z171" i="33"/>
  <c r="AB170" i="33"/>
  <c r="U170" i="33"/>
  <c r="V170" i="33"/>
  <c r="AC170" i="33"/>
  <c r="Z170" i="33"/>
  <c r="AB169" i="33"/>
  <c r="U169" i="33"/>
  <c r="V169" i="33"/>
  <c r="AC169" i="33"/>
  <c r="Z169" i="33"/>
  <c r="AB168" i="33"/>
  <c r="U168" i="33"/>
  <c r="V168" i="33"/>
  <c r="AC168" i="33"/>
  <c r="Z168" i="33"/>
  <c r="AB167" i="33"/>
  <c r="U167" i="33"/>
  <c r="V167" i="33"/>
  <c r="AC167" i="33"/>
  <c r="Z167" i="33"/>
  <c r="AB166" i="33"/>
  <c r="U166" i="33"/>
  <c r="V166" i="33"/>
  <c r="AC166" i="33"/>
  <c r="Z166" i="33"/>
  <c r="AB165" i="33"/>
  <c r="U165" i="33"/>
  <c r="V165" i="33"/>
  <c r="AC165" i="33"/>
  <c r="Z165" i="33"/>
  <c r="AB164" i="33"/>
  <c r="U164" i="33"/>
  <c r="V164" i="33"/>
  <c r="AC164" i="33"/>
  <c r="Z164" i="33"/>
  <c r="AB163" i="33"/>
  <c r="U163" i="33"/>
  <c r="V163" i="33"/>
  <c r="AC163" i="33"/>
  <c r="Z163" i="33"/>
  <c r="AB162" i="33"/>
  <c r="U162" i="33"/>
  <c r="V162" i="33"/>
  <c r="AC162" i="33"/>
  <c r="Z162" i="33"/>
  <c r="AB161" i="33"/>
  <c r="U161" i="33"/>
  <c r="V161" i="33"/>
  <c r="AC161" i="33"/>
  <c r="Z161" i="33"/>
  <c r="AB160" i="33"/>
  <c r="U160" i="33"/>
  <c r="V160" i="33"/>
  <c r="AC160" i="33"/>
  <c r="Z160" i="33"/>
  <c r="AB159" i="33"/>
  <c r="U159" i="33"/>
  <c r="V159" i="33"/>
  <c r="AC159" i="33"/>
  <c r="Z159" i="33"/>
  <c r="AB158" i="33"/>
  <c r="U158" i="33"/>
  <c r="V158" i="33"/>
  <c r="AC158" i="33"/>
  <c r="Z158" i="33"/>
  <c r="AB157" i="33"/>
  <c r="U157" i="33"/>
  <c r="V157" i="33"/>
  <c r="AC157" i="33"/>
  <c r="Z157" i="33"/>
  <c r="AB156" i="33"/>
  <c r="U156" i="33"/>
  <c r="V156" i="33"/>
  <c r="AC156" i="33"/>
  <c r="Z156" i="33"/>
  <c r="AB155" i="33"/>
  <c r="U155" i="33"/>
  <c r="V155" i="33"/>
  <c r="AC155" i="33"/>
  <c r="Z155" i="33"/>
  <c r="AB154" i="33"/>
  <c r="U154" i="33"/>
  <c r="V154" i="33"/>
  <c r="AC154" i="33"/>
  <c r="Z154" i="33"/>
  <c r="AB153" i="33"/>
  <c r="U153" i="33"/>
  <c r="V153" i="33"/>
  <c r="AC153" i="33"/>
  <c r="Z153" i="33"/>
  <c r="AB152" i="33"/>
  <c r="U152" i="33"/>
  <c r="V152" i="33"/>
  <c r="AC152" i="33"/>
  <c r="Z152" i="33"/>
  <c r="AB151" i="33"/>
  <c r="U151" i="33"/>
  <c r="V151" i="33"/>
  <c r="AC151" i="33"/>
  <c r="Z151" i="33"/>
  <c r="AB150" i="33"/>
  <c r="U150" i="33"/>
  <c r="V150" i="33"/>
  <c r="AC150" i="33"/>
  <c r="Z150" i="33"/>
  <c r="AB149" i="33"/>
  <c r="U149" i="33"/>
  <c r="V149" i="33"/>
  <c r="AC149" i="33"/>
  <c r="Z149" i="33"/>
  <c r="AB148" i="33"/>
  <c r="U148" i="33"/>
  <c r="V148" i="33"/>
  <c r="AC148" i="33"/>
  <c r="Z148" i="33"/>
  <c r="AB147" i="33"/>
  <c r="U147" i="33"/>
  <c r="V147" i="33"/>
  <c r="AC147" i="33"/>
  <c r="Z147" i="33"/>
  <c r="AB146" i="33"/>
  <c r="U146" i="33"/>
  <c r="V146" i="33"/>
  <c r="AC146" i="33"/>
  <c r="Z146" i="33"/>
  <c r="AB145" i="33"/>
  <c r="U145" i="33"/>
  <c r="V145" i="33"/>
  <c r="AC145" i="33"/>
  <c r="Z145" i="33"/>
  <c r="AB144" i="33"/>
  <c r="U144" i="33"/>
  <c r="V144" i="33"/>
  <c r="AC144" i="33"/>
  <c r="Z144" i="33"/>
  <c r="AB143" i="33"/>
  <c r="U143" i="33"/>
  <c r="V143" i="33"/>
  <c r="AC143" i="33"/>
  <c r="Z143" i="33"/>
  <c r="AB142" i="33"/>
  <c r="U142" i="33"/>
  <c r="V142" i="33"/>
  <c r="AC142" i="33"/>
  <c r="Z142" i="33"/>
  <c r="AB141" i="33"/>
  <c r="U141" i="33"/>
  <c r="V141" i="33"/>
  <c r="AC141" i="33"/>
  <c r="Z141" i="33"/>
  <c r="AB140" i="33"/>
  <c r="U140" i="33"/>
  <c r="V140" i="33"/>
  <c r="AC140" i="33"/>
  <c r="Z140" i="33"/>
  <c r="AB139" i="33"/>
  <c r="U139" i="33"/>
  <c r="V139" i="33"/>
  <c r="AC139" i="33"/>
  <c r="Z139" i="33"/>
  <c r="AB138" i="33"/>
  <c r="U138" i="33"/>
  <c r="V138" i="33"/>
  <c r="AC138" i="33"/>
  <c r="Z138" i="33"/>
  <c r="AB137" i="33"/>
  <c r="U137" i="33"/>
  <c r="V137" i="33"/>
  <c r="AC137" i="33"/>
  <c r="Z137" i="33"/>
  <c r="AB136" i="33"/>
  <c r="U136" i="33"/>
  <c r="V136" i="33"/>
  <c r="AC136" i="33"/>
  <c r="Z136" i="33"/>
  <c r="AB135" i="33"/>
  <c r="U135" i="33"/>
  <c r="V135" i="33"/>
  <c r="AC135" i="33"/>
  <c r="Z135" i="33"/>
  <c r="AB134" i="33"/>
  <c r="U134" i="33"/>
  <c r="V134" i="33"/>
  <c r="AC134" i="33"/>
  <c r="Z134" i="33"/>
  <c r="AB133" i="33"/>
  <c r="U133" i="33"/>
  <c r="V133" i="33"/>
  <c r="AC133" i="33"/>
  <c r="Z133" i="33"/>
  <c r="AB132" i="33"/>
  <c r="U132" i="33"/>
  <c r="V132" i="33"/>
  <c r="AC132" i="33"/>
  <c r="Z132" i="33"/>
  <c r="AB131" i="33"/>
  <c r="U131" i="33"/>
  <c r="V131" i="33"/>
  <c r="AC131" i="33"/>
  <c r="Z131" i="33"/>
  <c r="AB130" i="33"/>
  <c r="U130" i="33"/>
  <c r="V130" i="33"/>
  <c r="AC130" i="33"/>
  <c r="Z130" i="33"/>
  <c r="AB129" i="33"/>
  <c r="U129" i="33"/>
  <c r="V129" i="33"/>
  <c r="AC129" i="33"/>
  <c r="Z129" i="33"/>
  <c r="AB128" i="33"/>
  <c r="U128" i="33"/>
  <c r="V128" i="33"/>
  <c r="AC128" i="33"/>
  <c r="Z128" i="33"/>
  <c r="AB127" i="33"/>
  <c r="U127" i="33"/>
  <c r="V127" i="33"/>
  <c r="AC127" i="33"/>
  <c r="Z127" i="33"/>
  <c r="AB126" i="33"/>
  <c r="U126" i="33"/>
  <c r="V126" i="33"/>
  <c r="AC126" i="33"/>
  <c r="Z126" i="33"/>
  <c r="AB125" i="33"/>
  <c r="U125" i="33"/>
  <c r="V125" i="33"/>
  <c r="AC125" i="33"/>
  <c r="Z125" i="33"/>
  <c r="AB124" i="33"/>
  <c r="U124" i="33"/>
  <c r="V124" i="33"/>
  <c r="AC124" i="33"/>
  <c r="Z124" i="33"/>
  <c r="AB123" i="33"/>
  <c r="U123" i="33"/>
  <c r="V123" i="33"/>
  <c r="AC123" i="33"/>
  <c r="Z123" i="33"/>
  <c r="AB122" i="33"/>
  <c r="U122" i="33"/>
  <c r="V122" i="33"/>
  <c r="AC122" i="33"/>
  <c r="Z122" i="33"/>
  <c r="AB121" i="33"/>
  <c r="U121" i="33"/>
  <c r="V121" i="33"/>
  <c r="AC121" i="33"/>
  <c r="Z121" i="33"/>
  <c r="AB120" i="33"/>
  <c r="U120" i="33"/>
  <c r="V120" i="33"/>
  <c r="AC120" i="33"/>
  <c r="Z120" i="33"/>
  <c r="AB119" i="33"/>
  <c r="U119" i="33"/>
  <c r="V119" i="33"/>
  <c r="AC119" i="33"/>
  <c r="Z119" i="33"/>
  <c r="AB118" i="33"/>
  <c r="U118" i="33"/>
  <c r="V118" i="33"/>
  <c r="AC118" i="33"/>
  <c r="Z118" i="33"/>
  <c r="AB117" i="33"/>
  <c r="U117" i="33"/>
  <c r="V117" i="33"/>
  <c r="AC117" i="33"/>
  <c r="Z117" i="33"/>
  <c r="AB116" i="33"/>
  <c r="U116" i="33"/>
  <c r="V116" i="33"/>
  <c r="AC116" i="33"/>
  <c r="Z116" i="33"/>
  <c r="AB115" i="33"/>
  <c r="U115" i="33"/>
  <c r="V115" i="33"/>
  <c r="AC115" i="33"/>
  <c r="Z115" i="33"/>
  <c r="AB114" i="33"/>
  <c r="U114" i="33"/>
  <c r="V114" i="33"/>
  <c r="AC114" i="33"/>
  <c r="Z114" i="33"/>
  <c r="AB113" i="33"/>
  <c r="U113" i="33"/>
  <c r="V113" i="33"/>
  <c r="AC113" i="33"/>
  <c r="Z113" i="33"/>
  <c r="AB112" i="33"/>
  <c r="U112" i="33"/>
  <c r="V112" i="33"/>
  <c r="AC112" i="33"/>
  <c r="Z112" i="33"/>
  <c r="AB111" i="33"/>
  <c r="U111" i="33"/>
  <c r="V111" i="33"/>
  <c r="AC111" i="33"/>
  <c r="Z111" i="33"/>
  <c r="AB110" i="33"/>
  <c r="U110" i="33"/>
  <c r="V110" i="33"/>
  <c r="AC110" i="33"/>
  <c r="Z110" i="33"/>
  <c r="AB109" i="33"/>
  <c r="U109" i="33"/>
  <c r="V109" i="33"/>
  <c r="AC109" i="33"/>
  <c r="Z109" i="33"/>
  <c r="AB108" i="33"/>
  <c r="U108" i="33"/>
  <c r="V108" i="33"/>
  <c r="AC108" i="33"/>
  <c r="Z108" i="33"/>
  <c r="AB107" i="33"/>
  <c r="U107" i="33"/>
  <c r="V107" i="33"/>
  <c r="AC107" i="33"/>
  <c r="Z107" i="33"/>
  <c r="AB106" i="33"/>
  <c r="U106" i="33"/>
  <c r="V106" i="33"/>
  <c r="AC106" i="33"/>
  <c r="Z106" i="33"/>
  <c r="AB105" i="33"/>
  <c r="U105" i="33"/>
  <c r="V105" i="33"/>
  <c r="AC105" i="33"/>
  <c r="Z105" i="33"/>
  <c r="AB104" i="33"/>
  <c r="U104" i="33"/>
  <c r="V104" i="33"/>
  <c r="AC104" i="33"/>
  <c r="Z104" i="33"/>
  <c r="AB103" i="33"/>
  <c r="U103" i="33"/>
  <c r="V103" i="33"/>
  <c r="AC103" i="33"/>
  <c r="Z103" i="33"/>
  <c r="AB102" i="33"/>
  <c r="U102" i="33"/>
  <c r="V102" i="33"/>
  <c r="AC102" i="33"/>
  <c r="Z102" i="33"/>
  <c r="AB101" i="33"/>
  <c r="U101" i="33"/>
  <c r="V101" i="33"/>
  <c r="AC101" i="33"/>
  <c r="Z101" i="33"/>
  <c r="AB100" i="33"/>
  <c r="U100" i="33"/>
  <c r="V100" i="33"/>
  <c r="AC100" i="33"/>
  <c r="Z100" i="33"/>
  <c r="AB99" i="33"/>
  <c r="U99" i="33"/>
  <c r="V99" i="33"/>
  <c r="AC99" i="33"/>
  <c r="Z99" i="33"/>
  <c r="AB98" i="33"/>
  <c r="U98" i="33"/>
  <c r="V98" i="33"/>
  <c r="AC98" i="33"/>
  <c r="Z98" i="33"/>
  <c r="AB97" i="33"/>
  <c r="U97" i="33"/>
  <c r="V97" i="33"/>
  <c r="AC97" i="33"/>
  <c r="Z97" i="33"/>
  <c r="AB96" i="33"/>
  <c r="U96" i="33"/>
  <c r="V96" i="33"/>
  <c r="AC96" i="33"/>
  <c r="Z96" i="33"/>
  <c r="AB95" i="33"/>
  <c r="U95" i="33"/>
  <c r="V95" i="33"/>
  <c r="AC95" i="33"/>
  <c r="Z95" i="33"/>
  <c r="AB94" i="33"/>
  <c r="U94" i="33"/>
  <c r="V94" i="33"/>
  <c r="AC94" i="33"/>
  <c r="Z94" i="33"/>
  <c r="AB93" i="33"/>
  <c r="U93" i="33"/>
  <c r="V93" i="33"/>
  <c r="AC93" i="33"/>
  <c r="Z93" i="33"/>
  <c r="AB92" i="33"/>
  <c r="U92" i="33"/>
  <c r="V92" i="33"/>
  <c r="AC92" i="33"/>
  <c r="Z92" i="33"/>
  <c r="AB91" i="33"/>
  <c r="U91" i="33"/>
  <c r="V91" i="33"/>
  <c r="AC91" i="33"/>
  <c r="Z91" i="33"/>
  <c r="AB90" i="33"/>
  <c r="U90" i="33"/>
  <c r="V90" i="33"/>
  <c r="AC90" i="33"/>
  <c r="Z90" i="33"/>
  <c r="AB89" i="33"/>
  <c r="U89" i="33"/>
  <c r="V89" i="33"/>
  <c r="AC89" i="33"/>
  <c r="Z89" i="33"/>
  <c r="AB88" i="33"/>
  <c r="U88" i="33"/>
  <c r="V88" i="33"/>
  <c r="AC88" i="33"/>
  <c r="Z88" i="33"/>
  <c r="AB87" i="33"/>
  <c r="U87" i="33"/>
  <c r="V87" i="33"/>
  <c r="AC87" i="33"/>
  <c r="Z87" i="33"/>
  <c r="AB86" i="33"/>
  <c r="U86" i="33"/>
  <c r="V86" i="33"/>
  <c r="AC86" i="33"/>
  <c r="Z86" i="33"/>
  <c r="AB85" i="33"/>
  <c r="U85" i="33"/>
  <c r="V85" i="33"/>
  <c r="AC85" i="33"/>
  <c r="Z85" i="33"/>
  <c r="AB84" i="33"/>
  <c r="U84" i="33"/>
  <c r="V84" i="33"/>
  <c r="AC84" i="33"/>
  <c r="Z84" i="33"/>
  <c r="AB83" i="33"/>
  <c r="U83" i="33"/>
  <c r="V83" i="33"/>
  <c r="AC83" i="33"/>
  <c r="Z83" i="33"/>
  <c r="AB82" i="33"/>
  <c r="U82" i="33"/>
  <c r="V82" i="33"/>
  <c r="AC82" i="33"/>
  <c r="Z82" i="33"/>
  <c r="AB81" i="33"/>
  <c r="U81" i="33"/>
  <c r="V81" i="33"/>
  <c r="AC81" i="33"/>
  <c r="Z81" i="33"/>
  <c r="AB80" i="33"/>
  <c r="U80" i="33"/>
  <c r="V80" i="33"/>
  <c r="AC80" i="33"/>
  <c r="Z80" i="33"/>
  <c r="AB79" i="33"/>
  <c r="U79" i="33"/>
  <c r="V79" i="33"/>
  <c r="AC79" i="33"/>
  <c r="Z79" i="33"/>
  <c r="AB78" i="33"/>
  <c r="U78" i="33"/>
  <c r="V78" i="33"/>
  <c r="AC78" i="33"/>
  <c r="Z78" i="33"/>
  <c r="AB77" i="33"/>
  <c r="U77" i="33"/>
  <c r="V77" i="33"/>
  <c r="AC77" i="33"/>
  <c r="Z77" i="33"/>
  <c r="AB76" i="33"/>
  <c r="U76" i="33"/>
  <c r="V76" i="33"/>
  <c r="AC76" i="33"/>
  <c r="Z76" i="33"/>
  <c r="AB75" i="33"/>
  <c r="U75" i="33"/>
  <c r="V75" i="33"/>
  <c r="AC75" i="33"/>
  <c r="Z75" i="33"/>
  <c r="AB74" i="33"/>
  <c r="U74" i="33"/>
  <c r="V74" i="33"/>
  <c r="AC74" i="33"/>
  <c r="Z74" i="33"/>
  <c r="AB73" i="33"/>
  <c r="U73" i="33"/>
  <c r="V73" i="33"/>
  <c r="AC73" i="33"/>
  <c r="Z73" i="33"/>
  <c r="AB72" i="33"/>
  <c r="U72" i="33"/>
  <c r="V72" i="33"/>
  <c r="AC72" i="33"/>
  <c r="Z72" i="33"/>
  <c r="AB71" i="33"/>
  <c r="U71" i="33"/>
  <c r="V71" i="33"/>
  <c r="AC71" i="33"/>
  <c r="Z71" i="33"/>
  <c r="AB70" i="33"/>
  <c r="U70" i="33"/>
  <c r="V70" i="33"/>
  <c r="AC70" i="33"/>
  <c r="Z70" i="33"/>
  <c r="AB69" i="33"/>
  <c r="U69" i="33"/>
  <c r="V69" i="33"/>
  <c r="AC69" i="33"/>
  <c r="Z69" i="33"/>
  <c r="AB68" i="33"/>
  <c r="U68" i="33"/>
  <c r="V68" i="33"/>
  <c r="AC68" i="33"/>
  <c r="Z68" i="33"/>
  <c r="AB67" i="33"/>
  <c r="U67" i="33"/>
  <c r="V67" i="33"/>
  <c r="AC67" i="33"/>
  <c r="Z67" i="33"/>
  <c r="AB66" i="33"/>
  <c r="U66" i="33"/>
  <c r="V66" i="33"/>
  <c r="AC66" i="33"/>
  <c r="Z66" i="33"/>
  <c r="AB65" i="33"/>
  <c r="U65" i="33"/>
  <c r="V65" i="33"/>
  <c r="AC65" i="33"/>
  <c r="Z65" i="33"/>
  <c r="AB64" i="33"/>
  <c r="U64" i="33"/>
  <c r="V64" i="33"/>
  <c r="AC64" i="33"/>
  <c r="Z64" i="33"/>
  <c r="AB63" i="33"/>
  <c r="U63" i="33"/>
  <c r="V63" i="33"/>
  <c r="AC63" i="33"/>
  <c r="Z63" i="33"/>
  <c r="AB62" i="33"/>
  <c r="U62" i="33"/>
  <c r="V62" i="33"/>
  <c r="AC62" i="33"/>
  <c r="Z62" i="33"/>
  <c r="AB61" i="33"/>
  <c r="U61" i="33"/>
  <c r="V61" i="33"/>
  <c r="AC61" i="33"/>
  <c r="Z61" i="33"/>
  <c r="AB60" i="33"/>
  <c r="U60" i="33"/>
  <c r="V60" i="33"/>
  <c r="AC60" i="33"/>
  <c r="Z60" i="33"/>
  <c r="AB59" i="33"/>
  <c r="U59" i="33"/>
  <c r="V59" i="33"/>
  <c r="AC59" i="33"/>
  <c r="Z59" i="33"/>
  <c r="AB58" i="33"/>
  <c r="U58" i="33"/>
  <c r="V58" i="33"/>
  <c r="AC58" i="33"/>
  <c r="Z58" i="33"/>
  <c r="AB57" i="33"/>
  <c r="U57" i="33"/>
  <c r="V57" i="33"/>
  <c r="AC57" i="33"/>
  <c r="Z57" i="33"/>
  <c r="AB56" i="33"/>
  <c r="U56" i="33"/>
  <c r="V56" i="33"/>
  <c r="AC56" i="33"/>
  <c r="Z56" i="33"/>
  <c r="AB55" i="33"/>
  <c r="U55" i="33"/>
  <c r="V55" i="33"/>
  <c r="AC55" i="33"/>
  <c r="Z55" i="33"/>
  <c r="AB54" i="33"/>
  <c r="U54" i="33"/>
  <c r="V54" i="33"/>
  <c r="AC54" i="33"/>
  <c r="Z54" i="33"/>
  <c r="AB53" i="33"/>
  <c r="U53" i="33"/>
  <c r="V53" i="33"/>
  <c r="AC53" i="33"/>
  <c r="Z53" i="33"/>
  <c r="AB52" i="33"/>
  <c r="U52" i="33"/>
  <c r="V52" i="33"/>
  <c r="AC52" i="33"/>
  <c r="Z52" i="33"/>
  <c r="AB51" i="33"/>
  <c r="U51" i="33"/>
  <c r="V51" i="33"/>
  <c r="AC51" i="33"/>
  <c r="Z51" i="33"/>
  <c r="AB50" i="33"/>
  <c r="U50" i="33"/>
  <c r="V50" i="33"/>
  <c r="AC50" i="33"/>
  <c r="Z50" i="33"/>
  <c r="AB49" i="33"/>
  <c r="U49" i="33"/>
  <c r="V49" i="33"/>
  <c r="AC49" i="33"/>
  <c r="Z49" i="33"/>
  <c r="AB48" i="33"/>
  <c r="U48" i="33"/>
  <c r="V48" i="33"/>
  <c r="AC48" i="33"/>
  <c r="Z48" i="33"/>
  <c r="AB47" i="33"/>
  <c r="U47" i="33"/>
  <c r="V47" i="33"/>
  <c r="AC47" i="33"/>
  <c r="Z47" i="33"/>
  <c r="AB46" i="33"/>
  <c r="U46" i="33"/>
  <c r="V46" i="33"/>
  <c r="AC46" i="33"/>
  <c r="Z46" i="33"/>
  <c r="AB45" i="33"/>
  <c r="U45" i="33"/>
  <c r="V45" i="33"/>
  <c r="AC45" i="33"/>
  <c r="Z45" i="33"/>
  <c r="AB44" i="33"/>
  <c r="U44" i="33"/>
  <c r="V44" i="33"/>
  <c r="AC44" i="33"/>
  <c r="Z44" i="33"/>
  <c r="AB43" i="33"/>
  <c r="U43" i="33"/>
  <c r="V43" i="33"/>
  <c r="AC43" i="33"/>
  <c r="Z43" i="33"/>
  <c r="AB42" i="33"/>
  <c r="U42" i="33"/>
  <c r="V42" i="33"/>
  <c r="AC42" i="33"/>
  <c r="Z42" i="33"/>
  <c r="AB41" i="33"/>
  <c r="U41" i="33"/>
  <c r="V41" i="33"/>
  <c r="AC41" i="33"/>
  <c r="Z41" i="33"/>
  <c r="AB40" i="33"/>
  <c r="U40" i="33"/>
  <c r="V40" i="33"/>
  <c r="AC40" i="33"/>
  <c r="Z40" i="33"/>
  <c r="AB39" i="33"/>
  <c r="U39" i="33"/>
  <c r="V39" i="33"/>
  <c r="AC39" i="33"/>
  <c r="Z39" i="33"/>
  <c r="AB38" i="33"/>
  <c r="U38" i="33"/>
  <c r="V38" i="33"/>
  <c r="AC38" i="33"/>
  <c r="Z38" i="33"/>
  <c r="AB37" i="33"/>
  <c r="U37" i="33"/>
  <c r="V37" i="33"/>
  <c r="AC37" i="33"/>
  <c r="Z37" i="33"/>
  <c r="AB36" i="33"/>
  <c r="U36" i="33"/>
  <c r="V36" i="33"/>
  <c r="AC36" i="33"/>
  <c r="Z36" i="33"/>
  <c r="Z35" i="33"/>
  <c r="AB35" i="33"/>
  <c r="U35" i="33"/>
  <c r="V35" i="33"/>
  <c r="AC35" i="33"/>
  <c r="Z33" i="33"/>
  <c r="AB33" i="33"/>
  <c r="U33" i="33"/>
  <c r="V33" i="33"/>
  <c r="AC33" i="33"/>
  <c r="Z32" i="33"/>
  <c r="AB32" i="33"/>
  <c r="U32" i="33"/>
  <c r="V32" i="33"/>
  <c r="AC32" i="33"/>
  <c r="AB31" i="33"/>
  <c r="U31" i="33"/>
  <c r="V31" i="33"/>
  <c r="AC31" i="33"/>
  <c r="Z31" i="33"/>
  <c r="Z27" i="33"/>
  <c r="AB27" i="33"/>
  <c r="U27" i="33"/>
  <c r="V27" i="33"/>
  <c r="AC27" i="33"/>
  <c r="AM231" i="33"/>
  <c r="AN231" i="33"/>
  <c r="AO231" i="33"/>
  <c r="AM230" i="33"/>
  <c r="AN230" i="33"/>
  <c r="AO230" i="33"/>
  <c r="AM229" i="33"/>
  <c r="AN229" i="33"/>
  <c r="AO229" i="33"/>
  <c r="AM228" i="33"/>
  <c r="AN228" i="33"/>
  <c r="AO228" i="33"/>
  <c r="AP228" i="33"/>
  <c r="AM222" i="33"/>
  <c r="AN222" i="33"/>
  <c r="AO222" i="33"/>
  <c r="AM221" i="33"/>
  <c r="AN221" i="33"/>
  <c r="AO221" i="33"/>
  <c r="AM220" i="33"/>
  <c r="AN220" i="33"/>
  <c r="AO220" i="33"/>
  <c r="AM219" i="33"/>
  <c r="AN219" i="33"/>
  <c r="AO219" i="33"/>
  <c r="AP219" i="33"/>
  <c r="AM213" i="33"/>
  <c r="AN213" i="33"/>
  <c r="AO213" i="33"/>
  <c r="AM212" i="33"/>
  <c r="AN212" i="33"/>
  <c r="AO212" i="33"/>
  <c r="AM211" i="33"/>
  <c r="AN211" i="33"/>
  <c r="AO211" i="33"/>
  <c r="AM210" i="33"/>
  <c r="AN210" i="33"/>
  <c r="AO210" i="33"/>
  <c r="AP210" i="33"/>
  <c r="AM204" i="33"/>
  <c r="AN204" i="33"/>
  <c r="AO204" i="33"/>
  <c r="AM203" i="33"/>
  <c r="AN203" i="33"/>
  <c r="AO203" i="33"/>
  <c r="AM202" i="33"/>
  <c r="AN202" i="33"/>
  <c r="AO202" i="33"/>
  <c r="AM201" i="33"/>
  <c r="AN201" i="33"/>
  <c r="AO201" i="33"/>
  <c r="AP201" i="33"/>
  <c r="AM195" i="33"/>
  <c r="AN195" i="33"/>
  <c r="AO195" i="33"/>
  <c r="AM194" i="33"/>
  <c r="AN194" i="33"/>
  <c r="AO194" i="33"/>
  <c r="AM193" i="33"/>
  <c r="AN193" i="33"/>
  <c r="AO193" i="33"/>
  <c r="AM192" i="33"/>
  <c r="AN192" i="33"/>
  <c r="AO192" i="33"/>
  <c r="AP192" i="33"/>
  <c r="AM186" i="33"/>
  <c r="AN186" i="33"/>
  <c r="AO186" i="33"/>
  <c r="AM185" i="33"/>
  <c r="AN185" i="33"/>
  <c r="AO185" i="33"/>
  <c r="AM184" i="33"/>
  <c r="AN184" i="33"/>
  <c r="AO184" i="33"/>
  <c r="AM183" i="33"/>
  <c r="AN183" i="33"/>
  <c r="AO183" i="33"/>
  <c r="AP183" i="33"/>
  <c r="AM177" i="33"/>
  <c r="AN177" i="33"/>
  <c r="AO177" i="33"/>
  <c r="AM176" i="33"/>
  <c r="AN176" i="33"/>
  <c r="AO176" i="33"/>
  <c r="AM175" i="33"/>
  <c r="AN175" i="33"/>
  <c r="AO175" i="33"/>
  <c r="AM174" i="33"/>
  <c r="AN174" i="33"/>
  <c r="AO174" i="33"/>
  <c r="AP174" i="33"/>
  <c r="AM168" i="33"/>
  <c r="AN168" i="33"/>
  <c r="AO168" i="33"/>
  <c r="AM167" i="33"/>
  <c r="AN167" i="33"/>
  <c r="AO167" i="33"/>
  <c r="AM166" i="33"/>
  <c r="AN166" i="33"/>
  <c r="AO166" i="33"/>
  <c r="AM165" i="33"/>
  <c r="AN165" i="33"/>
  <c r="AO165" i="33"/>
  <c r="AP165" i="33"/>
  <c r="AM159" i="33"/>
  <c r="AN159" i="33"/>
  <c r="AO159" i="33"/>
  <c r="AM158" i="33"/>
  <c r="AN158" i="33"/>
  <c r="AO158" i="33"/>
  <c r="AM157" i="33"/>
  <c r="AN157" i="33"/>
  <c r="AO157" i="33"/>
  <c r="AM156" i="33"/>
  <c r="AN156" i="33"/>
  <c r="AO156" i="33"/>
  <c r="AP156" i="33"/>
  <c r="AM150" i="33"/>
  <c r="AN150" i="33"/>
  <c r="AO150" i="33"/>
  <c r="AM149" i="33"/>
  <c r="AN149" i="33"/>
  <c r="AO149" i="33"/>
  <c r="AM148" i="33"/>
  <c r="AN148" i="33"/>
  <c r="AO148" i="33"/>
  <c r="AM147" i="33"/>
  <c r="AN147" i="33"/>
  <c r="AO147" i="33"/>
  <c r="AP147" i="33"/>
  <c r="AM141" i="33"/>
  <c r="AN141" i="33"/>
  <c r="AO141" i="33"/>
  <c r="AM140" i="33"/>
  <c r="AN140" i="33"/>
  <c r="AO140" i="33"/>
  <c r="AM139" i="33"/>
  <c r="AN139" i="33"/>
  <c r="AO139" i="33"/>
  <c r="AM138" i="33"/>
  <c r="AN138" i="33"/>
  <c r="AO138" i="33"/>
  <c r="AP138" i="33"/>
  <c r="AM132" i="33"/>
  <c r="AN132" i="33"/>
  <c r="AO132" i="33"/>
  <c r="AM131" i="33"/>
  <c r="AN131" i="33"/>
  <c r="AO131" i="33"/>
  <c r="AM130" i="33"/>
  <c r="AN130" i="33"/>
  <c r="AO130" i="33"/>
  <c r="AM129" i="33"/>
  <c r="AN129" i="33"/>
  <c r="AO129" i="33"/>
  <c r="AP129" i="33"/>
  <c r="AM123" i="33"/>
  <c r="AN123" i="33"/>
  <c r="AO123" i="33"/>
  <c r="AM122" i="33"/>
  <c r="AN122" i="33"/>
  <c r="AO122" i="33"/>
  <c r="AM121" i="33"/>
  <c r="AN121" i="33"/>
  <c r="AO121" i="33"/>
  <c r="AM120" i="33"/>
  <c r="AN120" i="33"/>
  <c r="AO120" i="33"/>
  <c r="AP120" i="33"/>
  <c r="AM114" i="33"/>
  <c r="AN114" i="33"/>
  <c r="AO114" i="33"/>
  <c r="AM113" i="33"/>
  <c r="AN113" i="33"/>
  <c r="AO113" i="33"/>
  <c r="AM112" i="33"/>
  <c r="AN112" i="33"/>
  <c r="AO112" i="33"/>
  <c r="AM111" i="33"/>
  <c r="AN111" i="33"/>
  <c r="AO111" i="33"/>
  <c r="AP111" i="33"/>
  <c r="AM105" i="33"/>
  <c r="AN105" i="33"/>
  <c r="AO105" i="33"/>
  <c r="AM104" i="33"/>
  <c r="AN104" i="33"/>
  <c r="AO104" i="33"/>
  <c r="AM103" i="33"/>
  <c r="AN103" i="33"/>
  <c r="AO103" i="33"/>
  <c r="AM102" i="33"/>
  <c r="AN102" i="33"/>
  <c r="AO102" i="33"/>
  <c r="AP102" i="33"/>
  <c r="AM96" i="33"/>
  <c r="AN96" i="33"/>
  <c r="AO96" i="33"/>
  <c r="AM95" i="33"/>
  <c r="AN95" i="33"/>
  <c r="AO95" i="33"/>
  <c r="AM94" i="33"/>
  <c r="AN94" i="33"/>
  <c r="AO94" i="33"/>
  <c r="AM93" i="33"/>
  <c r="AN93" i="33"/>
  <c r="AO93" i="33"/>
  <c r="AP93" i="33"/>
  <c r="AM87" i="33"/>
  <c r="AN87" i="33"/>
  <c r="AO87" i="33"/>
  <c r="AM86" i="33"/>
  <c r="AN86" i="33"/>
  <c r="AO86" i="33"/>
  <c r="AM85" i="33"/>
  <c r="AN85" i="33"/>
  <c r="AO85" i="33"/>
  <c r="AM84" i="33"/>
  <c r="AN84" i="33"/>
  <c r="AO84" i="33"/>
  <c r="AP84" i="33"/>
  <c r="AM78" i="33"/>
  <c r="AN78" i="33"/>
  <c r="AO78" i="33"/>
  <c r="AM77" i="33"/>
  <c r="AN77" i="33"/>
  <c r="AO77" i="33"/>
  <c r="AM76" i="33"/>
  <c r="AN76" i="33"/>
  <c r="AO76" i="33"/>
  <c r="AM75" i="33"/>
  <c r="AN75" i="33"/>
  <c r="AO75" i="33"/>
  <c r="AP75" i="33"/>
  <c r="AM69" i="33"/>
  <c r="AN69" i="33"/>
  <c r="AO69" i="33"/>
  <c r="AM68" i="33"/>
  <c r="AN68" i="33"/>
  <c r="AO68" i="33"/>
  <c r="AM67" i="33"/>
  <c r="AN67" i="33"/>
  <c r="AO67" i="33"/>
  <c r="AM66" i="33"/>
  <c r="AN66" i="33"/>
  <c r="AO66" i="33"/>
  <c r="AP66" i="33"/>
  <c r="AM60" i="33"/>
  <c r="AN60" i="33"/>
  <c r="AO60" i="33"/>
  <c r="AM59" i="33"/>
  <c r="AN59" i="33"/>
  <c r="AO59" i="33"/>
  <c r="AM58" i="33"/>
  <c r="AN58" i="33"/>
  <c r="AO58" i="33"/>
  <c r="AM57" i="33"/>
  <c r="AN57" i="33"/>
  <c r="AO57" i="33"/>
  <c r="AP57" i="33"/>
  <c r="AM51" i="33"/>
  <c r="AN51" i="33"/>
  <c r="AO51" i="33"/>
  <c r="AM50" i="33"/>
  <c r="AN50" i="33"/>
  <c r="AO50" i="33"/>
  <c r="AM49" i="33"/>
  <c r="AN49" i="33"/>
  <c r="AO49" i="33"/>
  <c r="AM48" i="33"/>
  <c r="AN48" i="33"/>
  <c r="AO48" i="33"/>
  <c r="AP48" i="33"/>
  <c r="AM42" i="33"/>
  <c r="AN42" i="33"/>
  <c r="AO42" i="33"/>
  <c r="AM41" i="33"/>
  <c r="AN41" i="33"/>
  <c r="AO41" i="33"/>
  <c r="AM40" i="33"/>
  <c r="AN40" i="33"/>
  <c r="AO40" i="33"/>
  <c r="AM39" i="33"/>
  <c r="AN39" i="33"/>
  <c r="AO39" i="33"/>
  <c r="AP39" i="33"/>
  <c r="AM33" i="33"/>
  <c r="AN33" i="33"/>
  <c r="AO33" i="33"/>
  <c r="AM32" i="33"/>
  <c r="AN32" i="33"/>
  <c r="AO32" i="33"/>
  <c r="AM31" i="33"/>
  <c r="AN31" i="33"/>
  <c r="AO31" i="33"/>
  <c r="AM30" i="33"/>
  <c r="AN30" i="33"/>
  <c r="AO30" i="33"/>
  <c r="AP30" i="33"/>
  <c r="AM3" i="33"/>
  <c r="AN3" i="33"/>
  <c r="AO3" i="33"/>
  <c r="AM4" i="33"/>
  <c r="AN4" i="33"/>
  <c r="AO4" i="33"/>
  <c r="AM5" i="33"/>
  <c r="AN5" i="33"/>
  <c r="AO5" i="33"/>
  <c r="AM6" i="33"/>
  <c r="AN6" i="33"/>
  <c r="AO6" i="33"/>
  <c r="AP3" i="33"/>
  <c r="AE11" i="33"/>
  <c r="AE10" i="33"/>
  <c r="AE9" i="33"/>
  <c r="AE8" i="33"/>
  <c r="AE7" i="33"/>
  <c r="AE6" i="33"/>
  <c r="AE5" i="33"/>
  <c r="AE4" i="33"/>
  <c r="AE3" i="33"/>
  <c r="AB3" i="11"/>
  <c r="AB4" i="11"/>
  <c r="AB5" i="11"/>
  <c r="AB6" i="11"/>
  <c r="AB7" i="11"/>
  <c r="AB9" i="11"/>
  <c r="AB10" i="11"/>
  <c r="AB11" i="11"/>
  <c r="AB12" i="11"/>
  <c r="E9" i="11"/>
  <c r="E10" i="11"/>
  <c r="E11" i="11"/>
  <c r="E12" i="11"/>
  <c r="E3" i="11"/>
  <c r="E4" i="11"/>
  <c r="E5" i="11"/>
  <c r="E6" i="11"/>
  <c r="E7" i="11"/>
  <c r="E8" i="11"/>
  <c r="K9" i="26"/>
  <c r="AG3" i="11"/>
  <c r="AA3" i="11"/>
  <c r="AA4" i="11"/>
  <c r="AA5" i="11"/>
  <c r="AA6" i="11"/>
  <c r="AA7" i="11"/>
  <c r="AA8" i="11"/>
  <c r="AA9" i="11"/>
  <c r="AA10" i="11"/>
  <c r="AA11" i="11"/>
  <c r="AA12" i="11"/>
  <c r="AF3" i="11"/>
  <c r="Z3" i="11"/>
  <c r="Z4" i="11"/>
  <c r="Z5" i="11"/>
  <c r="Z6" i="11"/>
  <c r="Z7" i="11"/>
  <c r="Z8" i="11"/>
  <c r="Z9" i="11"/>
  <c r="Z10" i="11"/>
  <c r="Z11" i="11"/>
  <c r="Z12" i="11"/>
  <c r="G9" i="26"/>
  <c r="AE3" i="11"/>
  <c r="AD3" i="11"/>
  <c r="Z13" i="11"/>
  <c r="AB262" i="11"/>
  <c r="AA262" i="11"/>
  <c r="Z262" i="11"/>
  <c r="W262" i="11"/>
  <c r="X262" i="11"/>
  <c r="Q262" i="11"/>
  <c r="R262" i="11"/>
  <c r="Y262" i="11"/>
  <c r="V262" i="11"/>
  <c r="U262" i="11"/>
  <c r="E262" i="11"/>
  <c r="AB261" i="11"/>
  <c r="AA261" i="11"/>
  <c r="Z261" i="11"/>
  <c r="W261" i="11"/>
  <c r="X261" i="11"/>
  <c r="Q261" i="11"/>
  <c r="R261" i="11"/>
  <c r="Y261" i="11"/>
  <c r="V261" i="11"/>
  <c r="U261" i="11"/>
  <c r="E261" i="11"/>
  <c r="AB260" i="11"/>
  <c r="AA260" i="11"/>
  <c r="Z260" i="11"/>
  <c r="W260" i="11"/>
  <c r="X260" i="11"/>
  <c r="Q260" i="11"/>
  <c r="R260" i="11"/>
  <c r="Y260" i="11"/>
  <c r="V260" i="11"/>
  <c r="U260" i="11"/>
  <c r="E260" i="11"/>
  <c r="AB259" i="11"/>
  <c r="AA259" i="11"/>
  <c r="Z259" i="11"/>
  <c r="W259" i="11"/>
  <c r="X259" i="11"/>
  <c r="Q259" i="11"/>
  <c r="R259" i="11"/>
  <c r="Y259" i="11"/>
  <c r="V259" i="11"/>
  <c r="U259" i="11"/>
  <c r="E259" i="11"/>
  <c r="AB258" i="11"/>
  <c r="AA258" i="11"/>
  <c r="Z258" i="11"/>
  <c r="W258" i="11"/>
  <c r="X258" i="11"/>
  <c r="Q258" i="11"/>
  <c r="R258" i="11"/>
  <c r="Y258" i="11"/>
  <c r="V258" i="11"/>
  <c r="U258" i="11"/>
  <c r="E258" i="11"/>
  <c r="AB257" i="11"/>
  <c r="AA257" i="11"/>
  <c r="Z257" i="11"/>
  <c r="W257" i="11"/>
  <c r="X257" i="11"/>
  <c r="Q257" i="11"/>
  <c r="R257" i="11"/>
  <c r="Y257" i="11"/>
  <c r="V257" i="11"/>
  <c r="U257" i="11"/>
  <c r="E257" i="11"/>
  <c r="AB256" i="11"/>
  <c r="AA256" i="11"/>
  <c r="Z256" i="11"/>
  <c r="W256" i="11"/>
  <c r="X256" i="11"/>
  <c r="Q256" i="11"/>
  <c r="R256" i="11"/>
  <c r="Y256" i="11"/>
  <c r="V256" i="11"/>
  <c r="U256" i="11"/>
  <c r="E256" i="11"/>
  <c r="AB255" i="11"/>
  <c r="AA255" i="11"/>
  <c r="Z255" i="11"/>
  <c r="W255" i="11"/>
  <c r="X255" i="11"/>
  <c r="Q255" i="11"/>
  <c r="R255" i="11"/>
  <c r="Y255" i="11"/>
  <c r="V255" i="11"/>
  <c r="U255" i="11"/>
  <c r="E255" i="11"/>
  <c r="AB254" i="11"/>
  <c r="AA254" i="11"/>
  <c r="Z254" i="11"/>
  <c r="W254" i="11"/>
  <c r="X254" i="11"/>
  <c r="Q254" i="11"/>
  <c r="R254" i="11"/>
  <c r="Y254" i="11"/>
  <c r="V254" i="11"/>
  <c r="U254" i="11"/>
  <c r="E254" i="11"/>
  <c r="AB253" i="11"/>
  <c r="AA253" i="11"/>
  <c r="Z253" i="11"/>
  <c r="W253" i="11"/>
  <c r="X253" i="11"/>
  <c r="Q253" i="11"/>
  <c r="R253" i="11"/>
  <c r="Y253" i="11"/>
  <c r="V253" i="11"/>
  <c r="U253" i="11"/>
  <c r="E253" i="11"/>
  <c r="AB252" i="11"/>
  <c r="AA252" i="11"/>
  <c r="Z252" i="11"/>
  <c r="W252" i="11"/>
  <c r="X252" i="11"/>
  <c r="Q252" i="11"/>
  <c r="R252" i="11"/>
  <c r="Y252" i="11"/>
  <c r="V252" i="11"/>
  <c r="U252" i="11"/>
  <c r="E252" i="11"/>
  <c r="AB251" i="11"/>
  <c r="AA251" i="11"/>
  <c r="Z251" i="11"/>
  <c r="W251" i="11"/>
  <c r="X251" i="11"/>
  <c r="Q251" i="11"/>
  <c r="R251" i="11"/>
  <c r="Y251" i="11"/>
  <c r="V251" i="11"/>
  <c r="U251" i="11"/>
  <c r="E251" i="11"/>
  <c r="AB250" i="11"/>
  <c r="AA250" i="11"/>
  <c r="Z250" i="11"/>
  <c r="W250" i="11"/>
  <c r="X250" i="11"/>
  <c r="Q250" i="11"/>
  <c r="R250" i="11"/>
  <c r="Y250" i="11"/>
  <c r="V250" i="11"/>
  <c r="U250" i="11"/>
  <c r="E250" i="11"/>
  <c r="AB249" i="11"/>
  <c r="AA249" i="11"/>
  <c r="Z249" i="11"/>
  <c r="W249" i="11"/>
  <c r="X249" i="11"/>
  <c r="Q249" i="11"/>
  <c r="R249" i="11"/>
  <c r="Y249" i="11"/>
  <c r="V249" i="11"/>
  <c r="U249" i="11"/>
  <c r="E249" i="11"/>
  <c r="AB248" i="11"/>
  <c r="AA248" i="11"/>
  <c r="Z248" i="11"/>
  <c r="W248" i="11"/>
  <c r="X248" i="11"/>
  <c r="Q248" i="11"/>
  <c r="R248" i="11"/>
  <c r="Y248" i="11"/>
  <c r="V248" i="11"/>
  <c r="U248" i="11"/>
  <c r="E248" i="11"/>
  <c r="AB247" i="11"/>
  <c r="AA247" i="11"/>
  <c r="Z247" i="11"/>
  <c r="W247" i="11"/>
  <c r="X247" i="11"/>
  <c r="Q247" i="11"/>
  <c r="R247" i="11"/>
  <c r="Y247" i="11"/>
  <c r="V247" i="11"/>
  <c r="U247" i="11"/>
  <c r="E247" i="11"/>
  <c r="AB246" i="11"/>
  <c r="AA246" i="11"/>
  <c r="Z246" i="11"/>
  <c r="W246" i="11"/>
  <c r="X246" i="11"/>
  <c r="Q246" i="11"/>
  <c r="R246" i="11"/>
  <c r="Y246" i="11"/>
  <c r="V246" i="11"/>
  <c r="U246" i="11"/>
  <c r="E246" i="11"/>
  <c r="AB245" i="11"/>
  <c r="AA245" i="11"/>
  <c r="Z245" i="11"/>
  <c r="W245" i="11"/>
  <c r="X245" i="11"/>
  <c r="Q245" i="11"/>
  <c r="R245" i="11"/>
  <c r="Y245" i="11"/>
  <c r="V245" i="11"/>
  <c r="U245" i="11"/>
  <c r="E245" i="11"/>
  <c r="AB244" i="11"/>
  <c r="AA244" i="11"/>
  <c r="Z244" i="11"/>
  <c r="W244" i="11"/>
  <c r="X244" i="11"/>
  <c r="Q244" i="11"/>
  <c r="R244" i="11"/>
  <c r="Y244" i="11"/>
  <c r="V244" i="11"/>
  <c r="U244" i="11"/>
  <c r="E244" i="11"/>
  <c r="AB243" i="11"/>
  <c r="AA243" i="11"/>
  <c r="Z243" i="11"/>
  <c r="W243" i="11"/>
  <c r="X243" i="11"/>
  <c r="Q243" i="11"/>
  <c r="R243" i="11"/>
  <c r="Y243" i="11"/>
  <c r="V243" i="11"/>
  <c r="U243" i="11"/>
  <c r="E243" i="11"/>
  <c r="AB242" i="11"/>
  <c r="AA242" i="11"/>
  <c r="Z242" i="11"/>
  <c r="X242" i="11"/>
  <c r="Q242" i="11"/>
  <c r="R242" i="11"/>
  <c r="Y242" i="11"/>
  <c r="V242" i="11"/>
  <c r="U242" i="11"/>
  <c r="E242" i="11"/>
  <c r="AB241" i="11"/>
  <c r="AA241" i="11"/>
  <c r="Z241" i="11"/>
  <c r="X241" i="11"/>
  <c r="Q241" i="11"/>
  <c r="R241" i="11"/>
  <c r="Y241" i="11"/>
  <c r="V241" i="11"/>
  <c r="U241" i="11"/>
  <c r="E241" i="11"/>
  <c r="AB240" i="11"/>
  <c r="AA240" i="11"/>
  <c r="Z240" i="11"/>
  <c r="X240" i="11"/>
  <c r="Q240" i="11"/>
  <c r="R240" i="11"/>
  <c r="Y240" i="11"/>
  <c r="V240" i="11"/>
  <c r="U240" i="11"/>
  <c r="E240" i="11"/>
  <c r="AB239" i="11"/>
  <c r="AA239" i="11"/>
  <c r="Z239" i="11"/>
  <c r="X239" i="11"/>
  <c r="Q239" i="11"/>
  <c r="R239" i="11"/>
  <c r="Y239" i="11"/>
  <c r="V239" i="11"/>
  <c r="U239" i="11"/>
  <c r="E239" i="11"/>
  <c r="AB238" i="11"/>
  <c r="AA238" i="11"/>
  <c r="Z238" i="11"/>
  <c r="X238" i="11"/>
  <c r="Q238" i="11"/>
  <c r="R238" i="11"/>
  <c r="Y238" i="11"/>
  <c r="V238" i="11"/>
  <c r="U238" i="11"/>
  <c r="E238" i="11"/>
  <c r="AB237" i="11"/>
  <c r="AA237" i="11"/>
  <c r="Z237" i="11"/>
  <c r="X237" i="11"/>
  <c r="Q237" i="11"/>
  <c r="R237" i="11"/>
  <c r="Y237" i="11"/>
  <c r="V237" i="11"/>
  <c r="U237" i="11"/>
  <c r="E237" i="11"/>
  <c r="AB236" i="11"/>
  <c r="AA236" i="11"/>
  <c r="Z236" i="11"/>
  <c r="X236" i="11"/>
  <c r="Q236" i="11"/>
  <c r="R236" i="11"/>
  <c r="Y236" i="11"/>
  <c r="V236" i="11"/>
  <c r="U236" i="11"/>
  <c r="E236" i="11"/>
  <c r="AB235" i="11"/>
  <c r="AA235" i="11"/>
  <c r="Z235" i="11"/>
  <c r="X235" i="11"/>
  <c r="Q235" i="11"/>
  <c r="R235" i="11"/>
  <c r="Y235" i="11"/>
  <c r="V235" i="11"/>
  <c r="U235" i="11"/>
  <c r="E235" i="11"/>
  <c r="AB234" i="11"/>
  <c r="AA234" i="11"/>
  <c r="Z234" i="11"/>
  <c r="X234" i="11"/>
  <c r="Q234" i="11"/>
  <c r="R234" i="11"/>
  <c r="Y234" i="11"/>
  <c r="V234" i="11"/>
  <c r="U234" i="11"/>
  <c r="E234" i="11"/>
  <c r="AB233" i="11"/>
  <c r="AA233" i="11"/>
  <c r="Z233" i="11"/>
  <c r="X233" i="11"/>
  <c r="Q233" i="11"/>
  <c r="R233" i="11"/>
  <c r="Y233" i="11"/>
  <c r="V233" i="11"/>
  <c r="U233" i="11"/>
  <c r="E233" i="11"/>
  <c r="AB232" i="11"/>
  <c r="AA232" i="11"/>
  <c r="Z232" i="11"/>
  <c r="X232" i="11"/>
  <c r="Q232" i="11"/>
  <c r="R232" i="11"/>
  <c r="Y232" i="11"/>
  <c r="V232" i="11"/>
  <c r="U232" i="11"/>
  <c r="E232" i="11"/>
  <c r="AB231" i="11"/>
  <c r="AA231" i="11"/>
  <c r="Z231" i="11"/>
  <c r="X231" i="11"/>
  <c r="Q231" i="11"/>
  <c r="R231" i="11"/>
  <c r="Y231" i="11"/>
  <c r="V231" i="11"/>
  <c r="U231" i="11"/>
  <c r="E231" i="11"/>
  <c r="AB230" i="11"/>
  <c r="AA230" i="11"/>
  <c r="Z230" i="11"/>
  <c r="X230" i="11"/>
  <c r="Q230" i="11"/>
  <c r="R230" i="11"/>
  <c r="Y230" i="11"/>
  <c r="V230" i="11"/>
  <c r="U230" i="11"/>
  <c r="E230" i="11"/>
  <c r="AB229" i="11"/>
  <c r="AA229" i="11"/>
  <c r="Z229" i="11"/>
  <c r="X229" i="11"/>
  <c r="Q229" i="11"/>
  <c r="R229" i="11"/>
  <c r="Y229" i="11"/>
  <c r="V229" i="11"/>
  <c r="U229" i="11"/>
  <c r="E229" i="11"/>
  <c r="AB228" i="11"/>
  <c r="AA228" i="11"/>
  <c r="Z228" i="11"/>
  <c r="X228" i="11"/>
  <c r="Q228" i="11"/>
  <c r="R228" i="11"/>
  <c r="Y228" i="11"/>
  <c r="V228" i="11"/>
  <c r="U228" i="11"/>
  <c r="E228" i="11"/>
  <c r="AB227" i="11"/>
  <c r="AA227" i="11"/>
  <c r="Z227" i="11"/>
  <c r="X227" i="11"/>
  <c r="Q227" i="11"/>
  <c r="R227" i="11"/>
  <c r="Y227" i="11"/>
  <c r="V227" i="11"/>
  <c r="U227" i="11"/>
  <c r="E227" i="11"/>
  <c r="AB226" i="11"/>
  <c r="AA226" i="11"/>
  <c r="Z226" i="11"/>
  <c r="X226" i="11"/>
  <c r="Q226" i="11"/>
  <c r="R226" i="11"/>
  <c r="Y226" i="11"/>
  <c r="V226" i="11"/>
  <c r="U226" i="11"/>
  <c r="E226" i="11"/>
  <c r="AB225" i="11"/>
  <c r="AA225" i="11"/>
  <c r="Z225" i="11"/>
  <c r="X225" i="11"/>
  <c r="Q225" i="11"/>
  <c r="R225" i="11"/>
  <c r="Y225" i="11"/>
  <c r="V225" i="11"/>
  <c r="U225" i="11"/>
  <c r="E225" i="11"/>
  <c r="AB224" i="11"/>
  <c r="AA224" i="11"/>
  <c r="Z224" i="11"/>
  <c r="X224" i="11"/>
  <c r="Q224" i="11"/>
  <c r="R224" i="11"/>
  <c r="Y224" i="11"/>
  <c r="V224" i="11"/>
  <c r="U224" i="11"/>
  <c r="E224" i="11"/>
  <c r="AB223" i="11"/>
  <c r="AA223" i="11"/>
  <c r="Z223" i="11"/>
  <c r="X223" i="11"/>
  <c r="Q223" i="11"/>
  <c r="R223" i="11"/>
  <c r="Y223" i="11"/>
  <c r="V223" i="11"/>
  <c r="U223" i="11"/>
  <c r="E223" i="11"/>
  <c r="AB222" i="11"/>
  <c r="AA222" i="11"/>
  <c r="Z222" i="11"/>
  <c r="X222" i="11"/>
  <c r="Q222" i="11"/>
  <c r="R222" i="11"/>
  <c r="Y222" i="11"/>
  <c r="V222" i="11"/>
  <c r="E222" i="11"/>
  <c r="AB221" i="11"/>
  <c r="AA221" i="11"/>
  <c r="Z221" i="11"/>
  <c r="X221" i="11"/>
  <c r="Q221" i="11"/>
  <c r="R221" i="11"/>
  <c r="Y221" i="11"/>
  <c r="V221" i="11"/>
  <c r="E221" i="11"/>
  <c r="AB220" i="11"/>
  <c r="AA220" i="11"/>
  <c r="Z220" i="11"/>
  <c r="X220" i="11"/>
  <c r="Q220" i="11"/>
  <c r="R220" i="11"/>
  <c r="Y220" i="11"/>
  <c r="V220" i="11"/>
  <c r="E220" i="11"/>
  <c r="AB219" i="11"/>
  <c r="AA219" i="11"/>
  <c r="Z219" i="11"/>
  <c r="X219" i="11"/>
  <c r="Q219" i="11"/>
  <c r="R219" i="11"/>
  <c r="Y219" i="11"/>
  <c r="V219" i="11"/>
  <c r="E219" i="11"/>
  <c r="AB218" i="11"/>
  <c r="AA218" i="11"/>
  <c r="Z218" i="11"/>
  <c r="X218" i="11"/>
  <c r="Q218" i="11"/>
  <c r="R218" i="11"/>
  <c r="Y218" i="11"/>
  <c r="V218" i="11"/>
  <c r="E218" i="11"/>
  <c r="AB217" i="11"/>
  <c r="AA217" i="11"/>
  <c r="Z217" i="11"/>
  <c r="X217" i="11"/>
  <c r="Q217" i="11"/>
  <c r="R217" i="11"/>
  <c r="Y217" i="11"/>
  <c r="V217" i="11"/>
  <c r="E217" i="11"/>
  <c r="AB216" i="11"/>
  <c r="AA216" i="11"/>
  <c r="Z216" i="11"/>
  <c r="X216" i="11"/>
  <c r="Q216" i="11"/>
  <c r="R216" i="11"/>
  <c r="Y216" i="11"/>
  <c r="V216" i="11"/>
  <c r="E216" i="11"/>
  <c r="AB215" i="11"/>
  <c r="AA215" i="11"/>
  <c r="Z215" i="11"/>
  <c r="X215" i="11"/>
  <c r="Q215" i="11"/>
  <c r="R215" i="11"/>
  <c r="Y215" i="11"/>
  <c r="V215" i="11"/>
  <c r="E215" i="11"/>
  <c r="AB214" i="11"/>
  <c r="AA214" i="11"/>
  <c r="Z214" i="11"/>
  <c r="X214" i="11"/>
  <c r="Q214" i="11"/>
  <c r="R214" i="11"/>
  <c r="Y214" i="11"/>
  <c r="V214" i="11"/>
  <c r="E214" i="11"/>
  <c r="AB213" i="11"/>
  <c r="AA213" i="11"/>
  <c r="Z213" i="11"/>
  <c r="X213" i="11"/>
  <c r="Q213" i="11"/>
  <c r="R213" i="11"/>
  <c r="Y213" i="11"/>
  <c r="V213" i="11"/>
  <c r="E213" i="11"/>
  <c r="AB212" i="11"/>
  <c r="AA212" i="11"/>
  <c r="Z212" i="11"/>
  <c r="X212" i="11"/>
  <c r="Q212" i="11"/>
  <c r="R212" i="11"/>
  <c r="Y212" i="11"/>
  <c r="V212" i="11"/>
  <c r="E212" i="11"/>
  <c r="AB211" i="11"/>
  <c r="AA211" i="11"/>
  <c r="Z211" i="11"/>
  <c r="X211" i="11"/>
  <c r="Q211" i="11"/>
  <c r="R211" i="11"/>
  <c r="Y211" i="11"/>
  <c r="V211" i="11"/>
  <c r="E211" i="11"/>
  <c r="AB210" i="11"/>
  <c r="AA210" i="11"/>
  <c r="Z210" i="11"/>
  <c r="X210" i="11"/>
  <c r="Q210" i="11"/>
  <c r="R210" i="11"/>
  <c r="Y210" i="11"/>
  <c r="V210" i="11"/>
  <c r="E210" i="11"/>
  <c r="AB209" i="11"/>
  <c r="AA209" i="11"/>
  <c r="Z209" i="11"/>
  <c r="X209" i="11"/>
  <c r="Q209" i="11"/>
  <c r="R209" i="11"/>
  <c r="Y209" i="11"/>
  <c r="V209" i="11"/>
  <c r="E209" i="11"/>
  <c r="AB208" i="11"/>
  <c r="AA208" i="11"/>
  <c r="Z208" i="11"/>
  <c r="X208" i="11"/>
  <c r="Q208" i="11"/>
  <c r="R208" i="11"/>
  <c r="Y208" i="11"/>
  <c r="V208" i="11"/>
  <c r="E208" i="11"/>
  <c r="AB207" i="11"/>
  <c r="AA207" i="11"/>
  <c r="Z207" i="11"/>
  <c r="X207" i="11"/>
  <c r="Q207" i="11"/>
  <c r="R207" i="11"/>
  <c r="Y207" i="11"/>
  <c r="V207" i="11"/>
  <c r="E207" i="11"/>
  <c r="AB206" i="11"/>
  <c r="AA206" i="11"/>
  <c r="Z206" i="11"/>
  <c r="X206" i="11"/>
  <c r="Q206" i="11"/>
  <c r="R206" i="11"/>
  <c r="Y206" i="11"/>
  <c r="V206" i="11"/>
  <c r="E206" i="11"/>
  <c r="AB205" i="11"/>
  <c r="AA205" i="11"/>
  <c r="Z205" i="11"/>
  <c r="X205" i="11"/>
  <c r="Q205" i="11"/>
  <c r="R205" i="11"/>
  <c r="Y205" i="11"/>
  <c r="V205" i="11"/>
  <c r="E205" i="11"/>
  <c r="AB204" i="11"/>
  <c r="AA204" i="11"/>
  <c r="Z204" i="11"/>
  <c r="X204" i="11"/>
  <c r="Q204" i="11"/>
  <c r="R204" i="11"/>
  <c r="Y204" i="11"/>
  <c r="V204" i="11"/>
  <c r="E204" i="11"/>
  <c r="AB203" i="11"/>
  <c r="AA203" i="11"/>
  <c r="Z203" i="11"/>
  <c r="X203" i="11"/>
  <c r="Q203" i="11"/>
  <c r="R203" i="11"/>
  <c r="Y203" i="11"/>
  <c r="V203" i="11"/>
  <c r="E203" i="11"/>
  <c r="AB202" i="11"/>
  <c r="AA202" i="11"/>
  <c r="Z202" i="11"/>
  <c r="X202" i="11"/>
  <c r="Q202" i="11"/>
  <c r="R202" i="11"/>
  <c r="Y202" i="11"/>
  <c r="V202" i="11"/>
  <c r="E202" i="11"/>
  <c r="AB201" i="11"/>
  <c r="AA201" i="11"/>
  <c r="Z201" i="11"/>
  <c r="X201" i="11"/>
  <c r="Q201" i="11"/>
  <c r="R201" i="11"/>
  <c r="Y201" i="11"/>
  <c r="V201" i="11"/>
  <c r="E201" i="11"/>
  <c r="AB200" i="11"/>
  <c r="AA200" i="11"/>
  <c r="Z200" i="11"/>
  <c r="X200" i="11"/>
  <c r="Q200" i="11"/>
  <c r="R200" i="11"/>
  <c r="Y200" i="11"/>
  <c r="V200" i="11"/>
  <c r="E200" i="11"/>
  <c r="AB199" i="11"/>
  <c r="AA199" i="11"/>
  <c r="Z199" i="11"/>
  <c r="X199" i="11"/>
  <c r="Q199" i="11"/>
  <c r="R199" i="11"/>
  <c r="Y199" i="11"/>
  <c r="V199" i="11"/>
  <c r="E199" i="11"/>
  <c r="AB198" i="11"/>
  <c r="AA198" i="11"/>
  <c r="Z198" i="11"/>
  <c r="X198" i="11"/>
  <c r="Q198" i="11"/>
  <c r="R198" i="11"/>
  <c r="Y198" i="11"/>
  <c r="V198" i="11"/>
  <c r="E198" i="11"/>
  <c r="AB197" i="11"/>
  <c r="AA197" i="11"/>
  <c r="Z197" i="11"/>
  <c r="X197" i="11"/>
  <c r="Q197" i="11"/>
  <c r="R197" i="11"/>
  <c r="Y197" i="11"/>
  <c r="V197" i="11"/>
  <c r="E197" i="11"/>
  <c r="AB196" i="11"/>
  <c r="AA196" i="11"/>
  <c r="Z196" i="11"/>
  <c r="X196" i="11"/>
  <c r="Q196" i="11"/>
  <c r="R196" i="11"/>
  <c r="Y196" i="11"/>
  <c r="V196" i="11"/>
  <c r="E196" i="11"/>
  <c r="AB195" i="11"/>
  <c r="AA195" i="11"/>
  <c r="Z195" i="11"/>
  <c r="X195" i="11"/>
  <c r="Q195" i="11"/>
  <c r="R195" i="11"/>
  <c r="Y195" i="11"/>
  <c r="V195" i="11"/>
  <c r="E195" i="11"/>
  <c r="AB194" i="11"/>
  <c r="AA194" i="11"/>
  <c r="Z194" i="11"/>
  <c r="X194" i="11"/>
  <c r="Q194" i="11"/>
  <c r="R194" i="11"/>
  <c r="Y194" i="11"/>
  <c r="V194" i="11"/>
  <c r="E194" i="11"/>
  <c r="AB193" i="11"/>
  <c r="AA193" i="11"/>
  <c r="Z193" i="11"/>
  <c r="X193" i="11"/>
  <c r="Q193" i="11"/>
  <c r="R193" i="11"/>
  <c r="Y193" i="11"/>
  <c r="V193" i="11"/>
  <c r="E193" i="11"/>
  <c r="AB192" i="11"/>
  <c r="AA192" i="11"/>
  <c r="Z192" i="11"/>
  <c r="X192" i="11"/>
  <c r="Q192" i="11"/>
  <c r="R192" i="11"/>
  <c r="Y192" i="11"/>
  <c r="V192" i="11"/>
  <c r="E192" i="11"/>
  <c r="AB191" i="11"/>
  <c r="AA191" i="11"/>
  <c r="Z191" i="11"/>
  <c r="X191" i="11"/>
  <c r="Q191" i="11"/>
  <c r="R191" i="11"/>
  <c r="Y191" i="11"/>
  <c r="V191" i="11"/>
  <c r="E191" i="11"/>
  <c r="AB190" i="11"/>
  <c r="AA190" i="11"/>
  <c r="Z190" i="11"/>
  <c r="X190" i="11"/>
  <c r="Q190" i="11"/>
  <c r="R190" i="11"/>
  <c r="Y190" i="11"/>
  <c r="V190" i="11"/>
  <c r="E190" i="11"/>
  <c r="AB189" i="11"/>
  <c r="AA189" i="11"/>
  <c r="Z189" i="11"/>
  <c r="X189" i="11"/>
  <c r="Q189" i="11"/>
  <c r="R189" i="11"/>
  <c r="Y189" i="11"/>
  <c r="V189" i="11"/>
  <c r="E189" i="11"/>
  <c r="AB188" i="11"/>
  <c r="AA188" i="11"/>
  <c r="Z188" i="11"/>
  <c r="X188" i="11"/>
  <c r="Q188" i="11"/>
  <c r="R188" i="11"/>
  <c r="Y188" i="11"/>
  <c r="V188" i="11"/>
  <c r="E188" i="11"/>
  <c r="AB187" i="11"/>
  <c r="AA187" i="11"/>
  <c r="Z187" i="11"/>
  <c r="X187" i="11"/>
  <c r="Q187" i="11"/>
  <c r="R187" i="11"/>
  <c r="Y187" i="11"/>
  <c r="V187" i="11"/>
  <c r="E187" i="11"/>
  <c r="AB186" i="11"/>
  <c r="AA186" i="11"/>
  <c r="Z186" i="11"/>
  <c r="X186" i="11"/>
  <c r="Q186" i="11"/>
  <c r="R186" i="11"/>
  <c r="Y186" i="11"/>
  <c r="V186" i="11"/>
  <c r="E186" i="11"/>
  <c r="AB185" i="11"/>
  <c r="AA185" i="11"/>
  <c r="Z185" i="11"/>
  <c r="X185" i="11"/>
  <c r="Q185" i="11"/>
  <c r="R185" i="11"/>
  <c r="Y185" i="11"/>
  <c r="V185" i="11"/>
  <c r="E185" i="11"/>
  <c r="AB184" i="11"/>
  <c r="AA184" i="11"/>
  <c r="Z184" i="11"/>
  <c r="X184" i="11"/>
  <c r="Q184" i="11"/>
  <c r="R184" i="11"/>
  <c r="Y184" i="11"/>
  <c r="V184" i="11"/>
  <c r="E184" i="11"/>
  <c r="AB183" i="11"/>
  <c r="AA183" i="11"/>
  <c r="Z183" i="11"/>
  <c r="X183" i="11"/>
  <c r="Q183" i="11"/>
  <c r="R183" i="11"/>
  <c r="Y183" i="11"/>
  <c r="V183" i="11"/>
  <c r="E183" i="11"/>
  <c r="AB182" i="11"/>
  <c r="AA182" i="11"/>
  <c r="Z182" i="11"/>
  <c r="X182" i="11"/>
  <c r="Q182" i="11"/>
  <c r="R182" i="11"/>
  <c r="Y182" i="11"/>
  <c r="V182" i="11"/>
  <c r="E182" i="11"/>
  <c r="AB181" i="11"/>
  <c r="AA181" i="11"/>
  <c r="Z181" i="11"/>
  <c r="X181" i="11"/>
  <c r="Q181" i="11"/>
  <c r="R181" i="11"/>
  <c r="Y181" i="11"/>
  <c r="V181" i="11"/>
  <c r="E181" i="11"/>
  <c r="AB180" i="11"/>
  <c r="AA180" i="11"/>
  <c r="Z180" i="11"/>
  <c r="X180" i="11"/>
  <c r="Q180" i="11"/>
  <c r="R180" i="11"/>
  <c r="Y180" i="11"/>
  <c r="V180" i="11"/>
  <c r="E180" i="11"/>
  <c r="AB179" i="11"/>
  <c r="AA179" i="11"/>
  <c r="Z179" i="11"/>
  <c r="X179" i="11"/>
  <c r="Q179" i="11"/>
  <c r="R179" i="11"/>
  <c r="Y179" i="11"/>
  <c r="V179" i="11"/>
  <c r="E179" i="11"/>
  <c r="AB178" i="11"/>
  <c r="AA178" i="11"/>
  <c r="Z178" i="11"/>
  <c r="X178" i="11"/>
  <c r="Q178" i="11"/>
  <c r="R178" i="11"/>
  <c r="Y178" i="11"/>
  <c r="V178" i="11"/>
  <c r="E178" i="11"/>
  <c r="AB177" i="11"/>
  <c r="AA177" i="11"/>
  <c r="Z177" i="11"/>
  <c r="X177" i="11"/>
  <c r="Q177" i="11"/>
  <c r="R177" i="11"/>
  <c r="Y177" i="11"/>
  <c r="V177" i="11"/>
  <c r="E177" i="11"/>
  <c r="AB176" i="11"/>
  <c r="AA176" i="11"/>
  <c r="Z176" i="11"/>
  <c r="X176" i="11"/>
  <c r="Q176" i="11"/>
  <c r="R176" i="11"/>
  <c r="Y176" i="11"/>
  <c r="V176" i="11"/>
  <c r="E176" i="11"/>
  <c r="AB175" i="11"/>
  <c r="AA175" i="11"/>
  <c r="Z175" i="11"/>
  <c r="X175" i="11"/>
  <c r="Q175" i="11"/>
  <c r="R175" i="11"/>
  <c r="Y175" i="11"/>
  <c r="V175" i="11"/>
  <c r="E175" i="11"/>
  <c r="AB174" i="11"/>
  <c r="AA174" i="11"/>
  <c r="Z174" i="11"/>
  <c r="X174" i="11"/>
  <c r="Q174" i="11"/>
  <c r="R174" i="11"/>
  <c r="Y174" i="11"/>
  <c r="V174" i="11"/>
  <c r="E174" i="11"/>
  <c r="AB173" i="11"/>
  <c r="AA173" i="11"/>
  <c r="Z173" i="11"/>
  <c r="X173" i="11"/>
  <c r="Q173" i="11"/>
  <c r="R173" i="11"/>
  <c r="Y173" i="11"/>
  <c r="V173" i="11"/>
  <c r="E173" i="11"/>
  <c r="AB172" i="11"/>
  <c r="AA172" i="11"/>
  <c r="Z172" i="11"/>
  <c r="X172" i="11"/>
  <c r="Q172" i="11"/>
  <c r="R172" i="11"/>
  <c r="Y172" i="11"/>
  <c r="V172" i="11"/>
  <c r="E172" i="11"/>
  <c r="AB171" i="11"/>
  <c r="AA171" i="11"/>
  <c r="Z171" i="11"/>
  <c r="X171" i="11"/>
  <c r="Q171" i="11"/>
  <c r="R171" i="11"/>
  <c r="Y171" i="11"/>
  <c r="V171" i="11"/>
  <c r="E171" i="11"/>
  <c r="AB170" i="11"/>
  <c r="AA170" i="11"/>
  <c r="Z170" i="11"/>
  <c r="X170" i="11"/>
  <c r="Q170" i="11"/>
  <c r="R170" i="11"/>
  <c r="Y170" i="11"/>
  <c r="V170" i="11"/>
  <c r="E170" i="11"/>
  <c r="AB169" i="11"/>
  <c r="AA169" i="11"/>
  <c r="Z169" i="11"/>
  <c r="X169" i="11"/>
  <c r="Q169" i="11"/>
  <c r="R169" i="11"/>
  <c r="Y169" i="11"/>
  <c r="V169" i="11"/>
  <c r="E169" i="11"/>
  <c r="AB168" i="11"/>
  <c r="AA168" i="11"/>
  <c r="Z168" i="11"/>
  <c r="X168" i="11"/>
  <c r="Q168" i="11"/>
  <c r="R168" i="11"/>
  <c r="Y168" i="11"/>
  <c r="V168" i="11"/>
  <c r="E168" i="11"/>
  <c r="AB167" i="11"/>
  <c r="AA167" i="11"/>
  <c r="Z167" i="11"/>
  <c r="X167" i="11"/>
  <c r="Q167" i="11"/>
  <c r="R167" i="11"/>
  <c r="Y167" i="11"/>
  <c r="V167" i="11"/>
  <c r="E167" i="11"/>
  <c r="AB166" i="11"/>
  <c r="AA166" i="11"/>
  <c r="Z166" i="11"/>
  <c r="X166" i="11"/>
  <c r="Q166" i="11"/>
  <c r="R166" i="11"/>
  <c r="Y166" i="11"/>
  <c r="V166" i="11"/>
  <c r="E166" i="11"/>
  <c r="AB165" i="11"/>
  <c r="AA165" i="11"/>
  <c r="Z165" i="11"/>
  <c r="X165" i="11"/>
  <c r="Q165" i="11"/>
  <c r="R165" i="11"/>
  <c r="Y165" i="11"/>
  <c r="V165" i="11"/>
  <c r="E165" i="11"/>
  <c r="AB164" i="11"/>
  <c r="AA164" i="11"/>
  <c r="Z164" i="11"/>
  <c r="X164" i="11"/>
  <c r="Q164" i="11"/>
  <c r="R164" i="11"/>
  <c r="Y164" i="11"/>
  <c r="V164" i="11"/>
  <c r="E164" i="11"/>
  <c r="AB163" i="11"/>
  <c r="AA163" i="11"/>
  <c r="Z163" i="11"/>
  <c r="X163" i="11"/>
  <c r="Q163" i="11"/>
  <c r="R163" i="11"/>
  <c r="Y163" i="11"/>
  <c r="V163" i="11"/>
  <c r="E163" i="11"/>
  <c r="AB162" i="11"/>
  <c r="AA162" i="11"/>
  <c r="Z162" i="11"/>
  <c r="X162" i="11"/>
  <c r="Q162" i="11"/>
  <c r="R162" i="11"/>
  <c r="Y162" i="11"/>
  <c r="V162" i="11"/>
  <c r="E162" i="11"/>
  <c r="AB161" i="11"/>
  <c r="AA161" i="11"/>
  <c r="Z161" i="11"/>
  <c r="X161" i="11"/>
  <c r="Q161" i="11"/>
  <c r="R161" i="11"/>
  <c r="Y161" i="11"/>
  <c r="V161" i="11"/>
  <c r="E161" i="11"/>
  <c r="AB160" i="11"/>
  <c r="AA160" i="11"/>
  <c r="Z160" i="11"/>
  <c r="X160" i="11"/>
  <c r="Q160" i="11"/>
  <c r="R160" i="11"/>
  <c r="Y160" i="11"/>
  <c r="V160" i="11"/>
  <c r="E160" i="11"/>
  <c r="AB159" i="11"/>
  <c r="AA159" i="11"/>
  <c r="Z159" i="11"/>
  <c r="X159" i="11"/>
  <c r="Q159" i="11"/>
  <c r="R159" i="11"/>
  <c r="Y159" i="11"/>
  <c r="V159" i="11"/>
  <c r="E159" i="11"/>
  <c r="AB158" i="11"/>
  <c r="AA158" i="11"/>
  <c r="Z158" i="11"/>
  <c r="X158" i="11"/>
  <c r="Q158" i="11"/>
  <c r="R158" i="11"/>
  <c r="Y158" i="11"/>
  <c r="V158" i="11"/>
  <c r="E158" i="11"/>
  <c r="AB157" i="11"/>
  <c r="AA157" i="11"/>
  <c r="Z157" i="11"/>
  <c r="X157" i="11"/>
  <c r="Q157" i="11"/>
  <c r="R157" i="11"/>
  <c r="Y157" i="11"/>
  <c r="V157" i="11"/>
  <c r="E157" i="11"/>
  <c r="AB156" i="11"/>
  <c r="AA156" i="11"/>
  <c r="Z156" i="11"/>
  <c r="X156" i="11"/>
  <c r="Q156" i="11"/>
  <c r="R156" i="11"/>
  <c r="Y156" i="11"/>
  <c r="V156" i="11"/>
  <c r="E156" i="11"/>
  <c r="AB155" i="11"/>
  <c r="AA155" i="11"/>
  <c r="Z155" i="11"/>
  <c r="X155" i="11"/>
  <c r="Q155" i="11"/>
  <c r="R155" i="11"/>
  <c r="Y155" i="11"/>
  <c r="V155" i="11"/>
  <c r="E155" i="11"/>
  <c r="AB154" i="11"/>
  <c r="AA154" i="11"/>
  <c r="Z154" i="11"/>
  <c r="X154" i="11"/>
  <c r="Q154" i="11"/>
  <c r="R154" i="11"/>
  <c r="Y154" i="11"/>
  <c r="V154" i="11"/>
  <c r="E154" i="11"/>
  <c r="AB153" i="11"/>
  <c r="AA153" i="11"/>
  <c r="Z153" i="11"/>
  <c r="X153" i="11"/>
  <c r="Q153" i="11"/>
  <c r="R153" i="11"/>
  <c r="Y153" i="11"/>
  <c r="V153" i="11"/>
  <c r="E153" i="11"/>
  <c r="AB152" i="11"/>
  <c r="AA152" i="11"/>
  <c r="Z152" i="11"/>
  <c r="X152" i="11"/>
  <c r="Q152" i="11"/>
  <c r="R152" i="11"/>
  <c r="Y152" i="11"/>
  <c r="V152" i="11"/>
  <c r="E152" i="11"/>
  <c r="AB151" i="11"/>
  <c r="AA151" i="11"/>
  <c r="Z151" i="11"/>
  <c r="X151" i="11"/>
  <c r="Q151" i="11"/>
  <c r="R151" i="11"/>
  <c r="Y151" i="11"/>
  <c r="V151" i="11"/>
  <c r="E151" i="11"/>
  <c r="AB150" i="11"/>
  <c r="AA150" i="11"/>
  <c r="Z150" i="11"/>
  <c r="X150" i="11"/>
  <c r="Q150" i="11"/>
  <c r="R150" i="11"/>
  <c r="Y150" i="11"/>
  <c r="V150" i="11"/>
  <c r="E150" i="11"/>
  <c r="AB149" i="11"/>
  <c r="AA149" i="11"/>
  <c r="Z149" i="11"/>
  <c r="X149" i="11"/>
  <c r="Q149" i="11"/>
  <c r="R149" i="11"/>
  <c r="Y149" i="11"/>
  <c r="V149" i="11"/>
  <c r="E149" i="11"/>
  <c r="AB148" i="11"/>
  <c r="AA148" i="11"/>
  <c r="Z148" i="11"/>
  <c r="X148" i="11"/>
  <c r="Q148" i="11"/>
  <c r="R148" i="11"/>
  <c r="Y148" i="11"/>
  <c r="V148" i="11"/>
  <c r="E148" i="11"/>
  <c r="AB147" i="11"/>
  <c r="AA147" i="11"/>
  <c r="Z147" i="11"/>
  <c r="X147" i="11"/>
  <c r="Q147" i="11"/>
  <c r="R147" i="11"/>
  <c r="Y147" i="11"/>
  <c r="V147" i="11"/>
  <c r="E147" i="11"/>
  <c r="AB146" i="11"/>
  <c r="AA146" i="11"/>
  <c r="Z146" i="11"/>
  <c r="X146" i="11"/>
  <c r="Q146" i="11"/>
  <c r="R146" i="11"/>
  <c r="Y146" i="11"/>
  <c r="V146" i="11"/>
  <c r="E146" i="11"/>
  <c r="AB145" i="11"/>
  <c r="AA145" i="11"/>
  <c r="Z145" i="11"/>
  <c r="X145" i="11"/>
  <c r="Q145" i="11"/>
  <c r="R145" i="11"/>
  <c r="Y145" i="11"/>
  <c r="V145" i="11"/>
  <c r="E145" i="11"/>
  <c r="AB144" i="11"/>
  <c r="AA144" i="11"/>
  <c r="Z144" i="11"/>
  <c r="X144" i="11"/>
  <c r="Q144" i="11"/>
  <c r="R144" i="11"/>
  <c r="Y144" i="11"/>
  <c r="V144" i="11"/>
  <c r="E144" i="11"/>
  <c r="AB143" i="11"/>
  <c r="AA143" i="11"/>
  <c r="Z143" i="11"/>
  <c r="X143" i="11"/>
  <c r="Q143" i="11"/>
  <c r="R143" i="11"/>
  <c r="Y143" i="11"/>
  <c r="V143" i="11"/>
  <c r="E143" i="11"/>
  <c r="AB142" i="11"/>
  <c r="AA142" i="11"/>
  <c r="Z142" i="11"/>
  <c r="X142" i="11"/>
  <c r="Q142" i="11"/>
  <c r="R142" i="11"/>
  <c r="Y142" i="11"/>
  <c r="V142" i="11"/>
  <c r="E142" i="11"/>
  <c r="AB141" i="11"/>
  <c r="AA141" i="11"/>
  <c r="Z141" i="11"/>
  <c r="X141" i="11"/>
  <c r="Q141" i="11"/>
  <c r="R141" i="11"/>
  <c r="Y141" i="11"/>
  <c r="V141" i="11"/>
  <c r="E141" i="11"/>
  <c r="AB140" i="11"/>
  <c r="AA140" i="11"/>
  <c r="Z140" i="11"/>
  <c r="X140" i="11"/>
  <c r="Q140" i="11"/>
  <c r="R140" i="11"/>
  <c r="Y140" i="11"/>
  <c r="V140" i="11"/>
  <c r="E140" i="11"/>
  <c r="AB139" i="11"/>
  <c r="AA139" i="11"/>
  <c r="Z139" i="11"/>
  <c r="X139" i="11"/>
  <c r="Q139" i="11"/>
  <c r="R139" i="11"/>
  <c r="Y139" i="11"/>
  <c r="V139" i="11"/>
  <c r="E139" i="11"/>
  <c r="AB138" i="11"/>
  <c r="AA138" i="11"/>
  <c r="Z138" i="11"/>
  <c r="X138" i="11"/>
  <c r="Q138" i="11"/>
  <c r="R138" i="11"/>
  <c r="Y138" i="11"/>
  <c r="V138" i="11"/>
  <c r="E138" i="11"/>
  <c r="AB137" i="11"/>
  <c r="AA137" i="11"/>
  <c r="Z137" i="11"/>
  <c r="X137" i="11"/>
  <c r="Q137" i="11"/>
  <c r="R137" i="11"/>
  <c r="Y137" i="11"/>
  <c r="V137" i="11"/>
  <c r="E137" i="11"/>
  <c r="AB136" i="11"/>
  <c r="AA136" i="11"/>
  <c r="Z136" i="11"/>
  <c r="X136" i="11"/>
  <c r="Q136" i="11"/>
  <c r="R136" i="11"/>
  <c r="Y136" i="11"/>
  <c r="V136" i="11"/>
  <c r="E136" i="11"/>
  <c r="AB135" i="11"/>
  <c r="AA135" i="11"/>
  <c r="Z135" i="11"/>
  <c r="X135" i="11"/>
  <c r="Q135" i="11"/>
  <c r="R135" i="11"/>
  <c r="Y135" i="11"/>
  <c r="V135" i="11"/>
  <c r="E135" i="11"/>
  <c r="AB134" i="11"/>
  <c r="AA134" i="11"/>
  <c r="Z134" i="11"/>
  <c r="X134" i="11"/>
  <c r="Q134" i="11"/>
  <c r="R134" i="11"/>
  <c r="Y134" i="11"/>
  <c r="V134" i="11"/>
  <c r="E134" i="11"/>
  <c r="AB133" i="11"/>
  <c r="AA133" i="11"/>
  <c r="Z133" i="11"/>
  <c r="X133" i="11"/>
  <c r="Q133" i="11"/>
  <c r="R133" i="11"/>
  <c r="Y133" i="11"/>
  <c r="V133" i="11"/>
  <c r="E133" i="11"/>
  <c r="AB132" i="11"/>
  <c r="AA132" i="11"/>
  <c r="Z132" i="11"/>
  <c r="X132" i="11"/>
  <c r="Q132" i="11"/>
  <c r="R132" i="11"/>
  <c r="Y132" i="11"/>
  <c r="V132" i="11"/>
  <c r="E132" i="11"/>
  <c r="AB131" i="11"/>
  <c r="AA131" i="11"/>
  <c r="Z131" i="11"/>
  <c r="X131" i="11"/>
  <c r="Q131" i="11"/>
  <c r="R131" i="11"/>
  <c r="Y131" i="11"/>
  <c r="V131" i="11"/>
  <c r="E131" i="11"/>
  <c r="AB130" i="11"/>
  <c r="AA130" i="11"/>
  <c r="Z130" i="11"/>
  <c r="X130" i="11"/>
  <c r="Q130" i="11"/>
  <c r="R130" i="11"/>
  <c r="Y130" i="11"/>
  <c r="V130" i="11"/>
  <c r="E130" i="11"/>
  <c r="AB129" i="11"/>
  <c r="AA129" i="11"/>
  <c r="Z129" i="11"/>
  <c r="X129" i="11"/>
  <c r="Q129" i="11"/>
  <c r="R129" i="11"/>
  <c r="Y129" i="11"/>
  <c r="V129" i="11"/>
  <c r="E129" i="11"/>
  <c r="AB128" i="11"/>
  <c r="AA128" i="11"/>
  <c r="Z128" i="11"/>
  <c r="X128" i="11"/>
  <c r="Q128" i="11"/>
  <c r="R128" i="11"/>
  <c r="Y128" i="11"/>
  <c r="V128" i="11"/>
  <c r="E128" i="11"/>
  <c r="AB127" i="11"/>
  <c r="AA127" i="11"/>
  <c r="Z127" i="11"/>
  <c r="X127" i="11"/>
  <c r="Q127" i="11"/>
  <c r="R127" i="11"/>
  <c r="Y127" i="11"/>
  <c r="V127" i="11"/>
  <c r="E127" i="11"/>
  <c r="AB126" i="11"/>
  <c r="AA126" i="11"/>
  <c r="Z126" i="11"/>
  <c r="X126" i="11"/>
  <c r="Q126" i="11"/>
  <c r="R126" i="11"/>
  <c r="Y126" i="11"/>
  <c r="V126" i="11"/>
  <c r="E126" i="11"/>
  <c r="AB125" i="11"/>
  <c r="AA125" i="11"/>
  <c r="Z125" i="11"/>
  <c r="X125" i="11"/>
  <c r="Q125" i="11"/>
  <c r="R125" i="11"/>
  <c r="Y125" i="11"/>
  <c r="V125" i="11"/>
  <c r="E125" i="11"/>
  <c r="AB124" i="11"/>
  <c r="AA124" i="11"/>
  <c r="Z124" i="11"/>
  <c r="X124" i="11"/>
  <c r="Q124" i="11"/>
  <c r="R124" i="11"/>
  <c r="Y124" i="11"/>
  <c r="V124" i="11"/>
  <c r="E124" i="11"/>
  <c r="AB123" i="11"/>
  <c r="AA123" i="11"/>
  <c r="Z123" i="11"/>
  <c r="X123" i="11"/>
  <c r="Q123" i="11"/>
  <c r="R123" i="11"/>
  <c r="Y123" i="11"/>
  <c r="V123" i="11"/>
  <c r="E123" i="11"/>
  <c r="AB122" i="11"/>
  <c r="AA122" i="11"/>
  <c r="Z122" i="11"/>
  <c r="X122" i="11"/>
  <c r="Q122" i="11"/>
  <c r="R122" i="11"/>
  <c r="Y122" i="11"/>
  <c r="V122" i="11"/>
  <c r="E122" i="11"/>
  <c r="AB121" i="11"/>
  <c r="AA121" i="11"/>
  <c r="Z121" i="11"/>
  <c r="X121" i="11"/>
  <c r="Q121" i="11"/>
  <c r="R121" i="11"/>
  <c r="Y121" i="11"/>
  <c r="V121" i="11"/>
  <c r="E121" i="11"/>
  <c r="AB120" i="11"/>
  <c r="AA120" i="11"/>
  <c r="Z120" i="11"/>
  <c r="X120" i="11"/>
  <c r="Q120" i="11"/>
  <c r="R120" i="11"/>
  <c r="Y120" i="11"/>
  <c r="V120" i="11"/>
  <c r="E120" i="11"/>
  <c r="AB119" i="11"/>
  <c r="AA119" i="11"/>
  <c r="Z119" i="11"/>
  <c r="X119" i="11"/>
  <c r="Q119" i="11"/>
  <c r="R119" i="11"/>
  <c r="Y119" i="11"/>
  <c r="V119" i="11"/>
  <c r="E119" i="11"/>
  <c r="AB118" i="11"/>
  <c r="AA118" i="11"/>
  <c r="Z118" i="11"/>
  <c r="X118" i="11"/>
  <c r="Q118" i="11"/>
  <c r="R118" i="11"/>
  <c r="Y118" i="11"/>
  <c r="V118" i="11"/>
  <c r="E118" i="11"/>
  <c r="AB117" i="11"/>
  <c r="AA117" i="11"/>
  <c r="Z117" i="11"/>
  <c r="X117" i="11"/>
  <c r="Q117" i="11"/>
  <c r="R117" i="11"/>
  <c r="Y117" i="11"/>
  <c r="V117" i="11"/>
  <c r="E117" i="11"/>
  <c r="AB116" i="11"/>
  <c r="AA116" i="11"/>
  <c r="Z116" i="11"/>
  <c r="X116" i="11"/>
  <c r="Q116" i="11"/>
  <c r="R116" i="11"/>
  <c r="Y116" i="11"/>
  <c r="V116" i="11"/>
  <c r="E116" i="11"/>
  <c r="AB115" i="11"/>
  <c r="AA115" i="11"/>
  <c r="Z115" i="11"/>
  <c r="X115" i="11"/>
  <c r="Q115" i="11"/>
  <c r="R115" i="11"/>
  <c r="Y115" i="11"/>
  <c r="V115" i="11"/>
  <c r="E115" i="11"/>
  <c r="AB114" i="11"/>
  <c r="AA114" i="11"/>
  <c r="Z114" i="11"/>
  <c r="X114" i="11"/>
  <c r="Q114" i="11"/>
  <c r="R114" i="11"/>
  <c r="Y114" i="11"/>
  <c r="V114" i="11"/>
  <c r="E114" i="11"/>
  <c r="AB113" i="11"/>
  <c r="AA113" i="11"/>
  <c r="Z113" i="11"/>
  <c r="X113" i="11"/>
  <c r="Q113" i="11"/>
  <c r="R113" i="11"/>
  <c r="Y113" i="11"/>
  <c r="V113" i="11"/>
  <c r="E113" i="11"/>
  <c r="AB112" i="11"/>
  <c r="AA112" i="11"/>
  <c r="Z112" i="11"/>
  <c r="X112" i="11"/>
  <c r="Q112" i="11"/>
  <c r="R112" i="11"/>
  <c r="Y112" i="11"/>
  <c r="V112" i="11"/>
  <c r="E112" i="11"/>
  <c r="AB111" i="11"/>
  <c r="AA111" i="11"/>
  <c r="Z111" i="11"/>
  <c r="X111" i="11"/>
  <c r="Q111" i="11"/>
  <c r="R111" i="11"/>
  <c r="Y111" i="11"/>
  <c r="V111" i="11"/>
  <c r="E111" i="11"/>
  <c r="AB110" i="11"/>
  <c r="AA110" i="11"/>
  <c r="Z110" i="11"/>
  <c r="X110" i="11"/>
  <c r="Q110" i="11"/>
  <c r="R110" i="11"/>
  <c r="Y110" i="11"/>
  <c r="V110" i="11"/>
  <c r="E110" i="11"/>
  <c r="AB109" i="11"/>
  <c r="AA109" i="11"/>
  <c r="Z109" i="11"/>
  <c r="X109" i="11"/>
  <c r="Q109" i="11"/>
  <c r="R109" i="11"/>
  <c r="Y109" i="11"/>
  <c r="V109" i="11"/>
  <c r="E109" i="11"/>
  <c r="AB108" i="11"/>
  <c r="AA108" i="11"/>
  <c r="Z108" i="11"/>
  <c r="X108" i="11"/>
  <c r="Q108" i="11"/>
  <c r="R108" i="11"/>
  <c r="Y108" i="11"/>
  <c r="V108" i="11"/>
  <c r="E108" i="11"/>
  <c r="AB107" i="11"/>
  <c r="AA107" i="11"/>
  <c r="Z107" i="11"/>
  <c r="X107" i="11"/>
  <c r="Q107" i="11"/>
  <c r="R107" i="11"/>
  <c r="Y107" i="11"/>
  <c r="V107" i="11"/>
  <c r="E107" i="11"/>
  <c r="AB106" i="11"/>
  <c r="AA106" i="11"/>
  <c r="Z106" i="11"/>
  <c r="X106" i="11"/>
  <c r="Q106" i="11"/>
  <c r="R106" i="11"/>
  <c r="Y106" i="11"/>
  <c r="V106" i="11"/>
  <c r="E106" i="11"/>
  <c r="AB105" i="11"/>
  <c r="AA105" i="11"/>
  <c r="Z105" i="11"/>
  <c r="X105" i="11"/>
  <c r="Q105" i="11"/>
  <c r="R105" i="11"/>
  <c r="Y105" i="11"/>
  <c r="V105" i="11"/>
  <c r="E105" i="11"/>
  <c r="AB104" i="11"/>
  <c r="AA104" i="11"/>
  <c r="Z104" i="11"/>
  <c r="X104" i="11"/>
  <c r="Q104" i="11"/>
  <c r="R104" i="11"/>
  <c r="Y104" i="11"/>
  <c r="V104" i="11"/>
  <c r="E104" i="11"/>
  <c r="AB103" i="11"/>
  <c r="AA103" i="11"/>
  <c r="Z103" i="11"/>
  <c r="X103" i="11"/>
  <c r="Q103" i="11"/>
  <c r="R103" i="11"/>
  <c r="Y103" i="11"/>
  <c r="V103" i="11"/>
  <c r="E103" i="11"/>
  <c r="AB102" i="11"/>
  <c r="AA102" i="11"/>
  <c r="Z102" i="11"/>
  <c r="X102" i="11"/>
  <c r="Q102" i="11"/>
  <c r="R102" i="11"/>
  <c r="Y102" i="11"/>
  <c r="V102" i="11"/>
  <c r="E102" i="11"/>
  <c r="AB101" i="11"/>
  <c r="AA101" i="11"/>
  <c r="Z101" i="11"/>
  <c r="X101" i="11"/>
  <c r="Q101" i="11"/>
  <c r="R101" i="11"/>
  <c r="Y101" i="11"/>
  <c r="V101" i="11"/>
  <c r="E101" i="11"/>
  <c r="AB100" i="11"/>
  <c r="AA100" i="11"/>
  <c r="Z100" i="11"/>
  <c r="X100" i="11"/>
  <c r="Q100" i="11"/>
  <c r="R100" i="11"/>
  <c r="Y100" i="11"/>
  <c r="V100" i="11"/>
  <c r="E100" i="11"/>
  <c r="AB99" i="11"/>
  <c r="AA99" i="11"/>
  <c r="Z99" i="11"/>
  <c r="X99" i="11"/>
  <c r="Q99" i="11"/>
  <c r="R99" i="11"/>
  <c r="Y99" i="11"/>
  <c r="V99" i="11"/>
  <c r="E99" i="11"/>
  <c r="AB98" i="11"/>
  <c r="AA98" i="11"/>
  <c r="Z98" i="11"/>
  <c r="X98" i="11"/>
  <c r="Q98" i="11"/>
  <c r="R98" i="11"/>
  <c r="Y98" i="11"/>
  <c r="V98" i="11"/>
  <c r="E98" i="11"/>
  <c r="AB97" i="11"/>
  <c r="AA97" i="11"/>
  <c r="Z97" i="11"/>
  <c r="X97" i="11"/>
  <c r="Q97" i="11"/>
  <c r="R97" i="11"/>
  <c r="Y97" i="11"/>
  <c r="V97" i="11"/>
  <c r="E97" i="11"/>
  <c r="AB96" i="11"/>
  <c r="AA96" i="11"/>
  <c r="Z96" i="11"/>
  <c r="X96" i="11"/>
  <c r="Q96" i="11"/>
  <c r="R96" i="11"/>
  <c r="Y96" i="11"/>
  <c r="V96" i="11"/>
  <c r="E96" i="11"/>
  <c r="AB95" i="11"/>
  <c r="AA95" i="11"/>
  <c r="Z95" i="11"/>
  <c r="X95" i="11"/>
  <c r="Q95" i="11"/>
  <c r="R95" i="11"/>
  <c r="Y95" i="11"/>
  <c r="V95" i="11"/>
  <c r="E95" i="11"/>
  <c r="AB94" i="11"/>
  <c r="AA94" i="11"/>
  <c r="Z94" i="11"/>
  <c r="X94" i="11"/>
  <c r="Q94" i="11"/>
  <c r="R94" i="11"/>
  <c r="Y94" i="11"/>
  <c r="V94" i="11"/>
  <c r="E94" i="11"/>
  <c r="AB93" i="11"/>
  <c r="AA93" i="11"/>
  <c r="Z93" i="11"/>
  <c r="X93" i="11"/>
  <c r="Q93" i="11"/>
  <c r="R93" i="11"/>
  <c r="Y93" i="11"/>
  <c r="V93" i="11"/>
  <c r="E93" i="11"/>
  <c r="AB92" i="11"/>
  <c r="AA92" i="11"/>
  <c r="Z92" i="11"/>
  <c r="X92" i="11"/>
  <c r="Q92" i="11"/>
  <c r="R92" i="11"/>
  <c r="Y92" i="11"/>
  <c r="V92" i="11"/>
  <c r="E92" i="11"/>
  <c r="AB91" i="11"/>
  <c r="AA91" i="11"/>
  <c r="Z91" i="11"/>
  <c r="X91" i="11"/>
  <c r="Q91" i="11"/>
  <c r="R91" i="11"/>
  <c r="Y91" i="11"/>
  <c r="V91" i="11"/>
  <c r="E91" i="11"/>
  <c r="AB90" i="11"/>
  <c r="AA90" i="11"/>
  <c r="Z90" i="11"/>
  <c r="X90" i="11"/>
  <c r="Q90" i="11"/>
  <c r="R90" i="11"/>
  <c r="Y90" i="11"/>
  <c r="V90" i="11"/>
  <c r="E90" i="11"/>
  <c r="AB89" i="11"/>
  <c r="AA89" i="11"/>
  <c r="Z89" i="11"/>
  <c r="X89" i="11"/>
  <c r="Q89" i="11"/>
  <c r="R89" i="11"/>
  <c r="Y89" i="11"/>
  <c r="V89" i="11"/>
  <c r="E89" i="11"/>
  <c r="AB88" i="11"/>
  <c r="AA88" i="11"/>
  <c r="Z88" i="11"/>
  <c r="X88" i="11"/>
  <c r="Q88" i="11"/>
  <c r="R88" i="11"/>
  <c r="Y88" i="11"/>
  <c r="V88" i="11"/>
  <c r="E88" i="11"/>
  <c r="AB87" i="11"/>
  <c r="AA87" i="11"/>
  <c r="Z87" i="11"/>
  <c r="X87" i="11"/>
  <c r="Q87" i="11"/>
  <c r="R87" i="11"/>
  <c r="Y87" i="11"/>
  <c r="V87" i="11"/>
  <c r="E87" i="11"/>
  <c r="AB86" i="11"/>
  <c r="AA86" i="11"/>
  <c r="Z86" i="11"/>
  <c r="X86" i="11"/>
  <c r="Q86" i="11"/>
  <c r="R86" i="11"/>
  <c r="Y86" i="11"/>
  <c r="V86" i="11"/>
  <c r="E86" i="11"/>
  <c r="AB85" i="11"/>
  <c r="AA85" i="11"/>
  <c r="Z85" i="11"/>
  <c r="X85" i="11"/>
  <c r="Q85" i="11"/>
  <c r="R85" i="11"/>
  <c r="Y85" i="11"/>
  <c r="V85" i="11"/>
  <c r="E85" i="11"/>
  <c r="AB84" i="11"/>
  <c r="AA84" i="11"/>
  <c r="Z84" i="11"/>
  <c r="X84" i="11"/>
  <c r="Q84" i="11"/>
  <c r="R84" i="11"/>
  <c r="Y84" i="11"/>
  <c r="V84" i="11"/>
  <c r="E84" i="11"/>
  <c r="AB83" i="11"/>
  <c r="AA83" i="11"/>
  <c r="Z83" i="11"/>
  <c r="X83" i="11"/>
  <c r="Q83" i="11"/>
  <c r="R83" i="11"/>
  <c r="Y83" i="11"/>
  <c r="V83" i="11"/>
  <c r="E83" i="11"/>
  <c r="AB82" i="11"/>
  <c r="AA82" i="11"/>
  <c r="Z82" i="11"/>
  <c r="X82" i="11"/>
  <c r="Q82" i="11"/>
  <c r="R82" i="11"/>
  <c r="Y82" i="11"/>
  <c r="V82" i="11"/>
  <c r="E82" i="11"/>
  <c r="AB81" i="11"/>
  <c r="AA81" i="11"/>
  <c r="Z81" i="11"/>
  <c r="X81" i="11"/>
  <c r="Q81" i="11"/>
  <c r="R81" i="11"/>
  <c r="Y81" i="11"/>
  <c r="V81" i="11"/>
  <c r="E81" i="11"/>
  <c r="AB80" i="11"/>
  <c r="AA80" i="11"/>
  <c r="Z80" i="11"/>
  <c r="X80" i="11"/>
  <c r="Q80" i="11"/>
  <c r="R80" i="11"/>
  <c r="Y80" i="11"/>
  <c r="V80" i="11"/>
  <c r="E80" i="11"/>
  <c r="AB79" i="11"/>
  <c r="AA79" i="11"/>
  <c r="Z79" i="11"/>
  <c r="X79" i="11"/>
  <c r="Q79" i="11"/>
  <c r="R79" i="11"/>
  <c r="Y79" i="11"/>
  <c r="V79" i="11"/>
  <c r="E79" i="11"/>
  <c r="AB78" i="11"/>
  <c r="AA78" i="11"/>
  <c r="Z78" i="11"/>
  <c r="X78" i="11"/>
  <c r="Q78" i="11"/>
  <c r="R78" i="11"/>
  <c r="Y78" i="11"/>
  <c r="V78" i="11"/>
  <c r="E78" i="11"/>
  <c r="AB77" i="11"/>
  <c r="AA77" i="11"/>
  <c r="Z77" i="11"/>
  <c r="X77" i="11"/>
  <c r="Q77" i="11"/>
  <c r="R77" i="11"/>
  <c r="Y77" i="11"/>
  <c r="V77" i="11"/>
  <c r="E77" i="11"/>
  <c r="AB76" i="11"/>
  <c r="AA76" i="11"/>
  <c r="Z76" i="11"/>
  <c r="X76" i="11"/>
  <c r="Q76" i="11"/>
  <c r="R76" i="11"/>
  <c r="Y76" i="11"/>
  <c r="V76" i="11"/>
  <c r="E76" i="11"/>
  <c r="AB75" i="11"/>
  <c r="AA75" i="11"/>
  <c r="Z75" i="11"/>
  <c r="X75" i="11"/>
  <c r="Q75" i="11"/>
  <c r="R75" i="11"/>
  <c r="Y75" i="11"/>
  <c r="V75" i="11"/>
  <c r="E75" i="11"/>
  <c r="AB74" i="11"/>
  <c r="AA74" i="11"/>
  <c r="Z74" i="11"/>
  <c r="X74" i="11"/>
  <c r="Q74" i="11"/>
  <c r="R74" i="11"/>
  <c r="Y74" i="11"/>
  <c r="V74" i="11"/>
  <c r="E74" i="11"/>
  <c r="AB73" i="11"/>
  <c r="AA73" i="11"/>
  <c r="Z73" i="11"/>
  <c r="X73" i="11"/>
  <c r="Q73" i="11"/>
  <c r="R73" i="11"/>
  <c r="Y73" i="11"/>
  <c r="V73" i="11"/>
  <c r="E73" i="11"/>
  <c r="AB72" i="11"/>
  <c r="AA72" i="11"/>
  <c r="Z72" i="11"/>
  <c r="X72" i="11"/>
  <c r="Q72" i="11"/>
  <c r="R72" i="11"/>
  <c r="Y72" i="11"/>
  <c r="V72" i="11"/>
  <c r="E72" i="11"/>
  <c r="AB71" i="11"/>
  <c r="AA71" i="11"/>
  <c r="Z71" i="11"/>
  <c r="X71" i="11"/>
  <c r="Q71" i="11"/>
  <c r="R71" i="11"/>
  <c r="Y71" i="11"/>
  <c r="V71" i="11"/>
  <c r="E71" i="11"/>
  <c r="AB70" i="11"/>
  <c r="AA70" i="11"/>
  <c r="Z70" i="11"/>
  <c r="X70" i="11"/>
  <c r="Q70" i="11"/>
  <c r="R70" i="11"/>
  <c r="Y70" i="11"/>
  <c r="V70" i="11"/>
  <c r="E70" i="11"/>
  <c r="AB69" i="11"/>
  <c r="AA69" i="11"/>
  <c r="Z69" i="11"/>
  <c r="X69" i="11"/>
  <c r="Q69" i="11"/>
  <c r="R69" i="11"/>
  <c r="Y69" i="11"/>
  <c r="V69" i="11"/>
  <c r="E69" i="11"/>
  <c r="AB68" i="11"/>
  <c r="AA68" i="11"/>
  <c r="Z68" i="11"/>
  <c r="X68" i="11"/>
  <c r="Q68" i="11"/>
  <c r="R68" i="11"/>
  <c r="Y68" i="11"/>
  <c r="V68" i="11"/>
  <c r="E68" i="11"/>
  <c r="AB67" i="11"/>
  <c r="AA67" i="11"/>
  <c r="Z67" i="11"/>
  <c r="X67" i="11"/>
  <c r="Q67" i="11"/>
  <c r="R67" i="11"/>
  <c r="Y67" i="11"/>
  <c r="V67" i="11"/>
  <c r="E67" i="11"/>
  <c r="AB66" i="11"/>
  <c r="AA66" i="11"/>
  <c r="Z66" i="11"/>
  <c r="X66" i="11"/>
  <c r="Q66" i="11"/>
  <c r="R66" i="11"/>
  <c r="Y66" i="11"/>
  <c r="V66" i="11"/>
  <c r="E66" i="11"/>
  <c r="AB65" i="11"/>
  <c r="AA65" i="11"/>
  <c r="Z65" i="11"/>
  <c r="X65" i="11"/>
  <c r="Q65" i="11"/>
  <c r="R65" i="11"/>
  <c r="Y65" i="11"/>
  <c r="V65" i="11"/>
  <c r="E65" i="11"/>
  <c r="AB64" i="11"/>
  <c r="AA64" i="11"/>
  <c r="Z64" i="11"/>
  <c r="X64" i="11"/>
  <c r="Q64" i="11"/>
  <c r="R64" i="11"/>
  <c r="Y64" i="11"/>
  <c r="V64" i="11"/>
  <c r="E64" i="11"/>
  <c r="AB63" i="11"/>
  <c r="AA63" i="11"/>
  <c r="Z63" i="11"/>
  <c r="X63" i="11"/>
  <c r="Q63" i="11"/>
  <c r="R63" i="11"/>
  <c r="Y63" i="11"/>
  <c r="V63" i="11"/>
  <c r="E63" i="11"/>
  <c r="AB62" i="11"/>
  <c r="AA62" i="11"/>
  <c r="Z62" i="11"/>
  <c r="X62" i="11"/>
  <c r="Q62" i="11"/>
  <c r="R62" i="11"/>
  <c r="Y62" i="11"/>
  <c r="V62" i="11"/>
  <c r="E62" i="11"/>
  <c r="AB61" i="11"/>
  <c r="AA61" i="11"/>
  <c r="Z61" i="11"/>
  <c r="X61" i="11"/>
  <c r="Q61" i="11"/>
  <c r="R61" i="11"/>
  <c r="Y61" i="11"/>
  <c r="V61" i="11"/>
  <c r="E61" i="11"/>
  <c r="AB60" i="11"/>
  <c r="AA60" i="11"/>
  <c r="Z60" i="11"/>
  <c r="X60" i="11"/>
  <c r="Q60" i="11"/>
  <c r="R60" i="11"/>
  <c r="Y60" i="11"/>
  <c r="V60" i="11"/>
  <c r="E60" i="11"/>
  <c r="AB59" i="11"/>
  <c r="AA59" i="11"/>
  <c r="Z59" i="11"/>
  <c r="X59" i="11"/>
  <c r="Q59" i="11"/>
  <c r="R59" i="11"/>
  <c r="Y59" i="11"/>
  <c r="V59" i="11"/>
  <c r="E59" i="11"/>
  <c r="AB58" i="11"/>
  <c r="AA58" i="11"/>
  <c r="Z58" i="11"/>
  <c r="X58" i="11"/>
  <c r="Q58" i="11"/>
  <c r="R58" i="11"/>
  <c r="Y58" i="11"/>
  <c r="V58" i="11"/>
  <c r="E58" i="11"/>
  <c r="AB57" i="11"/>
  <c r="AA57" i="11"/>
  <c r="Z57" i="11"/>
  <c r="X57" i="11"/>
  <c r="Q57" i="11"/>
  <c r="R57" i="11"/>
  <c r="Y57" i="11"/>
  <c r="V57" i="11"/>
  <c r="E57" i="11"/>
  <c r="AB56" i="11"/>
  <c r="AA56" i="11"/>
  <c r="Z56" i="11"/>
  <c r="X56" i="11"/>
  <c r="Q56" i="11"/>
  <c r="R56" i="11"/>
  <c r="Y56" i="11"/>
  <c r="V56" i="11"/>
  <c r="E56" i="11"/>
  <c r="AB55" i="11"/>
  <c r="AA55" i="11"/>
  <c r="Z55" i="11"/>
  <c r="X55" i="11"/>
  <c r="Q55" i="11"/>
  <c r="R55" i="11"/>
  <c r="Y55" i="11"/>
  <c r="V55" i="11"/>
  <c r="E55" i="11"/>
  <c r="AB54" i="11"/>
  <c r="AA54" i="11"/>
  <c r="Z54" i="11"/>
  <c r="X54" i="11"/>
  <c r="Q54" i="11"/>
  <c r="R54" i="11"/>
  <c r="Y54" i="11"/>
  <c r="V54" i="11"/>
  <c r="E54" i="11"/>
  <c r="AB53" i="11"/>
  <c r="AA53" i="11"/>
  <c r="Z53" i="11"/>
  <c r="X53" i="11"/>
  <c r="Q53" i="11"/>
  <c r="R53" i="11"/>
  <c r="Y53" i="11"/>
  <c r="V53" i="11"/>
  <c r="E53" i="11"/>
  <c r="AB52" i="11"/>
  <c r="AA52" i="11"/>
  <c r="Z52" i="11"/>
  <c r="X52" i="11"/>
  <c r="Q52" i="11"/>
  <c r="R52" i="11"/>
  <c r="Y52" i="11"/>
  <c r="V52" i="11"/>
  <c r="E52" i="11"/>
  <c r="AB51" i="11"/>
  <c r="AA51" i="11"/>
  <c r="Z51" i="11"/>
  <c r="X51" i="11"/>
  <c r="Q51" i="11"/>
  <c r="R51" i="11"/>
  <c r="Y51" i="11"/>
  <c r="V51" i="11"/>
  <c r="E51" i="11"/>
  <c r="AB50" i="11"/>
  <c r="AA50" i="11"/>
  <c r="Z50" i="11"/>
  <c r="X50" i="11"/>
  <c r="Q50" i="11"/>
  <c r="R50" i="11"/>
  <c r="Y50" i="11"/>
  <c r="V50" i="11"/>
  <c r="E50" i="11"/>
  <c r="AB49" i="11"/>
  <c r="AA49" i="11"/>
  <c r="Z49" i="11"/>
  <c r="X49" i="11"/>
  <c r="Q49" i="11"/>
  <c r="R49" i="11"/>
  <c r="Y49" i="11"/>
  <c r="V49" i="11"/>
  <c r="E49" i="11"/>
  <c r="AB48" i="11"/>
  <c r="AA48" i="11"/>
  <c r="Z48" i="11"/>
  <c r="X48" i="11"/>
  <c r="Q48" i="11"/>
  <c r="R48" i="11"/>
  <c r="Y48" i="11"/>
  <c r="V48" i="11"/>
  <c r="E48" i="11"/>
  <c r="AB47" i="11"/>
  <c r="AA47" i="11"/>
  <c r="Z47" i="11"/>
  <c r="X47" i="11"/>
  <c r="Q47" i="11"/>
  <c r="R47" i="11"/>
  <c r="Y47" i="11"/>
  <c r="V47" i="11"/>
  <c r="E47" i="11"/>
  <c r="AB46" i="11"/>
  <c r="AA46" i="11"/>
  <c r="Z46" i="11"/>
  <c r="X46" i="11"/>
  <c r="Q46" i="11"/>
  <c r="R46" i="11"/>
  <c r="Y46" i="11"/>
  <c r="V46" i="11"/>
  <c r="E46" i="11"/>
  <c r="AB45" i="11"/>
  <c r="AA45" i="11"/>
  <c r="Z45" i="11"/>
  <c r="X45" i="11"/>
  <c r="Q45" i="11"/>
  <c r="R45" i="11"/>
  <c r="Y45" i="11"/>
  <c r="V45" i="11"/>
  <c r="E45" i="11"/>
  <c r="AB44" i="11"/>
  <c r="AA44" i="11"/>
  <c r="Z44" i="11"/>
  <c r="X44" i="11"/>
  <c r="Q44" i="11"/>
  <c r="R44" i="11"/>
  <c r="Y44" i="11"/>
  <c r="V44" i="11"/>
  <c r="E44" i="11"/>
  <c r="AB43" i="11"/>
  <c r="AA43" i="11"/>
  <c r="Z43" i="11"/>
  <c r="X43" i="11"/>
  <c r="Q43" i="11"/>
  <c r="R43" i="11"/>
  <c r="Y43" i="11"/>
  <c r="V43" i="11"/>
  <c r="E43" i="11"/>
  <c r="AB42" i="11"/>
  <c r="AA42" i="11"/>
  <c r="Z42" i="11"/>
  <c r="X42" i="11"/>
  <c r="Q42" i="11"/>
  <c r="R42" i="11"/>
  <c r="Y42" i="11"/>
  <c r="V42" i="11"/>
  <c r="E42" i="11"/>
  <c r="AB41" i="11"/>
  <c r="AA41" i="11"/>
  <c r="Z41" i="11"/>
  <c r="X41" i="11"/>
  <c r="Q41" i="11"/>
  <c r="R41" i="11"/>
  <c r="Y41" i="11"/>
  <c r="V41" i="11"/>
  <c r="E41" i="11"/>
  <c r="AB40" i="11"/>
  <c r="AA40" i="11"/>
  <c r="Z40" i="11"/>
  <c r="V40" i="11"/>
  <c r="X40" i="11"/>
  <c r="Q40" i="11"/>
  <c r="R40" i="11"/>
  <c r="Y40" i="11"/>
  <c r="E40" i="11"/>
  <c r="AB39" i="11"/>
  <c r="AA39" i="11"/>
  <c r="Z39" i="11"/>
  <c r="V39" i="11"/>
  <c r="X39" i="11"/>
  <c r="Q39" i="11"/>
  <c r="R39" i="11"/>
  <c r="Y39" i="11"/>
  <c r="E39" i="11"/>
  <c r="AB38" i="11"/>
  <c r="AA38" i="11"/>
  <c r="Z38" i="11"/>
  <c r="X38" i="11"/>
  <c r="Q38" i="11"/>
  <c r="R38" i="11"/>
  <c r="Y38" i="11"/>
  <c r="V38" i="11"/>
  <c r="E38" i="11"/>
  <c r="AB37" i="11"/>
  <c r="AA37" i="11"/>
  <c r="Z37" i="11"/>
  <c r="E37" i="11"/>
  <c r="AB36" i="11"/>
  <c r="AA36" i="11"/>
  <c r="Z36" i="11"/>
  <c r="E36" i="11"/>
  <c r="AB35" i="11"/>
  <c r="AA35" i="11"/>
  <c r="Z35" i="11"/>
  <c r="E35" i="11"/>
  <c r="AB34" i="11"/>
  <c r="AA34" i="11"/>
  <c r="Z34" i="11"/>
  <c r="E34" i="11"/>
  <c r="AB33" i="11"/>
  <c r="AA33" i="11"/>
  <c r="Z33" i="11"/>
  <c r="X33" i="11"/>
  <c r="Q33" i="11"/>
  <c r="R33" i="11"/>
  <c r="Y33" i="11"/>
  <c r="V33" i="11"/>
  <c r="E33" i="11"/>
  <c r="AB32" i="11"/>
  <c r="AA32" i="11"/>
  <c r="Z32" i="11"/>
  <c r="X32" i="11"/>
  <c r="Q32" i="11"/>
  <c r="R32" i="11"/>
  <c r="Y32" i="11"/>
  <c r="V32" i="11"/>
  <c r="E32" i="11"/>
  <c r="AB31" i="11"/>
  <c r="AA31" i="11"/>
  <c r="Z31" i="11"/>
  <c r="X31" i="11"/>
  <c r="Q31" i="11"/>
  <c r="R31" i="11"/>
  <c r="Y31" i="11"/>
  <c r="V31" i="11"/>
  <c r="E31" i="11"/>
  <c r="AB30" i="11"/>
  <c r="AA30" i="11"/>
  <c r="Z30" i="11"/>
  <c r="E30" i="11"/>
  <c r="AB29" i="11"/>
  <c r="AA29" i="11"/>
  <c r="Z29" i="11"/>
  <c r="V29" i="11"/>
  <c r="X29" i="11"/>
  <c r="Q29" i="11"/>
  <c r="R29" i="11"/>
  <c r="Y29" i="11"/>
  <c r="E29" i="11"/>
  <c r="AB28" i="11"/>
  <c r="AA28" i="11"/>
  <c r="Z28" i="11"/>
  <c r="E28" i="11"/>
  <c r="AB27" i="11"/>
  <c r="AA27" i="11"/>
  <c r="Z27" i="11"/>
  <c r="E27" i="11"/>
  <c r="AB26" i="11"/>
  <c r="AA26" i="11"/>
  <c r="Z26" i="11"/>
  <c r="AB25" i="11"/>
  <c r="AA25" i="11"/>
  <c r="Z25" i="11"/>
  <c r="AB24" i="11"/>
  <c r="AA24" i="11"/>
  <c r="Z24" i="11"/>
  <c r="AB23" i="11"/>
  <c r="AA23" i="11"/>
  <c r="Z23" i="11"/>
  <c r="AB22" i="11"/>
  <c r="AA22" i="11"/>
  <c r="Z22" i="11"/>
  <c r="X22" i="11"/>
  <c r="Q22" i="11"/>
  <c r="R22" i="11"/>
  <c r="Y22" i="11"/>
  <c r="V22" i="11"/>
  <c r="U22" i="11"/>
  <c r="E22" i="11"/>
  <c r="AB21" i="11"/>
  <c r="AA21" i="11"/>
  <c r="Z21" i="11"/>
  <c r="X21" i="11"/>
  <c r="Q21" i="11"/>
  <c r="R21" i="11"/>
  <c r="Y21" i="11"/>
  <c r="V21" i="11"/>
  <c r="U21" i="11"/>
  <c r="E21" i="11"/>
  <c r="AB20" i="11"/>
  <c r="AA20" i="11"/>
  <c r="Z20" i="11"/>
  <c r="X20" i="11"/>
  <c r="Q20" i="11"/>
  <c r="R20" i="11"/>
  <c r="Y20" i="11"/>
  <c r="V20" i="11"/>
  <c r="U20" i="11"/>
  <c r="E20" i="11"/>
  <c r="AB19" i="11"/>
  <c r="AA19" i="11"/>
  <c r="Z19" i="11"/>
  <c r="AB18" i="11"/>
  <c r="AA18" i="11"/>
  <c r="Z18" i="11"/>
  <c r="AB17" i="11"/>
  <c r="AA17" i="11"/>
  <c r="Z17" i="11"/>
  <c r="AB16" i="11"/>
  <c r="AA16" i="11"/>
  <c r="Z16" i="11"/>
  <c r="AB15" i="11"/>
  <c r="AA15" i="11"/>
  <c r="Z15" i="11"/>
  <c r="AB14" i="11"/>
  <c r="AA14" i="11"/>
  <c r="Z14" i="11"/>
  <c r="AB13" i="11"/>
  <c r="AA13" i="11"/>
  <c r="AR262" i="11"/>
  <c r="AR261" i="11"/>
  <c r="AR260" i="11"/>
  <c r="AR259" i="11"/>
  <c r="AR258" i="11"/>
  <c r="AR257" i="11"/>
  <c r="AR256" i="11"/>
  <c r="AR255" i="11"/>
  <c r="AR254" i="11"/>
  <c r="AR253" i="11"/>
  <c r="AR252" i="11"/>
  <c r="AR251" i="11"/>
  <c r="AR250" i="11"/>
  <c r="AR249" i="11"/>
  <c r="AR248" i="11"/>
  <c r="AR247" i="11"/>
  <c r="AR246" i="11"/>
  <c r="AR245" i="11"/>
  <c r="AR244" i="11"/>
  <c r="AR243" i="11"/>
  <c r="AR242" i="11"/>
  <c r="AR241" i="11"/>
  <c r="AR240" i="11"/>
  <c r="AR239" i="11"/>
  <c r="AR238" i="11"/>
  <c r="AR237" i="11"/>
  <c r="AR236" i="11"/>
  <c r="AR235" i="11"/>
  <c r="AR234" i="11"/>
  <c r="AR233" i="11"/>
  <c r="AR232" i="11"/>
  <c r="AR231" i="11"/>
  <c r="AR230" i="11"/>
  <c r="AR229" i="11"/>
  <c r="AR228" i="11"/>
  <c r="AR227" i="11"/>
  <c r="AR226" i="11"/>
  <c r="AR225" i="11"/>
  <c r="AR224" i="11"/>
  <c r="AR223" i="11"/>
  <c r="AR222" i="11"/>
  <c r="AR221" i="11"/>
  <c r="AR220" i="11"/>
  <c r="AR219" i="11"/>
  <c r="AR218" i="11"/>
  <c r="AR217" i="11"/>
  <c r="AR216" i="11"/>
  <c r="AR215" i="11"/>
  <c r="AR214" i="11"/>
  <c r="AR213" i="11"/>
  <c r="AR212" i="11"/>
  <c r="AR211" i="11"/>
  <c r="AR210" i="11"/>
  <c r="AR209" i="11"/>
  <c r="AR208" i="11"/>
  <c r="AR207" i="11"/>
  <c r="AR206" i="11"/>
  <c r="AR205" i="11"/>
  <c r="AR204" i="11"/>
  <c r="AR203" i="11"/>
  <c r="AR202" i="11"/>
  <c r="AR201" i="11"/>
  <c r="AR200" i="11"/>
  <c r="AR199" i="11"/>
  <c r="AR198" i="11"/>
  <c r="AR197" i="11"/>
  <c r="AR196" i="11"/>
  <c r="AR195" i="11"/>
  <c r="AR194" i="11"/>
  <c r="AR193" i="11"/>
  <c r="AR192" i="11"/>
  <c r="AR191" i="11"/>
  <c r="AR190" i="11"/>
  <c r="AR189" i="11"/>
  <c r="AR188" i="11"/>
  <c r="AR187" i="11"/>
  <c r="AR186" i="11"/>
  <c r="AR185" i="11"/>
  <c r="AR184" i="11"/>
  <c r="AR183" i="11"/>
  <c r="AR182" i="11"/>
  <c r="AR181" i="11"/>
  <c r="AR180" i="11"/>
  <c r="AR179" i="11"/>
  <c r="AR178" i="11"/>
  <c r="AR177" i="11"/>
  <c r="AR176" i="11"/>
  <c r="AR175" i="11"/>
  <c r="AR174" i="11"/>
  <c r="AR173" i="11"/>
  <c r="AR172" i="11"/>
  <c r="AR171" i="11"/>
  <c r="AR170" i="11"/>
  <c r="AR169" i="11"/>
  <c r="AR168" i="11"/>
  <c r="AR167" i="11"/>
  <c r="AR166" i="11"/>
  <c r="AR165" i="11"/>
  <c r="AR164" i="11"/>
  <c r="AR163" i="11"/>
  <c r="AR162" i="11"/>
  <c r="AR161" i="11"/>
  <c r="AR160" i="11"/>
  <c r="AR159" i="11"/>
  <c r="AR158" i="11"/>
  <c r="AR157" i="11"/>
  <c r="AR156" i="11"/>
  <c r="AR155" i="11"/>
  <c r="AR154" i="11"/>
  <c r="AR153" i="11"/>
  <c r="AR152" i="11"/>
  <c r="AR151" i="11"/>
  <c r="AR150" i="11"/>
  <c r="AR149" i="11"/>
  <c r="AR148" i="11"/>
  <c r="AR147" i="11"/>
  <c r="AR146" i="11"/>
  <c r="AR145" i="11"/>
  <c r="AR144" i="11"/>
  <c r="AR143" i="11"/>
  <c r="AR142" i="11"/>
  <c r="AR141" i="11"/>
  <c r="AR140" i="11"/>
  <c r="AR139" i="11"/>
  <c r="AR138" i="11"/>
  <c r="AR137" i="11"/>
  <c r="AR136" i="11"/>
  <c r="AR135" i="11"/>
  <c r="AR134" i="11"/>
  <c r="AR133" i="11"/>
  <c r="AR132" i="11"/>
  <c r="AR131" i="11"/>
  <c r="AR130" i="11"/>
  <c r="AR129" i="11"/>
  <c r="AR128" i="11"/>
  <c r="AR127" i="11"/>
  <c r="AR126" i="11"/>
  <c r="AR125" i="11"/>
  <c r="AR124" i="11"/>
  <c r="AR123" i="11"/>
  <c r="AR122" i="11"/>
  <c r="AR121" i="11"/>
  <c r="AR120" i="11"/>
  <c r="AR119" i="11"/>
  <c r="AR118" i="11"/>
  <c r="AR117" i="11"/>
  <c r="AR116" i="11"/>
  <c r="AR115" i="11"/>
  <c r="AR114" i="11"/>
  <c r="AR113" i="11"/>
  <c r="AR112" i="11"/>
  <c r="AR111" i="11"/>
  <c r="AR110" i="11"/>
  <c r="AR109" i="11"/>
  <c r="AR108" i="11"/>
  <c r="AR107" i="11"/>
  <c r="AR106" i="11"/>
  <c r="AR105" i="11"/>
  <c r="AR104" i="11"/>
  <c r="AR103" i="11"/>
  <c r="AR102" i="11"/>
  <c r="AR101" i="11"/>
  <c r="AR100" i="11"/>
  <c r="AR99" i="11"/>
  <c r="AR98" i="11"/>
  <c r="AR97" i="11"/>
  <c r="AR96" i="11"/>
  <c r="AR95" i="11"/>
  <c r="AR94" i="11"/>
  <c r="AR93" i="11"/>
  <c r="AR92" i="11"/>
  <c r="AR91" i="11"/>
  <c r="AR90" i="11"/>
  <c r="AR89" i="11"/>
  <c r="AR88" i="11"/>
  <c r="AR87" i="11"/>
  <c r="AR86" i="11"/>
  <c r="AR85" i="11"/>
  <c r="AR84" i="11"/>
  <c r="AR83" i="11"/>
  <c r="AR82" i="11"/>
  <c r="AR81" i="11"/>
  <c r="AR80" i="11"/>
  <c r="AR79" i="11"/>
  <c r="AR78" i="11"/>
  <c r="AR77" i="11"/>
  <c r="AR76" i="11"/>
  <c r="AR75" i="11"/>
  <c r="AR74" i="11"/>
  <c r="AR73" i="11"/>
  <c r="AR72" i="11"/>
  <c r="AR71" i="11"/>
  <c r="AR70" i="11"/>
  <c r="AR69" i="11"/>
  <c r="AR68" i="11"/>
  <c r="AR67" i="11"/>
  <c r="AR66" i="11"/>
  <c r="AR65" i="11"/>
  <c r="AR64" i="11"/>
  <c r="AR63" i="11"/>
  <c r="AR62" i="11"/>
  <c r="AR61" i="11"/>
  <c r="AR60" i="11"/>
  <c r="AR59" i="11"/>
  <c r="AR58" i="11"/>
  <c r="AR57" i="11"/>
  <c r="AR56" i="11"/>
  <c r="AR55" i="11"/>
  <c r="AR54" i="11"/>
  <c r="AR53" i="11"/>
  <c r="AR52" i="11"/>
  <c r="AR51" i="11"/>
  <c r="AR50" i="11"/>
  <c r="AR49" i="11"/>
  <c r="AR48" i="11"/>
  <c r="AR47" i="11"/>
  <c r="AR46" i="11"/>
  <c r="AR45" i="11"/>
  <c r="AR44" i="11"/>
  <c r="AR43" i="11"/>
  <c r="AR32" i="11"/>
  <c r="AR31" i="11"/>
  <c r="AG253" i="11"/>
  <c r="AF253" i="11"/>
  <c r="AE253" i="11"/>
  <c r="AD253" i="11"/>
  <c r="AG243" i="11"/>
  <c r="AF243" i="11"/>
  <c r="AE243" i="11"/>
  <c r="AD243" i="11"/>
  <c r="AG233" i="11"/>
  <c r="AF233" i="11"/>
  <c r="AE233" i="11"/>
  <c r="AD233" i="11"/>
  <c r="AG223" i="11"/>
  <c r="AF223" i="11"/>
  <c r="AE223" i="11"/>
  <c r="AD223" i="11"/>
  <c r="AG213" i="11"/>
  <c r="AF213" i="11"/>
  <c r="AE213" i="11"/>
  <c r="AD213" i="11"/>
  <c r="AG203" i="11"/>
  <c r="AF203" i="11"/>
  <c r="AE203" i="11"/>
  <c r="AD203" i="11"/>
  <c r="AG193" i="11"/>
  <c r="AF193" i="11"/>
  <c r="AE193" i="11"/>
  <c r="AD193" i="11"/>
  <c r="AG183" i="11"/>
  <c r="AF183" i="11"/>
  <c r="AE183" i="11"/>
  <c r="AD183" i="11"/>
  <c r="AG173" i="11"/>
  <c r="AF173" i="11"/>
  <c r="AE173" i="11"/>
  <c r="AD173" i="11"/>
  <c r="AG163" i="11"/>
  <c r="AF163" i="11"/>
  <c r="AE163" i="11"/>
  <c r="AD163" i="11"/>
  <c r="AG153" i="11"/>
  <c r="AF153" i="11"/>
  <c r="AE153" i="11"/>
  <c r="AD153" i="11"/>
  <c r="AG143" i="11"/>
  <c r="AF143" i="11"/>
  <c r="AE143" i="11"/>
  <c r="AD143" i="11"/>
  <c r="AG133" i="11"/>
  <c r="AF133" i="11"/>
  <c r="AE133" i="11"/>
  <c r="AD133" i="11"/>
  <c r="AG123" i="11"/>
  <c r="AF123" i="11"/>
  <c r="AE123" i="11"/>
  <c r="AD123" i="11"/>
  <c r="AG113" i="11"/>
  <c r="AF113" i="11"/>
  <c r="AE113" i="11"/>
  <c r="AD113" i="11"/>
  <c r="AG103" i="11"/>
  <c r="AF103" i="11"/>
  <c r="AE103" i="11"/>
  <c r="AD103" i="11"/>
  <c r="AG93" i="11"/>
  <c r="AF93" i="11"/>
  <c r="AE93" i="11"/>
  <c r="AD93" i="11"/>
  <c r="AG83" i="11"/>
  <c r="AF83" i="11"/>
  <c r="AE83" i="11"/>
  <c r="AD83" i="11"/>
  <c r="AG73" i="11"/>
  <c r="AF73" i="11"/>
  <c r="AE73" i="11"/>
  <c r="AD73" i="11"/>
  <c r="AG63" i="11"/>
  <c r="AF63" i="11"/>
  <c r="AE63" i="11"/>
  <c r="AD63" i="11"/>
  <c r="AG53" i="11"/>
  <c r="AF53" i="11"/>
  <c r="AE53" i="11"/>
  <c r="AD53" i="11"/>
  <c r="AG43" i="11"/>
  <c r="AF43" i="11"/>
  <c r="AE43" i="11"/>
  <c r="AD43" i="11"/>
  <c r="AG33" i="11"/>
  <c r="AF33" i="11"/>
  <c r="AE33" i="11"/>
  <c r="AD33" i="11"/>
  <c r="AG23" i="11"/>
  <c r="I9" i="26"/>
  <c r="AF23" i="11"/>
  <c r="AE23" i="11"/>
  <c r="AD23" i="11"/>
  <c r="AG13" i="11"/>
  <c r="AF13" i="11"/>
  <c r="AE13" i="11"/>
  <c r="AD13" i="11"/>
  <c r="X9" i="11"/>
  <c r="Q9" i="11"/>
  <c r="R9" i="11"/>
  <c r="Y9" i="11"/>
  <c r="X10" i="11"/>
  <c r="Q10" i="11"/>
  <c r="R10" i="11"/>
  <c r="Y10" i="11"/>
  <c r="AR4" i="11"/>
  <c r="AR5" i="11"/>
  <c r="AR6" i="11"/>
  <c r="AR7" i="11"/>
  <c r="L28" i="30"/>
  <c r="L27" i="30"/>
  <c r="L26" i="30"/>
  <c r="L25" i="30"/>
  <c r="L24" i="30"/>
  <c r="L23" i="30"/>
  <c r="L22" i="30"/>
  <c r="L21" i="30"/>
  <c r="L20" i="30"/>
  <c r="L19" i="30"/>
  <c r="L18" i="30"/>
  <c r="L17" i="30"/>
  <c r="L16" i="30"/>
  <c r="L15" i="30"/>
  <c r="L13" i="30"/>
  <c r="L12" i="30"/>
  <c r="L11" i="30"/>
  <c r="L10" i="30"/>
  <c r="L8" i="30"/>
  <c r="L7" i="30"/>
  <c r="L6" i="30"/>
  <c r="L5" i="30"/>
  <c r="H28" i="30"/>
  <c r="I28" i="30"/>
  <c r="J28" i="30"/>
  <c r="K28" i="30"/>
  <c r="H27" i="30"/>
  <c r="I27" i="30"/>
  <c r="J27" i="30"/>
  <c r="K27" i="30"/>
  <c r="H26" i="30"/>
  <c r="I26" i="30"/>
  <c r="J26" i="30"/>
  <c r="K26" i="30"/>
  <c r="H25" i="30"/>
  <c r="I25" i="30"/>
  <c r="J25" i="30"/>
  <c r="K25" i="30"/>
  <c r="H24" i="30"/>
  <c r="I24" i="30"/>
  <c r="J24" i="30"/>
  <c r="K24" i="30"/>
  <c r="H23" i="30"/>
  <c r="I23" i="30"/>
  <c r="J23" i="30"/>
  <c r="K23" i="30"/>
  <c r="H22" i="30"/>
  <c r="I22" i="30"/>
  <c r="J22" i="30"/>
  <c r="K22" i="30"/>
  <c r="H21" i="30"/>
  <c r="I21" i="30"/>
  <c r="J21" i="30"/>
  <c r="K21" i="30"/>
  <c r="H20" i="30"/>
  <c r="I20" i="30"/>
  <c r="J20" i="30"/>
  <c r="K20" i="30"/>
  <c r="H19" i="30"/>
  <c r="I19" i="30"/>
  <c r="J19" i="30"/>
  <c r="K19" i="30"/>
  <c r="H18" i="30"/>
  <c r="I18" i="30"/>
  <c r="J18" i="30"/>
  <c r="K18" i="30"/>
  <c r="H17" i="30"/>
  <c r="I17" i="30"/>
  <c r="J17" i="30"/>
  <c r="K17" i="30"/>
  <c r="H16" i="30"/>
  <c r="I16" i="30"/>
  <c r="J16" i="30"/>
  <c r="K16" i="30"/>
  <c r="H15" i="30"/>
  <c r="I15" i="30"/>
  <c r="J15" i="30"/>
  <c r="K15" i="30"/>
  <c r="H13" i="30"/>
  <c r="I13" i="30"/>
  <c r="J13" i="30"/>
  <c r="K13" i="30"/>
  <c r="H12" i="30"/>
  <c r="I12" i="30"/>
  <c r="J12" i="30"/>
  <c r="K12" i="30"/>
  <c r="H11" i="30"/>
  <c r="I11" i="30"/>
  <c r="J11" i="30"/>
  <c r="K11" i="30"/>
  <c r="H10" i="30"/>
  <c r="I10" i="30"/>
  <c r="J10" i="30"/>
  <c r="K10" i="30"/>
  <c r="H9" i="30"/>
  <c r="I9" i="30"/>
  <c r="J9" i="30"/>
  <c r="K9" i="30"/>
  <c r="H8" i="30"/>
  <c r="I8" i="30"/>
  <c r="J8" i="30"/>
  <c r="K8" i="30"/>
  <c r="H7" i="30"/>
  <c r="I7" i="30"/>
  <c r="J7" i="30"/>
  <c r="K7" i="30"/>
  <c r="H6" i="30"/>
  <c r="I6" i="30"/>
  <c r="J6" i="30"/>
  <c r="K6" i="30"/>
  <c r="H5" i="30"/>
  <c r="I5" i="30"/>
  <c r="J5" i="30"/>
  <c r="K5" i="30"/>
  <c r="H4" i="30"/>
  <c r="I4" i="30"/>
  <c r="J4" i="30"/>
  <c r="K4" i="30"/>
  <c r="L3" i="30"/>
  <c r="I3" i="30"/>
  <c r="J3" i="30"/>
  <c r="K3" i="30"/>
  <c r="AR12" i="11"/>
  <c r="AR11" i="11"/>
  <c r="AR10" i="11"/>
  <c r="AR9" i="11"/>
  <c r="AR8" i="11"/>
  <c r="AR3" i="11"/>
  <c r="M9" i="26"/>
  <c r="Q12" i="11"/>
  <c r="R12" i="11"/>
  <c r="Q11" i="11"/>
  <c r="R11" i="11"/>
  <c r="X12" i="11"/>
  <c r="Y12" i="11"/>
  <c r="X11" i="11"/>
  <c r="Y11" i="11"/>
  <c r="U12" i="11"/>
  <c r="U11" i="11"/>
  <c r="U10" i="11"/>
  <c r="U9" i="11"/>
  <c r="V12" i="11"/>
  <c r="V11" i="11"/>
  <c r="V10" i="11"/>
  <c r="V9" i="11"/>
  <c r="B5" i="6"/>
  <c r="B6" i="6"/>
  <c r="B7" i="6"/>
  <c r="B8" i="6"/>
  <c r="B9" i="6"/>
  <c r="B10" i="6"/>
  <c r="B11" i="6"/>
  <c r="B12" i="6"/>
  <c r="B13" i="6"/>
  <c r="B14" i="6"/>
  <c r="B15" i="6"/>
  <c r="B16" i="6"/>
  <c r="B17" i="6"/>
  <c r="B18" i="6"/>
  <c r="B19" i="6"/>
  <c r="B20" i="6"/>
  <c r="B21" i="6"/>
  <c r="B22" i="6"/>
  <c r="B23" i="6"/>
  <c r="B24" i="6"/>
  <c r="B25" i="6"/>
  <c r="B26" i="6"/>
  <c r="B27" i="6"/>
  <c r="B28" i="6"/>
  <c r="B29" i="6"/>
  <c r="B4" i="6"/>
  <c r="E13" i="26"/>
  <c r="E12" i="26"/>
  <c r="E11" i="26"/>
  <c r="G13" i="26"/>
  <c r="G12" i="26"/>
  <c r="G11" i="26"/>
  <c r="O13" i="26"/>
  <c r="O12" i="26"/>
  <c r="O11" i="26"/>
  <c r="Q13" i="26"/>
  <c r="Q12" i="26"/>
  <c r="Q11" i="26"/>
  <c r="M13" i="26"/>
  <c r="M12" i="26"/>
  <c r="M11" i="26"/>
  <c r="P1" i="14"/>
  <c r="L4" i="14"/>
  <c r="K11" i="14"/>
  <c r="E6" i="26"/>
  <c r="Q6" i="26"/>
  <c r="E7" i="26"/>
  <c r="Q7" i="26"/>
  <c r="E8" i="26"/>
  <c r="Q8" i="26"/>
  <c r="E5" i="26"/>
  <c r="Q5" i="26"/>
  <c r="G5" i="26"/>
  <c r="M5" i="26"/>
  <c r="O5" i="26"/>
  <c r="G6" i="26"/>
  <c r="M6" i="26"/>
  <c r="O6" i="26"/>
  <c r="G7" i="26"/>
  <c r="M7" i="26"/>
  <c r="O7" i="26"/>
  <c r="G8" i="26"/>
  <c r="M8" i="26"/>
  <c r="O8" i="26"/>
  <c r="M109" i="14"/>
  <c r="M107" i="14"/>
  <c r="M106" i="14"/>
  <c r="M104" i="14"/>
  <c r="K103" i="14"/>
  <c r="M103" i="14"/>
  <c r="M102" i="14"/>
  <c r="K101" i="14"/>
  <c r="M101" i="14"/>
  <c r="K100" i="14"/>
  <c r="M100" i="14"/>
  <c r="M99" i="14"/>
  <c r="K99" i="14"/>
  <c r="M98" i="14"/>
  <c r="K98" i="14"/>
  <c r="M97" i="14"/>
  <c r="K97" i="14"/>
  <c r="K96" i="14"/>
  <c r="M96" i="14"/>
  <c r="M95" i="14"/>
  <c r="K94" i="14"/>
  <c r="M94" i="14"/>
  <c r="K93" i="14"/>
  <c r="M93" i="14"/>
  <c r="M91" i="14"/>
  <c r="M90" i="14"/>
  <c r="K90" i="14"/>
  <c r="M87" i="14"/>
  <c r="M86" i="14"/>
  <c r="M84" i="14"/>
  <c r="M81" i="14"/>
  <c r="M79" i="14"/>
  <c r="K79" i="14"/>
  <c r="M78" i="14"/>
  <c r="K78" i="14"/>
  <c r="M76" i="14"/>
  <c r="K76" i="14"/>
  <c r="M74" i="14"/>
  <c r="M72" i="14"/>
  <c r="K71" i="14"/>
  <c r="M71" i="14"/>
  <c r="M70" i="14"/>
  <c r="K70" i="14"/>
  <c r="K69" i="14"/>
  <c r="M69" i="14"/>
  <c r="M68" i="14"/>
  <c r="K68" i="14"/>
  <c r="M67" i="14"/>
  <c r="K67" i="14"/>
  <c r="M66" i="14"/>
  <c r="K66" i="14"/>
  <c r="M65" i="14"/>
  <c r="K65" i="14"/>
  <c r="M64" i="14"/>
  <c r="K64" i="14"/>
  <c r="M63" i="14"/>
  <c r="K63" i="14"/>
  <c r="M62" i="14"/>
  <c r="K62" i="14"/>
  <c r="M61" i="14"/>
  <c r="K61" i="14"/>
  <c r="M60" i="14"/>
  <c r="K60" i="14"/>
  <c r="K59" i="14"/>
  <c r="M59" i="14"/>
  <c r="M58" i="14"/>
  <c r="K58" i="14"/>
  <c r="M57" i="14"/>
  <c r="K57" i="14"/>
  <c r="K56" i="14"/>
  <c r="M56" i="14"/>
  <c r="K55" i="14"/>
  <c r="M55" i="14"/>
  <c r="M53" i="14"/>
  <c r="K53" i="14"/>
  <c r="K52" i="14"/>
  <c r="M52" i="14"/>
  <c r="M51" i="14"/>
  <c r="K51" i="14"/>
  <c r="K50" i="14"/>
  <c r="M50" i="14"/>
  <c r="M49" i="14"/>
  <c r="K49" i="14"/>
  <c r="M48" i="14"/>
  <c r="K48" i="14"/>
  <c r="M45" i="14"/>
  <c r="K45" i="14"/>
  <c r="M44" i="14"/>
  <c r="K44" i="14"/>
  <c r="M43" i="14"/>
  <c r="K43" i="14"/>
  <c r="M40" i="14"/>
  <c r="K40" i="14"/>
  <c r="M38" i="14"/>
  <c r="K38" i="14"/>
  <c r="K37" i="14"/>
  <c r="M37" i="14"/>
  <c r="M36" i="14"/>
  <c r="K36" i="14"/>
  <c r="K35" i="14"/>
  <c r="M35" i="14"/>
  <c r="K34" i="14"/>
  <c r="M34" i="14"/>
  <c r="M33" i="14"/>
  <c r="K33" i="14"/>
  <c r="K32" i="14"/>
  <c r="M32" i="14"/>
  <c r="M31" i="14"/>
  <c r="M29" i="14"/>
  <c r="M28" i="14"/>
  <c r="K28" i="14"/>
  <c r="K27" i="14"/>
  <c r="M27" i="14"/>
  <c r="K26" i="14"/>
  <c r="M26" i="14"/>
  <c r="M25" i="14"/>
  <c r="K24" i="14"/>
  <c r="M24" i="14"/>
  <c r="M23" i="14"/>
  <c r="M21" i="14"/>
  <c r="K21" i="14"/>
  <c r="M20" i="14"/>
  <c r="K20" i="14"/>
  <c r="K19" i="14"/>
  <c r="M19" i="14"/>
  <c r="M18" i="14"/>
  <c r="K16" i="14"/>
  <c r="M16" i="14"/>
  <c r="M15" i="14"/>
  <c r="K15" i="14"/>
  <c r="K13" i="14"/>
  <c r="L13" i="14"/>
  <c r="M13" i="14"/>
  <c r="M12" i="14"/>
  <c r="K12" i="14"/>
  <c r="K9" i="14"/>
  <c r="M9" i="14"/>
  <c r="K8" i="14"/>
  <c r="K7" i="14"/>
  <c r="M6" i="14"/>
  <c r="M5" i="14"/>
  <c r="M4" i="14"/>
  <c r="K4" i="14"/>
  <c r="K3" i="14"/>
  <c r="M3" i="14"/>
  <c r="L8" i="14"/>
  <c r="M8" i="14"/>
  <c r="K104" i="14"/>
  <c r="K107" i="14"/>
  <c r="K85" i="14"/>
  <c r="M85" i="14"/>
  <c r="K80" i="14"/>
  <c r="M80" i="14"/>
  <c r="K81" i="14"/>
  <c r="K88" i="14"/>
  <c r="M88" i="14"/>
  <c r="K75" i="14"/>
  <c r="M75" i="14"/>
  <c r="K109" i="14"/>
  <c r="K73" i="14"/>
  <c r="M73" i="14"/>
  <c r="K89" i="14"/>
  <c r="M89" i="14"/>
  <c r="K92" i="14"/>
  <c r="M92" i="14"/>
  <c r="K84" i="14"/>
  <c r="K87" i="14"/>
  <c r="K10" i="14"/>
  <c r="M14" i="14"/>
  <c r="K17" i="14"/>
  <c r="M17" i="14"/>
  <c r="K23" i="14"/>
  <c r="K30" i="14"/>
  <c r="M30" i="14"/>
  <c r="K39" i="14"/>
  <c r="M39" i="14"/>
  <c r="K42" i="14"/>
  <c r="M42" i="14"/>
  <c r="K46" i="14"/>
  <c r="M46" i="14"/>
  <c r="K74" i="14"/>
  <c r="K77" i="14"/>
  <c r="M77" i="14"/>
  <c r="K83" i="14"/>
  <c r="M83" i="14"/>
  <c r="K86" i="14"/>
  <c r="K95" i="14"/>
  <c r="K102" i="14"/>
  <c r="K105" i="14"/>
  <c r="M105" i="14"/>
  <c r="K5" i="14"/>
  <c r="K6" i="14"/>
  <c r="L7" i="14"/>
  <c r="M7" i="14"/>
  <c r="K18" i="14"/>
  <c r="K22" i="14"/>
  <c r="M22" i="14"/>
  <c r="K25" i="14"/>
  <c r="K29" i="14"/>
  <c r="K31" i="14"/>
  <c r="K41" i="14"/>
  <c r="M41" i="14"/>
  <c r="K47" i="14"/>
  <c r="M47" i="14"/>
  <c r="K54" i="14"/>
  <c r="M54" i="14"/>
  <c r="K72" i="14"/>
  <c r="K82" i="14"/>
  <c r="M82" i="14"/>
  <c r="K91" i="14"/>
  <c r="K106" i="14"/>
  <c r="K108" i="14"/>
  <c r="M108" i="14"/>
  <c r="M10" i="14"/>
  <c r="L11" i="14"/>
  <c r="M11" i="14"/>
  <c r="S3" i="14"/>
  <c r="T3" i="14"/>
  <c r="S12" i="14"/>
  <c r="T12" i="14"/>
  <c r="P7" i="14"/>
  <c r="Q7" i="14"/>
  <c r="S11" i="14"/>
  <c r="T11" i="14"/>
  <c r="P8" i="14"/>
  <c r="Q8" i="14"/>
  <c r="P13" i="14"/>
  <c r="Q13" i="14"/>
  <c r="P6" i="14"/>
  <c r="Q6" i="14"/>
  <c r="S14" i="14"/>
  <c r="T14" i="14"/>
  <c r="P5" i="14"/>
  <c r="Q5" i="14"/>
  <c r="P4" i="14"/>
  <c r="Q4" i="14"/>
  <c r="S7" i="14"/>
  <c r="T7" i="14"/>
  <c r="S5" i="14"/>
  <c r="T5" i="14"/>
  <c r="S10" i="14"/>
  <c r="T10" i="14"/>
  <c r="S8" i="14"/>
  <c r="T8" i="14"/>
  <c r="P10" i="14"/>
  <c r="Q10" i="14"/>
  <c r="P14" i="14"/>
  <c r="Q14" i="14"/>
  <c r="S6" i="14"/>
  <c r="T6" i="14"/>
  <c r="S13" i="14"/>
  <c r="T13" i="14"/>
  <c r="S4" i="14"/>
  <c r="T4" i="14"/>
  <c r="P11" i="14"/>
  <c r="Q11" i="14"/>
  <c r="P12" i="14"/>
  <c r="Q12" i="14"/>
  <c r="S9" i="14"/>
  <c r="T9" i="14"/>
  <c r="P9" i="14"/>
  <c r="Q9" i="14"/>
  <c r="P3" i="14"/>
  <c r="Q3" i="14"/>
</calcChain>
</file>

<file path=xl/connections.xml><?xml version="1.0" encoding="utf-8"?>
<connections xmlns="http://schemas.openxmlformats.org/spreadsheetml/2006/main">
  <connection id="1" name="data" type="6" refreshedVersion="5" background="1" saveData="1">
    <textPr codePage="65000" sourceFile="C:\Users\daramirez\Desktop\data.csv" tab="0" comma="1">
      <textFields count="11">
        <textField/>
        <textField/>
        <textField/>
        <textField/>
        <textField/>
        <textField/>
        <textField/>
        <textField/>
        <textField/>
        <textField/>
        <textField/>
      </textFields>
    </textPr>
  </connection>
  <connection id="2" name="Datos" type="6" refreshedVersion="5" background="1" saveData="1">
    <textPr codePage="65000" sourceFile="C:\Users\daramirez\Desktop\Datos.csv" tab="0" comma="1">
      <textFields count="11">
        <textField/>
        <textField/>
        <textField/>
        <textField/>
        <textField/>
        <textField/>
        <textField/>
        <textField/>
        <textField/>
        <textField/>
        <textField/>
      </textFields>
    </textPr>
  </connection>
</connections>
</file>

<file path=xl/sharedStrings.xml><?xml version="1.0" encoding="utf-8"?>
<sst xmlns="http://schemas.openxmlformats.org/spreadsheetml/2006/main" count="1384" uniqueCount="429">
  <si>
    <t>SMMLV aportado por integrante Ex Especifica</t>
  </si>
  <si>
    <t>SMMLV aportado por integrante Ex General</t>
  </si>
  <si>
    <t xml:space="preserve">ACREDITA EL INTEGRANTE EL 25% DE LA EXPERIENCIA GENERAL Y ESPECIFICA </t>
  </si>
  <si>
    <t>NOTAS</t>
  </si>
  <si>
    <t xml:space="preserve">6) 10% Nomina Discapacidad  según Pliego de Condiciones </t>
  </si>
  <si>
    <t xml:space="preserve">3) Bienes o servicios nacionales o trato nacional </t>
  </si>
  <si>
    <t>IDN2</t>
  </si>
  <si>
    <t>IDN1</t>
  </si>
  <si>
    <t>SI</t>
  </si>
  <si>
    <t>NO</t>
  </si>
  <si>
    <t>INTEGRANTE</t>
  </si>
  <si>
    <t>ENTIDAD</t>
  </si>
  <si>
    <t>OBJETO DEL CONTRATO</t>
  </si>
  <si>
    <t>Fecha de inicio del contrato</t>
  </si>
  <si>
    <t>Fecha de terminación del contrato</t>
  </si>
  <si>
    <t>Valor del contrato incluido IVA</t>
  </si>
  <si>
    <t>MONEDA</t>
  </si>
  <si>
    <t>Tasa USD</t>
  </si>
  <si>
    <t>Valor del contrato USD</t>
  </si>
  <si>
    <t>Tasa COP</t>
  </si>
  <si>
    <t>Valor del contrato en Pesos incluido IVA</t>
  </si>
  <si>
    <t xml:space="preserve">SMMLV Valor del contrato </t>
  </si>
  <si>
    <t>Gerencia de Proyectos</t>
  </si>
  <si>
    <t>Clase
15</t>
  </si>
  <si>
    <t xml:space="preserve">SERIE SMLMV </t>
  </si>
  <si>
    <t xml:space="preserve">AÑO </t>
  </si>
  <si>
    <t>VALOR (COP)</t>
  </si>
  <si>
    <t>DESEMPATE</t>
  </si>
  <si>
    <t>EVALUACIÓN CONSOLIDADA, PUNTAJE Y DESEMPATE</t>
  </si>
  <si>
    <t>N°</t>
  </si>
  <si>
    <t>PROPONENTE</t>
  </si>
  <si>
    <t>INTEGRANTES</t>
  </si>
  <si>
    <t xml:space="preserve"> CAPACIDAD JURÍDICA </t>
  </si>
  <si>
    <t>CAPACIDAD FINANCIERA</t>
  </si>
  <si>
    <t xml:space="preserve">EXPERIENCIA GENERAL </t>
  </si>
  <si>
    <t xml:space="preserve">PUNTAJE APOYO A LA INDUSTRIA </t>
  </si>
  <si>
    <t xml:space="preserve">PUNTAJE TOTAL </t>
  </si>
  <si>
    <t>Numeral 5.2 Literal 4</t>
  </si>
  <si>
    <t>Numeral 5.2 Literal 5</t>
  </si>
  <si>
    <t>PUNTAJE EXPERIENCIA ESPECÍFICA</t>
  </si>
  <si>
    <t>SMMLV Finalización /última facturación</t>
  </si>
  <si>
    <t>Año de Finalización/ última facturación</t>
  </si>
  <si>
    <t>PARTICIPACIÓN</t>
  </si>
  <si>
    <t>COPEBA LTDA</t>
  </si>
  <si>
    <t>CONSULTORES UNIDOS S.A.</t>
  </si>
  <si>
    <t>CODIGO DE INTEGRANTE</t>
  </si>
  <si>
    <t>ICEACSA CONSULTORES SUCURSAL COLOMBIA</t>
  </si>
  <si>
    <t>INZETT S.A.S.</t>
  </si>
  <si>
    <t>CIVING INGENIEROS CONTRATISTAS S EN C</t>
  </si>
  <si>
    <t>P01-01</t>
  </si>
  <si>
    <t>P01-02</t>
  </si>
  <si>
    <t>P01-03</t>
  </si>
  <si>
    <t>P02-01</t>
  </si>
  <si>
    <t>P03-01</t>
  </si>
  <si>
    <t>P04-01</t>
  </si>
  <si>
    <t>P05-01</t>
  </si>
  <si>
    <t>P02-02</t>
  </si>
  <si>
    <t>P03-02</t>
  </si>
  <si>
    <t>P04-02</t>
  </si>
  <si>
    <t>P05-02</t>
  </si>
  <si>
    <t>FOLIO CONTRATO</t>
  </si>
  <si>
    <t>Sumatoria SMMLV aportada por Integrante</t>
  </si>
  <si>
    <t>INTEGRANTE QUE ACREDITA % NOMINA DISCAPACIDAD</t>
  </si>
  <si>
    <t>CUMPLIMIENTO NUMERAL 6. CRITERIOS DE DESEMPATE</t>
  </si>
  <si>
    <t>ACREDITA</t>
  </si>
  <si>
    <t>CUMPLE</t>
  </si>
  <si>
    <t>-</t>
  </si>
  <si>
    <t>EN PROCESO DE SUBSANACION</t>
  </si>
  <si>
    <t>NO HABIL</t>
  </si>
  <si>
    <t>NO CUMPLE</t>
  </si>
  <si>
    <t>NA</t>
  </si>
  <si>
    <t>PORCENTAJE DE PARTICIPACIÓN</t>
  </si>
  <si>
    <t>Proyecto (Interventoría)</t>
  </si>
  <si>
    <t>Concurso</t>
  </si>
  <si>
    <t>Presupuesto Oficial</t>
  </si>
  <si>
    <t>Año</t>
  </si>
  <si>
    <t>Presupuesto Oficial (SMMLV)</t>
  </si>
  <si>
    <t>Parametros</t>
  </si>
  <si>
    <t>Fecha de cierre según Adendas</t>
  </si>
  <si>
    <t>Fecha de cierre según Pliego</t>
  </si>
  <si>
    <t>Proponentes</t>
  </si>
  <si>
    <t>Adjudicatario</t>
  </si>
  <si>
    <t>Experiencia General</t>
  </si>
  <si>
    <t>Experiencia Especifica</t>
  </si>
  <si>
    <t>Desempate</t>
  </si>
  <si>
    <t>Presentados</t>
  </si>
  <si>
    <t>Rechazados Exp. Hábilitante</t>
  </si>
  <si>
    <t>Exp. Especifica</t>
  </si>
  <si>
    <t>Proponentes a desempate</t>
  </si>
  <si>
    <t>Exp. Min por el Lider</t>
  </si>
  <si>
    <t>Criterio</t>
  </si>
  <si>
    <t>Valor</t>
  </si>
  <si>
    <t>juridico</t>
  </si>
  <si>
    <t>financiero</t>
  </si>
  <si>
    <t>técnico</t>
  </si>
  <si>
    <t>Prop. No.</t>
  </si>
  <si>
    <t>Nombre</t>
  </si>
  <si>
    <t>AUTOPISTA AL MAR 2</t>
  </si>
  <si>
    <t>VJ-VGC-CM-019-2015</t>
  </si>
  <si>
    <r>
      <rPr>
        <b/>
        <sz val="11"/>
        <color theme="1"/>
        <rFont val="Calibri"/>
        <family val="2"/>
        <scheme val="minor"/>
      </rPr>
      <t>Consorcio Interventor PEB-ET:</t>
    </r>
    <r>
      <rPr>
        <sz val="12"/>
        <color theme="1"/>
        <rFont val="Calibri"/>
        <family val="2"/>
        <scheme val="minor"/>
      </rPr>
      <t xml:space="preserve">
Pablo Emilio Consultores S.A.S.
Estudios Técnicos S.A.S.</t>
    </r>
  </si>
  <si>
    <t>VÍAS DEL NUS</t>
  </si>
  <si>
    <t xml:space="preserve"> VJ-VGC-CM-023-2015</t>
  </si>
  <si>
    <r>
      <rPr>
        <b/>
        <sz val="11"/>
        <color theme="1"/>
        <rFont val="Calibri"/>
        <family val="2"/>
        <scheme val="minor"/>
      </rPr>
      <t>Consorcio Servinc-VQM:</t>
    </r>
    <r>
      <rPr>
        <sz val="12"/>
        <color theme="1"/>
        <rFont val="Calibri"/>
        <family val="2"/>
        <scheme val="minor"/>
      </rPr>
      <t xml:space="preserve">
Servinc LTDA
VQM S.A.S.</t>
    </r>
  </si>
  <si>
    <t>ÁREA METROPOLITANA DE CÚCUTA Y NORTE DE SANTANDER</t>
  </si>
  <si>
    <t>VJ-VGC-CM-001-2016</t>
  </si>
  <si>
    <r>
      <rPr>
        <b/>
        <sz val="11"/>
        <color theme="1"/>
        <rFont val="Calibri"/>
        <family val="2"/>
        <scheme val="minor"/>
      </rPr>
      <t>Consorcio Velnec - GNC:</t>
    </r>
    <r>
      <rPr>
        <sz val="12"/>
        <color theme="1"/>
        <rFont val="Calibri"/>
        <family val="2"/>
        <scheme val="minor"/>
      </rPr>
      <t xml:space="preserve">
Velnec S.A.
GNG Ingenieria S.A.S.</t>
    </r>
  </si>
  <si>
    <t>RED FÉRREA DEL PACÍFICO</t>
  </si>
  <si>
    <t>VJ-VGC-CM-003-2016</t>
  </si>
  <si>
    <t>No. Contrato</t>
  </si>
  <si>
    <t>Porcentaje Requerido P.O.</t>
  </si>
  <si>
    <t/>
  </si>
  <si>
    <t>Tasa de cambio representativa del mercado (TRM)</t>
  </si>
  <si>
    <t>1.1.1. Serie histórica_periodicidad diaria</t>
  </si>
  <si>
    <t>Información disponible desde el 27 de noviembre de 1991.</t>
  </si>
  <si>
    <t>Fecha (dd/mm/aaaa)</t>
  </si>
  <si>
    <r>
      <rPr>
        <b/>
        <sz val="9"/>
        <color theme="1"/>
        <rFont val="Helvetica"/>
      </rPr>
      <t>Fuente:</t>
    </r>
    <r>
      <rPr>
        <sz val="9"/>
        <color theme="1"/>
        <rFont val="Helvetica"/>
      </rPr>
      <t xml:space="preserve"> Superintendencia Financiera de Colombia ( </t>
    </r>
    <r>
      <rPr>
        <u/>
        <sz val="9"/>
        <color rgb="FF0000FF"/>
        <rFont val="Helvetica"/>
      </rPr>
      <t>www.superfinanciera.gov.co</t>
    </r>
    <r>
      <rPr>
        <sz val="9"/>
        <color theme="1"/>
        <rFont val="Helvetica"/>
      </rPr>
      <t xml:space="preserve">). </t>
    </r>
  </si>
  <si>
    <t>Cotización del dólar</t>
  </si>
  <si>
    <t>1.3.1. Serie empalmada de datos promedio por meses y fin de mes_periodicidad mensual</t>
  </si>
  <si>
    <t>Información disponible a partir de 1950.</t>
  </si>
  <si>
    <r>
      <rPr>
        <sz val="9"/>
        <color theme="1"/>
        <rFont val="Helvetica"/>
      </rPr>
      <t xml:space="preserve"> </t>
    </r>
    <r>
      <rPr>
        <i/>
        <sz val="9"/>
        <color theme="1"/>
        <rFont val="Helvetica"/>
      </rPr>
      <t>Banco de la República - Gerencia Técnica - información extraída de la bodega de datos -Serankua- el 12/04/2016 13:41:43</t>
    </r>
  </si>
  <si>
    <t>Año(aaaa)-Mes(mm)</t>
  </si>
  <si>
    <t>Promedio</t>
  </si>
  <si>
    <t>Fin de mes</t>
  </si>
  <si>
    <r>
      <rPr>
        <b/>
        <sz val="9"/>
        <color theme="1"/>
        <rFont val="Helvetica"/>
      </rPr>
      <t>Fuente</t>
    </r>
    <r>
      <rPr>
        <sz val="9"/>
        <color theme="1"/>
        <rFont val="Helvetica"/>
      </rPr>
      <t>: la tasa de cambio en Colombia fue calculada por el Banco de la República hasta noviembre de 1980 (en aquél entonces era conocida como la tasa de certificado de cambio). Luego, en acuerdo con la Junta Directiva del Banco de la República, a partir de diciembre de 1980, la tasa de cambio es calculada por la Superintendencia Financiera de Colombia (</t>
    </r>
    <r>
      <rPr>
        <u/>
        <sz val="9"/>
        <color rgb="FF0000FF"/>
        <rFont val="Helvetica"/>
      </rPr>
      <t>www.superfinanciera.gov.co</t>
    </r>
    <r>
      <rPr>
        <sz val="9"/>
        <color theme="1"/>
        <rFont val="Helvetica"/>
      </rPr>
      <t>).</t>
    </r>
  </si>
  <si>
    <t>SMMLV Finalización / última facturación</t>
  </si>
  <si>
    <t>CM003P01</t>
  </si>
  <si>
    <t>CM003P02</t>
  </si>
  <si>
    <t>CM003P03</t>
  </si>
  <si>
    <t>CM003P04</t>
  </si>
  <si>
    <t>CM003P05</t>
  </si>
  <si>
    <t>CONSORCIO FERROCARRIL DEL PACÍFICO</t>
  </si>
  <si>
    <t>PAÍS DE EJECUCIÓN</t>
  </si>
  <si>
    <t>CONSORCIO FÉRREO DEL PACÍFICO</t>
  </si>
  <si>
    <t>INTERVENTORÍAS Y DISEÑOS S.A.</t>
  </si>
  <si>
    <t>INGENOBRAS CONSTRUCCIÓN Y CONSULTORÍA S.A.S. - INGENOBRAS S.A.S.</t>
  </si>
  <si>
    <t>CONSORCIO INGEANDINA - GEOCONTROL 003-2016</t>
  </si>
  <si>
    <t>INGEANDINA CONSULTORES DE INGENIERÍA S.A.S.</t>
  </si>
  <si>
    <t>GEOCONTROL S.A. SUCURSAL COLOMBIA</t>
  </si>
  <si>
    <t>CONSORCIO RED FÉRREA DEL PACÍFICO</t>
  </si>
  <si>
    <t>P04-03</t>
  </si>
  <si>
    <t>J. FELIPE ARDILA V &amp; CIA S.A.S.</t>
  </si>
  <si>
    <t>CONSORCIO REDES FÉRREAS</t>
  </si>
  <si>
    <t>MAB INGENIERÍA DE VALOR S.A.</t>
  </si>
  <si>
    <t>OMC AMEPRO COLOMBIA</t>
  </si>
  <si>
    <t>PARA GENERAL</t>
  </si>
  <si>
    <t>PARA ESPECÍFICA</t>
  </si>
  <si>
    <t>VERIFICACIÓN</t>
  </si>
  <si>
    <t>25% (100*EG+4*30%*EE)</t>
  </si>
  <si>
    <t>SMMLV aportado por integrante Exp General</t>
  </si>
  <si>
    <t>SMMLV aportado por integrante Exp Especifica</t>
  </si>
  <si>
    <t>CRITERIO DESEMPATE</t>
  </si>
  <si>
    <t>P01</t>
  </si>
  <si>
    <t>P02</t>
  </si>
  <si>
    <t>P03</t>
  </si>
  <si>
    <t>P04</t>
  </si>
  <si>
    <t>P05</t>
  </si>
  <si>
    <t>P06</t>
  </si>
  <si>
    <t>P07</t>
  </si>
  <si>
    <t>P08</t>
  </si>
  <si>
    <t>P09</t>
  </si>
  <si>
    <t>P10</t>
  </si>
  <si>
    <t>P11</t>
  </si>
  <si>
    <t>P12</t>
  </si>
  <si>
    <t>P13</t>
  </si>
  <si>
    <t>P14</t>
  </si>
  <si>
    <t>P15</t>
  </si>
  <si>
    <t>P16</t>
  </si>
  <si>
    <t>P17</t>
  </si>
  <si>
    <t>P18</t>
  </si>
  <si>
    <t>P19</t>
  </si>
  <si>
    <t>P20</t>
  </si>
  <si>
    <t>P21</t>
  </si>
  <si>
    <t>P22</t>
  </si>
  <si>
    <t>P23</t>
  </si>
  <si>
    <t>P24</t>
  </si>
  <si>
    <t>P25</t>
  </si>
  <si>
    <t>P26</t>
  </si>
  <si>
    <t>MÓDULO 1: CONTRATOS DE CONCESIÓN PORTUARIA No. 010 DE 2007, 012 DE 1994, 010 DE 1994</t>
  </si>
  <si>
    <t>MÓDULO 2: CONTRATOS DE CONCESIÓN PORTUARIA No. 010 DE 1994, 010 DE 2010, 007 DE 1993</t>
  </si>
  <si>
    <t>MÓDULO 3: CONTRATOS DE CONCESIÓN PORTUARIA No. 001 DE 2007, 008 DE 2004, 021 DE 1997 Y 001 DE 2009</t>
  </si>
  <si>
    <t>VJ-VGC-CM-005-2016</t>
  </si>
  <si>
    <t>CONTRATO VÁLIDO PARA ACREDITAR EXPERIENCIA (SI/NO)</t>
  </si>
  <si>
    <t xml:space="preserve">Familia
10 </t>
  </si>
  <si>
    <t>Clase
16</t>
  </si>
  <si>
    <t>www.oanda.com/currency/historical-rates/</t>
  </si>
  <si>
    <t>End Date</t>
  </si>
  <si>
    <t>EUR/USD</t>
  </si>
  <si>
    <t>Period Average</t>
  </si>
  <si>
    <t>Period Low</t>
  </si>
  <si>
    <t>Period High</t>
  </si>
  <si>
    <t>Average monthly BID rates @  0%</t>
  </si>
  <si>
    <t>Fecha de Adjudicación</t>
  </si>
  <si>
    <t>P14-01</t>
  </si>
  <si>
    <t>P15-01</t>
  </si>
  <si>
    <t>P18-01</t>
  </si>
  <si>
    <t>P19-01</t>
  </si>
  <si>
    <t>P21-01</t>
  </si>
  <si>
    <t>P22-01</t>
  </si>
  <si>
    <t>P25-01</t>
  </si>
  <si>
    <t>P17-01</t>
  </si>
  <si>
    <t>P20-01</t>
  </si>
  <si>
    <t>P24-01</t>
  </si>
  <si>
    <t>P26-01</t>
  </si>
  <si>
    <t>P23-01</t>
  </si>
  <si>
    <t>EXPERIENCIA DEL LÍDER (SI/NO/NO APLICA)</t>
  </si>
  <si>
    <t>Segmento 80</t>
  </si>
  <si>
    <t>Segmento 81</t>
  </si>
  <si>
    <t>HÁBIL</t>
  </si>
  <si>
    <t>NO HÁBIL</t>
  </si>
  <si>
    <t>PENDIENTE</t>
  </si>
  <si>
    <t>CRITERIOS DE PONDERACIÓN</t>
  </si>
  <si>
    <t>¿LOS CONTRATOS APORTADOS CUMPLEN TODOS LOS REQUISITOS?</t>
  </si>
  <si>
    <t>FORM COND 1</t>
  </si>
  <si>
    <t>FORM COND 2</t>
  </si>
  <si>
    <t>FORM COND 3</t>
  </si>
  <si>
    <t>P16-01</t>
  </si>
  <si>
    <t>N</t>
  </si>
  <si>
    <t>O</t>
  </si>
  <si>
    <t>P</t>
  </si>
  <si>
    <t>Q</t>
  </si>
  <si>
    <t>R</t>
  </si>
  <si>
    <t>S</t>
  </si>
  <si>
    <t>T</t>
  </si>
  <si>
    <t>U</t>
  </si>
  <si>
    <t>V</t>
  </si>
  <si>
    <t>W</t>
  </si>
  <si>
    <t>X</t>
  </si>
  <si>
    <t>Y</t>
  </si>
  <si>
    <t>Z</t>
  </si>
  <si>
    <t>CRITERIOS DE DESEMPATE</t>
  </si>
  <si>
    <t>VJ-VE-CM-010-2016</t>
  </si>
  <si>
    <t>SELECCIONAR MEDIANTE CONCURSO DE MÉRITOS ABIERTO LA CONSULTORIA ESPECIALIZADA EN DISEÑO DE AEROPUERTOS, NEGOCIOS DE AVIACIÓN Y ESTRUCTURACIÓN DE PROYECTOS DE INFRAESTRUCTURA DE TRANSPORTE, QUE LLEVE A CABO: LOS ESTUDIOS Y DISEÑOS A FACTIBILIDAD DEL PROYECTO DE INFRAESTRUCTURA EL DORADO II, LA ESTRATEGIA DEL NEGOCIO DE AVIACIÓN Y LA ESTRUCTURACIÓN INTEGRAL (TÉCNICA, JURÍDICA, FINANCIERA, PREDIAL, AMBIENTAL, SOCIAL Y DE RIESGOS) QUE PERMITA EL OTORGAMIENTO DE UNA CONCESIÓN BAJO EL ESQUEMA DE APP, DEL PROYECTO DE INFRAESTRUCTURA AEROPORTUARIA EL DORADO II FASE I Y II DEL PLAN MAESTRO, EN CONJUNTO CON LAS PISTAS Y CALLES DE RODAJE DEL AEROPUERTO INTERNACIONAL EL DORADO DE LA CIUDAD DE BOGOTÁ D.C.</t>
  </si>
  <si>
    <t>Experiencia en Consultoría para Negocios de Aviación o Asesoría en Negocios de Aviación</t>
  </si>
  <si>
    <t>Experiencia en Diseño de Infraestructuras Aeroportuarias</t>
  </si>
  <si>
    <t>Experiencia en Estructuración de proyectos de Infraestructura de Transporte</t>
  </si>
  <si>
    <t>Exp. Min por contrato en Consultoría para Negocios de Aviación o Asesoría en Negocios de Aviación</t>
  </si>
  <si>
    <t>Valor Requerido</t>
  </si>
  <si>
    <t>Valor en SMMLV</t>
  </si>
  <si>
    <t>CALIFICACIÓN EXPERIENCIA GENERAL</t>
  </si>
  <si>
    <t>SMMLV finalización del contrato PONDERADO</t>
  </si>
  <si>
    <t>SUMATORIA EXPERIENCIA GENERAL</t>
  </si>
  <si>
    <t>Contratos de Consultoría para Negocios de Aviación o Asesoría en Negocios de Aviación</t>
  </si>
  <si>
    <t>Contratos de Diseño de Infraestructuras Aeroportuarias</t>
  </si>
  <si>
    <t>Contratos en Estructuración de proyectos de Infraestructura de Transporte</t>
  </si>
  <si>
    <t>EXPERIENCIA REQUERIDA EN CONSULTORÍA PARA NEGOCIOS DE AVIACIÓN O ASESORÍA EN NEGOCIOS DE AVIACIÓN</t>
  </si>
  <si>
    <t>SMMLV PONDERADO Contratos Consultoría para Negocios de Aviación o Asesoría en Negocios de Aviación</t>
  </si>
  <si>
    <t>SMMLV PONDERADO Contratos Diseño de Infraestructuras Aeroportuarias</t>
  </si>
  <si>
    <t>SMMLV PONDERADO Contratos en Estructuración de proyectos de Infraestructura de Transporte</t>
  </si>
  <si>
    <t>EXPERIENCIA REQUERIDA EN DISEÑO DE INFRAESTRUCTURAS AEROPORTUARIAS</t>
  </si>
  <si>
    <t>EXPERIENCIA REQUERIDA EN ESTRUCTURACIÓN DE PROYECTOS DE INFRAESTRUCTURA DE TRANSPORTE</t>
  </si>
  <si>
    <t>Nº CONSECUTIVO DEL  RUP / MATRIZ</t>
  </si>
  <si>
    <t>Servicios de Consultoría de negocios y administración corporativa</t>
  </si>
  <si>
    <t>Ingeniería civil y arquitectura</t>
  </si>
  <si>
    <t>ACTIVIDADES RUP, FORMATO 2 O MATRIZ</t>
  </si>
  <si>
    <t>FORM COND 4</t>
  </si>
  <si>
    <t>1) Hasta cuatro (4) contratos ejecutados en Consultoría para Negocios de Aviación o Asesoría en Negocios de Aviación cuyo valor cancelado, de cada uno, sea igual o superior a DOS Mil Millones de pesos ($2.000.000.000) m/cte</t>
  </si>
  <si>
    <t>2) Hasta dos (2) contratos ejecutados en Diseño Arquitectónico y Funcional de un Edificio Terminal Aeroportuario de Pasajeros o un Terminal Aeroportuario Satélite de Pasajeros con un área mínima de 30.000 m2 por contrato</t>
  </si>
  <si>
    <t>3) Hasta dos (2) contratos ejecutados en Diseño Arquitectónico y Funcional de Torres de Control con una altura de torre de control mínima de 22.86 metros (75 pies)</t>
  </si>
  <si>
    <t>4) Un (1) contrato ejecutado en Diseño de una Pista de un aeropuerto/aeródromo Clave de 5 Referencia 4D, 4E o 4F, en proyectos que requieran pista total y nueva, en un aeropuerto/aeródromo existente o en aeropuerto/aeródromo nuevo</t>
  </si>
  <si>
    <t>Cumplimiento Exp. Min por contrato en Consultoría para Negocios de Aviación o Asesoría en Negocios de Aviación</t>
  </si>
  <si>
    <t>PUNTAJE</t>
  </si>
  <si>
    <t>CONCURSO DE MÉRITOS ABIERTO No.VJ-VE-CM-010-2016</t>
  </si>
  <si>
    <t>MOTT MAC DONALD LIMITED</t>
  </si>
  <si>
    <t>C&amp;M CONSULTORES SA</t>
  </si>
  <si>
    <t>AERTEC SOLUTIONS SL</t>
  </si>
  <si>
    <t>UNION TEMPORAL DORADO 2. UTD2</t>
  </si>
  <si>
    <t>UNION TEMPORAL DELOITTE-SENER-DURAN&amp;OSORIO-IVICSA</t>
  </si>
  <si>
    <t>DELOITTE CONSULTING SLU</t>
  </si>
  <si>
    <t>SENER INGENIERIA Y SISTEMAS COLOMBIA SAS</t>
  </si>
  <si>
    <t>DURAN&amp;OSORIO ABOGADOS ASOCIADOS</t>
  </si>
  <si>
    <t>IVICSA SAS</t>
  </si>
  <si>
    <t>P02-03</t>
  </si>
  <si>
    <t>P02-04</t>
  </si>
  <si>
    <t>UNIÓN TEMPORAL CPP DORADO</t>
  </si>
  <si>
    <t>PROINTEC COLOMBIA</t>
  </si>
  <si>
    <t>CEMOSA INGENIERIA S.A.S</t>
  </si>
  <si>
    <t>PRICEWATERHOUSECOOPERS ASESORES GERENCIALES LTDA</t>
  </si>
  <si>
    <t>PRICEWATERHOUSECOOPERS ASESORES DE NOGOCIOS S.L</t>
  </si>
  <si>
    <t>P03-03</t>
  </si>
  <si>
    <t>P03-04</t>
  </si>
  <si>
    <t>UNIÓN TEMPORAL IDOM - SUMATORIA</t>
  </si>
  <si>
    <t>IDOM INGENIERIA Y CONSULTORÍA S.A.U.</t>
  </si>
  <si>
    <t>SUMATORIA SAS</t>
  </si>
  <si>
    <t>FERROVIAL AIRPORT</t>
  </si>
  <si>
    <t>ESPAÑA</t>
  </si>
  <si>
    <t>SERVICIOS DE ASESORIA TÉCNICO-COMERCIAL PARA EL PROCESO DE LICITACION DE LA CONCESION DE SERVICIOS AEROPORTUARIOS DEL AEROPUERTO DE MADRID BARAJAS</t>
  </si>
  <si>
    <t>EUR</t>
  </si>
  <si>
    <t>ECUADOR</t>
  </si>
  <si>
    <t>COORPORACION QUIPORT S.A.</t>
  </si>
  <si>
    <t>USD</t>
  </si>
  <si>
    <t>AERIS HOLDING COSTA RICA SA</t>
  </si>
  <si>
    <t>COSTA RICA</t>
  </si>
  <si>
    <t>SERVICIOS DE CONSULTORIA Y ASESORIA PARA NEGOCIOS DE AVIACION EN EL AEROPUERTO INTERNACIONAL JUAN SANTAMARIA DE SAN JOSE (COSTA RICA)</t>
  </si>
  <si>
    <t>GBP</t>
  </si>
  <si>
    <r>
      <rPr>
        <sz val="9"/>
        <color theme="1"/>
        <rFont val="Helvetica"/>
      </rPr>
      <t xml:space="preserve"> </t>
    </r>
    <r>
      <rPr>
        <i/>
        <sz val="9"/>
        <color theme="1"/>
        <rFont val="Helvetica"/>
      </rPr>
      <t>Banco de la República - Gerencia Técnica - información extraída de la bodega de datos -Serankua- el 01/12/2016 11:51:43</t>
    </r>
    <r>
      <rPr>
        <sz val="9"/>
        <color theme="1"/>
        <rFont val="Helvetica"/>
      </rPr>
      <t xml:space="preserve"> </t>
    </r>
  </si>
  <si>
    <t>N/A</t>
  </si>
  <si>
    <t>INGLATERRA</t>
  </si>
  <si>
    <t>3R MASTERPLAN</t>
  </si>
  <si>
    <t>HEATHROW AIRPORT LIMITED</t>
  </si>
  <si>
    <t>2R PLANIFICACION DE INSTALACIONES DEL PLAN MAESTRO</t>
  </si>
  <si>
    <t>FONDO ADAPTACION</t>
  </si>
  <si>
    <t>COLOMBIA</t>
  </si>
  <si>
    <t>185-2013</t>
  </si>
  <si>
    <t>ESTRUCTURADOR INTEGRAL DE CONSULTORIA ESPECIALIZADA PARA LA ESTRUCTURACION INTEGRAL DE LOS CORREDORES VIALES 1.BOG-BUC. 2.BUC-PAMPLONA 3.DUITAMA-PAMPLONA-CUCUTA 4.NORTE DE SANTANDER 5.TRANSVERSALES CUSIANA-CARARE-BOYACA Y MANIZALES-HONDA-VILLETA</t>
  </si>
  <si>
    <t>COL</t>
  </si>
  <si>
    <t>CORPORACION QUIPORT S.A</t>
  </si>
  <si>
    <t xml:space="preserve">ECUADOR </t>
  </si>
  <si>
    <t>CONSULTORIA Y ASEOSRIA PARA NEGOCIOS DE AVIACION EN EL AEROPUERTO INTERNACIONAL MARISCAL SUCRE DE QUITO ECUADOR.</t>
  </si>
  <si>
    <t xml:space="preserve">AERIS HOLDING COSTA RICA S.A </t>
  </si>
  <si>
    <t xml:space="preserve">COSTA RICA </t>
  </si>
  <si>
    <t>CONSULTORIA Y ASEOSRIA PARA NEGOCIOS DE AVIACION EN EL AEROPUERTO INTERNACIONAL JUAN SANTAMARIA DE SAN JOSE (COSTA RICA ).</t>
  </si>
  <si>
    <t>ICF AIRPORTS</t>
  </si>
  <si>
    <t xml:space="preserve">TURQUIA </t>
  </si>
  <si>
    <t>CONSULTORIA Y ASESORIA PARA NEGOCIOS DE AVIACION EN EL AEROPUERTO DE ANTALYA ( TURQUA).</t>
  </si>
  <si>
    <t>IGA HAVALIMANI ISLETMESI A.S</t>
  </si>
  <si>
    <t>BRUSSELS SOUTH CHARLEROI AIRPORT</t>
  </si>
  <si>
    <t>BELGICA</t>
  </si>
  <si>
    <t xml:space="preserve">AEROPUERTO CIUDAD REAL </t>
  </si>
  <si>
    <t>TERMINAL AEROPORTUARIA DE PASAJEROS  EL NUEVO AEROPUERTO DE CIUDAD REAL (ESPAÑA)</t>
  </si>
  <si>
    <t>TORRE DE CONTROL DEL  NUEVO AEROPUERTO DE CIUDAD REAL (ESPAÑA)</t>
  </si>
  <si>
    <t>AEROPUERTO DE CASTELLON</t>
  </si>
  <si>
    <t>TORRE DE CONTROL DEL  NUEVO AEROPUERTO DE CASTELLON (ESPAÑA)</t>
  </si>
  <si>
    <t>AENA- AEROPUERTOS</t>
  </si>
  <si>
    <t>SOCIEDAD CONCESIONARIA AEROPORTUARIA DE MURCIA S.A.</t>
  </si>
  <si>
    <t>ASISTENCIA TÉCNICA EN LA ESTRUCTURACIÓN FINANCIERA, LEGAL E IMPLEMENTACIÓN DEL PROCESO DE INTEGRACIÓN Y CONCESIÓN DEL NUEVO AEROPUERTO DE LA REGIÓN DE MURCIA, ESPAÑA</t>
  </si>
  <si>
    <t>SOCIEDAD CR AEROPUERTOS</t>
  </si>
  <si>
    <t>ASISTENCIA TÉCNICA Y ESTRATEGICA PARA LA PUESTA EN MARCHA DEL AEROPUERTO DE CIUDAD REAL</t>
  </si>
  <si>
    <t>ELABORACIÓN DEL PLAN ECONOMICO FINANCIERO</t>
  </si>
  <si>
    <t>AERONAUTICA CIVIL</t>
  </si>
  <si>
    <t>CONTRATAR LOS SERVICIOS DE CONSULTORIA PARA LA ESTRUCTURACIÓN FINANCIERA, LEGAL Y TÉNICA Y PUESTA EN MARCHA DEL ESQUEMA DE VINCULACIÓN PRIVADO PARA EL MEJORAMIENTO, MANTENIMIENTO Y OPERACIONAL DEL AEROPUERTO INTERNACIONAL EL DORADO</t>
  </si>
  <si>
    <t>AENA S.A.</t>
  </si>
  <si>
    <t>PBR 662/99</t>
  </si>
  <si>
    <t>DIPUTACIÓN PROVINCIAL DE CASTELLÓN</t>
  </si>
  <si>
    <t>REDACCIÓN DE PROYECTO DE CONSTRUCCIÓN (ESTUDIOS Y DISEÑOS, FASE III) DE LAS INSTALACIONES AEROPUERTUARIAS DE CASTELLÓN</t>
  </si>
  <si>
    <t>FONADE</t>
  </si>
  <si>
    <t>AEROPUERTOS ESPAÑOLES Y NAVEGACIÓN AÉREA-AENA</t>
  </si>
  <si>
    <t>DSI 676/08</t>
  </si>
  <si>
    <t>ELABORACIÓN DEL PLAN DE CONTINUIDAD DEL NEGOCIO (PCN), PARA LA RED DE AEROPUERTOS AENA</t>
  </si>
  <si>
    <t>AEROPORT CASTELLO</t>
  </si>
  <si>
    <t>ASISTENCIA TÉCNICA EN LA ESTRUCTURACIÓN FINANCIERA, LEGAL, Y TÉCNICA  Y PUESTA EN MARCHA DEL PROCESO DE INTEGRACIÓN Y CONCESIÓN DEL NUEVO AEROPUERTO PRIVADO DE CASTELLÓN –ESPAÑA</t>
  </si>
  <si>
    <t>DUBLIN AIRPORT AUTHORITY (DAA)</t>
  </si>
  <si>
    <t>IRLANDA</t>
  </si>
  <si>
    <t>ESTRUCTURACIÓN DEL CONTRATO PARA LA EXPLOTACIÓN DE LA NUEVA TERMINAL (T2) DEL AEROPUERTO DE DUBLIN</t>
  </si>
  <si>
    <t>SOCIEDAD CONCESIONARIA DEL AEROPUERTO INTERNACIONAL REGIÓN DE MURCIA S.A.</t>
  </si>
  <si>
    <t>ASISTENCIA TÉCNICA EN LA ESTRUCTURACIÓN FINANCIERA, LEGAL, Y TÉCNICA E IMPLEMENTACIÓN DEL PROCESO DE INTEGRACIÓN Y CONCESIÓN DEL NUEVO AEROPUERTO PRIVADO DE LA REGIÓN DE MURCÍA, ESPAÑA</t>
  </si>
  <si>
    <t>455/00</t>
  </si>
  <si>
    <t>ASISTENCIA TÉCNICA PARA LA REDACCIÓN DEL PROYECTO DE AMPLIACIÓN DEL ÁREA TERMINAL DEL AEROPUERTO DE MÁLAGA</t>
  </si>
  <si>
    <t>ASISTENCIA TÉCNICA REDACCIÓN DE PROYECTO: NUEVA ÁEREA TERMINAL DEL AEROPUERTO DE ALICANTE Y ASISTENCIA TÉCNICA DE ARQUITECTURA E INGENIERIA DE DETALLE PARA LA OBRA “NUEVA ÁEREA TERMINAL-AEROPUERTO ALICANTE”CONTRATO DIA 451/01</t>
  </si>
  <si>
    <t>ASOCIACIÓN AEROPUERTO DEL CAFÉ</t>
  </si>
  <si>
    <t>CONSULTORIA PARA LA ELABORACIÓN DE LOS DISEÑOS DE LAS EDIFICACIONES, CAMPOS DE VUELOS Y EL DETALLE DE LOS EQUIPOS NECESARIOS PARA EL AEROPUERTO DEL CAFÉ</t>
  </si>
  <si>
    <t xml:space="preserve">REDACCIÓN DEL PROYECTO DE CONSTRUCCIÓN DE LAS INSTALACIONES AEROPORTUARIAS DE CASTELLÓN </t>
  </si>
  <si>
    <t>DEPARTAMENTO DE OBRAS PÚBLICAS, URBANISMO, VIVIENDA Y TRANSPORTES DEL GOBIERNO DE ARAGÓN</t>
  </si>
  <si>
    <t>REDACCIÓN DEL PROYECTO SUPRAMUNICIPAL DEL AERÓDROMO/AEROPUERTO DE TERUEL</t>
  </si>
  <si>
    <t>PTS</t>
  </si>
  <si>
    <t>N.A.</t>
  </si>
  <si>
    <t>EJC</t>
  </si>
  <si>
    <t xml:space="preserve">A.T.R.P DE AMPLIACIÓN DEL CAMPO DE VUELOS - AEROPUERTO DE BARCELONA (AMPLIACIÓN DE PISTAS Y CONSTRUCCIÓN DE PISTA NUEVA) </t>
  </si>
  <si>
    <t>CONSULTORIA ESPECIALIZADA PARA EJECUTAR LA ESTRUCTURACIÓN INTEGAL DEL PROYECTO DENOMINADO GRUPO 3 CENTRO - ORIENTE, CORREDOR (1) PERIMETRAL DE ORIENTE DE CUNDINAMARCA; (2) BOGOTA -VILLAVICENCIO SECTORES 1 Y 2; (3) VILLAVICENCIO - ARAUCA, INCLUYE SECTOR TRANSVERSAL DEL SISGA (CHOCONTÁ - AGUACLARA); (4) MALLA VIAL DEL META; Y (5) PUENTE ARIMENA - PUERTO CARREÑO</t>
  </si>
  <si>
    <t>SERVICIOS DE CONSULTORIA Y ASESORIA DE AVIACION EN EL AEROPUERTO INTERNACIONAL MARISCAL SUCRE DE QUITO-ECUADOR.  ASESORIA TECNICA Y ACOMPAÑAMIENTO A CORPORACION QUIPORT S.A. Y A LOS PRESTAMISTAS DELA EROPUERTO.</t>
  </si>
  <si>
    <t>Daily BID rates @  0%</t>
  </si>
  <si>
    <t>COP</t>
  </si>
  <si>
    <t>AENA AEROPUERTOS</t>
  </si>
  <si>
    <t>DISEÑO Y PLAN DE INVERSION EN LA LICITACION DE AEROPUERTOS EN BRASIL</t>
  </si>
  <si>
    <t>GRUPO AEROPORTUARIO DE LA CIUDAD DE MEXICO</t>
  </si>
  <si>
    <t>MEXICO</t>
  </si>
  <si>
    <t>048-O14-CUNA01-3S</t>
  </si>
  <si>
    <t>ESTUDIO PARA DETERMINAR EL USO FUTURO DEL AEROPUERTO INTERNACIONAL DE CIUDAD DE MEXICO (AICM) Y SUS BENEFICIOS SOCIALES Y ECONOMICOS</t>
  </si>
  <si>
    <t>ESTUDIO DE OPTIMIZACION COMERCIAL DEL AEROPUERTO DE MALAGA</t>
  </si>
  <si>
    <t>GRUPO AEROPORTUARIO DEL PACIFICO</t>
  </si>
  <si>
    <t>ASISTENCIA TECNICA EN EL PROCESO DE LICITACION DEL NUEVO AEROPUERTO DE NATAL, SAO GONZALO DE AMARANTE (ASGA) EN BRASIL</t>
  </si>
  <si>
    <t>VIABILIDAD ECONOMICA DEL NUEVO SISTEMA DE APROVISIONAMIENTO CENTRALIZADO DEL AEROPUERTO DE MADRID-BARAJAS</t>
  </si>
  <si>
    <t>CONSULTORIA PARA LA ESTRUCTURACION FINANCIERA, LEGAL Y TECNICA Y PUESTA EN MARCHA DEL PROCESO DE INTEGRACION Y CONCESION DE LOS AEROPUERTOS CAMILO DAZA DE CUCUTA, PALONEGRO DE BUCARAMANGA, YARIGUIES DE BARRANCABERMEJA, ALFONSO LOPEZ DE VALLEDUPAR, SIMON BOLIVAR DE SANTA MARTA Y ALMIRANTE PADILLA DE RIOHACHA</t>
  </si>
  <si>
    <t>GESTION INTEGRADA DEL PROYECTO Y CONSTRUCCION (GIPC) DE LA REHABILITACION DE CAMPO DE VUELO Y AREA DE MANIOBRAS EN EL AEROPUERTO DE MORELIA EN MEXICO</t>
  </si>
  <si>
    <t>ASISTENCIA TECNICA PARA LA ADECUACION DE VARIOS AEROPUERTOS A LAS NTAC FASE II (EXPEDIENTE 827/06)</t>
  </si>
  <si>
    <t>MINISTERIO DE FOMENTO DE ESPAÑA</t>
  </si>
  <si>
    <t>PREINVERSION LINEA DE ALTA VELOCIDAD A CORUÑA-LUGO</t>
  </si>
  <si>
    <t>MXN</t>
  </si>
  <si>
    <t>DAA (DUBLIN AIRPORT)</t>
  </si>
  <si>
    <t>HET co JV</t>
  </si>
  <si>
    <t>REINO UNIDO</t>
  </si>
  <si>
    <t>AMPLIACION TERMINAL 2A HEATHROW</t>
  </si>
  <si>
    <t>ASISTENCIA TECNICA DE REDACCION DEL PROYECTO: ADECUACION DEL CAMPO DE VUELOS DEL AEROPUERTO DE LA PALMA</t>
  </si>
  <si>
    <t>Numeral 5.4 Sub num 3</t>
  </si>
  <si>
    <t>Numeral 5.4 Sub num 6</t>
  </si>
  <si>
    <t>PTE</t>
  </si>
  <si>
    <t>VANCOUVER AIRPORT AUTHORITY</t>
  </si>
  <si>
    <t>USA</t>
  </si>
  <si>
    <t>CONTINUAR UN PROYECTO DESDE LA FASE I QUE ACABAN DE COMPLETAR Y LLEVARLO A FASE II, SE PRESTARON SERVICIOS DE CONSULTORÍA PARA MEJORAR LA ESTRATEGIA COMERCIAL  Y LAS OPERACIONES DEL AEROPUERTO INCLUYENDO TAREAS COMO:(…)</t>
  </si>
  <si>
    <t>IBERIA LAE SA</t>
  </si>
  <si>
    <t>PRICEWATERHOUSECOPER HA ASESORADO A IBERIA EN EL PLAN AVANZA, QUE CONSISTE EN EL ALINEAMIENTO DEL LIDERAZGO Y CAMBIO CULTURAL, LA DEFINICIÓN DE LOS PRINCIPIOS ESTRATEGICOS Y EL ALINEAMIENTO CON LOS PROCESOS DE RECURSOS HUMANOS, INCLUYENDO LA ESTRATEGIA DE INVERSIÓN PARA LLEVAR A CABO DICHOS PLANES.</t>
  </si>
  <si>
    <t>UK AIRPORTS COMISSION/MINISTERIO DE TRANSPORTE DEL REINO UNIDO</t>
  </si>
  <si>
    <t>COPA AIRLINES</t>
  </si>
  <si>
    <t>DISEÑO DE UN NUEVO PROGRAMA DE FIDELIZACIÓN. PWC NOS AYUDO A DISEÑAR EL PROGRAMA, DEFINIR METAS. ESTIMAR Y ESTABLECER EL IMPACTO FINANCIERO.</t>
  </si>
  <si>
    <t>EGYPTIAN AIRPORTS COMPANY</t>
  </si>
  <si>
    <t>EGIPTO</t>
  </si>
  <si>
    <t xml:space="preserve">PROYECTO DE DESARROLLO DEL AEROPUERTO INTERNACIONAL DE SHARM SHEIKH </t>
  </si>
  <si>
    <t>EGYPTIAN HOLDING COMPANY FOR AIRPORTS AND AIR NAVIGATION SERVICES COMPANY</t>
  </si>
  <si>
    <t xml:space="preserve">PROYECTO DE DISEÑO DE NUEVA TORRE DE CONTROL Y AYUDAS A LA NAVEGACIÓN </t>
  </si>
  <si>
    <t>AENA</t>
  </si>
  <si>
    <t>ASISTENCIA TÉCNICA PARA EL CONTROL Y VIFILANCIA DE LA OBRA EDIFICIO TERMINAL, URBANIZACIÓN Y ACCESOS EN EL AEROPUERTO DE MALAGA</t>
  </si>
  <si>
    <t>MECO SA</t>
  </si>
  <si>
    <t>PANAMA</t>
  </si>
  <si>
    <t>DISEÑO COMPLETO DE LA NUEVA PISTA DE VUELOS, CALLE DE RODAJE</t>
  </si>
  <si>
    <t>GOBIERNO AUTONOMO DEL DEPARTAMENTO DE POLOS</t>
  </si>
  <si>
    <t>BOLIVIA</t>
  </si>
  <si>
    <t>ESTUDIO TÉCNICO ECONOMICO SOCIAL Y AMBIENTAL PARA LA CONSTRUCIÓN DEL AEROPUERTO INTERNACIONAL DE POTOSI.</t>
  </si>
  <si>
    <t>BS (VEF)</t>
  </si>
  <si>
    <t>CDN</t>
  </si>
  <si>
    <t>ASITENCIA TECNICA PARA LA REDACCION DEL PROYECTO BASICO DE LA NUEVA PISTA DE VUELOS EN EL AEROPUERTO DE GRAN CANARIA.</t>
  </si>
  <si>
    <t>FASIBILITY STUDY FOR APRON REHABILITATION 2015-2019 AT DUBLIN AIRPORT</t>
  </si>
  <si>
    <t>ASISTENCIA TECNICA PARA LA REDACCION DEL PROYECTO NUEVA TORRE DE CONTROL, AEROPUERTO DE FUERTEVENTURA", "ASISTENCIA TECNICA PARA EL CONTROL Y VIGILANCIA DE LA OBRA NUEVA TORRE DE CONTROL DEL AEROPUERTO DE FUERTEVENTURA", "ASISTENCIA TECNICA A LA ARQUITECTURA DE DETALLE NUVA TORRE DE CONTROL DEL AEROPUERTO DE EURTEVENTURA"</t>
  </si>
  <si>
    <t>IBERIA LAE, S.A.</t>
  </si>
  <si>
    <t>PRICEWATERHAUSECOOPERS HA ASESORADO A IBERIA EN EL EXPEDIENTE DE REGULACIÓN DE EMPLEO COMO CONSECUENCIA DEL PLAN DE REESTRUCTURACIÓN DE LA EMPRESA, EL OBJETIVO DEL ASESOREMIENTO HA SIDO REALIZAR LOS ANALISIS DE REDUCCIÓN DE PERSONAL NECESARIOS, APOYAR EN LA NAVEGACIÓN DE LOS EXPEDIENTES DE REGULACIÓN DE EMPLEO Y RECOMENDACIONES DE INVERSIONES PARA LLEVARLAS A CABO</t>
  </si>
  <si>
    <t>PRICEWATERHAUSECOOPERS HA ASESORADO A IBERIA LOS PROCESOS DE FACTURACIÓN Y COBRO, DE MANERA QUE HA PERMITIDO A IBERIA CONSEGUIR LOS SIGUIENTES OBJETIVOS:
- ACORTAR LOS TIEMPOS DE FACTURACIÓN, DE TAL FORMA QUE LA FACTURACIÓN EN CURSO DISMINUYA Y LAS NECESIDADES Y LOS COSTES DE FINANCIACIÓN</t>
  </si>
  <si>
    <t>AEROVIAS DEL CONTINENTE AMERICANO S.A. - AVIANCA TACA</t>
  </si>
  <si>
    <t>DESARROLLO DE UN ESTUDIO ACERCA DEL IMPACTO FINANCIERO, ESTRATEGICO Y CONTABLE RELACIONADO CON LA NEGOCIACIÓN ENTRE AVIANCA Y TACA</t>
  </si>
  <si>
    <t xml:space="preserve">PRICEWATERHAUSECOOPERS HA ASESORADO A IBERIAEN EL PLAN AVANZA, QUE CONSISTEEN EL ALIMENTAMIENTO DEL LIDERAZGO Y CAMBIO CULTURAL, LA DEFINICIÓN DE LOS PRINCIPIOS ESTRATEGICOS Y EL ALIMENTAMIENTO CON LOS PROCESOS DE RECURSOS HUMANOS, INCLUYENDO LA ESTRATEGIA DE INVERSIÓN PARA LLEVAR A CABO DICHOS PLANES </t>
  </si>
  <si>
    <t>CONSEJERIA DE TRANSPORTE VIVIENDA E INFRAESTRUCTURA DE LA COMUNIDAD DE MADRID</t>
  </si>
  <si>
    <t>FASE I DE PUESTA EN MARCHA DEL AERÓDROMO DEL SUROESTE DE LA CUIDAD DE MADRID</t>
  </si>
  <si>
    <t>DIN 252/2014</t>
  </si>
  <si>
    <t>REALIZAR LOS TRABAJOS DE INGENIERIA NECESARIOS PARA LA EJECUCIÒN DE LAS OBRAS DE RECERIDO DE LA PISTA DE VUELOS 07L-25R DEL AEROPUERTO DE BARCELONA</t>
  </si>
  <si>
    <t>PROYECTO DE DESARROLLO DEL AEROPUERTO INTERNACIONAL DE SHARM EL SHEIKN</t>
  </si>
  <si>
    <t>METROPOLITANO DE TENERIFE</t>
  </si>
  <si>
    <t>ASESORIA EN EL ESTUDIO DE DEFINICIÓN DEL PROYECTO DE CONSTRUCCIÓN Y EXPLOTACIÓN DEL METRO LIGERO DE TENERIFE (ESTRCTURACIÓN Y ECONOMICO FINANCIERA Y JURIDICA EL PROYECTO DE ASOCIACIÓN PUBLICO PRIVADA)</t>
  </si>
  <si>
    <t>PRESTACION DE SERVICIOS DE ANALISIS Y EVALUACION DE OPCION COMERCIAL, FINANCIERA Y ECONOMICA (PARA EL DEPARTAMENTO DE TRANSPORTE DfT, EN NOMBRE DE LA COMISION AEROPORTUARIA)</t>
  </si>
  <si>
    <t>AMPLIACION DEL AEROPUERTO DE CHARLEROI</t>
  </si>
  <si>
    <t>CONSULTORIA Y ASESORIA PARA NEGOCIOS DE AVIACION EN EL AEROPUERTO DE ESTAMBEL  ( TURQUA).</t>
  </si>
  <si>
    <t xml:space="preserve">PTE </t>
  </si>
  <si>
    <t>HABIL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</si>
</sst>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4" formatCode="_(&quot;$&quot;\ * #,##0.00_);_(&quot;$&quot;\ * \(#,##0.00\);_(&quot;$&quot;\ * &quot;-&quot;??_);_(@_)"/>
    <numFmt numFmtId="43" formatCode="_(* #,##0.00_);_(* \(#,##0.00\);_(* &quot;-&quot;??_);_(@_)"/>
    <numFmt numFmtId="164" formatCode="_-* #,##0.00\ _€_-;\-* #,##0.00\ _€_-;_-* &quot;-&quot;??\ _€_-;_-@_-"/>
    <numFmt numFmtId="165" formatCode="_(&quot;$&quot;* #,##0.00_);_(&quot;$&quot;* \(#,##0.00\);_(&quot;$&quot;* &quot;-&quot;??_);_(@_)"/>
    <numFmt numFmtId="166" formatCode="_-&quot;$&quot;* #,##0_-;\-&quot;$&quot;* #,##0_-;_-&quot;$&quot;* &quot;-&quot;_-;_-@_-"/>
    <numFmt numFmtId="167" formatCode="_-* #,##0_-;\-* #,##0_-;_-* &quot;-&quot;_-;_-@_-"/>
    <numFmt numFmtId="168" formatCode="_-&quot;$&quot;* #,##0.00_-;\-&quot;$&quot;* #,##0.00_-;_-&quot;$&quot;* &quot;-&quot;??_-;_-@_-"/>
    <numFmt numFmtId="169" formatCode="dd/mm/yyyy;@"/>
    <numFmt numFmtId="170" formatCode="_ * #,##0.00_ ;_ * \-#,##0.00_ ;_ * &quot;-&quot;??_ ;_ @_ "/>
    <numFmt numFmtId="171" formatCode="&quot;$&quot;#,##0;[Red]&quot;$&quot;#,##0"/>
    <numFmt numFmtId="172" formatCode="_-[$$-240A]\ * #,##0_-;_-[$$-240A]\ * #,##0\-;_-[$$-240A]\ * &quot;-&quot;_-;_-@_-"/>
    <numFmt numFmtId="173" formatCode="_-[$$-409]* #,##0.00_ ;_-[$$-409]* \-#,##0.00\ ;_-[$$-409]* &quot;-&quot;??_ ;_-@_ "/>
    <numFmt numFmtId="174" formatCode="0.0%"/>
    <numFmt numFmtId="175" formatCode="&quot;$&quot;#,##0.00;[Red]&quot;$&quot;#,##0.00"/>
    <numFmt numFmtId="176" formatCode="_-[$$-240A]* #,##0.00_-;\-[$$-240A]* #,##0.00_-;_-[$$-240A]* &quot;-&quot;??_-;_-@_-"/>
    <numFmt numFmtId="177" formatCode="[$$]\ #,##0.00;\-[$$]\ #,##0.00"/>
    <numFmt numFmtId="178" formatCode="#,##0.00\ _€"/>
    <numFmt numFmtId="179" formatCode="####\-##"/>
    <numFmt numFmtId="180" formatCode="&quot;$&quot;#,##0.00"/>
    <numFmt numFmtId="181" formatCode="#,##0.000"/>
    <numFmt numFmtId="182" formatCode="#,##0.0000"/>
    <numFmt numFmtId="183" formatCode="#,##0.00000"/>
  </numFmts>
  <fonts count="5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0"/>
      <name val="Calibri"/>
      <family val="2"/>
      <scheme val="minor"/>
    </font>
    <font>
      <sz val="11"/>
      <color theme="1"/>
      <name val="Arial"/>
      <family val="2"/>
    </font>
    <font>
      <sz val="11"/>
      <color theme="0"/>
      <name val="Arial"/>
      <family val="2"/>
    </font>
    <font>
      <u/>
      <sz val="9.9"/>
      <color theme="10"/>
      <name val="Calibri"/>
      <family val="2"/>
    </font>
    <font>
      <sz val="10"/>
      <name val="Arial"/>
      <family val="2"/>
    </font>
    <font>
      <sz val="11"/>
      <color theme="1"/>
      <name val="Calibri"/>
      <family val="2"/>
      <scheme val="minor"/>
    </font>
    <font>
      <u/>
      <sz val="12"/>
      <color theme="10"/>
      <name val="Calibri"/>
      <family val="2"/>
      <scheme val="minor"/>
    </font>
    <font>
      <u/>
      <sz val="12"/>
      <color theme="11"/>
      <name val="Calibri"/>
      <family val="2"/>
      <scheme val="minor"/>
    </font>
    <font>
      <b/>
      <sz val="14"/>
      <color theme="0"/>
      <name val="Arial"/>
      <family val="2"/>
    </font>
    <font>
      <b/>
      <sz val="11"/>
      <color theme="0"/>
      <name val="Arial"/>
      <family val="2"/>
    </font>
    <font>
      <b/>
      <i/>
      <sz val="12"/>
      <color theme="1"/>
      <name val="Calibri"/>
      <family val="2"/>
      <scheme val="minor"/>
    </font>
    <font>
      <sz val="11"/>
      <name val="Arial"/>
      <family val="2"/>
    </font>
    <font>
      <b/>
      <i/>
      <sz val="11"/>
      <color theme="1"/>
      <name val="Arial"/>
      <family val="2"/>
    </font>
    <font>
      <sz val="8"/>
      <color theme="0"/>
      <name val="Calibri"/>
      <family val="2"/>
      <scheme val="minor"/>
    </font>
    <font>
      <sz val="8"/>
      <name val="Calibri"/>
      <family val="2"/>
      <scheme val="minor"/>
    </font>
    <font>
      <sz val="8"/>
      <color theme="1"/>
      <name val="Calibri"/>
      <family val="2"/>
      <scheme val="minor"/>
    </font>
    <font>
      <sz val="11"/>
      <color theme="1"/>
      <name val="Arial"/>
      <family val="2"/>
    </font>
    <font>
      <sz val="8"/>
      <color rgb="FFFFFFFF"/>
      <name val="Calibri"/>
      <family val="2"/>
      <scheme val="minor"/>
    </font>
    <font>
      <sz val="8"/>
      <color rgb="FF000000"/>
      <name val="Calibri"/>
      <family val="2"/>
      <scheme val="minor"/>
    </font>
    <font>
      <sz val="11"/>
      <color theme="1"/>
      <name val="Calibri"/>
      <family val="2"/>
    </font>
    <font>
      <b/>
      <sz val="11"/>
      <color theme="1"/>
      <name val="Arial"/>
      <family val="2"/>
    </font>
    <font>
      <sz val="11"/>
      <color indexed="8"/>
      <name val="Calibri"/>
      <family val="2"/>
    </font>
    <font>
      <b/>
      <sz val="11"/>
      <color theme="0"/>
      <name val="Calibri"/>
      <family val="2"/>
      <scheme val="minor"/>
    </font>
    <font>
      <b/>
      <sz val="11"/>
      <color theme="1"/>
      <name val="Calibri"/>
      <family val="2"/>
      <scheme val="minor"/>
    </font>
    <font>
      <sz val="11"/>
      <color theme="0"/>
      <name val="Calibri"/>
      <family val="2"/>
      <scheme val="minor"/>
    </font>
    <font>
      <b/>
      <sz val="11"/>
      <color rgb="FF333399"/>
      <name val="Calibri"/>
      <family val="2"/>
    </font>
    <font>
      <sz val="11"/>
      <color rgb="FF333399"/>
      <name val="Calibri"/>
      <family val="2"/>
    </font>
    <font>
      <sz val="9"/>
      <color theme="1"/>
      <name val="Helvetica"/>
    </font>
    <font>
      <i/>
      <sz val="9"/>
      <color theme="1"/>
      <name val="Helvetica"/>
    </font>
    <font>
      <b/>
      <sz val="11"/>
      <color theme="1"/>
      <name val="Calibri"/>
      <family val="2"/>
    </font>
    <font>
      <b/>
      <sz val="9"/>
      <color theme="1"/>
      <name val="Helvetica"/>
    </font>
    <font>
      <u/>
      <sz val="9"/>
      <color rgb="FF0000FF"/>
      <name val="Helvetica"/>
    </font>
    <font>
      <b/>
      <sz val="11"/>
      <color rgb="FFFF0000"/>
      <name val="Arial"/>
      <family val="2"/>
    </font>
    <font>
      <b/>
      <sz val="8"/>
      <color rgb="FF000000"/>
      <name val="Calibri"/>
      <family val="2"/>
      <scheme val="minor"/>
    </font>
    <font>
      <b/>
      <sz val="8"/>
      <color theme="1"/>
      <name val="Calibri"/>
      <family val="2"/>
      <scheme val="minor"/>
    </font>
    <font>
      <b/>
      <sz val="12"/>
      <name val="Calibri"/>
      <family val="2"/>
      <scheme val="minor"/>
    </font>
    <font>
      <b/>
      <sz val="10"/>
      <color theme="0"/>
      <name val="Calibri"/>
      <family val="2"/>
      <scheme val="minor"/>
    </font>
    <font>
      <b/>
      <sz val="11"/>
      <color theme="0" tint="-4.9989318521683403E-2"/>
      <name val="Arial"/>
      <family val="2"/>
    </font>
    <font>
      <b/>
      <sz val="14"/>
      <color theme="0"/>
      <name val="Calibri"/>
      <family val="2"/>
      <scheme val="minor"/>
    </font>
    <font>
      <sz val="9"/>
      <color theme="0"/>
      <name val="Calibri"/>
      <family val="2"/>
      <scheme val="minor"/>
    </font>
    <font>
      <sz val="36"/>
      <color theme="1"/>
      <name val="Arial"/>
      <family val="2"/>
    </font>
    <font>
      <b/>
      <i/>
      <sz val="12"/>
      <name val="Calibri"/>
      <family val="2"/>
      <scheme val="minor"/>
    </font>
    <font>
      <sz val="11"/>
      <color rgb="FFFF0000"/>
      <name val="Arial"/>
      <family val="2"/>
    </font>
  </fonts>
  <fills count="26">
    <fill>
      <patternFill patternType="none"/>
    </fill>
    <fill>
      <patternFill patternType="gray125"/>
    </fill>
    <fill>
      <patternFill patternType="solid">
        <fgColor theme="4" tint="0.39997558519241921"/>
        <bgColor indexed="65"/>
      </patternFill>
    </fill>
    <fill>
      <patternFill patternType="solid">
        <fgColor theme="6" tint="0.39997558519241921"/>
        <bgColor indexed="65"/>
      </patternFill>
    </fill>
    <fill>
      <patternFill patternType="solid">
        <fgColor theme="9" tint="-0.249977111117893"/>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9" tint="-0.249977111117893"/>
        <bgColor rgb="FF000000"/>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rgb="FFFFFFFF"/>
      </patternFill>
    </fill>
    <fill>
      <patternFill patternType="solid">
        <fgColor rgb="FFCFE0F1"/>
      </patternFill>
    </fill>
    <fill>
      <patternFill patternType="solid">
        <fgColor rgb="FFF2F5F9"/>
      </patternFill>
    </fill>
    <fill>
      <patternFill patternType="solid">
        <fgColor rgb="FF00B050"/>
        <bgColor indexed="64"/>
      </patternFill>
    </fill>
    <fill>
      <patternFill patternType="solid">
        <fgColor rgb="FFCFE0F1"/>
        <bgColor indexed="64"/>
      </patternFill>
    </fill>
    <fill>
      <patternFill patternType="solid">
        <fgColor rgb="FFCFE0F7"/>
        <bgColor indexed="64"/>
      </patternFill>
    </fill>
    <fill>
      <patternFill patternType="solid">
        <fgColor theme="8" tint="-0.249977111117893"/>
        <bgColor indexed="64"/>
      </patternFill>
    </fill>
    <fill>
      <patternFill patternType="solid">
        <fgColor theme="2" tint="-0.499984740745262"/>
        <bgColor indexed="64"/>
      </patternFill>
    </fill>
    <fill>
      <patternFill patternType="solid">
        <fgColor theme="6" tint="-0.249977111117893"/>
        <bgColor indexed="64"/>
      </patternFill>
    </fill>
    <fill>
      <patternFill patternType="solid">
        <fgColor rgb="FF00B0F0"/>
        <bgColor indexed="64"/>
      </patternFill>
    </fill>
    <fill>
      <patternFill patternType="solid">
        <fgColor theme="5" tint="-0.249977111117893"/>
        <bgColor indexed="64"/>
      </patternFill>
    </fill>
    <fill>
      <patternFill patternType="solid">
        <fgColor theme="0" tint="-0.499984740745262"/>
        <bgColor indexed="64"/>
      </patternFill>
    </fill>
  </fills>
  <borders count="80">
    <border>
      <left/>
      <right/>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medium">
        <color auto="1"/>
      </left>
      <right style="medium">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style="thin">
        <color auto="1"/>
      </top>
      <bottom/>
      <diagonal/>
    </border>
    <border>
      <left style="medium">
        <color indexed="64"/>
      </left>
      <right style="thin">
        <color auto="1"/>
      </right>
      <top/>
      <bottom/>
      <diagonal/>
    </border>
    <border>
      <left style="medium">
        <color indexed="64"/>
      </left>
      <right style="thin">
        <color auto="1"/>
      </right>
      <top style="thin">
        <color auto="1"/>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thin">
        <color auto="1"/>
      </left>
      <right style="medium">
        <color indexed="64"/>
      </right>
      <top style="medium">
        <color indexed="64"/>
      </top>
      <bottom/>
      <diagonal/>
    </border>
    <border>
      <left/>
      <right style="medium">
        <color indexed="64"/>
      </right>
      <top/>
      <bottom style="thin">
        <color auto="1"/>
      </bottom>
      <diagonal/>
    </border>
    <border>
      <left style="thin">
        <color auto="1"/>
      </left>
      <right style="medium">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ck">
        <color rgb="FFA3BED8"/>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medium">
        <color indexed="64"/>
      </left>
      <right style="thin">
        <color auto="1"/>
      </right>
      <top style="medium">
        <color indexed="64"/>
      </top>
      <bottom/>
      <diagonal/>
    </border>
    <border>
      <left style="thin">
        <color auto="1"/>
      </left>
      <right style="medium">
        <color indexed="64"/>
      </right>
      <top/>
      <bottom style="medium">
        <color indexed="64"/>
      </bottom>
      <diagonal/>
    </border>
    <border>
      <left/>
      <right style="thin">
        <color auto="1"/>
      </right>
      <top/>
      <bottom style="medium">
        <color auto="1"/>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medium">
        <color auto="1"/>
      </left>
      <right style="medium">
        <color auto="1"/>
      </right>
      <top/>
      <bottom style="thin">
        <color auto="1"/>
      </bottom>
      <diagonal/>
    </border>
    <border>
      <left/>
      <right/>
      <top style="medium">
        <color indexed="64"/>
      </top>
      <bottom/>
      <diagonal/>
    </border>
    <border>
      <left style="medium">
        <color indexed="64"/>
      </left>
      <right/>
      <top style="thin">
        <color auto="1"/>
      </top>
      <bottom/>
      <diagonal/>
    </border>
    <border>
      <left/>
      <right/>
      <top style="medium">
        <color indexed="64"/>
      </top>
      <bottom style="thin">
        <color auto="1"/>
      </bottom>
      <diagonal/>
    </border>
    <border>
      <left/>
      <right/>
      <top style="thin">
        <color auto="1"/>
      </top>
      <bottom style="medium">
        <color indexed="64"/>
      </bottom>
      <diagonal/>
    </border>
    <border>
      <left style="thin">
        <color auto="1"/>
      </left>
      <right/>
      <top style="medium">
        <color indexed="64"/>
      </top>
      <bottom/>
      <diagonal/>
    </border>
    <border>
      <left style="medium">
        <color indexed="64"/>
      </left>
      <right style="medium">
        <color indexed="64"/>
      </right>
      <top style="medium">
        <color indexed="64"/>
      </top>
      <bottom/>
      <diagonal/>
    </border>
  </borders>
  <cellStyleXfs count="147">
    <xf numFmtId="0" fontId="0" fillId="0" borderId="0"/>
    <xf numFmtId="9" fontId="11" fillId="0" borderId="0" applyFon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5" fillId="0" borderId="0" applyNumberFormat="0" applyFill="0" applyBorder="0" applyAlignment="0" applyProtection="0">
      <alignment vertical="top"/>
      <protection locked="0"/>
    </xf>
    <xf numFmtId="167" fontId="11" fillId="0" borderId="0" applyFont="0" applyFill="0" applyBorder="0" applyAlignment="0" applyProtection="0"/>
    <xf numFmtId="170" fontId="16" fillId="0" borderId="0" applyFont="0" applyFill="0" applyBorder="0" applyAlignment="0" applyProtection="0"/>
    <xf numFmtId="166" fontId="11" fillId="0" borderId="0" applyFont="0" applyFill="0" applyBorder="0" applyAlignment="0" applyProtection="0"/>
    <xf numFmtId="44" fontId="16" fillId="0" borderId="0" applyFont="0" applyFill="0" applyBorder="0" applyAlignment="0" applyProtection="0"/>
    <xf numFmtId="0" fontId="17" fillId="0" borderId="0"/>
    <xf numFmtId="0" fontId="16" fillId="0" borderId="0"/>
    <xf numFmtId="0" fontId="16" fillId="0" borderId="0"/>
    <xf numFmtId="9" fontId="11" fillId="0" borderId="0" applyFont="0" applyFill="0" applyBorder="0" applyAlignment="0" applyProtection="0"/>
    <xf numFmtId="9" fontId="11"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1" fillId="0" borderId="0" applyFont="0" applyFill="0" applyBorder="0" applyAlignment="0" applyProtection="0"/>
    <xf numFmtId="0" fontId="10" fillId="0" borderId="0"/>
    <xf numFmtId="9" fontId="11" fillId="0" borderId="0" applyFont="0" applyFill="0" applyBorder="0" applyAlignment="0" applyProtection="0"/>
    <xf numFmtId="43" fontId="16" fillId="0" borderId="0" applyFont="0" applyFill="0" applyBorder="0" applyAlignment="0" applyProtection="0"/>
    <xf numFmtId="0" fontId="16" fillId="0" borderId="0" applyFont="0" applyFill="0" applyBorder="0" applyAlignment="0" applyProtection="0"/>
    <xf numFmtId="43" fontId="11"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44" fontId="11" fillId="0" borderId="0" applyFont="0" applyFill="0" applyBorder="0" applyAlignment="0" applyProtection="0"/>
    <xf numFmtId="44" fontId="33" fillId="0" borderId="0" applyFont="0" applyFill="0" applyBorder="0" applyAlignment="0" applyProtection="0"/>
    <xf numFmtId="165"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10" fillId="0" borderId="0"/>
    <xf numFmtId="0" fontId="10" fillId="0" borderId="0"/>
    <xf numFmtId="0" fontId="16" fillId="0" borderId="0"/>
    <xf numFmtId="9" fontId="33" fillId="0" borderId="0" applyFont="0" applyFill="0" applyBorder="0" applyAlignment="0" applyProtection="0"/>
    <xf numFmtId="0" fontId="9" fillId="0" borderId="0"/>
    <xf numFmtId="0" fontId="36" fillId="2" borderId="0" applyNumberFormat="0" applyBorder="0" applyAlignment="0" applyProtection="0"/>
    <xf numFmtId="0" fontId="31" fillId="0" borderId="0"/>
    <xf numFmtId="164" fontId="11" fillId="0" borderId="0" applyFont="0" applyFill="0" applyBorder="0" applyAlignment="0" applyProtection="0"/>
    <xf numFmtId="0" fontId="6" fillId="0" borderId="0"/>
    <xf numFmtId="0" fontId="18" fillId="0" borderId="0" applyNumberFormat="0" applyFill="0" applyBorder="0" applyAlignment="0" applyProtection="0"/>
    <xf numFmtId="0" fontId="4" fillId="0" borderId="0"/>
    <xf numFmtId="0" fontId="19" fillId="0" borderId="0" applyNumberFormat="0" applyFill="0" applyBorder="0" applyAlignment="0" applyProtection="0"/>
    <xf numFmtId="0" fontId="3"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cellStyleXfs>
  <cellXfs count="1011">
    <xf numFmtId="0" fontId="0" fillId="0" borderId="0" xfId="0"/>
    <xf numFmtId="167" fontId="25" fillId="5" borderId="24" xfId="3" applyNumberFormat="1" applyFont="1" applyFill="1" applyBorder="1" applyAlignment="1">
      <alignment horizontal="center" vertical="center" wrapText="1"/>
    </xf>
    <xf numFmtId="167" fontId="26" fillId="9" borderId="4" xfId="3" applyNumberFormat="1" applyFont="1" applyFill="1" applyBorder="1" applyAlignment="1">
      <alignment horizontal="center" vertical="center" wrapText="1"/>
    </xf>
    <xf numFmtId="0" fontId="27" fillId="0" borderId="4" xfId="0" applyFont="1" applyBorder="1" applyAlignment="1">
      <alignment horizontal="left" vertical="center" wrapText="1"/>
    </xf>
    <xf numFmtId="0" fontId="27" fillId="0" borderId="0" xfId="0" applyFont="1"/>
    <xf numFmtId="0" fontId="27" fillId="0" borderId="0" xfId="0" applyFont="1" applyAlignment="1">
      <alignment horizontal="left"/>
    </xf>
    <xf numFmtId="10" fontId="27" fillId="0" borderId="4" xfId="0" applyNumberFormat="1" applyFont="1" applyBorder="1" applyAlignment="1">
      <alignment horizontal="center" vertical="center" wrapText="1"/>
    </xf>
    <xf numFmtId="10" fontId="27" fillId="0" borderId="0" xfId="0" applyNumberFormat="1" applyFont="1" applyAlignment="1">
      <alignment horizontal="center"/>
    </xf>
    <xf numFmtId="0" fontId="27" fillId="0" borderId="4" xfId="0" applyFont="1" applyBorder="1" applyAlignment="1">
      <alignment horizontal="left"/>
    </xf>
    <xf numFmtId="10" fontId="27" fillId="0" borderId="4" xfId="0" applyNumberFormat="1" applyFont="1" applyBorder="1" applyAlignment="1">
      <alignment horizontal="center"/>
    </xf>
    <xf numFmtId="9" fontId="27" fillId="0" borderId="4" xfId="1" applyFont="1" applyBorder="1" applyAlignment="1">
      <alignment horizontal="center" vertical="center" wrapText="1"/>
    </xf>
    <xf numFmtId="169" fontId="21" fillId="5" borderId="7" xfId="2" applyNumberFormat="1" applyFont="1" applyFill="1" applyBorder="1" applyAlignment="1">
      <alignment horizontal="center" vertical="center" wrapText="1"/>
    </xf>
    <xf numFmtId="4" fontId="13" fillId="0" borderId="4" xfId="0" applyNumberFormat="1" applyFont="1" applyFill="1" applyBorder="1" applyAlignment="1">
      <alignment horizontal="center" vertical="center" wrapText="1"/>
    </xf>
    <xf numFmtId="0" fontId="13" fillId="0" borderId="4" xfId="0" applyFont="1" applyFill="1" applyBorder="1" applyAlignment="1">
      <alignment horizontal="center" vertical="center"/>
    </xf>
    <xf numFmtId="0" fontId="22" fillId="0" borderId="4" xfId="0" applyFont="1" applyFill="1" applyBorder="1" applyAlignment="1">
      <alignment horizontal="center" vertical="center" wrapText="1"/>
    </xf>
    <xf numFmtId="1" fontId="28" fillId="0" borderId="4" xfId="0" applyNumberFormat="1" applyFont="1" applyFill="1" applyBorder="1" applyAlignment="1">
      <alignment horizontal="center" vertical="center" wrapText="1"/>
    </xf>
    <xf numFmtId="9" fontId="13" fillId="0" borderId="4" xfId="12" applyFont="1" applyFill="1" applyBorder="1" applyAlignment="1">
      <alignment horizontal="center" vertical="center"/>
    </xf>
    <xf numFmtId="169" fontId="13" fillId="0" borderId="4"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171" fontId="13" fillId="0" borderId="4" xfId="0" applyNumberFormat="1" applyFont="1" applyFill="1" applyBorder="1" applyAlignment="1">
      <alignment horizontal="center" vertical="center" wrapText="1"/>
    </xf>
    <xf numFmtId="171" fontId="13" fillId="0" borderId="4" xfId="0" applyNumberFormat="1" applyFont="1" applyFill="1" applyBorder="1" applyAlignment="1">
      <alignment horizontal="center" vertical="center"/>
    </xf>
    <xf numFmtId="4" fontId="13" fillId="0" borderId="4" xfId="1" applyNumberFormat="1" applyFont="1" applyFill="1" applyBorder="1" applyAlignment="1">
      <alignment horizontal="center" vertical="center"/>
    </xf>
    <xf numFmtId="0" fontId="13" fillId="0" borderId="4" xfId="0" applyFont="1" applyFill="1" applyBorder="1" applyAlignment="1">
      <alignment horizontal="center" vertical="center" wrapText="1"/>
    </xf>
    <xf numFmtId="9" fontId="13" fillId="0" borderId="4" xfId="12" applyFont="1" applyFill="1" applyBorder="1" applyAlignment="1">
      <alignment horizontal="center" vertical="center" wrapText="1"/>
    </xf>
    <xf numFmtId="171" fontId="13" fillId="0" borderId="24" xfId="0" applyNumberFormat="1" applyFont="1" applyFill="1" applyBorder="1" applyAlignment="1">
      <alignment horizontal="center" vertical="center" wrapText="1"/>
    </xf>
    <xf numFmtId="4" fontId="13" fillId="0" borderId="24" xfId="1" applyNumberFormat="1" applyFont="1" applyFill="1" applyBorder="1" applyAlignment="1">
      <alignment horizontal="center" vertical="center"/>
    </xf>
    <xf numFmtId="0" fontId="13" fillId="0" borderId="30" xfId="0" applyFont="1" applyFill="1" applyBorder="1" applyAlignment="1">
      <alignment horizontal="center" vertical="center"/>
    </xf>
    <xf numFmtId="0" fontId="22" fillId="0" borderId="30" xfId="0" applyFont="1" applyFill="1" applyBorder="1" applyAlignment="1">
      <alignment horizontal="center" vertical="center" wrapText="1"/>
    </xf>
    <xf numFmtId="9" fontId="13" fillId="0" borderId="30" xfId="12" applyFont="1" applyFill="1" applyBorder="1" applyAlignment="1">
      <alignment horizontal="center" vertical="center"/>
    </xf>
    <xf numFmtId="169" fontId="13" fillId="0" borderId="30" xfId="0" applyNumberFormat="1" applyFont="1" applyFill="1" applyBorder="1" applyAlignment="1">
      <alignment horizontal="center" vertical="center" wrapText="1"/>
    </xf>
    <xf numFmtId="0" fontId="13" fillId="0" borderId="30" xfId="0" applyNumberFormat="1" applyFont="1" applyFill="1" applyBorder="1" applyAlignment="1">
      <alignment horizontal="center" vertical="center" wrapText="1"/>
    </xf>
    <xf numFmtId="171" fontId="13" fillId="0" borderId="30" xfId="0" applyNumberFormat="1" applyFont="1" applyFill="1" applyBorder="1" applyAlignment="1">
      <alignment horizontal="center" vertical="center"/>
    </xf>
    <xf numFmtId="4" fontId="13" fillId="0" borderId="30" xfId="1" applyNumberFormat="1" applyFont="1" applyFill="1" applyBorder="1" applyAlignment="1">
      <alignment horizontal="center" vertical="center"/>
    </xf>
    <xf numFmtId="4" fontId="13" fillId="0" borderId="30" xfId="0" applyNumberFormat="1"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5" xfId="0" applyFont="1" applyFill="1" applyBorder="1" applyAlignment="1">
      <alignment horizontal="center" vertical="center"/>
    </xf>
    <xf numFmtId="1" fontId="28" fillId="0" borderId="35" xfId="0" applyNumberFormat="1" applyFont="1" applyFill="1" applyBorder="1" applyAlignment="1">
      <alignment horizontal="center" vertical="center" wrapText="1"/>
    </xf>
    <xf numFmtId="9" fontId="13" fillId="0" borderId="35" xfId="12" applyFont="1" applyFill="1" applyBorder="1" applyAlignment="1">
      <alignment horizontal="center" vertical="center"/>
    </xf>
    <xf numFmtId="0" fontId="13" fillId="0" borderId="35" xfId="0" applyNumberFormat="1" applyFont="1" applyFill="1" applyBorder="1" applyAlignment="1">
      <alignment horizontal="center" vertical="center" wrapText="1"/>
    </xf>
    <xf numFmtId="171" fontId="13" fillId="0" borderId="35" xfId="0" applyNumberFormat="1" applyFont="1" applyFill="1" applyBorder="1" applyAlignment="1">
      <alignment horizontal="center" vertical="center" wrapText="1"/>
    </xf>
    <xf numFmtId="171" fontId="13" fillId="0" borderId="35" xfId="0" applyNumberFormat="1" applyFont="1" applyFill="1" applyBorder="1" applyAlignment="1">
      <alignment horizontal="center" vertical="center"/>
    </xf>
    <xf numFmtId="4" fontId="13" fillId="0" borderId="35" xfId="1" applyNumberFormat="1" applyFont="1" applyFill="1" applyBorder="1" applyAlignment="1">
      <alignment horizontal="center" vertical="center"/>
    </xf>
    <xf numFmtId="4" fontId="13" fillId="0" borderId="35" xfId="0" applyNumberFormat="1" applyFont="1" applyFill="1" applyBorder="1" applyAlignment="1">
      <alignment horizontal="center" vertical="center" wrapText="1"/>
    </xf>
    <xf numFmtId="0" fontId="27" fillId="0" borderId="24" xfId="0" applyFont="1" applyBorder="1" applyAlignment="1">
      <alignment horizontal="center" vertical="center"/>
    </xf>
    <xf numFmtId="0" fontId="27" fillId="0" borderId="4" xfId="0" applyFont="1" applyBorder="1" applyAlignment="1">
      <alignment horizontal="center" vertical="center" wrapText="1"/>
    </xf>
    <xf numFmtId="0" fontId="27" fillId="0" borderId="4" xfId="0" applyFont="1" applyBorder="1" applyAlignment="1">
      <alignment horizontal="center" vertical="center"/>
    </xf>
    <xf numFmtId="9" fontId="13" fillId="0" borderId="30" xfId="12"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7" fillId="0" borderId="30" xfId="0" applyFont="1" applyBorder="1" applyAlignment="1">
      <alignment horizontal="center" vertical="center" wrapText="1"/>
    </xf>
    <xf numFmtId="0" fontId="27" fillId="0" borderId="30" xfId="0" applyFont="1" applyBorder="1" applyAlignment="1">
      <alignment horizontal="left" vertical="center" wrapText="1"/>
    </xf>
    <xf numFmtId="9" fontId="27" fillId="0" borderId="30" xfId="1" applyFont="1" applyBorder="1" applyAlignment="1">
      <alignment horizontal="center" vertical="center" wrapText="1"/>
    </xf>
    <xf numFmtId="0" fontId="30" fillId="0" borderId="30" xfId="0" applyNumberFormat="1" applyFont="1" applyFill="1" applyBorder="1" applyAlignment="1">
      <alignment horizontal="center" vertical="center"/>
    </xf>
    <xf numFmtId="4" fontId="27" fillId="0" borderId="29" xfId="0" applyNumberFormat="1" applyFont="1" applyBorder="1" applyAlignment="1">
      <alignment horizontal="center" vertical="center" wrapText="1"/>
    </xf>
    <xf numFmtId="4" fontId="27" fillId="0" borderId="30" xfId="0" applyNumberFormat="1" applyFont="1" applyBorder="1" applyAlignment="1">
      <alignment horizontal="center" vertical="center" wrapText="1"/>
    </xf>
    <xf numFmtId="0" fontId="27" fillId="0" borderId="39" xfId="0" applyFont="1" applyFill="1" applyBorder="1" applyAlignment="1">
      <alignment horizontal="center" vertical="center"/>
    </xf>
    <xf numFmtId="0" fontId="27" fillId="0" borderId="30" xfId="0" applyFont="1" applyFill="1" applyBorder="1" applyAlignment="1">
      <alignment horizontal="center" vertical="center"/>
    </xf>
    <xf numFmtId="0" fontId="30" fillId="0" borderId="4" xfId="0" applyNumberFormat="1" applyFont="1" applyFill="1" applyBorder="1" applyAlignment="1">
      <alignment horizontal="center" vertical="center"/>
    </xf>
    <xf numFmtId="4" fontId="27" fillId="0" borderId="32" xfId="0" applyNumberFormat="1" applyFont="1" applyBorder="1" applyAlignment="1">
      <alignment horizontal="center" vertical="center" wrapText="1"/>
    </xf>
    <xf numFmtId="4" fontId="27" fillId="0" borderId="4" xfId="0" applyNumberFormat="1" applyFont="1" applyBorder="1" applyAlignment="1">
      <alignment horizontal="center" vertical="center" wrapText="1"/>
    </xf>
    <xf numFmtId="0" fontId="27" fillId="0" borderId="9"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35" xfId="0" applyFont="1" applyBorder="1" applyAlignment="1">
      <alignment horizontal="center" vertical="center" wrapText="1"/>
    </xf>
    <xf numFmtId="0" fontId="27" fillId="0" borderId="35" xfId="0" applyFont="1" applyBorder="1" applyAlignment="1">
      <alignment horizontal="left" vertical="center" wrapText="1"/>
    </xf>
    <xf numFmtId="9" fontId="27" fillId="0" borderId="35" xfId="1" applyFont="1" applyBorder="1" applyAlignment="1">
      <alignment horizontal="center" vertical="center" wrapText="1"/>
    </xf>
    <xf numFmtId="0" fontId="30" fillId="0" borderId="35" xfId="0" applyNumberFormat="1" applyFont="1" applyFill="1" applyBorder="1" applyAlignment="1">
      <alignment horizontal="center" vertical="center"/>
    </xf>
    <xf numFmtId="4" fontId="27" fillId="0" borderId="34" xfId="0" applyNumberFormat="1" applyFont="1" applyBorder="1" applyAlignment="1">
      <alignment horizontal="center" vertical="center" wrapText="1"/>
    </xf>
    <xf numFmtId="4" fontId="27" fillId="0" borderId="35" xfId="0" applyNumberFormat="1" applyFont="1" applyBorder="1" applyAlignment="1">
      <alignment horizontal="center" vertical="center" wrapText="1"/>
    </xf>
    <xf numFmtId="0" fontId="27" fillId="0" borderId="42"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30" xfId="0" applyFont="1" applyBorder="1" applyAlignment="1">
      <alignment horizontal="center" vertical="center"/>
    </xf>
    <xf numFmtId="4" fontId="27" fillId="0" borderId="29" xfId="0" applyNumberFormat="1" applyFont="1" applyBorder="1" applyAlignment="1">
      <alignment horizontal="center" vertical="center"/>
    </xf>
    <xf numFmtId="4" fontId="27" fillId="0" borderId="30" xfId="0" applyNumberFormat="1" applyFont="1" applyBorder="1" applyAlignment="1">
      <alignment horizontal="center" vertical="center"/>
    </xf>
    <xf numFmtId="0" fontId="27" fillId="0" borderId="35" xfId="0" applyFont="1" applyBorder="1" applyAlignment="1">
      <alignment horizontal="center" vertical="center"/>
    </xf>
    <xf numFmtId="4" fontId="27" fillId="0" borderId="34" xfId="0" applyNumberFormat="1" applyFont="1" applyBorder="1" applyAlignment="1">
      <alignment horizontal="center" vertical="center"/>
    </xf>
    <xf numFmtId="4" fontId="27" fillId="0" borderId="35" xfId="0" applyNumberFormat="1" applyFont="1" applyBorder="1" applyAlignment="1">
      <alignment horizontal="center" vertical="center"/>
    </xf>
    <xf numFmtId="0" fontId="27" fillId="0" borderId="44" xfId="0" applyFont="1" applyFill="1" applyBorder="1" applyAlignment="1">
      <alignment vertical="center" wrapText="1"/>
    </xf>
    <xf numFmtId="0" fontId="27" fillId="0" borderId="45" xfId="0" applyFont="1" applyFill="1" applyBorder="1" applyAlignment="1">
      <alignment horizontal="center" vertical="center" wrapText="1"/>
    </xf>
    <xf numFmtId="0" fontId="27" fillId="0" borderId="45" xfId="0" applyFont="1" applyBorder="1" applyAlignment="1">
      <alignment horizontal="center" vertical="center" wrapText="1"/>
    </xf>
    <xf numFmtId="0" fontId="27" fillId="0" borderId="45" xfId="0" applyFont="1" applyBorder="1" applyAlignment="1">
      <alignment horizontal="left" vertical="center" wrapText="1"/>
    </xf>
    <xf numFmtId="9" fontId="27" fillId="0" borderId="45" xfId="1" applyFont="1" applyBorder="1" applyAlignment="1">
      <alignment horizontal="center" vertical="center" wrapText="1"/>
    </xf>
    <xf numFmtId="0" fontId="27" fillId="0" borderId="45" xfId="0" applyFont="1" applyBorder="1" applyAlignment="1">
      <alignment horizontal="center" vertical="center"/>
    </xf>
    <xf numFmtId="0" fontId="30" fillId="0" borderId="45" xfId="0" applyNumberFormat="1" applyFont="1" applyFill="1" applyBorder="1" applyAlignment="1">
      <alignment horizontal="center" vertical="center"/>
    </xf>
    <xf numFmtId="4" fontId="27" fillId="0" borderId="44" xfId="0" applyNumberFormat="1" applyFont="1" applyBorder="1" applyAlignment="1">
      <alignment horizontal="center" vertical="center"/>
    </xf>
    <xf numFmtId="4" fontId="27" fillId="0" borderId="45" xfId="0" applyNumberFormat="1" applyFont="1" applyBorder="1" applyAlignment="1">
      <alignment horizontal="center" vertical="center"/>
    </xf>
    <xf numFmtId="4" fontId="27" fillId="0" borderId="45" xfId="0" applyNumberFormat="1" applyFont="1" applyBorder="1" applyAlignment="1">
      <alignment horizontal="center" vertical="center" wrapText="1"/>
    </xf>
    <xf numFmtId="0" fontId="27" fillId="0" borderId="46" xfId="0" applyFont="1" applyFill="1" applyBorder="1" applyAlignment="1">
      <alignment horizontal="center" vertical="center"/>
    </xf>
    <xf numFmtId="0" fontId="27" fillId="0" borderId="45" xfId="0" applyFont="1" applyFill="1" applyBorder="1" applyAlignment="1">
      <alignment horizontal="center" vertical="center"/>
    </xf>
    <xf numFmtId="0" fontId="27" fillId="0" borderId="12" xfId="0" applyFont="1" applyBorder="1" applyAlignment="1">
      <alignment horizontal="center" vertical="center" wrapText="1"/>
    </xf>
    <xf numFmtId="4" fontId="27" fillId="0" borderId="32" xfId="0" applyNumberFormat="1" applyFont="1" applyBorder="1" applyAlignment="1">
      <alignment horizontal="center" vertical="center"/>
    </xf>
    <xf numFmtId="4" fontId="27" fillId="0" borderId="4" xfId="0" applyNumberFormat="1" applyFont="1" applyBorder="1" applyAlignment="1">
      <alignment horizontal="center" vertical="center"/>
    </xf>
    <xf numFmtId="174" fontId="27" fillId="0" borderId="30" xfId="1" applyNumberFormat="1" applyFont="1" applyBorder="1" applyAlignment="1">
      <alignment horizontal="center" vertical="center" wrapText="1"/>
    </xf>
    <xf numFmtId="174" fontId="27" fillId="0" borderId="35" xfId="1" applyNumberFormat="1" applyFont="1" applyBorder="1" applyAlignment="1">
      <alignment horizontal="center" vertical="center" wrapText="1"/>
    </xf>
    <xf numFmtId="0" fontId="27" fillId="0" borderId="47" xfId="0" applyFont="1" applyBorder="1" applyAlignment="1">
      <alignment vertical="center" wrapText="1"/>
    </xf>
    <xf numFmtId="0" fontId="27" fillId="0" borderId="26" xfId="0" applyFont="1" applyFill="1" applyBorder="1" applyAlignment="1">
      <alignment horizontal="center" vertical="center" wrapText="1"/>
    </xf>
    <xf numFmtId="0" fontId="27" fillId="0" borderId="26" xfId="0" applyFont="1" applyBorder="1" applyAlignment="1">
      <alignment horizontal="center" vertical="center" wrapText="1"/>
    </xf>
    <xf numFmtId="0" fontId="27" fillId="0" borderId="26" xfId="0" applyFont="1" applyBorder="1" applyAlignment="1">
      <alignment horizontal="left" vertical="center" wrapText="1"/>
    </xf>
    <xf numFmtId="9" fontId="27" fillId="0" borderId="26" xfId="1" applyFont="1" applyBorder="1" applyAlignment="1">
      <alignment horizontal="center" vertical="center" wrapText="1"/>
    </xf>
    <xf numFmtId="0" fontId="27" fillId="0" borderId="26" xfId="0" applyFont="1" applyBorder="1" applyAlignment="1">
      <alignment horizontal="center" vertical="center"/>
    </xf>
    <xf numFmtId="0" fontId="30" fillId="0" borderId="26" xfId="0" applyNumberFormat="1" applyFont="1" applyFill="1" applyBorder="1" applyAlignment="1">
      <alignment horizontal="center" vertical="center"/>
    </xf>
    <xf numFmtId="2" fontId="27" fillId="0" borderId="44" xfId="0" applyNumberFormat="1" applyFont="1" applyBorder="1" applyAlignment="1">
      <alignment horizontal="center" vertical="center"/>
    </xf>
    <xf numFmtId="2" fontId="27" fillId="0" borderId="45" xfId="0" applyNumberFormat="1" applyFont="1" applyBorder="1" applyAlignment="1">
      <alignment horizontal="center" vertical="center"/>
    </xf>
    <xf numFmtId="10" fontId="27" fillId="0" borderId="30" xfId="0" applyNumberFormat="1" applyFont="1" applyBorder="1" applyAlignment="1">
      <alignment horizontal="center" vertical="center" wrapText="1"/>
    </xf>
    <xf numFmtId="2" fontId="27" fillId="0" borderId="29" xfId="0" applyNumberFormat="1" applyFont="1" applyBorder="1" applyAlignment="1">
      <alignment horizontal="center" vertical="center"/>
    </xf>
    <xf numFmtId="2" fontId="27" fillId="0" borderId="30" xfId="0" applyNumberFormat="1" applyFont="1" applyBorder="1" applyAlignment="1">
      <alignment horizontal="center" vertical="center"/>
    </xf>
    <xf numFmtId="10" fontId="27" fillId="0" borderId="35" xfId="0" applyNumberFormat="1" applyFont="1" applyBorder="1" applyAlignment="1">
      <alignment horizontal="center" vertical="center" wrapText="1"/>
    </xf>
    <xf numFmtId="2" fontId="27" fillId="0" borderId="34" xfId="0" applyNumberFormat="1" applyFont="1" applyBorder="1" applyAlignment="1">
      <alignment horizontal="center" vertical="center"/>
    </xf>
    <xf numFmtId="2" fontId="27" fillId="0" borderId="35" xfId="0" applyNumberFormat="1" applyFont="1" applyBorder="1" applyAlignment="1">
      <alignment horizontal="center" vertical="center"/>
    </xf>
    <xf numFmtId="2" fontId="27" fillId="0" borderId="32" xfId="0" applyNumberFormat="1" applyFont="1" applyBorder="1" applyAlignment="1">
      <alignment horizontal="center" vertical="center"/>
    </xf>
    <xf numFmtId="2" fontId="27" fillId="0" borderId="4" xfId="0" applyNumberFormat="1" applyFont="1" applyBorder="1" applyAlignment="1">
      <alignment horizontal="center" vertical="center"/>
    </xf>
    <xf numFmtId="0" fontId="27" fillId="0" borderId="35" xfId="0" applyFont="1" applyFill="1" applyBorder="1" applyAlignment="1">
      <alignment horizontal="left" vertical="center" wrapText="1"/>
    </xf>
    <xf numFmtId="10" fontId="27" fillId="0" borderId="35" xfId="0" applyNumberFormat="1" applyFont="1" applyFill="1" applyBorder="1" applyAlignment="1">
      <alignment horizontal="center" vertical="center" wrapText="1"/>
    </xf>
    <xf numFmtId="4" fontId="27" fillId="0" borderId="29" xfId="0" applyNumberFormat="1" applyFont="1" applyFill="1" applyBorder="1" applyAlignment="1">
      <alignment horizontal="center" vertical="center"/>
    </xf>
    <xf numFmtId="4" fontId="27" fillId="0" borderId="30" xfId="0" applyNumberFormat="1" applyFont="1" applyFill="1" applyBorder="1" applyAlignment="1">
      <alignment horizontal="center" vertical="center"/>
    </xf>
    <xf numFmtId="4" fontId="27" fillId="0" borderId="34" xfId="0" applyNumberFormat="1" applyFont="1" applyFill="1" applyBorder="1" applyAlignment="1">
      <alignment horizontal="center" vertical="center"/>
    </xf>
    <xf numFmtId="4" fontId="27" fillId="0" borderId="35" xfId="0" applyNumberFormat="1" applyFont="1" applyFill="1" applyBorder="1" applyAlignment="1">
      <alignment horizontal="center" vertical="center"/>
    </xf>
    <xf numFmtId="0" fontId="27" fillId="0" borderId="30" xfId="0" applyFont="1" applyBorder="1" applyAlignment="1">
      <alignment horizontal="left"/>
    </xf>
    <xf numFmtId="10" fontId="27" fillId="0" borderId="30" xfId="0" applyNumberFormat="1" applyFont="1" applyBorder="1" applyAlignment="1">
      <alignment horizontal="center"/>
    </xf>
    <xf numFmtId="0" fontId="27" fillId="0" borderId="35" xfId="0" applyFont="1" applyBorder="1" applyAlignment="1">
      <alignment horizontal="left"/>
    </xf>
    <xf numFmtId="10" fontId="27" fillId="0" borderId="35" xfId="0" applyNumberFormat="1" applyFont="1" applyBorder="1" applyAlignment="1">
      <alignment horizontal="center"/>
    </xf>
    <xf numFmtId="4" fontId="27" fillId="0" borderId="2" xfId="0" applyNumberFormat="1" applyFont="1" applyBorder="1" applyAlignment="1">
      <alignment horizontal="center" vertical="center"/>
    </xf>
    <xf numFmtId="4" fontId="27" fillId="0" borderId="24" xfId="0" applyNumberFormat="1" applyFont="1" applyBorder="1" applyAlignment="1">
      <alignment horizontal="center" vertical="center"/>
    </xf>
    <xf numFmtId="4" fontId="27" fillId="0" borderId="24" xfId="0" applyNumberFormat="1" applyFont="1" applyBorder="1" applyAlignment="1">
      <alignment horizontal="center" vertical="center" wrapText="1"/>
    </xf>
    <xf numFmtId="0" fontId="27" fillId="0" borderId="22" xfId="0" applyFont="1" applyFill="1" applyBorder="1" applyAlignment="1">
      <alignment horizontal="center" vertical="center"/>
    </xf>
    <xf numFmtId="0" fontId="27" fillId="0" borderId="24" xfId="0" applyFont="1" applyFill="1" applyBorder="1" applyAlignment="1">
      <alignment horizontal="center" vertical="center"/>
    </xf>
    <xf numFmtId="4" fontId="27" fillId="0" borderId="7" xfId="0" applyNumberFormat="1" applyFont="1" applyBorder="1" applyAlignment="1">
      <alignment horizontal="center" vertical="center"/>
    </xf>
    <xf numFmtId="4" fontId="27" fillId="0" borderId="7" xfId="0" applyNumberFormat="1" applyFont="1" applyBorder="1" applyAlignment="1">
      <alignment horizontal="center" vertical="center" wrapText="1"/>
    </xf>
    <xf numFmtId="0" fontId="27" fillId="0" borderId="20"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44" xfId="0" applyFont="1" applyBorder="1" applyAlignment="1">
      <alignment horizontal="center" vertical="center" wrapText="1"/>
    </xf>
    <xf numFmtId="0" fontId="27" fillId="0" borderId="45" xfId="0" applyFont="1" applyBorder="1" applyAlignment="1">
      <alignment vertical="center"/>
    </xf>
    <xf numFmtId="10" fontId="27" fillId="0" borderId="45" xfId="0" applyNumberFormat="1" applyFont="1" applyBorder="1" applyAlignment="1">
      <alignment horizontal="center"/>
    </xf>
    <xf numFmtId="0" fontId="27" fillId="10" borderId="12" xfId="0" applyFont="1" applyFill="1" applyBorder="1" applyAlignment="1">
      <alignment horizontal="center" vertical="center" wrapText="1"/>
    </xf>
    <xf numFmtId="10" fontId="27" fillId="0" borderId="45" xfId="0" applyNumberFormat="1" applyFont="1" applyBorder="1" applyAlignment="1">
      <alignment horizontal="center" vertical="center"/>
    </xf>
    <xf numFmtId="0" fontId="27" fillId="0" borderId="2" xfId="0" applyFont="1" applyBorder="1" applyAlignment="1">
      <alignment horizontal="center" vertical="center"/>
    </xf>
    <xf numFmtId="0" fontId="27" fillId="0" borderId="0" xfId="0" applyFont="1" applyBorder="1" applyAlignment="1">
      <alignment horizontal="center" vertical="center"/>
    </xf>
    <xf numFmtId="0" fontId="27" fillId="0" borderId="1" xfId="0" applyFont="1" applyBorder="1"/>
    <xf numFmtId="0" fontId="27" fillId="0" borderId="0" xfId="0" applyFont="1" applyAlignment="1">
      <alignment horizontal="center"/>
    </xf>
    <xf numFmtId="0" fontId="24" fillId="0" borderId="35" xfId="0" applyFont="1" applyFill="1" applyBorder="1" applyAlignment="1">
      <alignment horizontal="center" vertical="center"/>
    </xf>
    <xf numFmtId="0" fontId="13" fillId="0" borderId="35" xfId="0" applyFont="1" applyFill="1" applyBorder="1" applyAlignment="1">
      <alignment horizontal="center" vertical="center" wrapText="1"/>
    </xf>
    <xf numFmtId="171" fontId="13" fillId="0" borderId="27" xfId="0" applyNumberFormat="1" applyFont="1" applyFill="1" applyBorder="1" applyAlignment="1">
      <alignment horizontal="center" vertical="center" wrapText="1"/>
    </xf>
    <xf numFmtId="0" fontId="22" fillId="0" borderId="24"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34" fillId="12" borderId="50" xfId="85" applyFont="1" applyFill="1" applyBorder="1" applyAlignment="1">
      <alignment horizontal="center" vertical="center"/>
    </xf>
    <xf numFmtId="178" fontId="34" fillId="12" borderId="7" xfId="85" applyNumberFormat="1" applyFont="1" applyFill="1" applyBorder="1" applyAlignment="1">
      <alignment horizontal="center" vertical="center"/>
    </xf>
    <xf numFmtId="178" fontId="34" fillId="12" borderId="48" xfId="85" applyNumberFormat="1" applyFont="1" applyFill="1" applyBorder="1" applyAlignment="1">
      <alignment horizontal="center" vertical="center"/>
    </xf>
    <xf numFmtId="0" fontId="9" fillId="0" borderId="4" xfId="85" applyBorder="1" applyAlignment="1">
      <alignment vertical="center" wrapText="1"/>
    </xf>
    <xf numFmtId="176" fontId="9" fillId="0" borderId="4" xfId="85" applyNumberFormat="1" applyBorder="1" applyAlignment="1">
      <alignment vertical="center" wrapText="1"/>
    </xf>
    <xf numFmtId="178" fontId="9" fillId="0" borderId="4" xfId="85" applyNumberFormat="1" applyBorder="1" applyAlignment="1">
      <alignment horizontal="center" vertical="center" wrapText="1"/>
    </xf>
    <xf numFmtId="0" fontId="9" fillId="0" borderId="4" xfId="85" applyBorder="1" applyAlignment="1">
      <alignment horizontal="center" vertical="center" wrapText="1"/>
    </xf>
    <xf numFmtId="0" fontId="9" fillId="0" borderId="4" xfId="85" applyBorder="1" applyAlignment="1">
      <alignment vertical="center"/>
    </xf>
    <xf numFmtId="176" fontId="9" fillId="0" borderId="4" xfId="85" applyNumberFormat="1" applyFill="1" applyBorder="1" applyAlignment="1">
      <alignment vertical="center"/>
    </xf>
    <xf numFmtId="0" fontId="9" fillId="0" borderId="4" xfId="85" applyBorder="1" applyAlignment="1">
      <alignment horizontal="center" vertical="center"/>
    </xf>
    <xf numFmtId="176" fontId="9" fillId="0" borderId="4" xfId="85" applyNumberFormat="1" applyBorder="1" applyAlignment="1">
      <alignment vertical="center"/>
    </xf>
    <xf numFmtId="178" fontId="9" fillId="0" borderId="9" xfId="85" applyNumberFormat="1" applyBorder="1" applyAlignment="1">
      <alignment horizontal="center" vertical="center" wrapText="1"/>
    </xf>
    <xf numFmtId="0" fontId="9" fillId="0" borderId="32" xfId="85" applyBorder="1" applyAlignment="1">
      <alignment horizontal="center" vertical="center" wrapText="1"/>
    </xf>
    <xf numFmtId="0" fontId="9" fillId="0" borderId="32" xfId="85" applyBorder="1" applyAlignment="1">
      <alignment horizontal="center" vertical="center"/>
    </xf>
    <xf numFmtId="0" fontId="9" fillId="0" borderId="60" xfId="85" applyBorder="1" applyAlignment="1">
      <alignment horizontal="center" vertical="center" wrapText="1"/>
    </xf>
    <xf numFmtId="0" fontId="9" fillId="0" borderId="60" xfId="85" applyBorder="1" applyAlignment="1">
      <alignment horizontal="center" vertical="center"/>
    </xf>
    <xf numFmtId="0" fontId="9" fillId="0" borderId="33" xfId="85" applyBorder="1" applyAlignment="1">
      <alignment horizontal="center" vertical="center" wrapText="1"/>
    </xf>
    <xf numFmtId="0" fontId="9" fillId="0" borderId="33" xfId="85" applyBorder="1" applyAlignment="1">
      <alignment horizontal="center" vertical="center"/>
    </xf>
    <xf numFmtId="0" fontId="9" fillId="11" borderId="0" xfId="85" applyFill="1" applyAlignment="1">
      <alignment horizontal="center" vertical="center" wrapText="1"/>
    </xf>
    <xf numFmtId="0" fontId="9" fillId="11" borderId="0" xfId="85" applyFill="1" applyAlignment="1">
      <alignment horizontal="center" vertical="center"/>
    </xf>
    <xf numFmtId="0" fontId="9" fillId="11" borderId="0" xfId="85" applyFill="1" applyAlignment="1">
      <alignment vertical="center" wrapText="1"/>
    </xf>
    <xf numFmtId="0" fontId="9" fillId="11" borderId="0" xfId="85" applyFill="1" applyAlignment="1">
      <alignment vertical="center"/>
    </xf>
    <xf numFmtId="0" fontId="9" fillId="11" borderId="0" xfId="85" applyFill="1" applyBorder="1" applyAlignment="1">
      <alignment vertical="center"/>
    </xf>
    <xf numFmtId="176" fontId="9" fillId="11" borderId="0" xfId="85" applyNumberFormat="1" applyFill="1" applyBorder="1" applyAlignment="1">
      <alignment vertical="center"/>
    </xf>
    <xf numFmtId="178" fontId="9" fillId="11" borderId="16" xfId="85" applyNumberFormat="1" applyFill="1" applyBorder="1" applyAlignment="1">
      <alignment horizontal="center" vertical="center"/>
    </xf>
    <xf numFmtId="0" fontId="9" fillId="11" borderId="15" xfId="85" applyFill="1" applyBorder="1" applyAlignment="1">
      <alignment horizontal="center" vertical="center"/>
    </xf>
    <xf numFmtId="0" fontId="9" fillId="11" borderId="0" xfId="85" applyFill="1" applyBorder="1" applyAlignment="1">
      <alignment horizontal="center" vertical="center"/>
    </xf>
    <xf numFmtId="178" fontId="9" fillId="11" borderId="0" xfId="85" applyNumberFormat="1" applyFill="1" applyBorder="1" applyAlignment="1">
      <alignment horizontal="center" vertical="center"/>
    </xf>
    <xf numFmtId="178" fontId="9" fillId="11" borderId="16" xfId="85" applyNumberFormat="1" applyFill="1" applyBorder="1" applyAlignment="1">
      <alignment vertical="center"/>
    </xf>
    <xf numFmtId="14" fontId="9" fillId="11" borderId="15" xfId="85" applyNumberFormat="1" applyFill="1" applyBorder="1" applyAlignment="1">
      <alignment vertical="center"/>
    </xf>
    <xf numFmtId="14" fontId="9" fillId="11" borderId="16" xfId="85" applyNumberFormat="1" applyFill="1" applyBorder="1" applyAlignment="1">
      <alignment vertical="center"/>
    </xf>
    <xf numFmtId="0" fontId="9" fillId="11" borderId="28" xfId="85" applyFill="1" applyBorder="1" applyAlignment="1">
      <alignment horizontal="center" vertical="center"/>
    </xf>
    <xf numFmtId="0" fontId="9" fillId="11" borderId="16" xfId="85" applyFill="1" applyBorder="1" applyAlignment="1">
      <alignment horizontal="center" vertical="center"/>
    </xf>
    <xf numFmtId="0" fontId="9" fillId="11" borderId="16" xfId="85" applyFill="1" applyBorder="1" applyAlignment="1">
      <alignment horizontal="left" vertical="center"/>
    </xf>
    <xf numFmtId="0" fontId="9" fillId="11" borderId="8" xfId="85" applyFill="1" applyBorder="1" applyAlignment="1">
      <alignment vertical="center"/>
    </xf>
    <xf numFmtId="176" fontId="9" fillId="11" borderId="8" xfId="85" applyNumberFormat="1" applyFill="1" applyBorder="1" applyAlignment="1">
      <alignment vertical="center"/>
    </xf>
    <xf numFmtId="178" fontId="9" fillId="11" borderId="19" xfId="85" applyNumberFormat="1" applyFill="1" applyBorder="1" applyAlignment="1">
      <alignment horizontal="center" vertical="center"/>
    </xf>
    <xf numFmtId="0" fontId="9" fillId="11" borderId="18" xfId="85" applyFill="1" applyBorder="1" applyAlignment="1">
      <alignment horizontal="center" vertical="center"/>
    </xf>
    <xf numFmtId="0" fontId="9" fillId="11" borderId="8" xfId="85" applyFill="1" applyBorder="1" applyAlignment="1">
      <alignment horizontal="center" vertical="center"/>
    </xf>
    <xf numFmtId="178" fontId="9" fillId="11" borderId="8" xfId="85" applyNumberFormat="1" applyFill="1" applyBorder="1" applyAlignment="1">
      <alignment horizontal="center" vertical="center"/>
    </xf>
    <xf numFmtId="178" fontId="9" fillId="11" borderId="19" xfId="85" applyNumberFormat="1" applyFill="1" applyBorder="1" applyAlignment="1">
      <alignment vertical="center"/>
    </xf>
    <xf numFmtId="14" fontId="9" fillId="11" borderId="18" xfId="85" applyNumberFormat="1" applyFill="1" applyBorder="1" applyAlignment="1">
      <alignment vertical="center"/>
    </xf>
    <xf numFmtId="14" fontId="9" fillId="11" borderId="19" xfId="85" applyNumberFormat="1" applyFill="1" applyBorder="1" applyAlignment="1">
      <alignment vertical="center"/>
    </xf>
    <xf numFmtId="0" fontId="9" fillId="11" borderId="17" xfId="85" applyFill="1" applyBorder="1" applyAlignment="1">
      <alignment horizontal="center" vertical="center"/>
    </xf>
    <xf numFmtId="0" fontId="9" fillId="11" borderId="19" xfId="85" applyFill="1" applyBorder="1" applyAlignment="1">
      <alignment horizontal="center" vertical="center"/>
    </xf>
    <xf numFmtId="0" fontId="9" fillId="11" borderId="19" xfId="85" applyFill="1" applyBorder="1" applyAlignment="1">
      <alignment horizontal="left" vertical="center"/>
    </xf>
    <xf numFmtId="176" fontId="9" fillId="11" borderId="0" xfId="85" applyNumberFormat="1" applyFill="1" applyAlignment="1">
      <alignment vertical="center"/>
    </xf>
    <xf numFmtId="178" fontId="9" fillId="11" borderId="0" xfId="85" applyNumberFormat="1" applyFill="1" applyAlignment="1">
      <alignment horizontal="center" vertical="center"/>
    </xf>
    <xf numFmtId="178" fontId="9" fillId="11" borderId="0" xfId="85" applyNumberFormat="1" applyFill="1" applyAlignment="1">
      <alignment vertical="center"/>
    </xf>
    <xf numFmtId="14" fontId="9" fillId="11" borderId="0" xfId="85" applyNumberFormat="1" applyFill="1" applyAlignment="1">
      <alignment vertical="center"/>
    </xf>
    <xf numFmtId="0" fontId="9" fillId="11" borderId="0" xfId="85" applyFill="1" applyAlignment="1">
      <alignment horizontal="left" vertical="center"/>
    </xf>
    <xf numFmtId="0" fontId="14" fillId="11" borderId="14" xfId="86" applyFont="1" applyFill="1" applyBorder="1" applyAlignment="1">
      <alignment horizontal="center" vertical="center"/>
    </xf>
    <xf numFmtId="0" fontId="9" fillId="0" borderId="4" xfId="85" applyBorder="1" applyAlignment="1">
      <alignment horizontal="justify" vertical="center" wrapText="1"/>
    </xf>
    <xf numFmtId="0" fontId="9" fillId="11" borderId="15" xfId="85" applyFill="1" applyBorder="1" applyAlignment="1">
      <alignment horizontal="justify" vertical="center" wrapText="1"/>
    </xf>
    <xf numFmtId="0" fontId="9" fillId="11" borderId="18" xfId="85" applyFill="1" applyBorder="1" applyAlignment="1">
      <alignment horizontal="justify" vertical="center" wrapText="1"/>
    </xf>
    <xf numFmtId="0" fontId="9" fillId="11" borderId="0" xfId="85" applyFill="1" applyAlignment="1">
      <alignment horizontal="justify" vertical="center" wrapText="1"/>
    </xf>
    <xf numFmtId="0" fontId="14" fillId="11" borderId="13" xfId="86" applyFont="1" applyFill="1" applyBorder="1" applyAlignment="1">
      <alignment horizontal="justify" vertical="center"/>
    </xf>
    <xf numFmtId="0" fontId="13" fillId="11" borderId="37" xfId="85" applyFont="1" applyFill="1" applyBorder="1" applyAlignment="1">
      <alignment horizontal="center" vertical="center"/>
    </xf>
    <xf numFmtId="173" fontId="13" fillId="11" borderId="38" xfId="85" applyNumberFormat="1" applyFont="1" applyFill="1" applyBorder="1" applyAlignment="1">
      <alignment vertical="center"/>
    </xf>
    <xf numFmtId="0" fontId="13" fillId="11" borderId="32" xfId="85" applyFont="1" applyFill="1" applyBorder="1" applyAlignment="1">
      <alignment horizontal="center" vertical="center"/>
    </xf>
    <xf numFmtId="173" fontId="13" fillId="11" borderId="33" xfId="85" applyNumberFormat="1" applyFont="1" applyFill="1" applyBorder="1" applyAlignment="1">
      <alignment vertical="center"/>
    </xf>
    <xf numFmtId="0" fontId="14" fillId="5" borderId="32" xfId="86" applyFont="1" applyFill="1" applyBorder="1" applyAlignment="1">
      <alignment horizontal="center" vertical="center"/>
    </xf>
    <xf numFmtId="0" fontId="14" fillId="5" borderId="33" xfId="86" applyFont="1" applyFill="1" applyBorder="1" applyAlignment="1">
      <alignment horizontal="center" vertical="center"/>
    </xf>
    <xf numFmtId="9" fontId="9" fillId="0" borderId="32" xfId="1" applyFont="1" applyBorder="1" applyAlignment="1">
      <alignment horizontal="center" vertical="center"/>
    </xf>
    <xf numFmtId="9" fontId="9" fillId="0" borderId="32" xfId="1" applyFont="1" applyBorder="1" applyAlignment="1">
      <alignment horizontal="center" vertical="center" wrapText="1"/>
    </xf>
    <xf numFmtId="0" fontId="34" fillId="12" borderId="50" xfId="85" applyFont="1" applyFill="1" applyBorder="1" applyAlignment="1">
      <alignment horizontal="center" vertical="center" wrapText="1"/>
    </xf>
    <xf numFmtId="0" fontId="34" fillId="12" borderId="7" xfId="85" applyFont="1" applyFill="1" applyBorder="1" applyAlignment="1">
      <alignment horizontal="center" vertical="center" wrapText="1"/>
    </xf>
    <xf numFmtId="10" fontId="9" fillId="0" borderId="4" xfId="1" applyNumberFormat="1" applyFont="1" applyBorder="1" applyAlignment="1">
      <alignment horizontal="center" vertical="center" wrapText="1"/>
    </xf>
    <xf numFmtId="10" fontId="9" fillId="0" borderId="4" xfId="1" applyNumberFormat="1" applyFont="1" applyBorder="1" applyAlignment="1">
      <alignment horizontal="center" vertical="center"/>
    </xf>
    <xf numFmtId="178" fontId="9" fillId="0" borderId="33" xfId="85" applyNumberFormat="1" applyBorder="1" applyAlignment="1">
      <alignment horizontal="center" vertical="center" wrapText="1"/>
    </xf>
    <xf numFmtId="10" fontId="9" fillId="0" borderId="32" xfId="1" applyNumberFormat="1" applyFont="1" applyBorder="1" applyAlignment="1">
      <alignment horizontal="center" vertical="center" wrapText="1"/>
    </xf>
    <xf numFmtId="14" fontId="9" fillId="0" borderId="32" xfId="85" applyNumberFormat="1" applyBorder="1" applyAlignment="1">
      <alignment horizontal="center" vertical="center" wrapText="1"/>
    </xf>
    <xf numFmtId="14" fontId="9" fillId="0" borderId="33" xfId="85" applyNumberFormat="1" applyBorder="1" applyAlignment="1">
      <alignment horizontal="center" vertical="center" wrapText="1"/>
    </xf>
    <xf numFmtId="14" fontId="9" fillId="0" borderId="32" xfId="85" applyNumberFormat="1" applyBorder="1" applyAlignment="1">
      <alignment horizontal="center" vertical="center"/>
    </xf>
    <xf numFmtId="14" fontId="9" fillId="0" borderId="33" xfId="85" applyNumberFormat="1" applyBorder="1" applyAlignment="1">
      <alignment horizontal="center" vertical="center"/>
    </xf>
    <xf numFmtId="14" fontId="8" fillId="0" borderId="32" xfId="85" applyNumberFormat="1" applyFont="1" applyBorder="1" applyAlignment="1">
      <alignment horizontal="center" vertical="center"/>
    </xf>
    <xf numFmtId="0" fontId="9" fillId="0" borderId="33" xfId="85" applyBorder="1" applyAlignment="1">
      <alignment horizontal="justify" vertical="center" wrapText="1"/>
    </xf>
    <xf numFmtId="0" fontId="34" fillId="13" borderId="37" xfId="85" applyFont="1" applyFill="1" applyBorder="1" applyAlignment="1">
      <alignment horizontal="center" vertical="center" wrapText="1"/>
    </xf>
    <xf numFmtId="0" fontId="34" fillId="13" borderId="38" xfId="85" applyFont="1" applyFill="1" applyBorder="1" applyAlignment="1">
      <alignment horizontal="center" vertical="center" wrapText="1"/>
    </xf>
    <xf numFmtId="0" fontId="13" fillId="11" borderId="0" xfId="0" applyFont="1" applyFill="1" applyAlignment="1">
      <alignment vertical="center"/>
    </xf>
    <xf numFmtId="0" fontId="13" fillId="11" borderId="0" xfId="0" applyFont="1" applyFill="1"/>
    <xf numFmtId="0" fontId="0" fillId="11" borderId="0" xfId="0" applyFill="1"/>
    <xf numFmtId="0" fontId="0" fillId="11" borderId="0" xfId="0" applyFont="1" applyFill="1"/>
    <xf numFmtId="0" fontId="13" fillId="11" borderId="0" xfId="0" applyFont="1" applyFill="1" applyAlignment="1">
      <alignment wrapText="1"/>
    </xf>
    <xf numFmtId="0" fontId="0" fillId="11" borderId="0" xfId="0" applyFill="1" applyAlignment="1">
      <alignment wrapText="1"/>
    </xf>
    <xf numFmtId="0" fontId="27" fillId="11" borderId="0" xfId="0" applyFont="1" applyFill="1"/>
    <xf numFmtId="167" fontId="27" fillId="11" borderId="0" xfId="0" applyNumberFormat="1" applyFont="1" applyFill="1" applyAlignment="1">
      <alignment horizontal="right"/>
    </xf>
    <xf numFmtId="167" fontId="27" fillId="11" borderId="0" xfId="0" applyNumberFormat="1" applyFont="1" applyFill="1" applyAlignment="1">
      <alignment horizontal="center"/>
    </xf>
    <xf numFmtId="1" fontId="13" fillId="0" borderId="30" xfId="0" applyNumberFormat="1" applyFont="1" applyFill="1" applyBorder="1" applyAlignment="1">
      <alignment horizontal="center" vertical="center" wrapText="1"/>
    </xf>
    <xf numFmtId="0" fontId="31" fillId="0" borderId="0" xfId="87"/>
    <xf numFmtId="0" fontId="31" fillId="0" borderId="0" xfId="87" applyAlignment="1">
      <alignment horizontal="center" vertical="center" wrapText="1"/>
    </xf>
    <xf numFmtId="0" fontId="41" fillId="14" borderId="64" xfId="87" applyFont="1" applyFill="1" applyBorder="1" applyAlignment="1">
      <alignment horizontal="center" vertical="center" wrapText="1"/>
    </xf>
    <xf numFmtId="0" fontId="41" fillId="14" borderId="65" xfId="87" applyFont="1" applyFill="1" applyBorder="1" applyAlignment="1">
      <alignment horizontal="center" vertical="center" wrapText="1"/>
    </xf>
    <xf numFmtId="177" fontId="31" fillId="14" borderId="65" xfId="87" applyNumberFormat="1" applyFill="1" applyBorder="1" applyAlignment="1">
      <alignment horizontal="center" vertical="center" wrapText="1"/>
    </xf>
    <xf numFmtId="177" fontId="31" fillId="16" borderId="65" xfId="87" applyNumberFormat="1" applyFill="1" applyBorder="1" applyAlignment="1">
      <alignment horizontal="center" vertical="center" wrapText="1"/>
    </xf>
    <xf numFmtId="177" fontId="31" fillId="16" borderId="67" xfId="87" applyNumberFormat="1" applyFill="1" applyBorder="1" applyAlignment="1">
      <alignment horizontal="center" vertical="center" wrapText="1"/>
    </xf>
    <xf numFmtId="179" fontId="31" fillId="16" borderId="64" xfId="87" applyNumberFormat="1" applyFill="1" applyBorder="1" applyAlignment="1">
      <alignment horizontal="center" vertical="center" wrapText="1"/>
    </xf>
    <xf numFmtId="177" fontId="31" fillId="16" borderId="64" xfId="87" applyNumberFormat="1" applyFill="1" applyBorder="1" applyAlignment="1">
      <alignment horizontal="center" vertical="center" wrapText="1"/>
    </xf>
    <xf numFmtId="179" fontId="31" fillId="14" borderId="64" xfId="87" applyNumberFormat="1" applyFill="1" applyBorder="1" applyAlignment="1">
      <alignment horizontal="center" vertical="center" wrapText="1"/>
    </xf>
    <xf numFmtId="177" fontId="31" fillId="14" borderId="64" xfId="87" applyNumberFormat="1" applyFill="1" applyBorder="1" applyAlignment="1">
      <alignment horizontal="center" vertical="center" wrapText="1"/>
    </xf>
    <xf numFmtId="179" fontId="31" fillId="16" borderId="66" xfId="87" applyNumberFormat="1" applyFill="1" applyBorder="1" applyAlignment="1">
      <alignment horizontal="center" vertical="center" wrapText="1"/>
    </xf>
    <xf numFmtId="177" fontId="31" fillId="16" borderId="66" xfId="87" applyNumberFormat="1" applyFill="1" applyBorder="1" applyAlignment="1">
      <alignment horizontal="center" vertical="center" wrapText="1"/>
    </xf>
    <xf numFmtId="169" fontId="21" fillId="11" borderId="2" xfId="2" applyNumberFormat="1" applyFont="1" applyFill="1" applyBorder="1" applyAlignment="1">
      <alignment horizontal="center" vertical="center" wrapText="1"/>
    </xf>
    <xf numFmtId="169" fontId="21" fillId="11" borderId="0" xfId="2" applyNumberFormat="1" applyFont="1" applyFill="1" applyBorder="1" applyAlignment="1">
      <alignment horizontal="center" vertical="center" wrapText="1"/>
    </xf>
    <xf numFmtId="0" fontId="13" fillId="11" borderId="0" xfId="0" applyFont="1" applyFill="1" applyBorder="1" applyAlignment="1">
      <alignment vertical="center"/>
    </xf>
    <xf numFmtId="0" fontId="0" fillId="11" borderId="0" xfId="0" applyFill="1" applyBorder="1" applyAlignment="1">
      <alignment vertical="center"/>
    </xf>
    <xf numFmtId="1" fontId="13" fillId="0" borderId="4" xfId="0" applyNumberFormat="1" applyFont="1" applyFill="1" applyBorder="1" applyAlignment="1">
      <alignment horizontal="center" vertical="center" wrapText="1"/>
    </xf>
    <xf numFmtId="1" fontId="13" fillId="0" borderId="30" xfId="0" applyNumberFormat="1" applyFont="1" applyFill="1" applyBorder="1" applyAlignment="1">
      <alignment horizontal="center" vertical="center" wrapText="1"/>
    </xf>
    <xf numFmtId="0" fontId="7" fillId="0" borderId="4" xfId="85" applyFont="1" applyBorder="1" applyAlignment="1">
      <alignment vertical="center"/>
    </xf>
    <xf numFmtId="164" fontId="13" fillId="11" borderId="0" xfId="88" applyFont="1" applyFill="1" applyBorder="1" applyAlignment="1">
      <alignment vertical="center"/>
    </xf>
    <xf numFmtId="164" fontId="21" fillId="11" borderId="0" xfId="88" applyFont="1" applyFill="1" applyBorder="1" applyAlignment="1">
      <alignment horizontal="center" vertical="center" wrapText="1"/>
    </xf>
    <xf numFmtId="164" fontId="0" fillId="11" borderId="0" xfId="88" applyFont="1" applyFill="1" applyBorder="1" applyAlignment="1">
      <alignment vertical="center"/>
    </xf>
    <xf numFmtId="0" fontId="32" fillId="0" borderId="30"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13" fillId="0" borderId="4" xfId="0" applyFont="1" applyFill="1" applyBorder="1" applyAlignment="1">
      <alignment horizontal="justify" vertical="center" wrapText="1"/>
    </xf>
    <xf numFmtId="0" fontId="13" fillId="0" borderId="30" xfId="0" applyFont="1" applyFill="1" applyBorder="1" applyAlignment="1">
      <alignment horizontal="justify" vertical="center" wrapText="1"/>
    </xf>
    <xf numFmtId="0" fontId="13" fillId="0" borderId="35" xfId="0" applyFont="1" applyFill="1" applyBorder="1" applyAlignment="1">
      <alignment horizontal="justify" vertical="center" wrapText="1"/>
    </xf>
    <xf numFmtId="0" fontId="13" fillId="0" borderId="24" xfId="0" applyFont="1" applyFill="1" applyBorder="1" applyAlignment="1">
      <alignment horizontal="justify" vertical="center" wrapText="1"/>
    </xf>
    <xf numFmtId="0" fontId="32" fillId="0" borderId="35" xfId="0" applyFont="1" applyFill="1" applyBorder="1" applyAlignment="1">
      <alignment horizontal="center" vertical="center" wrapText="1"/>
    </xf>
    <xf numFmtId="0" fontId="32" fillId="0" borderId="24" xfId="0" applyFont="1" applyFill="1" applyBorder="1" applyAlignment="1">
      <alignment horizontal="center" vertical="center" wrapText="1"/>
    </xf>
    <xf numFmtId="0" fontId="23" fillId="0" borderId="33" xfId="0" applyFont="1" applyFill="1" applyBorder="1" applyAlignment="1">
      <alignment horizontal="justify" vertical="center" wrapText="1"/>
    </xf>
    <xf numFmtId="0" fontId="13" fillId="0" borderId="36" xfId="0" applyFont="1" applyFill="1" applyBorder="1" applyAlignment="1">
      <alignment horizontal="justify" vertical="center" wrapText="1"/>
    </xf>
    <xf numFmtId="0" fontId="13" fillId="0" borderId="33" xfId="0" applyFont="1" applyFill="1" applyBorder="1" applyAlignment="1">
      <alignment horizontal="justify" vertical="center" wrapText="1"/>
    </xf>
    <xf numFmtId="0" fontId="13" fillId="0" borderId="31" xfId="0" applyFont="1" applyFill="1" applyBorder="1" applyAlignment="1">
      <alignment horizontal="justify" vertical="center" wrapText="1"/>
    </xf>
    <xf numFmtId="0" fontId="13" fillId="11" borderId="0" xfId="0" applyFont="1" applyFill="1" applyBorder="1" applyAlignment="1">
      <alignment horizontal="center" vertical="center" wrapText="1"/>
    </xf>
    <xf numFmtId="0" fontId="0" fillId="11" borderId="0" xfId="0" applyFill="1" applyBorder="1" applyAlignment="1">
      <alignment horizontal="center" vertical="center" wrapText="1"/>
    </xf>
    <xf numFmtId="0" fontId="0" fillId="11" borderId="2" xfId="0" applyFill="1" applyBorder="1" applyAlignment="1">
      <alignment horizontal="center" vertical="center" wrapText="1"/>
    </xf>
    <xf numFmtId="10" fontId="13" fillId="11" borderId="0" xfId="1" applyNumberFormat="1" applyFont="1" applyFill="1" applyBorder="1" applyAlignment="1">
      <alignment vertical="center"/>
    </xf>
    <xf numFmtId="0" fontId="27" fillId="0" borderId="1" xfId="0" applyFont="1" applyBorder="1" applyAlignment="1">
      <alignment horizontal="center" vertical="center" wrapText="1"/>
    </xf>
    <xf numFmtId="0" fontId="27" fillId="0" borderId="1" xfId="0" applyFont="1" applyBorder="1" applyAlignment="1">
      <alignment horizontal="left" vertical="center" wrapText="1"/>
    </xf>
    <xf numFmtId="9" fontId="27" fillId="0" borderId="1" xfId="1" applyFont="1" applyBorder="1" applyAlignment="1">
      <alignment horizontal="center" vertical="center" wrapText="1"/>
    </xf>
    <xf numFmtId="0" fontId="30" fillId="0" borderId="1" xfId="0" applyNumberFormat="1" applyFont="1" applyFill="1" applyBorder="1" applyAlignment="1">
      <alignment horizontal="center" vertical="center"/>
    </xf>
    <xf numFmtId="4" fontId="27" fillId="0" borderId="49" xfId="0" applyNumberFormat="1" applyFont="1" applyBorder="1" applyAlignment="1">
      <alignment horizontal="center" vertical="center" wrapText="1"/>
    </xf>
    <xf numFmtId="4" fontId="27" fillId="0" borderId="1" xfId="0" applyNumberFormat="1" applyFont="1" applyBorder="1" applyAlignment="1">
      <alignment horizontal="center" vertical="center" wrapText="1"/>
    </xf>
    <xf numFmtId="0" fontId="27" fillId="0" borderId="2" xfId="0" applyFont="1" applyFill="1" applyBorder="1" applyAlignment="1">
      <alignment horizontal="center" vertical="center"/>
    </xf>
    <xf numFmtId="0" fontId="27" fillId="0" borderId="1" xfId="0" applyFont="1" applyFill="1" applyBorder="1" applyAlignment="1">
      <alignment horizontal="center" vertical="center"/>
    </xf>
    <xf numFmtId="0" fontId="45" fillId="0" borderId="4" xfId="0" applyNumberFormat="1" applyFont="1" applyFill="1" applyBorder="1" applyAlignment="1">
      <alignment horizontal="center" vertical="center"/>
    </xf>
    <xf numFmtId="0" fontId="45" fillId="0" borderId="35" xfId="0" applyNumberFormat="1" applyFont="1" applyFill="1" applyBorder="1" applyAlignment="1">
      <alignment horizontal="center" vertical="center"/>
    </xf>
    <xf numFmtId="0" fontId="27" fillId="11" borderId="0" xfId="0" applyFont="1" applyFill="1" applyAlignment="1">
      <alignment wrapText="1"/>
    </xf>
    <xf numFmtId="164" fontId="46" fillId="11" borderId="0" xfId="88" applyFont="1" applyFill="1" applyAlignment="1">
      <alignment horizontal="center" vertical="center" wrapText="1"/>
    </xf>
    <xf numFmtId="4" fontId="13" fillId="11" borderId="0" xfId="0" applyNumberFormat="1" applyFont="1" applyFill="1" applyBorder="1" applyAlignment="1">
      <alignment vertical="center"/>
    </xf>
    <xf numFmtId="0" fontId="45" fillId="0" borderId="30" xfId="0" applyNumberFormat="1" applyFont="1" applyFill="1" applyBorder="1" applyAlignment="1">
      <alignment horizontal="center" vertical="center"/>
    </xf>
    <xf numFmtId="0" fontId="45" fillId="0" borderId="1" xfId="0" applyNumberFormat="1" applyFont="1" applyFill="1" applyBorder="1" applyAlignment="1">
      <alignment horizontal="center" vertical="center"/>
    </xf>
    <xf numFmtId="0" fontId="44" fillId="11" borderId="33" xfId="0" applyFont="1" applyFill="1" applyBorder="1" applyAlignment="1">
      <alignment horizontal="justify" vertical="center" wrapText="1"/>
    </xf>
    <xf numFmtId="0" fontId="44" fillId="11" borderId="31" xfId="0" applyFont="1" applyFill="1" applyBorder="1" applyAlignment="1">
      <alignment horizontal="justify" vertical="center" wrapText="1"/>
    </xf>
    <xf numFmtId="0" fontId="47" fillId="11" borderId="33" xfId="0" applyFont="1" applyFill="1" applyBorder="1" applyAlignment="1">
      <alignment horizontal="justify" vertical="center" wrapText="1"/>
    </xf>
    <xf numFmtId="167" fontId="27" fillId="11" borderId="0" xfId="0" applyNumberFormat="1" applyFont="1" applyFill="1" applyAlignment="1">
      <alignment horizontal="left"/>
    </xf>
    <xf numFmtId="169" fontId="23" fillId="0" borderId="4" xfId="0" applyNumberFormat="1" applyFont="1" applyFill="1" applyBorder="1" applyAlignment="1">
      <alignment horizontal="center" vertical="center" wrapText="1"/>
    </xf>
    <xf numFmtId="0" fontId="27" fillId="11" borderId="30" xfId="0" applyFont="1" applyFill="1" applyBorder="1" applyAlignment="1">
      <alignment horizontal="center" vertical="center" wrapText="1"/>
    </xf>
    <xf numFmtId="9" fontId="27" fillId="11" borderId="30" xfId="1" applyNumberFormat="1" applyFont="1" applyFill="1" applyBorder="1" applyAlignment="1">
      <alignment horizontal="center" vertical="center" wrapText="1"/>
    </xf>
    <xf numFmtId="0" fontId="30" fillId="11" borderId="30" xfId="0" applyNumberFormat="1" applyFont="1" applyFill="1" applyBorder="1" applyAlignment="1">
      <alignment horizontal="center" vertical="center"/>
    </xf>
    <xf numFmtId="0" fontId="27" fillId="11" borderId="27" xfId="0" applyFont="1" applyFill="1" applyBorder="1" applyAlignment="1">
      <alignment horizontal="center" vertical="center" wrapText="1"/>
    </xf>
    <xf numFmtId="9" fontId="27" fillId="11" borderId="27" xfId="1" applyNumberFormat="1" applyFont="1" applyFill="1" applyBorder="1" applyAlignment="1">
      <alignment horizontal="center" vertical="center" wrapText="1"/>
    </xf>
    <xf numFmtId="0" fontId="27" fillId="11" borderId="0" xfId="0" applyFont="1" applyFill="1" applyAlignment="1">
      <alignment horizontal="center"/>
    </xf>
    <xf numFmtId="0" fontId="27" fillId="11" borderId="0" xfId="0" applyFont="1" applyFill="1" applyAlignment="1">
      <alignment horizontal="left" wrapText="1"/>
    </xf>
    <xf numFmtId="9" fontId="27" fillId="11" borderId="0" xfId="0" applyNumberFormat="1" applyFont="1" applyFill="1" applyAlignment="1">
      <alignment horizontal="center" vertical="center"/>
    </xf>
    <xf numFmtId="0" fontId="27" fillId="11" borderId="0" xfId="0" applyFont="1" applyFill="1" applyBorder="1" applyAlignment="1">
      <alignment horizontal="center" vertical="center"/>
    </xf>
    <xf numFmtId="0" fontId="9" fillId="11" borderId="32" xfId="85" applyFill="1" applyBorder="1" applyAlignment="1">
      <alignment horizontal="justify" vertical="center" wrapText="1"/>
    </xf>
    <xf numFmtId="176" fontId="9" fillId="11" borderId="4" xfId="85" applyNumberFormat="1" applyFill="1" applyBorder="1" applyAlignment="1">
      <alignment vertical="center"/>
    </xf>
    <xf numFmtId="0" fontId="9" fillId="11" borderId="4" xfId="85" applyFill="1" applyBorder="1" applyAlignment="1">
      <alignment horizontal="center" vertical="center"/>
    </xf>
    <xf numFmtId="178" fontId="9" fillId="11" borderId="33" xfId="85" applyNumberFormat="1" applyFill="1" applyBorder="1" applyAlignment="1">
      <alignment horizontal="center" vertical="center"/>
    </xf>
    <xf numFmtId="178" fontId="9" fillId="11" borderId="4" xfId="85" applyNumberFormat="1" applyFill="1" applyBorder="1" applyAlignment="1">
      <alignment horizontal="center" vertical="center"/>
    </xf>
    <xf numFmtId="178" fontId="9" fillId="11" borderId="33" xfId="85" applyNumberFormat="1" applyFill="1" applyBorder="1" applyAlignment="1">
      <alignment vertical="center"/>
    </xf>
    <xf numFmtId="10" fontId="9" fillId="11" borderId="4" xfId="1" applyNumberFormat="1" applyFont="1" applyFill="1" applyBorder="1" applyAlignment="1">
      <alignment horizontal="center" vertical="center"/>
    </xf>
    <xf numFmtId="9" fontId="9" fillId="11" borderId="32" xfId="1" applyFont="1" applyFill="1" applyBorder="1" applyAlignment="1">
      <alignment horizontal="center" vertical="center"/>
    </xf>
    <xf numFmtId="9" fontId="9" fillId="11" borderId="32" xfId="1" applyNumberFormat="1" applyFont="1" applyFill="1" applyBorder="1" applyAlignment="1">
      <alignment horizontal="center" vertical="center"/>
    </xf>
    <xf numFmtId="14" fontId="9" fillId="11" borderId="32" xfId="85" applyNumberFormat="1" applyFill="1" applyBorder="1" applyAlignment="1">
      <alignment vertical="center"/>
    </xf>
    <xf numFmtId="14" fontId="9" fillId="11" borderId="33" xfId="85" applyNumberFormat="1" applyFill="1" applyBorder="1" applyAlignment="1">
      <alignment vertical="center"/>
    </xf>
    <xf numFmtId="0" fontId="9" fillId="11" borderId="60" xfId="85" applyFill="1" applyBorder="1" applyAlignment="1">
      <alignment horizontal="center" vertical="center"/>
    </xf>
    <xf numFmtId="169" fontId="23" fillId="0" borderId="30" xfId="0" applyNumberFormat="1" applyFont="1" applyFill="1" applyBorder="1" applyAlignment="1">
      <alignment horizontal="center" vertical="center" wrapText="1"/>
    </xf>
    <xf numFmtId="169" fontId="23" fillId="0" borderId="35" xfId="0" applyNumberFormat="1" applyFont="1" applyFill="1" applyBorder="1" applyAlignment="1">
      <alignment horizontal="center" vertical="center" wrapText="1"/>
    </xf>
    <xf numFmtId="0" fontId="6" fillId="11" borderId="0" xfId="89" applyFill="1"/>
    <xf numFmtId="0" fontId="35" fillId="11" borderId="4" xfId="89" applyFont="1" applyFill="1" applyBorder="1" applyAlignment="1">
      <alignment horizontal="center" vertical="center"/>
    </xf>
    <xf numFmtId="0" fontId="47" fillId="0" borderId="4" xfId="0" applyFont="1" applyFill="1" applyBorder="1" applyAlignment="1">
      <alignment horizontal="center" vertical="center" wrapText="1"/>
    </xf>
    <xf numFmtId="0" fontId="34" fillId="20" borderId="50" xfId="85" applyFont="1" applyFill="1" applyBorder="1" applyAlignment="1">
      <alignment horizontal="center" vertical="center"/>
    </xf>
    <xf numFmtId="0" fontId="34" fillId="20" borderId="7" xfId="85" applyFont="1" applyFill="1" applyBorder="1" applyAlignment="1">
      <alignment horizontal="center" vertical="center"/>
    </xf>
    <xf numFmtId="0" fontId="34" fillId="20" borderId="48" xfId="85" applyFont="1" applyFill="1" applyBorder="1" applyAlignment="1">
      <alignment horizontal="center" vertical="center"/>
    </xf>
    <xf numFmtId="0" fontId="34" fillId="20" borderId="49" xfId="85" applyFont="1" applyFill="1" applyBorder="1" applyAlignment="1">
      <alignment horizontal="center" vertical="center"/>
    </xf>
    <xf numFmtId="0" fontId="34" fillId="20" borderId="1" xfId="85" applyFont="1" applyFill="1" applyBorder="1" applyAlignment="1">
      <alignment horizontal="center" vertical="center"/>
    </xf>
    <xf numFmtId="0" fontId="34" fillId="20" borderId="55" xfId="85" applyFont="1" applyFill="1" applyBorder="1" applyAlignment="1">
      <alignment horizontal="center" vertical="center"/>
    </xf>
    <xf numFmtId="14" fontId="9" fillId="0" borderId="41" xfId="85" applyNumberFormat="1" applyBorder="1" applyAlignment="1">
      <alignment horizontal="center" vertical="center" wrapText="1"/>
    </xf>
    <xf numFmtId="14" fontId="9" fillId="0" borderId="41" xfId="85" applyNumberFormat="1" applyBorder="1" applyAlignment="1">
      <alignment horizontal="center" vertical="center"/>
    </xf>
    <xf numFmtId="14" fontId="9" fillId="11" borderId="41" xfId="85" applyNumberFormat="1" applyFill="1" applyBorder="1" applyAlignment="1">
      <alignment vertical="center"/>
    </xf>
    <xf numFmtId="14" fontId="9" fillId="11" borderId="52" xfId="85" applyNumberFormat="1" applyFill="1" applyBorder="1" applyAlignment="1">
      <alignment vertical="center"/>
    </xf>
    <xf numFmtId="9" fontId="9" fillId="11" borderId="32" xfId="85" applyNumberFormat="1" applyFill="1" applyBorder="1" applyAlignment="1">
      <alignment horizontal="center" vertical="center"/>
    </xf>
    <xf numFmtId="9" fontId="9" fillId="11" borderId="4" xfId="1" applyFont="1" applyFill="1" applyBorder="1" applyAlignment="1">
      <alignment horizontal="center" vertical="center"/>
    </xf>
    <xf numFmtId="178" fontId="9" fillId="11" borderId="4" xfId="85" applyNumberFormat="1" applyFill="1" applyBorder="1" applyAlignment="1">
      <alignment horizontal="right" vertical="center"/>
    </xf>
    <xf numFmtId="0" fontId="13" fillId="11" borderId="4" xfId="0" applyFont="1" applyFill="1" applyBorder="1" applyAlignment="1">
      <alignment wrapText="1"/>
    </xf>
    <xf numFmtId="0" fontId="13" fillId="11" borderId="4" xfId="0" applyFont="1" applyFill="1" applyBorder="1"/>
    <xf numFmtId="167" fontId="27" fillId="11" borderId="4" xfId="0" applyNumberFormat="1" applyFont="1" applyFill="1" applyBorder="1" applyAlignment="1">
      <alignment horizontal="left"/>
    </xf>
    <xf numFmtId="167" fontId="27" fillId="11" borderId="4" xfId="0" applyNumberFormat="1" applyFont="1" applyFill="1" applyBorder="1" applyAlignment="1">
      <alignment horizontal="right"/>
    </xf>
    <xf numFmtId="167" fontId="27" fillId="11" borderId="4" xfId="0" applyNumberFormat="1" applyFont="1" applyFill="1" applyBorder="1" applyAlignment="1">
      <alignment horizontal="center"/>
    </xf>
    <xf numFmtId="0" fontId="27" fillId="11" borderId="44"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47" fillId="0" borderId="35" xfId="0" applyFont="1" applyFill="1" applyBorder="1" applyAlignment="1">
      <alignment horizontal="center" vertical="center" wrapText="1"/>
    </xf>
    <xf numFmtId="0" fontId="27" fillId="11" borderId="30" xfId="0" applyFont="1" applyFill="1" applyBorder="1" applyAlignment="1">
      <alignment horizontal="center" vertical="center" wrapText="1"/>
    </xf>
    <xf numFmtId="0" fontId="27" fillId="11" borderId="31" xfId="0" applyFont="1" applyFill="1" applyBorder="1" applyAlignment="1">
      <alignment horizontal="center" vertical="center" wrapText="1"/>
    </xf>
    <xf numFmtId="0" fontId="27" fillId="0" borderId="30" xfId="0" applyFont="1" applyBorder="1" applyAlignment="1">
      <alignment horizontal="center" vertical="center" wrapText="1"/>
    </xf>
    <xf numFmtId="0" fontId="13" fillId="0" borderId="71" xfId="0" applyFont="1" applyFill="1" applyBorder="1" applyAlignment="1">
      <alignment horizontal="center" vertical="center" wrapText="1"/>
    </xf>
    <xf numFmtId="0" fontId="13" fillId="0" borderId="6" xfId="0" applyFont="1" applyFill="1" applyBorder="1" applyAlignment="1">
      <alignment horizontal="center" vertical="center" wrapText="1"/>
    </xf>
    <xf numFmtId="4" fontId="13" fillId="0" borderId="72" xfId="0" applyNumberFormat="1" applyFont="1" applyFill="1" applyBorder="1" applyAlignment="1">
      <alignment horizontal="center" vertical="center" wrapText="1"/>
    </xf>
    <xf numFmtId="4" fontId="13" fillId="0" borderId="6" xfId="0" applyNumberFormat="1" applyFont="1" applyFill="1" applyBorder="1" applyAlignment="1">
      <alignment horizontal="center" vertical="center" wrapText="1"/>
    </xf>
    <xf numFmtId="4" fontId="13" fillId="0" borderId="6" xfId="0" applyNumberFormat="1" applyFont="1" applyFill="1" applyBorder="1" applyAlignment="1">
      <alignment horizontal="center" vertical="center"/>
    </xf>
    <xf numFmtId="1" fontId="13" fillId="0" borderId="36" xfId="0" applyNumberFormat="1" applyFont="1" applyFill="1" applyBorder="1" applyAlignment="1">
      <alignment horizontal="center" vertical="center" wrapText="1"/>
    </xf>
    <xf numFmtId="4" fontId="13" fillId="0" borderId="31" xfId="0" applyNumberFormat="1" applyFont="1" applyFill="1" applyBorder="1" applyAlignment="1">
      <alignment horizontal="center" vertical="center" wrapText="1"/>
    </xf>
    <xf numFmtId="4" fontId="13" fillId="0" borderId="33" xfId="0" applyNumberFormat="1" applyFont="1" applyFill="1" applyBorder="1" applyAlignment="1">
      <alignment horizontal="center" vertical="center" wrapText="1"/>
    </xf>
    <xf numFmtId="4" fontId="13" fillId="0" borderId="36" xfId="0" applyNumberFormat="1" applyFont="1" applyFill="1" applyBorder="1" applyAlignment="1">
      <alignment horizontal="center" vertical="center" wrapText="1"/>
    </xf>
    <xf numFmtId="4" fontId="44" fillId="11" borderId="40" xfId="0" applyNumberFormat="1" applyFont="1" applyFill="1" applyBorder="1" applyAlignment="1">
      <alignment horizontal="justify" vertical="center" wrapText="1"/>
    </xf>
    <xf numFmtId="0" fontId="13" fillId="0" borderId="41" xfId="0" applyFont="1" applyFill="1" applyBorder="1" applyAlignment="1">
      <alignment horizontal="justify" vertical="center" wrapText="1"/>
    </xf>
    <xf numFmtId="171" fontId="23" fillId="0" borderId="41" xfId="0" applyNumberFormat="1" applyFont="1" applyFill="1" applyBorder="1" applyAlignment="1">
      <alignment horizontal="justify" vertical="center" wrapText="1"/>
    </xf>
    <xf numFmtId="4" fontId="13" fillId="0" borderId="54" xfId="0" applyNumberFormat="1" applyFont="1" applyFill="1" applyBorder="1" applyAlignment="1">
      <alignment horizontal="justify" vertical="center" wrapText="1"/>
    </xf>
    <xf numFmtId="0" fontId="44" fillId="11" borderId="40" xfId="0" applyFont="1" applyFill="1" applyBorder="1" applyAlignment="1">
      <alignment horizontal="justify" vertical="center" wrapText="1"/>
    </xf>
    <xf numFmtId="0" fontId="44" fillId="11" borderId="41" xfId="0" applyFont="1" applyFill="1" applyBorder="1" applyAlignment="1">
      <alignment horizontal="justify" vertical="center" wrapText="1"/>
    </xf>
    <xf numFmtId="0" fontId="13" fillId="0" borderId="40" xfId="0" applyFont="1" applyFill="1" applyBorder="1" applyAlignment="1">
      <alignment horizontal="justify" vertical="center" wrapText="1"/>
    </xf>
    <xf numFmtId="0" fontId="0" fillId="0" borderId="41" xfId="0" applyFill="1" applyBorder="1" applyAlignment="1">
      <alignment horizontal="justify" vertical="center" wrapText="1"/>
    </xf>
    <xf numFmtId="0" fontId="23" fillId="0" borderId="41" xfId="0" applyFont="1" applyFill="1" applyBorder="1" applyAlignment="1">
      <alignment horizontal="justify" vertical="center" wrapText="1"/>
    </xf>
    <xf numFmtId="0" fontId="13" fillId="0" borderId="43" xfId="0" applyFont="1" applyFill="1" applyBorder="1" applyAlignment="1">
      <alignment horizontal="justify" vertical="center" wrapText="1"/>
    </xf>
    <xf numFmtId="169" fontId="25" fillId="21" borderId="21" xfId="2" applyNumberFormat="1" applyFont="1" applyFill="1" applyBorder="1" applyAlignment="1">
      <alignment horizontal="center" vertical="center" wrapText="1"/>
    </xf>
    <xf numFmtId="169" fontId="25" fillId="21" borderId="7" xfId="2" applyNumberFormat="1" applyFont="1" applyFill="1" applyBorder="1" applyAlignment="1">
      <alignment horizontal="center" vertical="center" wrapText="1"/>
    </xf>
    <xf numFmtId="0" fontId="32" fillId="11" borderId="0" xfId="0" applyFont="1" applyFill="1"/>
    <xf numFmtId="0" fontId="13" fillId="11" borderId="0" xfId="0" applyFont="1" applyFill="1" applyAlignment="1">
      <alignment horizontal="center"/>
    </xf>
    <xf numFmtId="164" fontId="13" fillId="11" borderId="0" xfId="88" applyNumberFormat="1" applyFont="1" applyFill="1" applyAlignment="1">
      <alignment horizontal="center"/>
    </xf>
    <xf numFmtId="169" fontId="13" fillId="0" borderId="35" xfId="0" applyNumberFormat="1" applyFont="1" applyFill="1" applyBorder="1" applyAlignment="1">
      <alignment horizontal="center" vertical="center" wrapText="1"/>
    </xf>
    <xf numFmtId="178" fontId="9" fillId="11" borderId="0" xfId="85" applyNumberFormat="1" applyFill="1" applyBorder="1" applyAlignment="1">
      <alignment vertical="center"/>
    </xf>
    <xf numFmtId="14" fontId="9" fillId="11" borderId="0" xfId="85" applyNumberFormat="1" applyFill="1" applyBorder="1" applyAlignment="1">
      <alignment vertical="center"/>
    </xf>
    <xf numFmtId="0" fontId="9" fillId="11" borderId="0" xfId="85" applyFill="1" applyBorder="1" applyAlignment="1">
      <alignment horizontal="left" vertical="center"/>
    </xf>
    <xf numFmtId="0" fontId="9" fillId="11" borderId="73" xfId="85" applyFill="1" applyBorder="1" applyAlignment="1">
      <alignment horizontal="center" vertical="center"/>
    </xf>
    <xf numFmtId="0" fontId="27" fillId="11" borderId="0" xfId="0" applyFont="1" applyFill="1" applyAlignment="1">
      <alignment horizontal="center" vertical="center"/>
    </xf>
    <xf numFmtId="0" fontId="13" fillId="11" borderId="20" xfId="0" applyFont="1" applyFill="1" applyBorder="1" applyAlignment="1">
      <alignment horizontal="center" vertical="center"/>
    </xf>
    <xf numFmtId="0" fontId="13" fillId="11" borderId="11" xfId="0" applyFont="1" applyFill="1" applyBorder="1" applyAlignment="1">
      <alignment horizontal="center" vertical="center"/>
    </xf>
    <xf numFmtId="0" fontId="24" fillId="11" borderId="11" xfId="0" applyFont="1" applyFill="1" applyBorder="1" applyAlignment="1">
      <alignment horizontal="center" vertical="center"/>
    </xf>
    <xf numFmtId="0" fontId="13" fillId="11" borderId="11" xfId="0" applyFont="1" applyFill="1" applyBorder="1" applyAlignment="1">
      <alignment horizontal="center" vertical="center" wrapText="1"/>
    </xf>
    <xf numFmtId="0" fontId="32" fillId="11" borderId="11" xfId="0" applyFont="1" applyFill="1" applyBorder="1" applyAlignment="1">
      <alignment horizontal="center" vertical="center" wrapText="1"/>
    </xf>
    <xf numFmtId="0" fontId="13" fillId="11" borderId="11" xfId="0" applyFont="1" applyFill="1" applyBorder="1" applyAlignment="1">
      <alignment vertical="center" wrapText="1"/>
    </xf>
    <xf numFmtId="1" fontId="28" fillId="11" borderId="0" xfId="0" applyNumberFormat="1" applyFont="1" applyFill="1" applyBorder="1" applyAlignment="1">
      <alignment horizontal="center" vertical="center" wrapText="1"/>
    </xf>
    <xf numFmtId="9" fontId="13" fillId="11" borderId="0" xfId="1" applyFont="1" applyFill="1" applyBorder="1" applyAlignment="1">
      <alignment horizontal="center" vertical="center"/>
    </xf>
    <xf numFmtId="14" fontId="13" fillId="11" borderId="0" xfId="12" applyNumberFormat="1" applyFont="1" applyFill="1" applyBorder="1" applyAlignment="1">
      <alignment horizontal="center" vertical="center"/>
    </xf>
    <xf numFmtId="14" fontId="13" fillId="11" borderId="0" xfId="0" applyNumberFormat="1" applyFont="1" applyFill="1" applyBorder="1" applyAlignment="1">
      <alignment horizontal="center" vertical="center"/>
    </xf>
    <xf numFmtId="0" fontId="13" fillId="11" borderId="0" xfId="0" applyNumberFormat="1" applyFont="1" applyFill="1" applyBorder="1" applyAlignment="1">
      <alignment horizontal="center" vertical="center"/>
    </xf>
    <xf numFmtId="171" fontId="13" fillId="11" borderId="0" xfId="0" applyNumberFormat="1" applyFont="1" applyFill="1" applyBorder="1" applyAlignment="1">
      <alignment horizontal="center" vertical="center"/>
    </xf>
    <xf numFmtId="4" fontId="13" fillId="11" borderId="0" xfId="0" applyNumberFormat="1" applyFont="1" applyFill="1" applyBorder="1" applyAlignment="1">
      <alignment horizontal="center" vertical="center"/>
    </xf>
    <xf numFmtId="0" fontId="13" fillId="11" borderId="0" xfId="0" applyFont="1" applyFill="1" applyBorder="1" applyAlignment="1">
      <alignment horizontal="center" vertical="center"/>
    </xf>
    <xf numFmtId="4" fontId="13" fillId="11" borderId="11" xfId="0" applyNumberFormat="1" applyFont="1" applyFill="1" applyBorder="1" applyAlignment="1">
      <alignment horizontal="center" vertical="center"/>
    </xf>
    <xf numFmtId="172" fontId="13" fillId="11" borderId="11" xfId="0" applyNumberFormat="1" applyFont="1" applyFill="1" applyBorder="1" applyAlignment="1">
      <alignment horizontal="center" vertical="center"/>
    </xf>
    <xf numFmtId="0" fontId="13" fillId="11" borderId="0" xfId="0" applyFont="1" applyFill="1" applyBorder="1" applyAlignment="1">
      <alignment horizontal="justify" vertical="center" wrapText="1"/>
    </xf>
    <xf numFmtId="0" fontId="13" fillId="11" borderId="2" xfId="0" applyFont="1" applyFill="1" applyBorder="1" applyAlignment="1">
      <alignment horizontal="center" vertical="center"/>
    </xf>
    <xf numFmtId="0" fontId="24" fillId="11" borderId="0" xfId="0" applyFont="1" applyFill="1" applyBorder="1" applyAlignment="1">
      <alignment horizontal="center" vertical="center"/>
    </xf>
    <xf numFmtId="0" fontId="32" fillId="11" borderId="0" xfId="0" applyFont="1" applyFill="1" applyBorder="1" applyAlignment="1">
      <alignment horizontal="center" vertical="center" wrapText="1"/>
    </xf>
    <xf numFmtId="0" fontId="13" fillId="11" borderId="0" xfId="0" applyFont="1" applyFill="1" applyBorder="1" applyAlignment="1">
      <alignment vertical="center" wrapText="1"/>
    </xf>
    <xf numFmtId="172" fontId="13" fillId="11" borderId="0" xfId="0" applyNumberFormat="1" applyFont="1" applyFill="1" applyBorder="1" applyAlignment="1">
      <alignment horizontal="center" vertical="center"/>
    </xf>
    <xf numFmtId="169" fontId="21" fillId="5" borderId="7" xfId="2" quotePrefix="1" applyNumberFormat="1" applyFont="1" applyFill="1" applyBorder="1" applyAlignment="1">
      <alignment horizontal="center" vertical="center" wrapText="1"/>
    </xf>
    <xf numFmtId="1" fontId="13" fillId="0" borderId="6" xfId="0" applyNumberFormat="1" applyFont="1" applyFill="1" applyBorder="1" applyAlignment="1">
      <alignment horizontal="center" vertical="center" wrapText="1"/>
    </xf>
    <xf numFmtId="0" fontId="13" fillId="6" borderId="4" xfId="0" applyFont="1" applyFill="1" applyBorder="1" applyAlignment="1">
      <alignment horizontal="center" vertical="center"/>
    </xf>
    <xf numFmtId="0" fontId="32" fillId="6" borderId="4" xfId="0" applyFont="1" applyFill="1" applyBorder="1" applyAlignment="1">
      <alignment horizontal="center" vertical="center"/>
    </xf>
    <xf numFmtId="0" fontId="13" fillId="6" borderId="4" xfId="0" applyFont="1" applyFill="1" applyBorder="1" applyAlignment="1">
      <alignment horizontal="center" vertical="center" wrapText="1"/>
    </xf>
    <xf numFmtId="0" fontId="13" fillId="6" borderId="4" xfId="0" applyFont="1" applyFill="1" applyBorder="1" applyAlignment="1">
      <alignment horizontal="justify" vertical="center" wrapText="1"/>
    </xf>
    <xf numFmtId="0" fontId="13" fillId="6" borderId="4" xfId="0" applyFont="1" applyFill="1" applyBorder="1" applyAlignment="1">
      <alignment vertical="center" wrapText="1"/>
    </xf>
    <xf numFmtId="14" fontId="13" fillId="6" borderId="4" xfId="12" applyNumberFormat="1" applyFont="1" applyFill="1" applyBorder="1" applyAlignment="1">
      <alignment horizontal="center" vertical="center"/>
    </xf>
    <xf numFmtId="14" fontId="13" fillId="6" borderId="4" xfId="0" applyNumberFormat="1" applyFont="1" applyFill="1" applyBorder="1" applyAlignment="1">
      <alignment horizontal="center" vertical="center"/>
    </xf>
    <xf numFmtId="0" fontId="13" fillId="6" borderId="4" xfId="0" applyNumberFormat="1" applyFont="1" applyFill="1" applyBorder="1" applyAlignment="1">
      <alignment horizontal="center" vertical="center"/>
    </xf>
    <xf numFmtId="171" fontId="13" fillId="6" borderId="4" xfId="0" applyNumberFormat="1" applyFont="1" applyFill="1" applyBorder="1" applyAlignment="1">
      <alignment horizontal="center" vertical="center"/>
    </xf>
    <xf numFmtId="171" fontId="13" fillId="0" borderId="33" xfId="0" applyNumberFormat="1" applyFont="1" applyFill="1" applyBorder="1" applyAlignment="1">
      <alignment horizontal="center" vertical="center"/>
    </xf>
    <xf numFmtId="0" fontId="13" fillId="0" borderId="6" xfId="0" applyFont="1" applyFill="1" applyBorder="1" applyAlignment="1">
      <alignment horizontal="center" vertical="center"/>
    </xf>
    <xf numFmtId="0" fontId="13" fillId="6" borderId="6" xfId="0" applyFont="1" applyFill="1" applyBorder="1" applyAlignment="1">
      <alignment horizontal="left" vertical="center" wrapText="1"/>
    </xf>
    <xf numFmtId="0" fontId="13" fillId="11" borderId="74" xfId="0" applyFont="1" applyFill="1" applyBorder="1" applyAlignment="1">
      <alignment horizontal="center" vertical="center"/>
    </xf>
    <xf numFmtId="0" fontId="32" fillId="11" borderId="74" xfId="0" applyFont="1" applyFill="1" applyBorder="1" applyAlignment="1">
      <alignment horizontal="center" vertical="center"/>
    </xf>
    <xf numFmtId="0" fontId="13" fillId="11" borderId="74" xfId="0" applyFont="1" applyFill="1" applyBorder="1" applyAlignment="1">
      <alignment horizontal="center" vertical="center" wrapText="1"/>
    </xf>
    <xf numFmtId="0" fontId="13" fillId="11" borderId="74" xfId="0" applyFont="1" applyFill="1" applyBorder="1" applyAlignment="1">
      <alignment horizontal="justify" vertical="center" wrapText="1"/>
    </xf>
    <xf numFmtId="0" fontId="32" fillId="11" borderId="0" xfId="0" applyFont="1" applyFill="1" applyBorder="1" applyAlignment="1">
      <alignment horizontal="center" vertical="center"/>
    </xf>
    <xf numFmtId="0" fontId="13" fillId="11" borderId="0" xfId="0" applyFont="1" applyFill="1" applyBorder="1" applyAlignment="1">
      <alignment horizontal="left" vertical="center" wrapText="1"/>
    </xf>
    <xf numFmtId="0" fontId="22" fillId="11" borderId="74" xfId="0" applyFont="1" applyFill="1" applyBorder="1" applyAlignment="1">
      <alignment horizontal="center" vertical="center" wrapText="1"/>
    </xf>
    <xf numFmtId="1" fontId="13" fillId="11" borderId="74" xfId="0" applyNumberFormat="1" applyFont="1" applyFill="1" applyBorder="1" applyAlignment="1">
      <alignment horizontal="center" vertical="center" wrapText="1"/>
    </xf>
    <xf numFmtId="169" fontId="23" fillId="11" borderId="74" xfId="0" applyNumberFormat="1" applyFont="1" applyFill="1" applyBorder="1" applyAlignment="1">
      <alignment horizontal="center" vertical="center" wrapText="1"/>
    </xf>
    <xf numFmtId="0" fontId="13" fillId="11" borderId="74" xfId="0" applyNumberFormat="1" applyFont="1" applyFill="1" applyBorder="1" applyAlignment="1">
      <alignment horizontal="center" vertical="center" wrapText="1"/>
    </xf>
    <xf numFmtId="171" fontId="13" fillId="11" borderId="74" xfId="0" applyNumberFormat="1" applyFont="1" applyFill="1" applyBorder="1" applyAlignment="1">
      <alignment horizontal="center" vertical="center" wrapText="1"/>
    </xf>
    <xf numFmtId="171" fontId="13" fillId="11" borderId="74" xfId="0" applyNumberFormat="1" applyFont="1" applyFill="1" applyBorder="1" applyAlignment="1">
      <alignment vertical="center" wrapText="1"/>
    </xf>
    <xf numFmtId="4" fontId="13" fillId="11" borderId="74" xfId="1" applyNumberFormat="1" applyFont="1" applyFill="1" applyBorder="1" applyAlignment="1">
      <alignment horizontal="center" vertical="center"/>
    </xf>
    <xf numFmtId="4" fontId="13" fillId="11" borderId="74" xfId="0" applyNumberFormat="1" applyFont="1" applyFill="1" applyBorder="1" applyAlignment="1">
      <alignment horizontal="center" vertical="center" wrapText="1"/>
    </xf>
    <xf numFmtId="0" fontId="22" fillId="11" borderId="0" xfId="0" applyFont="1" applyFill="1" applyBorder="1" applyAlignment="1">
      <alignment horizontal="center" vertical="center" wrapText="1"/>
    </xf>
    <xf numFmtId="1" fontId="13" fillId="11" borderId="0" xfId="0" applyNumberFormat="1" applyFont="1" applyFill="1" applyBorder="1" applyAlignment="1">
      <alignment horizontal="center" vertical="center" wrapText="1"/>
    </xf>
    <xf numFmtId="169" fontId="23" fillId="11" borderId="0" xfId="0" applyNumberFormat="1" applyFont="1" applyFill="1" applyBorder="1" applyAlignment="1">
      <alignment horizontal="center" vertical="center" wrapText="1"/>
    </xf>
    <xf numFmtId="0" fontId="13" fillId="11" borderId="0" xfId="0" applyNumberFormat="1" applyFont="1" applyFill="1" applyBorder="1" applyAlignment="1">
      <alignment horizontal="center" vertical="center" wrapText="1"/>
    </xf>
    <xf numFmtId="171" fontId="13" fillId="11" borderId="0" xfId="0" applyNumberFormat="1" applyFont="1" applyFill="1" applyBorder="1" applyAlignment="1">
      <alignment horizontal="center" vertical="center" wrapText="1"/>
    </xf>
    <xf numFmtId="171" fontId="13" fillId="11" borderId="0" xfId="0" applyNumberFormat="1" applyFont="1" applyFill="1" applyBorder="1" applyAlignment="1">
      <alignment vertical="center" wrapText="1"/>
    </xf>
    <xf numFmtId="4" fontId="13" fillId="11" borderId="0" xfId="1" applyNumberFormat="1" applyFont="1" applyFill="1" applyBorder="1" applyAlignment="1">
      <alignment horizontal="center" vertical="center"/>
    </xf>
    <xf numFmtId="4" fontId="13" fillId="11" borderId="0" xfId="0" applyNumberFormat="1" applyFont="1" applyFill="1" applyBorder="1" applyAlignment="1">
      <alignment horizontal="center" vertical="center" wrapText="1"/>
    </xf>
    <xf numFmtId="180" fontId="23" fillId="0" borderId="30" xfId="0" applyNumberFormat="1" applyFont="1" applyFill="1" applyBorder="1" applyAlignment="1">
      <alignment vertical="center"/>
    </xf>
    <xf numFmtId="180" fontId="23" fillId="0" borderId="4" xfId="0" applyNumberFormat="1" applyFont="1" applyFill="1" applyBorder="1" applyAlignment="1">
      <alignment vertical="center" wrapText="1"/>
    </xf>
    <xf numFmtId="180" fontId="23" fillId="0" borderId="4" xfId="0" applyNumberFormat="1" applyFont="1" applyFill="1" applyBorder="1" applyAlignment="1">
      <alignment vertical="center"/>
    </xf>
    <xf numFmtId="180" fontId="23" fillId="0" borderId="35" xfId="0" applyNumberFormat="1" applyFont="1" applyFill="1" applyBorder="1" applyAlignment="1">
      <alignment vertical="center"/>
    </xf>
    <xf numFmtId="175" fontId="13" fillId="0" borderId="30" xfId="0" applyNumberFormat="1" applyFont="1" applyFill="1" applyBorder="1" applyAlignment="1">
      <alignment horizontal="center" vertical="center" wrapText="1"/>
    </xf>
    <xf numFmtId="175" fontId="13" fillId="0" borderId="4" xfId="0" applyNumberFormat="1" applyFont="1" applyFill="1" applyBorder="1" applyAlignment="1">
      <alignment horizontal="center" vertical="center" wrapText="1"/>
    </xf>
    <xf numFmtId="175" fontId="13" fillId="0" borderId="35" xfId="0" applyNumberFormat="1" applyFont="1" applyFill="1" applyBorder="1" applyAlignment="1">
      <alignment horizontal="center" vertical="center" wrapText="1"/>
    </xf>
    <xf numFmtId="0" fontId="13" fillId="0" borderId="10" xfId="0" applyFont="1" applyFill="1" applyBorder="1" applyAlignment="1">
      <alignment horizontal="center" vertical="center"/>
    </xf>
    <xf numFmtId="169" fontId="49" fillId="22" borderId="34" xfId="2" applyNumberFormat="1" applyFont="1" applyFill="1" applyBorder="1" applyAlignment="1">
      <alignment horizontal="center" vertical="center" wrapText="1"/>
    </xf>
    <xf numFmtId="169" fontId="49" fillId="22" borderId="35" xfId="2" applyNumberFormat="1" applyFont="1" applyFill="1" applyBorder="1" applyAlignment="1">
      <alignment horizontal="center" vertical="center" wrapText="1"/>
    </xf>
    <xf numFmtId="0" fontId="14" fillId="11" borderId="0" xfId="0" applyFont="1" applyFill="1" applyBorder="1" applyAlignment="1">
      <alignment horizontal="center" vertical="center"/>
    </xf>
    <xf numFmtId="0" fontId="12" fillId="11" borderId="0" xfId="0" applyFont="1" applyFill="1" applyBorder="1" applyAlignment="1">
      <alignment horizontal="center" vertical="center"/>
    </xf>
    <xf numFmtId="0" fontId="14" fillId="11" borderId="0" xfId="0" applyFont="1" applyFill="1" applyBorder="1" applyAlignment="1" applyProtection="1">
      <alignment horizontal="center" vertical="center"/>
    </xf>
    <xf numFmtId="4" fontId="30" fillId="11" borderId="30" xfId="0" applyNumberFormat="1" applyFont="1" applyFill="1" applyBorder="1" applyAlignment="1">
      <alignment horizontal="center" vertical="center"/>
    </xf>
    <xf numFmtId="14" fontId="6" fillId="18" borderId="4" xfId="89" applyNumberFormat="1" applyFill="1" applyBorder="1" applyAlignment="1">
      <alignment horizontal="center" vertical="center"/>
    </xf>
    <xf numFmtId="0" fontId="6" fillId="11" borderId="4" xfId="89" applyFill="1" applyBorder="1" applyAlignment="1">
      <alignment horizontal="center" vertical="center"/>
    </xf>
    <xf numFmtId="0" fontId="6" fillId="11" borderId="0" xfId="89" applyFill="1" applyAlignment="1">
      <alignment horizontal="center" vertical="center"/>
    </xf>
    <xf numFmtId="14" fontId="6" fillId="19" borderId="4" xfId="89" applyNumberFormat="1" applyFill="1" applyBorder="1" applyAlignment="1">
      <alignment horizontal="center" vertical="center"/>
    </xf>
    <xf numFmtId="0" fontId="27" fillId="11" borderId="68" xfId="0" applyFont="1" applyFill="1" applyBorder="1" applyAlignment="1">
      <alignment horizontal="center" vertical="center" wrapText="1"/>
    </xf>
    <xf numFmtId="0" fontId="27" fillId="11" borderId="31" xfId="0" applyFont="1" applyFill="1" applyBorder="1" applyAlignment="1">
      <alignment horizontal="center" vertical="center" wrapText="1"/>
    </xf>
    <xf numFmtId="0" fontId="27" fillId="11" borderId="29" xfId="0" applyFont="1" applyFill="1" applyBorder="1" applyAlignment="1">
      <alignment horizontal="center" vertical="center" wrapText="1"/>
    </xf>
    <xf numFmtId="0" fontId="27" fillId="11" borderId="30" xfId="0" applyFont="1" applyFill="1" applyBorder="1" applyAlignment="1">
      <alignment horizontal="center" vertical="center" wrapText="1"/>
    </xf>
    <xf numFmtId="0" fontId="27" fillId="11" borderId="4" xfId="0" applyFont="1" applyFill="1" applyBorder="1" applyAlignment="1">
      <alignment horizontal="center" vertical="center" wrapText="1"/>
    </xf>
    <xf numFmtId="0" fontId="27" fillId="0" borderId="30" xfId="0" applyFont="1" applyBorder="1" applyAlignment="1">
      <alignment horizontal="center" vertical="center" wrapText="1"/>
    </xf>
    <xf numFmtId="0" fontId="25" fillId="5" borderId="1" xfId="3" applyFont="1" applyFill="1" applyBorder="1" applyAlignment="1">
      <alignment horizontal="center" vertical="center" wrapText="1"/>
    </xf>
    <xf numFmtId="0" fontId="27" fillId="0" borderId="29" xfId="0" applyFont="1" applyBorder="1" applyAlignment="1">
      <alignment horizontal="center" vertical="center" wrapText="1"/>
    </xf>
    <xf numFmtId="0" fontId="27" fillId="11" borderId="30" xfId="0" applyFont="1" applyFill="1" applyBorder="1" applyAlignment="1">
      <alignment horizontal="center" vertical="center" wrapText="1"/>
    </xf>
    <xf numFmtId="0" fontId="27" fillId="11" borderId="31" xfId="0" applyFont="1" applyFill="1" applyBorder="1" applyAlignment="1">
      <alignment horizontal="center" vertical="center" wrapText="1"/>
    </xf>
    <xf numFmtId="0" fontId="27" fillId="11" borderId="29" xfId="0" applyFont="1" applyFill="1" applyBorder="1" applyAlignment="1">
      <alignment horizontal="center" vertical="center" wrapText="1"/>
    </xf>
    <xf numFmtId="0" fontId="27" fillId="11" borderId="27" xfId="0" applyFont="1" applyFill="1" applyBorder="1" applyAlignment="1">
      <alignment horizontal="center" vertical="center" wrapText="1"/>
    </xf>
    <xf numFmtId="0" fontId="27" fillId="0" borderId="30" xfId="0" applyFont="1" applyBorder="1" applyAlignment="1">
      <alignment horizontal="center" vertical="center" wrapText="1"/>
    </xf>
    <xf numFmtId="0" fontId="9" fillId="11" borderId="37" xfId="85" applyFill="1" applyBorder="1" applyAlignment="1">
      <alignment horizontal="justify" vertical="center" wrapText="1"/>
    </xf>
    <xf numFmtId="176" fontId="9" fillId="11" borderId="24" xfId="85" applyNumberFormat="1" applyFill="1" applyBorder="1" applyAlignment="1">
      <alignment vertical="center"/>
    </xf>
    <xf numFmtId="0" fontId="9" fillId="11" borderId="24" xfId="85" applyFill="1" applyBorder="1" applyAlignment="1">
      <alignment horizontal="center" vertical="center"/>
    </xf>
    <xf numFmtId="178" fontId="9" fillId="11" borderId="38" xfId="85" applyNumberFormat="1" applyFill="1" applyBorder="1" applyAlignment="1">
      <alignment horizontal="center" vertical="center"/>
    </xf>
    <xf numFmtId="9" fontId="9" fillId="0" borderId="37" xfId="1" applyFont="1" applyBorder="1" applyAlignment="1">
      <alignment horizontal="center" vertical="center"/>
    </xf>
    <xf numFmtId="178" fontId="9" fillId="11" borderId="24" xfId="85" applyNumberFormat="1" applyFill="1" applyBorder="1" applyAlignment="1">
      <alignment horizontal="center" vertical="center"/>
    </xf>
    <xf numFmtId="10" fontId="9" fillId="11" borderId="24" xfId="1" applyNumberFormat="1" applyFont="1" applyFill="1" applyBorder="1" applyAlignment="1">
      <alignment horizontal="center" vertical="center"/>
    </xf>
    <xf numFmtId="178" fontId="9" fillId="11" borderId="38" xfId="85" applyNumberFormat="1" applyFill="1" applyBorder="1" applyAlignment="1">
      <alignment vertical="center"/>
    </xf>
    <xf numFmtId="9" fontId="9" fillId="11" borderId="37" xfId="1" applyNumberFormat="1" applyFont="1" applyFill="1" applyBorder="1" applyAlignment="1">
      <alignment horizontal="center" vertical="center"/>
    </xf>
    <xf numFmtId="9" fontId="9" fillId="11" borderId="37" xfId="1" applyFont="1" applyFill="1" applyBorder="1" applyAlignment="1">
      <alignment horizontal="center" vertical="center"/>
    </xf>
    <xf numFmtId="14" fontId="9" fillId="11" borderId="37" xfId="85" applyNumberFormat="1" applyFill="1" applyBorder="1" applyAlignment="1">
      <alignment vertical="center"/>
    </xf>
    <xf numFmtId="14" fontId="9" fillId="11" borderId="38" xfId="85" applyNumberFormat="1" applyFill="1" applyBorder="1" applyAlignment="1">
      <alignment vertical="center"/>
    </xf>
    <xf numFmtId="14" fontId="9" fillId="11" borderId="54" xfId="85" applyNumberFormat="1" applyFill="1" applyBorder="1" applyAlignment="1">
      <alignment vertical="center"/>
    </xf>
    <xf numFmtId="0" fontId="9" fillId="11" borderId="75" xfId="85" applyFill="1" applyBorder="1" applyAlignment="1">
      <alignment horizontal="justify" vertical="center" wrapText="1"/>
    </xf>
    <xf numFmtId="0" fontId="9" fillId="11" borderId="11" xfId="85" applyFill="1" applyBorder="1" applyAlignment="1">
      <alignment vertical="center"/>
    </xf>
    <xf numFmtId="176" fontId="9" fillId="11" borderId="11" xfId="85" applyNumberFormat="1" applyFill="1" applyBorder="1" applyAlignment="1">
      <alignment vertical="center"/>
    </xf>
    <xf numFmtId="0" fontId="9" fillId="11" borderId="11" xfId="85" applyFill="1" applyBorder="1" applyAlignment="1">
      <alignment horizontal="center" vertical="center"/>
    </xf>
    <xf numFmtId="178" fontId="9" fillId="11" borderId="11" xfId="85" applyNumberFormat="1" applyFill="1" applyBorder="1" applyAlignment="1">
      <alignment horizontal="center" vertical="center"/>
    </xf>
    <xf numFmtId="9" fontId="9" fillId="11" borderId="11" xfId="85" applyNumberFormat="1" applyFill="1" applyBorder="1" applyAlignment="1">
      <alignment horizontal="center" vertical="center"/>
    </xf>
    <xf numFmtId="178" fontId="9" fillId="11" borderId="11" xfId="85" applyNumberFormat="1" applyFill="1" applyBorder="1" applyAlignment="1">
      <alignment horizontal="right" vertical="center"/>
    </xf>
    <xf numFmtId="9" fontId="9" fillId="11" borderId="11" xfId="1" applyFont="1" applyFill="1" applyBorder="1" applyAlignment="1">
      <alignment horizontal="center" vertical="center"/>
    </xf>
    <xf numFmtId="178" fontId="9" fillId="11" borderId="11" xfId="85" applyNumberFormat="1" applyFill="1" applyBorder="1" applyAlignment="1">
      <alignment vertical="center"/>
    </xf>
    <xf numFmtId="14" fontId="9" fillId="11" borderId="11" xfId="85" applyNumberFormat="1" applyFill="1" applyBorder="1" applyAlignment="1">
      <alignment vertical="center"/>
    </xf>
    <xf numFmtId="0" fontId="27" fillId="11" borderId="32" xfId="85" applyFont="1" applyFill="1" applyBorder="1" applyAlignment="1">
      <alignment horizontal="justify" vertical="center" wrapText="1"/>
    </xf>
    <xf numFmtId="0" fontId="13" fillId="23" borderId="34" xfId="85" applyFont="1" applyFill="1" applyBorder="1" applyAlignment="1">
      <alignment horizontal="center" vertical="center"/>
    </xf>
    <xf numFmtId="173" fontId="13" fillId="23" borderId="36" xfId="85" applyNumberFormat="1" applyFont="1" applyFill="1" applyBorder="1" applyAlignment="1">
      <alignment vertical="center"/>
    </xf>
    <xf numFmtId="0" fontId="14" fillId="11" borderId="0" xfId="0" applyFont="1" applyFill="1" applyBorder="1" applyAlignment="1">
      <alignment vertical="center"/>
    </xf>
    <xf numFmtId="164" fontId="14" fillId="11" borderId="0" xfId="88" applyFont="1" applyFill="1" applyBorder="1" applyAlignment="1">
      <alignment vertical="center"/>
    </xf>
    <xf numFmtId="164" fontId="12" fillId="11" borderId="0" xfId="88" applyFont="1" applyFill="1" applyBorder="1" applyAlignment="1">
      <alignment vertical="center"/>
    </xf>
    <xf numFmtId="0" fontId="12" fillId="11" borderId="0" xfId="0" applyFont="1" applyFill="1" applyBorder="1" applyAlignment="1">
      <alignment vertical="center"/>
    </xf>
    <xf numFmtId="0" fontId="30" fillId="11" borderId="45" xfId="0" applyNumberFormat="1" applyFont="1" applyFill="1" applyBorder="1" applyAlignment="1">
      <alignment horizontal="center" vertical="center"/>
    </xf>
    <xf numFmtId="4" fontId="30" fillId="11" borderId="45" xfId="0" applyNumberFormat="1" applyFont="1" applyFill="1" applyBorder="1" applyAlignment="1">
      <alignment horizontal="center" vertical="center"/>
    </xf>
    <xf numFmtId="0" fontId="27" fillId="11" borderId="57" xfId="0" applyFont="1" applyFill="1" applyBorder="1" applyAlignment="1">
      <alignment horizontal="center" vertical="center" wrapText="1"/>
    </xf>
    <xf numFmtId="1" fontId="13" fillId="0" borderId="4" xfId="0" applyNumberFormat="1" applyFont="1" applyFill="1" applyBorder="1" applyAlignment="1">
      <alignment horizontal="center" vertical="center" wrapText="1"/>
    </xf>
    <xf numFmtId="1" fontId="13" fillId="0" borderId="35" xfId="0" applyNumberFormat="1" applyFont="1" applyFill="1" applyBorder="1" applyAlignment="1">
      <alignment horizontal="center" vertical="center" wrapText="1"/>
    </xf>
    <xf numFmtId="1" fontId="13" fillId="0" borderId="30" xfId="0" applyNumberFormat="1" applyFont="1" applyFill="1" applyBorder="1" applyAlignment="1">
      <alignment horizontal="center" vertical="center" wrapText="1"/>
    </xf>
    <xf numFmtId="1" fontId="28" fillId="0" borderId="4" xfId="0" applyNumberFormat="1" applyFont="1" applyFill="1" applyBorder="1" applyAlignment="1">
      <alignment horizontal="center" vertical="center" wrapText="1"/>
    </xf>
    <xf numFmtId="1" fontId="28" fillId="0" borderId="35" xfId="0" applyNumberFormat="1" applyFont="1" applyFill="1" applyBorder="1" applyAlignment="1">
      <alignment horizontal="center" vertical="center" wrapText="1"/>
    </xf>
    <xf numFmtId="1" fontId="13" fillId="0" borderId="6" xfId="0" applyNumberFormat="1" applyFont="1" applyFill="1" applyBorder="1" applyAlignment="1">
      <alignment horizontal="center" vertical="center" wrapText="1"/>
    </xf>
    <xf numFmtId="0" fontId="13" fillId="11" borderId="0" xfId="0" applyFont="1" applyFill="1" applyBorder="1" applyAlignment="1">
      <alignment horizontal="center" vertical="center"/>
    </xf>
    <xf numFmtId="0" fontId="5" fillId="11" borderId="4" xfId="85" applyFont="1" applyFill="1" applyBorder="1" applyAlignment="1">
      <alignment horizontal="center" vertical="center"/>
    </xf>
    <xf numFmtId="178" fontId="34" fillId="12" borderId="7" xfId="85" applyNumberFormat="1" applyFont="1" applyFill="1" applyBorder="1" applyAlignment="1">
      <alignment horizontal="center" vertical="center" wrapText="1"/>
    </xf>
    <xf numFmtId="178" fontId="9" fillId="11" borderId="9" xfId="85" applyNumberFormat="1" applyFill="1" applyBorder="1" applyAlignment="1">
      <alignment horizontal="right" vertical="center"/>
    </xf>
    <xf numFmtId="9" fontId="9" fillId="11" borderId="6" xfId="85" applyNumberFormat="1" applyFill="1" applyBorder="1" applyAlignment="1">
      <alignment horizontal="center" vertical="center"/>
    </xf>
    <xf numFmtId="9" fontId="9" fillId="11" borderId="4" xfId="85" applyNumberFormat="1" applyFill="1" applyBorder="1" applyAlignment="1">
      <alignment horizontal="center" vertical="center"/>
    </xf>
    <xf numFmtId="164" fontId="9" fillId="11" borderId="32" xfId="88" applyFont="1" applyFill="1" applyBorder="1" applyAlignment="1">
      <alignment horizontal="center" vertical="center"/>
    </xf>
    <xf numFmtId="0" fontId="13" fillId="0" borderId="23" xfId="0" applyFont="1" applyFill="1" applyBorder="1" applyAlignment="1">
      <alignment horizontal="center" vertical="center" wrapText="1"/>
    </xf>
    <xf numFmtId="0" fontId="13" fillId="0" borderId="38" xfId="0" applyFont="1" applyFill="1" applyBorder="1" applyAlignment="1">
      <alignment horizontal="justify" vertical="center" wrapText="1"/>
    </xf>
    <xf numFmtId="9" fontId="27" fillId="0" borderId="45" xfId="0" applyNumberFormat="1" applyFont="1" applyBorder="1" applyAlignment="1">
      <alignment horizontal="center" vertical="center" wrapText="1"/>
    </xf>
    <xf numFmtId="9" fontId="27" fillId="11" borderId="45" xfId="0" applyNumberFormat="1" applyFont="1" applyFill="1" applyBorder="1" applyAlignment="1">
      <alignment horizontal="center" vertical="center" wrapText="1"/>
    </xf>
    <xf numFmtId="9" fontId="27" fillId="0" borderId="30" xfId="1" applyNumberFormat="1" applyFont="1" applyBorder="1" applyAlignment="1">
      <alignment horizontal="center" vertical="center" wrapText="1"/>
    </xf>
    <xf numFmtId="4" fontId="44" fillId="11" borderId="54" xfId="0" applyNumberFormat="1" applyFont="1" applyFill="1" applyBorder="1" applyAlignment="1">
      <alignment horizontal="justify" vertical="center" wrapText="1"/>
    </xf>
    <xf numFmtId="0" fontId="44" fillId="11" borderId="54" xfId="0" applyFont="1" applyFill="1" applyBorder="1" applyAlignment="1">
      <alignment horizontal="justify" vertical="center" wrapText="1"/>
    </xf>
    <xf numFmtId="0" fontId="13" fillId="0" borderId="54" xfId="0" applyFont="1" applyFill="1" applyBorder="1" applyAlignment="1">
      <alignment horizontal="justify" vertical="center" wrapText="1"/>
    </xf>
    <xf numFmtId="4" fontId="14" fillId="11" borderId="0" xfId="0" applyNumberFormat="1" applyFont="1" applyFill="1" applyBorder="1" applyAlignment="1">
      <alignment vertical="center"/>
    </xf>
    <xf numFmtId="1" fontId="13" fillId="0" borderId="4" xfId="0" applyNumberFormat="1" applyFont="1" applyFill="1" applyBorder="1" applyAlignment="1">
      <alignment horizontal="center" vertical="center" wrapText="1"/>
    </xf>
    <xf numFmtId="1" fontId="28" fillId="0" borderId="24" xfId="0" applyNumberFormat="1" applyFont="1" applyFill="1" applyBorder="1" applyAlignment="1">
      <alignment horizontal="center" vertical="center" wrapText="1"/>
    </xf>
    <xf numFmtId="1" fontId="13" fillId="0" borderId="30" xfId="0" applyNumberFormat="1" applyFont="1" applyFill="1" applyBorder="1" applyAlignment="1">
      <alignment horizontal="center" vertical="center" wrapText="1"/>
    </xf>
    <xf numFmtId="0" fontId="27" fillId="11" borderId="37" xfId="0" applyFont="1" applyFill="1" applyBorder="1" applyAlignment="1">
      <alignment horizontal="center" vertical="center" wrapText="1"/>
    </xf>
    <xf numFmtId="0" fontId="27" fillId="11" borderId="24" xfId="0" applyFont="1" applyFill="1" applyBorder="1" applyAlignment="1">
      <alignment horizontal="center" vertical="center" wrapText="1"/>
    </xf>
    <xf numFmtId="0" fontId="27" fillId="11" borderId="1" xfId="0" applyFont="1" applyFill="1" applyBorder="1" applyAlignment="1">
      <alignment horizontal="center" vertical="center" wrapText="1"/>
    </xf>
    <xf numFmtId="9" fontId="27" fillId="11" borderId="1" xfId="1" applyNumberFormat="1" applyFont="1" applyFill="1" applyBorder="1" applyAlignment="1">
      <alignment horizontal="center" vertical="center" wrapText="1"/>
    </xf>
    <xf numFmtId="0" fontId="30" fillId="11" borderId="24" xfId="0" applyNumberFormat="1" applyFont="1" applyFill="1" applyBorder="1" applyAlignment="1">
      <alignment horizontal="center" vertical="center"/>
    </xf>
    <xf numFmtId="4" fontId="30" fillId="11" borderId="24" xfId="0" applyNumberFormat="1" applyFont="1" applyFill="1" applyBorder="1" applyAlignment="1">
      <alignment horizontal="center" vertical="center"/>
    </xf>
    <xf numFmtId="0" fontId="27" fillId="11" borderId="38" xfId="0" applyFont="1" applyFill="1" applyBorder="1" applyAlignment="1">
      <alignment horizontal="center" vertical="center" wrapText="1"/>
    </xf>
    <xf numFmtId="0" fontId="30" fillId="11" borderId="27" xfId="0" applyNumberFormat="1" applyFont="1" applyFill="1" applyBorder="1" applyAlignment="1">
      <alignment horizontal="center" vertical="center"/>
    </xf>
    <xf numFmtId="4" fontId="30" fillId="11" borderId="27" xfId="0" applyNumberFormat="1" applyFont="1" applyFill="1" applyBorder="1" applyAlignment="1">
      <alignment horizontal="center" vertical="center"/>
    </xf>
    <xf numFmtId="9" fontId="27" fillId="11" borderId="24" xfId="1" applyNumberFormat="1" applyFont="1" applyFill="1" applyBorder="1" applyAlignment="1">
      <alignment horizontal="center" vertical="center" wrapText="1"/>
    </xf>
    <xf numFmtId="9" fontId="27" fillId="11" borderId="4" xfId="1" applyNumberFormat="1" applyFont="1" applyFill="1" applyBorder="1" applyAlignment="1">
      <alignment horizontal="center" vertical="center" wrapText="1"/>
    </xf>
    <xf numFmtId="0" fontId="30" fillId="11" borderId="4" xfId="0" applyNumberFormat="1" applyFont="1" applyFill="1" applyBorder="1" applyAlignment="1">
      <alignment horizontal="center" vertical="center"/>
    </xf>
    <xf numFmtId="4" fontId="30" fillId="11" borderId="4" xfId="0" applyNumberFormat="1" applyFont="1" applyFill="1" applyBorder="1" applyAlignment="1">
      <alignment horizontal="center" vertical="center"/>
    </xf>
    <xf numFmtId="0" fontId="27" fillId="11" borderId="26" xfId="0" applyFont="1" applyFill="1" applyBorder="1" applyAlignment="1">
      <alignment horizontal="center" vertical="center" wrapText="1"/>
    </xf>
    <xf numFmtId="9" fontId="27" fillId="11" borderId="26" xfId="1" applyNumberFormat="1" applyFont="1" applyFill="1" applyBorder="1" applyAlignment="1">
      <alignment horizontal="center" vertical="center" wrapText="1"/>
    </xf>
    <xf numFmtId="0" fontId="30" fillId="11" borderId="26" xfId="0" applyNumberFormat="1" applyFont="1" applyFill="1" applyBorder="1" applyAlignment="1">
      <alignment horizontal="center" vertical="center"/>
    </xf>
    <xf numFmtId="4" fontId="30" fillId="11" borderId="26" xfId="0" applyNumberFormat="1" applyFont="1" applyFill="1" applyBorder="1" applyAlignment="1">
      <alignment horizontal="center" vertical="center"/>
    </xf>
    <xf numFmtId="0" fontId="13" fillId="11" borderId="8" xfId="0" applyFont="1" applyFill="1" applyBorder="1" applyAlignment="1">
      <alignment wrapText="1"/>
    </xf>
    <xf numFmtId="0" fontId="0" fillId="11" borderId="8" xfId="0" applyFill="1" applyBorder="1" applyAlignment="1">
      <alignment wrapText="1"/>
    </xf>
    <xf numFmtId="0" fontId="45" fillId="11" borderId="4" xfId="0" applyNumberFormat="1" applyFont="1" applyFill="1" applyBorder="1" applyAlignment="1">
      <alignment horizontal="center" vertical="center"/>
    </xf>
    <xf numFmtId="0" fontId="30" fillId="11" borderId="1" xfId="0" applyNumberFormat="1" applyFont="1" applyFill="1" applyBorder="1" applyAlignment="1">
      <alignment horizontal="center" vertical="center"/>
    </xf>
    <xf numFmtId="4" fontId="30" fillId="11" borderId="1" xfId="0" applyNumberFormat="1" applyFont="1" applyFill="1" applyBorder="1" applyAlignment="1">
      <alignment horizontal="center" vertical="center"/>
    </xf>
    <xf numFmtId="0" fontId="45" fillId="11" borderId="24" xfId="0" applyNumberFormat="1" applyFont="1" applyFill="1" applyBorder="1" applyAlignment="1">
      <alignment horizontal="center" vertical="center"/>
    </xf>
    <xf numFmtId="0" fontId="13" fillId="11" borderId="8" xfId="0" applyFont="1" applyFill="1" applyBorder="1"/>
    <xf numFmtId="0" fontId="0" fillId="11" borderId="8" xfId="0" applyFill="1" applyBorder="1"/>
    <xf numFmtId="164" fontId="23" fillId="0" borderId="30" xfId="0" applyNumberFormat="1" applyFont="1" applyFill="1" applyBorder="1" applyAlignment="1">
      <alignment vertical="center"/>
    </xf>
    <xf numFmtId="164" fontId="23" fillId="0" borderId="24" xfId="0" applyNumberFormat="1" applyFont="1" applyFill="1" applyBorder="1" applyAlignment="1">
      <alignment vertical="center"/>
    </xf>
    <xf numFmtId="164" fontId="23" fillId="0" borderId="4" xfId="0" applyNumberFormat="1" applyFont="1" applyFill="1" applyBorder="1" applyAlignment="1">
      <alignment vertical="center" wrapText="1"/>
    </xf>
    <xf numFmtId="164" fontId="23" fillId="0" borderId="35" xfId="0" applyNumberFormat="1" applyFont="1" applyFill="1" applyBorder="1" applyAlignment="1">
      <alignment vertical="center" wrapText="1"/>
    </xf>
    <xf numFmtId="164" fontId="13" fillId="11" borderId="0" xfId="0" applyNumberFormat="1" applyFont="1" applyFill="1" applyBorder="1" applyAlignment="1">
      <alignment horizontal="center" vertical="center"/>
    </xf>
    <xf numFmtId="164" fontId="13" fillId="0" borderId="30" xfId="1" applyNumberFormat="1" applyFont="1" applyFill="1" applyBorder="1" applyAlignment="1">
      <alignment horizontal="center" vertical="center" wrapText="1"/>
    </xf>
    <xf numFmtId="164" fontId="13" fillId="0" borderId="4" xfId="1" applyNumberFormat="1" applyFont="1" applyFill="1" applyBorder="1" applyAlignment="1">
      <alignment horizontal="center" vertical="center" wrapText="1"/>
    </xf>
    <xf numFmtId="164" fontId="13" fillId="0" borderId="35" xfId="1" applyNumberFormat="1" applyFont="1" applyFill="1" applyBorder="1" applyAlignment="1">
      <alignment horizontal="center" vertical="center" wrapText="1"/>
    </xf>
    <xf numFmtId="0" fontId="0" fillId="0" borderId="0" xfId="0" applyAlignment="1">
      <alignment horizontal="center" vertical="top" wrapText="1"/>
    </xf>
    <xf numFmtId="0" fontId="41" fillId="14" borderId="64" xfId="0" applyFont="1" applyFill="1" applyBorder="1" applyAlignment="1">
      <alignment horizontal="center" vertical="center" wrapText="1"/>
    </xf>
    <xf numFmtId="0" fontId="41" fillId="14" borderId="65" xfId="0" applyFont="1" applyFill="1" applyBorder="1" applyAlignment="1">
      <alignment horizontal="center" vertical="center" wrapText="1"/>
    </xf>
    <xf numFmtId="14" fontId="0" fillId="15" borderId="64" xfId="0" applyNumberFormat="1" applyFill="1" applyBorder="1" applyAlignment="1">
      <alignment horizontal="right" vertical="center" wrapText="1"/>
    </xf>
    <xf numFmtId="177" fontId="0" fillId="14" borderId="65" xfId="0" applyNumberFormat="1" applyFill="1" applyBorder="1" applyAlignment="1">
      <alignment horizontal="right" vertical="center" wrapText="1"/>
    </xf>
    <xf numFmtId="177" fontId="0" fillId="16" borderId="65" xfId="0" applyNumberFormat="1" applyFill="1" applyBorder="1" applyAlignment="1">
      <alignment horizontal="right" vertical="center" wrapText="1"/>
    </xf>
    <xf numFmtId="14" fontId="0" fillId="15" borderId="66" xfId="0" applyNumberFormat="1" applyFill="1" applyBorder="1" applyAlignment="1">
      <alignment horizontal="right" vertical="center" wrapText="1"/>
    </xf>
    <xf numFmtId="177" fontId="0" fillId="14" borderId="67" xfId="0" applyNumberFormat="1" applyFill="1" applyBorder="1" applyAlignment="1">
      <alignment horizontal="right" vertical="center" wrapText="1"/>
    </xf>
    <xf numFmtId="164" fontId="13" fillId="0" borderId="39" xfId="1" applyNumberFormat="1" applyFont="1" applyFill="1" applyBorder="1" applyAlignment="1">
      <alignment horizontal="center" vertical="center" wrapText="1"/>
    </xf>
    <xf numFmtId="164" fontId="13" fillId="0" borderId="9" xfId="1" applyNumberFormat="1" applyFont="1" applyFill="1" applyBorder="1" applyAlignment="1">
      <alignment horizontal="center" vertical="center" wrapText="1"/>
    </xf>
    <xf numFmtId="164" fontId="13" fillId="0" borderId="42" xfId="1" applyNumberFormat="1" applyFont="1" applyFill="1" applyBorder="1" applyAlignment="1">
      <alignment horizontal="center" vertical="center" wrapText="1"/>
    </xf>
    <xf numFmtId="180" fontId="13" fillId="0" borderId="71" xfId="0" applyNumberFormat="1" applyFont="1" applyFill="1" applyBorder="1" applyAlignment="1">
      <alignment horizontal="center" vertical="center" wrapText="1"/>
    </xf>
    <xf numFmtId="180" fontId="13" fillId="0" borderId="6" xfId="0" applyNumberFormat="1" applyFont="1" applyFill="1" applyBorder="1" applyAlignment="1">
      <alignment horizontal="center" vertical="center" wrapText="1"/>
    </xf>
    <xf numFmtId="180" fontId="13" fillId="0" borderId="72" xfId="0" applyNumberFormat="1" applyFont="1" applyFill="1" applyBorder="1" applyAlignment="1">
      <alignment horizontal="center" vertical="center" wrapText="1"/>
    </xf>
    <xf numFmtId="171" fontId="13" fillId="11" borderId="4" xfId="0" applyNumberFormat="1" applyFont="1" applyFill="1" applyBorder="1" applyAlignment="1">
      <alignment horizontal="center" vertical="center"/>
    </xf>
    <xf numFmtId="10" fontId="13" fillId="0" borderId="30" xfId="12" applyNumberFormat="1" applyFont="1" applyFill="1" applyBorder="1" applyAlignment="1">
      <alignment horizontal="center" vertical="center"/>
    </xf>
    <xf numFmtId="10" fontId="13" fillId="0" borderId="4" xfId="12" applyNumberFormat="1" applyFont="1" applyFill="1" applyBorder="1" applyAlignment="1">
      <alignment horizontal="center" vertical="center" wrapText="1"/>
    </xf>
    <xf numFmtId="10" fontId="13" fillId="0" borderId="4" xfId="12" applyNumberFormat="1" applyFont="1" applyFill="1" applyBorder="1" applyAlignment="1">
      <alignment horizontal="center" vertical="center"/>
    </xf>
    <xf numFmtId="10" fontId="13" fillId="0" borderId="35" xfId="12" applyNumberFormat="1" applyFont="1" applyFill="1" applyBorder="1" applyAlignment="1">
      <alignment horizontal="center" vertical="center"/>
    </xf>
    <xf numFmtId="10" fontId="13" fillId="11" borderId="74" xfId="12" applyNumberFormat="1" applyFont="1" applyFill="1" applyBorder="1" applyAlignment="1">
      <alignment horizontal="center" vertical="center" wrapText="1"/>
    </xf>
    <xf numFmtId="10" fontId="13" fillId="11" borderId="0" xfId="12" applyNumberFormat="1" applyFont="1" applyFill="1" applyBorder="1" applyAlignment="1">
      <alignment horizontal="center" vertical="center" wrapText="1"/>
    </xf>
    <xf numFmtId="10" fontId="13" fillId="11" borderId="0" xfId="1" applyNumberFormat="1" applyFont="1" applyFill="1" applyBorder="1" applyAlignment="1">
      <alignment horizontal="center" vertical="center"/>
    </xf>
    <xf numFmtId="10" fontId="13" fillId="6" borderId="4" xfId="1" applyNumberFormat="1" applyFont="1" applyFill="1" applyBorder="1" applyAlignment="1">
      <alignment horizontal="center" vertical="center"/>
    </xf>
    <xf numFmtId="182" fontId="13" fillId="0" borderId="4" xfId="0" applyNumberFormat="1" applyFont="1" applyFill="1" applyBorder="1" applyAlignment="1">
      <alignment horizontal="center" vertical="center" wrapText="1"/>
    </xf>
    <xf numFmtId="181" fontId="13" fillId="0" borderId="30" xfId="0" applyNumberFormat="1" applyFont="1" applyFill="1" applyBorder="1" applyAlignment="1">
      <alignment horizontal="center" vertical="center" wrapText="1"/>
    </xf>
    <xf numFmtId="164" fontId="23" fillId="0" borderId="4" xfId="0" applyNumberFormat="1" applyFont="1" applyFill="1" applyBorder="1" applyAlignment="1">
      <alignment vertical="center"/>
    </xf>
    <xf numFmtId="0" fontId="22" fillId="11" borderId="4" xfId="0" applyFont="1" applyFill="1" applyBorder="1" applyAlignment="1">
      <alignment horizontal="center" vertical="center" wrapText="1"/>
    </xf>
    <xf numFmtId="1" fontId="13" fillId="23" borderId="4" xfId="0" applyNumberFormat="1" applyFont="1" applyFill="1" applyBorder="1" applyAlignment="1">
      <alignment horizontal="center" vertical="center" wrapText="1"/>
    </xf>
    <xf numFmtId="164" fontId="23" fillId="0" borderId="4" xfId="88" applyFont="1" applyFill="1" applyBorder="1" applyAlignment="1">
      <alignment vertical="center" wrapText="1"/>
    </xf>
    <xf numFmtId="164" fontId="23" fillId="0" borderId="4" xfId="88" applyFont="1" applyFill="1" applyBorder="1" applyAlignment="1">
      <alignment vertical="center"/>
    </xf>
    <xf numFmtId="164" fontId="23" fillId="0" borderId="35" xfId="88" applyFont="1" applyFill="1" applyBorder="1" applyAlignment="1">
      <alignment vertical="center"/>
    </xf>
    <xf numFmtId="164" fontId="13" fillId="11" borderId="74" xfId="1" applyNumberFormat="1" applyFont="1" applyFill="1" applyBorder="1" applyAlignment="1">
      <alignment horizontal="center" vertical="center"/>
    </xf>
    <xf numFmtId="164" fontId="13" fillId="11" borderId="0" xfId="1" applyNumberFormat="1" applyFont="1" applyFill="1" applyBorder="1" applyAlignment="1">
      <alignment horizontal="center" vertical="center"/>
    </xf>
    <xf numFmtId="164" fontId="13" fillId="0" borderId="4" xfId="0" applyNumberFormat="1" applyFont="1" applyFill="1" applyBorder="1" applyAlignment="1">
      <alignment horizontal="center" vertical="center"/>
    </xf>
    <xf numFmtId="0" fontId="13" fillId="0" borderId="24" xfId="0" applyFont="1" applyFill="1" applyBorder="1" applyAlignment="1">
      <alignment horizontal="center" vertical="center"/>
    </xf>
    <xf numFmtId="0" fontId="47" fillId="0" borderId="24" xfId="0" applyFont="1" applyFill="1" applyBorder="1" applyAlignment="1">
      <alignment horizontal="center" vertical="center" wrapText="1"/>
    </xf>
    <xf numFmtId="1" fontId="13" fillId="0" borderId="24" xfId="0" applyNumberFormat="1" applyFont="1" applyFill="1" applyBorder="1" applyAlignment="1">
      <alignment horizontal="center" vertical="center" wrapText="1"/>
    </xf>
    <xf numFmtId="9" fontId="13" fillId="0" borderId="24" xfId="12" applyFont="1" applyFill="1" applyBorder="1" applyAlignment="1">
      <alignment horizontal="center" vertical="center"/>
    </xf>
    <xf numFmtId="169" fontId="13" fillId="0" borderId="24" xfId="0" applyNumberFormat="1" applyFont="1" applyFill="1" applyBorder="1" applyAlignment="1">
      <alignment horizontal="center" vertical="center" wrapText="1"/>
    </xf>
    <xf numFmtId="0" fontId="13" fillId="0" borderId="24" xfId="0" applyNumberFormat="1" applyFont="1" applyFill="1" applyBorder="1" applyAlignment="1">
      <alignment horizontal="center" vertical="center" wrapText="1"/>
    </xf>
    <xf numFmtId="164" fontId="23" fillId="0" borderId="24" xfId="0" applyNumberFormat="1" applyFont="1" applyFill="1" applyBorder="1" applyAlignment="1">
      <alignment vertical="center" wrapText="1"/>
    </xf>
    <xf numFmtId="171" fontId="13" fillId="0" borderId="24" xfId="0" applyNumberFormat="1" applyFont="1" applyFill="1" applyBorder="1" applyAlignment="1">
      <alignment horizontal="center" vertical="center"/>
    </xf>
    <xf numFmtId="4" fontId="13" fillId="0" borderId="24" xfId="0" applyNumberFormat="1" applyFont="1" applyFill="1" applyBorder="1" applyAlignment="1">
      <alignment horizontal="center" vertical="center" wrapText="1"/>
    </xf>
    <xf numFmtId="164" fontId="13" fillId="0" borderId="22" xfId="1" applyNumberFormat="1" applyFont="1" applyFill="1" applyBorder="1" applyAlignment="1">
      <alignment horizontal="center" vertical="center" wrapText="1"/>
    </xf>
    <xf numFmtId="180" fontId="13" fillId="0" borderId="23" xfId="0" applyNumberFormat="1" applyFont="1" applyFill="1" applyBorder="1" applyAlignment="1">
      <alignment horizontal="center" vertical="center" wrapText="1"/>
    </xf>
    <xf numFmtId="0" fontId="23" fillId="0" borderId="38" xfId="0" applyFont="1" applyFill="1" applyBorder="1" applyAlignment="1">
      <alignment horizontal="justify" vertical="center" wrapText="1"/>
    </xf>
    <xf numFmtId="0" fontId="13" fillId="11" borderId="35" xfId="0" applyFont="1" applyFill="1" applyBorder="1" applyAlignment="1">
      <alignment horizontal="center" vertical="center" wrapText="1"/>
    </xf>
    <xf numFmtId="9" fontId="13" fillId="0" borderId="35" xfId="12" applyFont="1" applyFill="1" applyBorder="1" applyAlignment="1">
      <alignment horizontal="center" vertical="center" wrapText="1"/>
    </xf>
    <xf numFmtId="0" fontId="13" fillId="0" borderId="72" xfId="0" applyFont="1" applyFill="1" applyBorder="1" applyAlignment="1">
      <alignment horizontal="center" vertical="center" wrapText="1"/>
    </xf>
    <xf numFmtId="0" fontId="13" fillId="11" borderId="8" xfId="0" applyFont="1" applyFill="1" applyBorder="1" applyAlignment="1">
      <alignment horizontal="center" vertical="center" wrapText="1"/>
    </xf>
    <xf numFmtId="0" fontId="13" fillId="11" borderId="8" xfId="0" applyFont="1" applyFill="1" applyBorder="1" applyAlignment="1">
      <alignment vertical="center"/>
    </xf>
    <xf numFmtId="164" fontId="13" fillId="11" borderId="8" xfId="88" applyFont="1" applyFill="1" applyBorder="1" applyAlignment="1">
      <alignment vertical="center"/>
    </xf>
    <xf numFmtId="183" fontId="13" fillId="0" borderId="4" xfId="0" applyNumberFormat="1" applyFont="1" applyFill="1" applyBorder="1" applyAlignment="1">
      <alignment horizontal="center" vertical="center" wrapText="1"/>
    </xf>
    <xf numFmtId="1" fontId="13" fillId="0" borderId="4" xfId="0" applyNumberFormat="1" applyFont="1" applyFill="1" applyBorder="1" applyAlignment="1">
      <alignment horizontal="center" vertical="center" wrapText="1"/>
    </xf>
    <xf numFmtId="1" fontId="13" fillId="0" borderId="35" xfId="0" applyNumberFormat="1" applyFont="1" applyFill="1" applyBorder="1" applyAlignment="1">
      <alignment horizontal="center" vertical="center" wrapText="1"/>
    </xf>
    <xf numFmtId="1" fontId="13" fillId="0" borderId="30" xfId="0" applyNumberFormat="1" applyFont="1" applyFill="1" applyBorder="1" applyAlignment="1">
      <alignment horizontal="center" vertical="center" wrapText="1"/>
    </xf>
    <xf numFmtId="1" fontId="28" fillId="0" borderId="35" xfId="0" applyNumberFormat="1" applyFont="1" applyFill="1" applyBorder="1" applyAlignment="1">
      <alignment horizontal="center" vertical="center" wrapText="1"/>
    </xf>
    <xf numFmtId="1" fontId="13" fillId="0" borderId="23" xfId="0" applyNumberFormat="1" applyFont="1" applyFill="1" applyBorder="1" applyAlignment="1">
      <alignment horizontal="center" vertical="center" wrapText="1"/>
    </xf>
    <xf numFmtId="1" fontId="13" fillId="0" borderId="24" xfId="0" applyNumberFormat="1" applyFont="1" applyFill="1" applyBorder="1" applyAlignment="1">
      <alignment horizontal="center" vertical="center" wrapText="1"/>
    </xf>
    <xf numFmtId="0" fontId="6" fillId="11" borderId="0" xfId="89" applyFill="1" applyAlignment="1">
      <alignment horizontal="center" vertical="center"/>
    </xf>
    <xf numFmtId="0" fontId="13" fillId="11" borderId="30" xfId="0" applyFont="1" applyFill="1" applyBorder="1" applyAlignment="1">
      <alignment horizontal="center" vertical="center" wrapText="1"/>
    </xf>
    <xf numFmtId="1" fontId="13" fillId="0" borderId="4" xfId="0" applyNumberFormat="1" applyFont="1" applyFill="1" applyBorder="1" applyAlignment="1">
      <alignment horizontal="center" vertical="center" wrapText="1"/>
    </xf>
    <xf numFmtId="1" fontId="28" fillId="0" borderId="24" xfId="0" applyNumberFormat="1" applyFont="1" applyFill="1" applyBorder="1" applyAlignment="1">
      <alignment horizontal="center" vertical="center" wrapText="1"/>
    </xf>
    <xf numFmtId="169" fontId="13" fillId="11" borderId="30" xfId="0" applyNumberFormat="1" applyFont="1" applyFill="1" applyBorder="1" applyAlignment="1">
      <alignment horizontal="center" vertical="center" wrapText="1"/>
    </xf>
    <xf numFmtId="169" fontId="13" fillId="11" borderId="4" xfId="0" applyNumberFormat="1" applyFont="1" applyFill="1" applyBorder="1" applyAlignment="1">
      <alignment horizontal="center" vertical="center" wrapText="1"/>
    </xf>
    <xf numFmtId="169" fontId="13" fillId="11" borderId="35"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10" fontId="13" fillId="0" borderId="24" xfId="12" applyNumberFormat="1" applyFont="1" applyFill="1" applyBorder="1" applyAlignment="1">
      <alignment horizontal="center" vertical="center"/>
    </xf>
    <xf numFmtId="169" fontId="23" fillId="0" borderId="24" xfId="0" applyNumberFormat="1" applyFont="1" applyFill="1" applyBorder="1" applyAlignment="1">
      <alignment horizontal="center" vertical="center" wrapText="1"/>
    </xf>
    <xf numFmtId="171" fontId="13" fillId="0" borderId="1" xfId="0" applyNumberFormat="1" applyFont="1" applyFill="1" applyBorder="1" applyAlignment="1">
      <alignment horizontal="center" vertical="center" wrapText="1"/>
    </xf>
    <xf numFmtId="180" fontId="23" fillId="0" borderId="24" xfId="0" applyNumberFormat="1" applyFont="1" applyFill="1" applyBorder="1" applyAlignment="1">
      <alignment vertical="center"/>
    </xf>
    <xf numFmtId="164" fontId="13" fillId="0" borderId="24" xfId="1" applyNumberFormat="1" applyFont="1" applyFill="1" applyBorder="1" applyAlignment="1">
      <alignment horizontal="center" vertical="center" wrapText="1"/>
    </xf>
    <xf numFmtId="175" fontId="13" fillId="0" borderId="24" xfId="0" applyNumberFormat="1" applyFont="1" applyFill="1" applyBorder="1" applyAlignment="1">
      <alignment horizontal="center" vertical="center" wrapText="1"/>
    </xf>
    <xf numFmtId="4" fontId="13" fillId="0" borderId="38" xfId="0" applyNumberFormat="1" applyFont="1" applyFill="1" applyBorder="1" applyAlignment="1">
      <alignment horizontal="center" vertical="center" wrapText="1"/>
    </xf>
    <xf numFmtId="4" fontId="13" fillId="0" borderId="23" xfId="0" applyNumberFormat="1" applyFont="1" applyFill="1" applyBorder="1" applyAlignment="1">
      <alignment horizontal="center" vertical="center" wrapText="1"/>
    </xf>
    <xf numFmtId="171" fontId="13" fillId="0" borderId="26" xfId="0" applyNumberFormat="1" applyFont="1" applyFill="1" applyBorder="1" applyAlignment="1">
      <alignment horizontal="center" vertical="center" wrapText="1"/>
    </xf>
    <xf numFmtId="0" fontId="14" fillId="11" borderId="8" xfId="0" applyFont="1" applyFill="1" applyBorder="1" applyAlignment="1">
      <alignment vertical="center"/>
    </xf>
    <xf numFmtId="0" fontId="14" fillId="11" borderId="8" xfId="0" applyFont="1" applyFill="1" applyBorder="1" applyAlignment="1" applyProtection="1">
      <alignment horizontal="center" vertical="center"/>
    </xf>
    <xf numFmtId="0" fontId="13" fillId="11" borderId="4" xfId="0" applyFont="1" applyFill="1" applyBorder="1" applyAlignment="1">
      <alignment horizontal="center" vertical="center" wrapText="1"/>
    </xf>
    <xf numFmtId="169" fontId="23" fillId="11" borderId="4" xfId="0" applyNumberFormat="1" applyFont="1" applyFill="1" applyBorder="1" applyAlignment="1">
      <alignment horizontal="center" vertical="center" wrapText="1"/>
    </xf>
    <xf numFmtId="10" fontId="13" fillId="11" borderId="4" xfId="12" applyNumberFormat="1" applyFont="1" applyFill="1" applyBorder="1" applyAlignment="1">
      <alignment horizontal="center" vertical="center" wrapText="1"/>
    </xf>
    <xf numFmtId="164" fontId="23" fillId="11" borderId="4" xfId="88" applyFont="1" applyFill="1" applyBorder="1" applyAlignment="1">
      <alignment vertical="center" wrapText="1"/>
    </xf>
    <xf numFmtId="171" fontId="13" fillId="11" borderId="4" xfId="0" applyNumberFormat="1" applyFont="1" applyFill="1" applyBorder="1" applyAlignment="1">
      <alignment horizontal="center" vertical="center" wrapText="1"/>
    </xf>
    <xf numFmtId="4" fontId="13" fillId="11" borderId="54" xfId="0" applyNumberFormat="1" applyFont="1" applyFill="1" applyBorder="1" applyAlignment="1">
      <alignment horizontal="justify" vertical="center" wrapText="1"/>
    </xf>
    <xf numFmtId="181" fontId="13" fillId="0" borderId="4" xfId="0" applyNumberFormat="1" applyFont="1" applyFill="1" applyBorder="1" applyAlignment="1">
      <alignment horizontal="center" vertical="center" wrapText="1"/>
    </xf>
    <xf numFmtId="9" fontId="13" fillId="0" borderId="24" xfId="12" applyFont="1" applyFill="1" applyBorder="1" applyAlignment="1">
      <alignment horizontal="center" vertical="center" wrapText="1"/>
    </xf>
    <xf numFmtId="181" fontId="13" fillId="0" borderId="24" xfId="0" applyNumberFormat="1" applyFont="1" applyFill="1" applyBorder="1" applyAlignment="1">
      <alignment horizontal="center" vertical="center" wrapText="1"/>
    </xf>
    <xf numFmtId="181" fontId="13" fillId="0" borderId="35" xfId="0" applyNumberFormat="1" applyFont="1" applyFill="1" applyBorder="1" applyAlignment="1">
      <alignment horizontal="center" vertical="center" wrapText="1"/>
    </xf>
    <xf numFmtId="0" fontId="44" fillId="11" borderId="43" xfId="0" applyFont="1" applyFill="1" applyBorder="1" applyAlignment="1">
      <alignment horizontal="justify" vertical="center" wrapText="1"/>
    </xf>
    <xf numFmtId="4" fontId="14" fillId="11" borderId="8" xfId="0" applyNumberFormat="1" applyFont="1" applyFill="1" applyBorder="1" applyAlignment="1">
      <alignment vertical="center"/>
    </xf>
    <xf numFmtId="182" fontId="13" fillId="0" borderId="30" xfId="0" applyNumberFormat="1" applyFont="1" applyFill="1" applyBorder="1" applyAlignment="1">
      <alignment horizontal="center" vertical="center" wrapText="1"/>
    </xf>
    <xf numFmtId="0" fontId="13" fillId="11" borderId="41" xfId="0" applyFont="1" applyFill="1" applyBorder="1" applyAlignment="1">
      <alignment horizontal="justify" vertical="center" wrapText="1"/>
    </xf>
    <xf numFmtId="0" fontId="13" fillId="11" borderId="4" xfId="0" applyFont="1" applyFill="1" applyBorder="1" applyAlignment="1">
      <alignment horizontal="center" vertical="center"/>
    </xf>
    <xf numFmtId="1" fontId="13" fillId="11" borderId="4" xfId="0" applyNumberFormat="1" applyFont="1" applyFill="1" applyBorder="1" applyAlignment="1">
      <alignment horizontal="center" vertical="center" wrapText="1"/>
    </xf>
    <xf numFmtId="164" fontId="23" fillId="11" borderId="24" xfId="0" applyNumberFormat="1" applyFont="1" applyFill="1" applyBorder="1" applyAlignment="1">
      <alignment vertical="center"/>
    </xf>
    <xf numFmtId="164" fontId="23" fillId="11" borderId="4" xfId="0" applyNumberFormat="1" applyFont="1" applyFill="1" applyBorder="1" applyAlignment="1">
      <alignment vertical="center" wrapText="1"/>
    </xf>
    <xf numFmtId="175" fontId="23" fillId="0" borderId="35" xfId="0" applyNumberFormat="1" applyFont="1" applyFill="1" applyBorder="1" applyAlignment="1">
      <alignment vertical="center" wrapText="1"/>
    </xf>
    <xf numFmtId="183" fontId="13" fillId="11" borderId="4" xfId="0" applyNumberFormat="1" applyFont="1" applyFill="1" applyBorder="1" applyAlignment="1">
      <alignment horizontal="center" vertical="center" wrapText="1"/>
    </xf>
    <xf numFmtId="10" fontId="13" fillId="0" borderId="24" xfId="12" applyNumberFormat="1" applyFont="1" applyFill="1" applyBorder="1" applyAlignment="1">
      <alignment horizontal="center" vertical="center" wrapText="1"/>
    </xf>
    <xf numFmtId="180" fontId="23" fillId="0" borderId="24" xfId="0" applyNumberFormat="1" applyFont="1" applyFill="1" applyBorder="1" applyAlignment="1">
      <alignment vertical="center" wrapText="1"/>
    </xf>
    <xf numFmtId="0" fontId="44" fillId="11" borderId="19" xfId="0" applyFont="1" applyFill="1" applyBorder="1" applyAlignment="1">
      <alignment horizontal="justify" vertical="center" wrapText="1"/>
    </xf>
    <xf numFmtId="0" fontId="30" fillId="11" borderId="78" xfId="0" applyNumberFormat="1" applyFont="1" applyFill="1" applyBorder="1" applyAlignment="1">
      <alignment horizontal="center" vertical="center"/>
    </xf>
    <xf numFmtId="0" fontId="30" fillId="11" borderId="9" xfId="0" applyNumberFormat="1" applyFont="1" applyFill="1" applyBorder="1" applyAlignment="1">
      <alignment horizontal="center" vertical="center"/>
    </xf>
    <xf numFmtId="0" fontId="30" fillId="11" borderId="25" xfId="0" applyNumberFormat="1" applyFont="1" applyFill="1" applyBorder="1" applyAlignment="1">
      <alignment horizontal="center" vertical="center"/>
    </xf>
    <xf numFmtId="0" fontId="30" fillId="11" borderId="2" xfId="0" applyNumberFormat="1" applyFont="1" applyFill="1" applyBorder="1" applyAlignment="1">
      <alignment horizontal="center" vertical="center"/>
    </xf>
    <xf numFmtId="0" fontId="30" fillId="11" borderId="22" xfId="0" applyNumberFormat="1" applyFont="1" applyFill="1" applyBorder="1" applyAlignment="1">
      <alignment horizontal="center" vertical="center"/>
    </xf>
    <xf numFmtId="0" fontId="30" fillId="11" borderId="39" xfId="0" applyNumberFormat="1" applyFont="1" applyFill="1" applyBorder="1" applyAlignment="1">
      <alignment horizontal="center" vertical="center"/>
    </xf>
    <xf numFmtId="167" fontId="27" fillId="11" borderId="4" xfId="0" applyNumberFormat="1" applyFont="1" applyFill="1" applyBorder="1" applyAlignment="1">
      <alignment horizontal="center" vertical="center"/>
    </xf>
    <xf numFmtId="0" fontId="13" fillId="11" borderId="23" xfId="0" applyFont="1" applyFill="1" applyBorder="1" applyAlignment="1">
      <alignment horizontal="center" vertical="center" wrapText="1"/>
    </xf>
    <xf numFmtId="0" fontId="23" fillId="0" borderId="4" xfId="0" applyFont="1" applyFill="1" applyBorder="1" applyAlignment="1">
      <alignment horizontal="center" vertical="center"/>
    </xf>
    <xf numFmtId="0" fontId="53" fillId="0" borderId="4" xfId="0" applyFont="1" applyFill="1" applyBorder="1" applyAlignment="1">
      <alignment horizontal="center" vertical="center" wrapText="1"/>
    </xf>
    <xf numFmtId="0" fontId="23" fillId="0" borderId="35" xfId="0" applyFont="1" applyFill="1" applyBorder="1" applyAlignment="1">
      <alignment horizontal="center" vertical="center"/>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1" fontId="13" fillId="10" borderId="35" xfId="0" applyNumberFormat="1" applyFont="1" applyFill="1" applyBorder="1" applyAlignment="1">
      <alignment horizontal="center" vertical="center" wrapText="1"/>
    </xf>
    <xf numFmtId="9" fontId="23" fillId="0" borderId="4" xfId="12" applyFont="1" applyFill="1" applyBorder="1" applyAlignment="1">
      <alignment horizontal="center" vertical="center"/>
    </xf>
    <xf numFmtId="171" fontId="23" fillId="0" borderId="4" xfId="0" applyNumberFormat="1" applyFont="1" applyFill="1" applyBorder="1" applyAlignment="1">
      <alignment horizontal="center" vertical="center"/>
    </xf>
    <xf numFmtId="164" fontId="23" fillId="0" borderId="35" xfId="0" applyNumberFormat="1" applyFont="1" applyFill="1" applyBorder="1" applyAlignment="1">
      <alignment vertical="center"/>
    </xf>
    <xf numFmtId="0" fontId="3" fillId="11" borderId="4" xfId="0" applyFont="1" applyFill="1" applyBorder="1" applyAlignment="1">
      <alignment horizontal="center" vertical="center" wrapText="1"/>
    </xf>
    <xf numFmtId="167" fontId="3" fillId="11" borderId="4" xfId="0" applyNumberFormat="1" applyFont="1" applyFill="1" applyBorder="1" applyAlignment="1">
      <alignment horizontal="center" vertical="center"/>
    </xf>
    <xf numFmtId="9" fontId="23" fillId="0" borderId="35" xfId="12" applyFont="1" applyFill="1" applyBorder="1" applyAlignment="1">
      <alignment horizontal="center" vertical="center"/>
    </xf>
    <xf numFmtId="171" fontId="23" fillId="0" borderId="30" xfId="0" applyNumberFormat="1" applyFont="1" applyFill="1" applyBorder="1" applyAlignment="1">
      <alignment horizontal="center" vertical="center"/>
    </xf>
    <xf numFmtId="9" fontId="23" fillId="0" borderId="4" xfId="12" applyFont="1" applyFill="1" applyBorder="1" applyAlignment="1">
      <alignment horizontal="center" vertical="center" wrapText="1"/>
    </xf>
    <xf numFmtId="171" fontId="23" fillId="0" borderId="4" xfId="0" applyNumberFormat="1" applyFont="1" applyFill="1" applyBorder="1" applyAlignment="1">
      <alignment horizontal="center" vertical="center" wrapText="1"/>
    </xf>
    <xf numFmtId="0" fontId="22" fillId="11" borderId="24" xfId="0" applyFont="1" applyFill="1" applyBorder="1" applyAlignment="1">
      <alignment horizontal="center" vertical="center" wrapText="1"/>
    </xf>
    <xf numFmtId="164" fontId="23" fillId="0" borderId="24" xfId="0" applyNumberFormat="1" applyFont="1" applyFill="1" applyBorder="1" applyAlignment="1">
      <alignment horizontal="right" vertical="center"/>
    </xf>
    <xf numFmtId="9" fontId="23" fillId="0" borderId="30" xfId="12" applyFont="1" applyFill="1" applyBorder="1" applyAlignment="1">
      <alignment horizontal="center" vertical="center" wrapText="1"/>
    </xf>
    <xf numFmtId="0" fontId="53" fillId="0" borderId="24" xfId="0" applyFont="1" applyFill="1" applyBorder="1" applyAlignment="1">
      <alignment horizontal="center" vertical="center" wrapText="1"/>
    </xf>
    <xf numFmtId="0" fontId="22" fillId="11" borderId="30" xfId="0" applyFont="1" applyFill="1" applyBorder="1" applyAlignment="1">
      <alignment horizontal="center" vertical="center" wrapText="1"/>
    </xf>
    <xf numFmtId="0" fontId="13" fillId="11" borderId="30" xfId="0" applyFont="1" applyFill="1" applyBorder="1" applyAlignment="1">
      <alignment horizontal="center" vertical="center"/>
    </xf>
    <xf numFmtId="171" fontId="23" fillId="0" borderId="35" xfId="0" applyNumberFormat="1" applyFont="1" applyFill="1" applyBorder="1" applyAlignment="1">
      <alignment horizontal="center" vertical="center"/>
    </xf>
    <xf numFmtId="0" fontId="23" fillId="0" borderId="27" xfId="0" applyFont="1" applyFill="1" applyBorder="1" applyAlignment="1">
      <alignment horizontal="center" vertical="center"/>
    </xf>
    <xf numFmtId="0" fontId="13" fillId="0" borderId="4" xfId="0" applyFont="1" applyFill="1" applyBorder="1" applyAlignment="1">
      <alignment horizontal="center" vertical="center"/>
    </xf>
    <xf numFmtId="0" fontId="22" fillId="0" borderId="4" xfId="0" applyFont="1" applyFill="1" applyBorder="1" applyAlignment="1">
      <alignment horizontal="center" vertical="center" wrapText="1"/>
    </xf>
    <xf numFmtId="1" fontId="13" fillId="0" borderId="4" xfId="0" applyNumberFormat="1" applyFont="1" applyFill="1" applyBorder="1" applyAlignment="1">
      <alignment horizontal="center" vertical="center" wrapText="1"/>
    </xf>
    <xf numFmtId="9" fontId="13" fillId="0" borderId="4" xfId="12" applyFont="1" applyFill="1" applyBorder="1" applyAlignment="1">
      <alignment horizontal="center" vertical="center"/>
    </xf>
    <xf numFmtId="169" fontId="13" fillId="0" borderId="4" xfId="0" applyNumberFormat="1" applyFont="1" applyFill="1" applyBorder="1" applyAlignment="1">
      <alignment horizontal="center" vertical="center" wrapText="1"/>
    </xf>
    <xf numFmtId="171" fontId="13" fillId="0" borderId="4" xfId="0" applyNumberFormat="1" applyFont="1" applyFill="1" applyBorder="1" applyAlignment="1">
      <alignment horizontal="center" vertical="center" wrapText="1"/>
    </xf>
    <xf numFmtId="171" fontId="13" fillId="0" borderId="4" xfId="0" applyNumberFormat="1" applyFont="1" applyFill="1" applyBorder="1" applyAlignment="1">
      <alignment horizontal="center" vertical="center"/>
    </xf>
    <xf numFmtId="0" fontId="13" fillId="0" borderId="4" xfId="0" applyFont="1" applyFill="1" applyBorder="1" applyAlignment="1">
      <alignment horizontal="center" vertical="center" wrapText="1"/>
    </xf>
    <xf numFmtId="9" fontId="13" fillId="0" borderId="4" xfId="12" applyFont="1" applyFill="1" applyBorder="1" applyAlignment="1">
      <alignment horizontal="center" vertical="center" wrapText="1"/>
    </xf>
    <xf numFmtId="171" fontId="13" fillId="0" borderId="24" xfId="0" applyNumberFormat="1" applyFont="1" applyFill="1" applyBorder="1" applyAlignment="1">
      <alignment horizontal="center" vertical="center" wrapText="1"/>
    </xf>
    <xf numFmtId="4" fontId="13" fillId="0" borderId="24" xfId="1" applyNumberFormat="1" applyFont="1" applyFill="1" applyBorder="1" applyAlignment="1">
      <alignment horizontal="center" vertical="center"/>
    </xf>
    <xf numFmtId="169" fontId="13" fillId="0" borderId="30" xfId="0" applyNumberFormat="1"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5" xfId="0" applyFont="1" applyFill="1" applyBorder="1" applyAlignment="1">
      <alignment horizontal="center" vertical="center"/>
    </xf>
    <xf numFmtId="1" fontId="13" fillId="0" borderId="35" xfId="0" applyNumberFormat="1" applyFont="1" applyFill="1" applyBorder="1" applyAlignment="1">
      <alignment horizontal="center" vertical="center" wrapText="1"/>
    </xf>
    <xf numFmtId="9" fontId="13" fillId="0" borderId="35" xfId="12" applyFont="1" applyFill="1" applyBorder="1" applyAlignment="1">
      <alignment horizontal="center" vertical="center"/>
    </xf>
    <xf numFmtId="0" fontId="13" fillId="0" borderId="35" xfId="0" applyNumberFormat="1" applyFont="1" applyFill="1" applyBorder="1" applyAlignment="1">
      <alignment horizontal="center" vertical="center" wrapText="1"/>
    </xf>
    <xf numFmtId="171" fontId="13" fillId="0" borderId="35" xfId="0" applyNumberFormat="1" applyFont="1" applyFill="1" applyBorder="1" applyAlignment="1">
      <alignment horizontal="center" vertical="center" wrapText="1"/>
    </xf>
    <xf numFmtId="171" fontId="13" fillId="0" borderId="35" xfId="0" applyNumberFormat="1" applyFont="1" applyFill="1" applyBorder="1" applyAlignment="1">
      <alignment horizontal="center" vertical="center"/>
    </xf>
    <xf numFmtId="4" fontId="13" fillId="0" borderId="35" xfId="1" applyNumberFormat="1" applyFont="1" applyFill="1" applyBorder="1" applyAlignment="1">
      <alignment horizontal="center" vertical="center"/>
    </xf>
    <xf numFmtId="4" fontId="13" fillId="0" borderId="35" xfId="0" applyNumberFormat="1" applyFont="1" applyFill="1" applyBorder="1" applyAlignment="1">
      <alignment horizontal="center" vertical="center" wrapText="1"/>
    </xf>
    <xf numFmtId="9" fontId="13" fillId="0" borderId="30" xfId="12" applyFont="1" applyFill="1" applyBorder="1" applyAlignment="1">
      <alignment horizontal="center" vertical="center" wrapText="1"/>
    </xf>
    <xf numFmtId="0" fontId="22" fillId="0" borderId="35"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13" fillId="0" borderId="24" xfId="0" applyFont="1" applyFill="1" applyBorder="1" applyAlignment="1">
      <alignment horizontal="center" vertical="center" wrapText="1"/>
    </xf>
    <xf numFmtId="1" fontId="13" fillId="0" borderId="30" xfId="0" applyNumberFormat="1" applyFont="1" applyFill="1" applyBorder="1" applyAlignment="1">
      <alignment horizontal="center" vertical="center" wrapText="1"/>
    </xf>
    <xf numFmtId="0" fontId="32" fillId="0" borderId="30"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13" fillId="0" borderId="4" xfId="0" applyFont="1" applyFill="1" applyBorder="1" applyAlignment="1">
      <alignment horizontal="justify" vertical="center" wrapText="1"/>
    </xf>
    <xf numFmtId="0" fontId="13" fillId="0" borderId="30" xfId="0" applyFont="1" applyFill="1" applyBorder="1" applyAlignment="1">
      <alignment horizontal="justify" vertical="center" wrapText="1"/>
    </xf>
    <xf numFmtId="0" fontId="13" fillId="0" borderId="35" xfId="0" applyFont="1" applyFill="1" applyBorder="1" applyAlignment="1">
      <alignment horizontal="justify" vertical="center" wrapText="1"/>
    </xf>
    <xf numFmtId="0" fontId="13" fillId="0" borderId="24" xfId="0" applyFont="1" applyFill="1" applyBorder="1" applyAlignment="1">
      <alignment horizontal="justify" vertical="center" wrapText="1"/>
    </xf>
    <xf numFmtId="0" fontId="32" fillId="0" borderId="35" xfId="0" applyFont="1" applyFill="1" applyBorder="1" applyAlignment="1">
      <alignment horizontal="center" vertical="center" wrapText="1"/>
    </xf>
    <xf numFmtId="0" fontId="32" fillId="0" borderId="24" xfId="0" applyFont="1" applyFill="1" applyBorder="1" applyAlignment="1">
      <alignment horizontal="center" vertical="center" wrapText="1"/>
    </xf>
    <xf numFmtId="169" fontId="23" fillId="0" borderId="4" xfId="0" applyNumberFormat="1" applyFont="1" applyFill="1" applyBorder="1" applyAlignment="1">
      <alignment horizontal="center" vertical="center" wrapText="1"/>
    </xf>
    <xf numFmtId="169" fontId="23" fillId="0" borderId="30" xfId="0" applyNumberFormat="1" applyFont="1" applyFill="1" applyBorder="1" applyAlignment="1">
      <alignment horizontal="center" vertical="center" wrapText="1"/>
    </xf>
    <xf numFmtId="169" fontId="23" fillId="0" borderId="35" xfId="0" applyNumberFormat="1" applyFont="1" applyFill="1" applyBorder="1" applyAlignment="1">
      <alignment horizontal="center" vertical="center" wrapText="1"/>
    </xf>
    <xf numFmtId="0" fontId="47" fillId="0" borderId="35" xfId="0" applyFont="1" applyFill="1" applyBorder="1" applyAlignment="1">
      <alignment horizontal="center" vertical="center" wrapText="1"/>
    </xf>
    <xf numFmtId="0" fontId="13" fillId="0" borderId="71" xfId="0" applyFont="1" applyFill="1" applyBorder="1" applyAlignment="1">
      <alignment horizontal="center" vertical="center" wrapText="1"/>
    </xf>
    <xf numFmtId="0" fontId="13" fillId="0" borderId="6" xfId="0" applyFont="1" applyFill="1" applyBorder="1" applyAlignment="1">
      <alignment horizontal="center" vertical="center" wrapText="1"/>
    </xf>
    <xf numFmtId="4" fontId="13" fillId="0" borderId="72" xfId="0" applyNumberFormat="1" applyFont="1" applyFill="1" applyBorder="1" applyAlignment="1">
      <alignment horizontal="center" vertical="center" wrapText="1"/>
    </xf>
    <xf numFmtId="1" fontId="13" fillId="0" borderId="36" xfId="0" applyNumberFormat="1" applyFont="1" applyFill="1" applyBorder="1" applyAlignment="1">
      <alignment horizontal="center" vertical="center" wrapText="1"/>
    </xf>
    <xf numFmtId="4" fontId="13" fillId="0" borderId="36" xfId="0" applyNumberFormat="1" applyFont="1" applyFill="1" applyBorder="1" applyAlignment="1">
      <alignment horizontal="center" vertical="center" wrapText="1"/>
    </xf>
    <xf numFmtId="0" fontId="23" fillId="0" borderId="43" xfId="0" applyFont="1" applyFill="1" applyBorder="1" applyAlignment="1">
      <alignment horizontal="justify" vertical="center" wrapText="1"/>
    </xf>
    <xf numFmtId="169" fontId="13" fillId="0" borderId="35" xfId="0" applyNumberFormat="1" applyFont="1" applyFill="1" applyBorder="1" applyAlignment="1">
      <alignment horizontal="center" vertical="center" wrapText="1"/>
    </xf>
    <xf numFmtId="0" fontId="13" fillId="11" borderId="0" xfId="0" applyFont="1" applyFill="1" applyBorder="1" applyAlignment="1">
      <alignment vertical="center" wrapText="1"/>
    </xf>
    <xf numFmtId="180" fontId="13" fillId="0" borderId="35" xfId="0" applyNumberFormat="1" applyFont="1" applyFill="1" applyBorder="1" applyAlignment="1">
      <alignment horizontal="center" vertical="center" wrapText="1"/>
    </xf>
    <xf numFmtId="175" fontId="13" fillId="0" borderId="35" xfId="0" applyNumberFormat="1"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38" xfId="0" applyFont="1" applyFill="1" applyBorder="1" applyAlignment="1">
      <alignment horizontal="justify" vertical="center" wrapText="1"/>
    </xf>
    <xf numFmtId="1" fontId="13" fillId="10" borderId="4" xfId="0" applyNumberFormat="1" applyFont="1" applyFill="1" applyBorder="1" applyAlignment="1">
      <alignment horizontal="center" vertical="center" wrapText="1"/>
    </xf>
    <xf numFmtId="1" fontId="13" fillId="0" borderId="24" xfId="0" applyNumberFormat="1" applyFont="1" applyFill="1" applyBorder="1" applyAlignment="1">
      <alignment horizontal="center" vertical="center" wrapText="1"/>
    </xf>
    <xf numFmtId="9" fontId="13" fillId="11" borderId="35" xfId="12" applyFont="1" applyFill="1" applyBorder="1" applyAlignment="1">
      <alignment horizontal="center" vertical="center"/>
    </xf>
    <xf numFmtId="0" fontId="13" fillId="11" borderId="24" xfId="0" applyFont="1" applyFill="1" applyBorder="1" applyAlignment="1">
      <alignment horizontal="center" vertical="center" wrapText="1"/>
    </xf>
    <xf numFmtId="169" fontId="23" fillId="11" borderId="24" xfId="0" applyNumberFormat="1" applyFont="1" applyFill="1" applyBorder="1" applyAlignment="1">
      <alignment horizontal="center" vertical="center" wrapText="1"/>
    </xf>
    <xf numFmtId="164" fontId="23" fillId="11" borderId="24" xfId="88" applyFont="1" applyFill="1" applyBorder="1" applyAlignment="1">
      <alignment vertical="center"/>
    </xf>
    <xf numFmtId="171" fontId="13" fillId="11" borderId="24" xfId="0" applyNumberFormat="1" applyFont="1" applyFill="1" applyBorder="1" applyAlignment="1">
      <alignment horizontal="center" vertical="center"/>
    </xf>
    <xf numFmtId="0" fontId="23" fillId="0" borderId="24" xfId="0" applyFont="1" applyFill="1" applyBorder="1" applyAlignment="1">
      <alignment horizontal="center" vertical="center"/>
    </xf>
    <xf numFmtId="0" fontId="13" fillId="11" borderId="43" xfId="0" applyFont="1" applyFill="1" applyBorder="1" applyAlignment="1">
      <alignment horizontal="justify" vertical="center" wrapText="1"/>
    </xf>
    <xf numFmtId="0" fontId="13" fillId="11" borderId="35" xfId="0" applyFont="1" applyFill="1" applyBorder="1" applyAlignment="1">
      <alignment horizontal="center" vertical="center"/>
    </xf>
    <xf numFmtId="0" fontId="22" fillId="11" borderId="35" xfId="0" applyFont="1" applyFill="1" applyBorder="1" applyAlignment="1">
      <alignment horizontal="center" vertical="center" wrapText="1"/>
    </xf>
    <xf numFmtId="1" fontId="13" fillId="0" borderId="4" xfId="0" applyNumberFormat="1" applyFont="1" applyFill="1" applyBorder="1" applyAlignment="1">
      <alignment horizontal="center" vertical="center" wrapText="1"/>
    </xf>
    <xf numFmtId="1" fontId="13" fillId="0" borderId="35" xfId="0" applyNumberFormat="1" applyFont="1" applyFill="1" applyBorder="1" applyAlignment="1">
      <alignment horizontal="center" vertical="center" wrapText="1"/>
    </xf>
    <xf numFmtId="1" fontId="13" fillId="0" borderId="30" xfId="0" applyNumberFormat="1" applyFont="1" applyFill="1" applyBorder="1" applyAlignment="1">
      <alignment horizontal="center" vertical="center" wrapText="1"/>
    </xf>
    <xf numFmtId="1" fontId="13" fillId="0" borderId="72" xfId="0" applyNumberFormat="1" applyFont="1" applyFill="1" applyBorder="1" applyAlignment="1">
      <alignment horizontal="center" vertical="center" wrapText="1"/>
    </xf>
    <xf numFmtId="4" fontId="54" fillId="0" borderId="4" xfId="0" applyNumberFormat="1" applyFont="1" applyFill="1" applyBorder="1" applyAlignment="1">
      <alignment horizontal="center" vertical="center" wrapText="1"/>
    </xf>
    <xf numFmtId="167" fontId="2" fillId="11" borderId="4" xfId="0" applyNumberFormat="1" applyFont="1" applyFill="1" applyBorder="1" applyAlignment="1">
      <alignment horizontal="center"/>
    </xf>
    <xf numFmtId="167" fontId="2" fillId="11" borderId="4" xfId="0" applyNumberFormat="1" applyFont="1" applyFill="1" applyBorder="1" applyAlignment="1">
      <alignment horizontal="center" vertical="center"/>
    </xf>
    <xf numFmtId="0" fontId="32" fillId="11" borderId="24" xfId="0" applyFont="1" applyFill="1" applyBorder="1" applyAlignment="1">
      <alignment horizontal="center" vertical="center" wrapText="1"/>
    </xf>
    <xf numFmtId="0" fontId="32" fillId="11" borderId="4" xfId="0" applyFont="1" applyFill="1" applyBorder="1" applyAlignment="1">
      <alignment horizontal="center" vertical="center" wrapText="1"/>
    </xf>
    <xf numFmtId="167" fontId="2" fillId="11" borderId="7" xfId="0" applyNumberFormat="1" applyFont="1" applyFill="1" applyBorder="1" applyAlignment="1">
      <alignment horizontal="center" vertical="center"/>
    </xf>
    <xf numFmtId="0" fontId="53" fillId="11" borderId="24" xfId="0" applyFont="1" applyFill="1" applyBorder="1" applyAlignment="1">
      <alignment horizontal="center" vertical="center" wrapText="1"/>
    </xf>
    <xf numFmtId="0" fontId="53" fillId="11" borderId="4" xfId="0" applyFont="1" applyFill="1" applyBorder="1" applyAlignment="1">
      <alignment horizontal="center" vertical="center" wrapText="1"/>
    </xf>
    <xf numFmtId="9" fontId="13" fillId="11" borderId="4" xfId="12" applyFont="1" applyFill="1" applyBorder="1" applyAlignment="1">
      <alignment horizontal="center" vertical="center" wrapText="1"/>
    </xf>
    <xf numFmtId="0" fontId="13" fillId="11" borderId="24" xfId="0" applyNumberFormat="1" applyFont="1" applyFill="1" applyBorder="1" applyAlignment="1">
      <alignment horizontal="center" vertical="center" wrapText="1"/>
    </xf>
    <xf numFmtId="171" fontId="13" fillId="11" borderId="1" xfId="0" applyNumberFormat="1" applyFont="1" applyFill="1" applyBorder="1" applyAlignment="1">
      <alignment horizontal="center" vertical="center" wrapText="1"/>
    </xf>
    <xf numFmtId="0" fontId="13" fillId="11" borderId="4" xfId="0" applyNumberFormat="1" applyFont="1" applyFill="1" applyBorder="1" applyAlignment="1">
      <alignment horizontal="center" vertical="center" wrapText="1"/>
    </xf>
    <xf numFmtId="9" fontId="13" fillId="11" borderId="35" xfId="12" applyFont="1" applyFill="1" applyBorder="1" applyAlignment="1">
      <alignment horizontal="center" vertical="center" wrapText="1"/>
    </xf>
    <xf numFmtId="169" fontId="23" fillId="11" borderId="35" xfId="0" applyNumberFormat="1" applyFont="1" applyFill="1" applyBorder="1" applyAlignment="1">
      <alignment horizontal="center" vertical="center" wrapText="1"/>
    </xf>
    <xf numFmtId="0" fontId="13" fillId="11" borderId="35" xfId="0" applyNumberFormat="1" applyFont="1" applyFill="1" applyBorder="1" applyAlignment="1">
      <alignment horizontal="center" vertical="center" wrapText="1"/>
    </xf>
    <xf numFmtId="171" fontId="13" fillId="11" borderId="35" xfId="0" applyNumberFormat="1" applyFont="1" applyFill="1" applyBorder="1" applyAlignment="1">
      <alignment horizontal="center" vertical="center" wrapText="1"/>
    </xf>
    <xf numFmtId="164" fontId="23" fillId="11" borderId="35" xfId="0" applyNumberFormat="1" applyFont="1" applyFill="1" applyBorder="1" applyAlignment="1">
      <alignment vertical="center" wrapText="1"/>
    </xf>
    <xf numFmtId="167" fontId="1" fillId="11" borderId="4" xfId="0" applyNumberFormat="1" applyFont="1" applyFill="1" applyBorder="1" applyAlignment="1">
      <alignment horizontal="center" vertical="center"/>
    </xf>
    <xf numFmtId="0" fontId="34" fillId="4" borderId="20" xfId="0" applyFont="1" applyFill="1" applyBorder="1" applyAlignment="1">
      <alignment horizontal="center" vertical="center" wrapText="1"/>
    </xf>
    <xf numFmtId="0" fontId="34" fillId="4" borderId="11" xfId="0" applyFont="1" applyFill="1" applyBorder="1" applyAlignment="1">
      <alignment horizontal="center" vertical="center" wrapText="1"/>
    </xf>
    <xf numFmtId="0" fontId="34" fillId="4" borderId="21" xfId="0" applyFont="1" applyFill="1" applyBorder="1" applyAlignment="1">
      <alignment horizontal="center" vertical="center" wrapText="1"/>
    </xf>
    <xf numFmtId="167" fontId="26" fillId="8" borderId="4" xfId="0" applyNumberFormat="1" applyFont="1" applyFill="1" applyBorder="1" applyAlignment="1">
      <alignment horizontal="center" vertical="center" wrapText="1"/>
    </xf>
    <xf numFmtId="0" fontId="48" fillId="4" borderId="22" xfId="0" applyFont="1" applyFill="1" applyBorder="1" applyAlignment="1">
      <alignment horizontal="center" wrapText="1"/>
    </xf>
    <xf numFmtId="0" fontId="48" fillId="4" borderId="5" xfId="0" applyFont="1" applyFill="1" applyBorder="1" applyAlignment="1">
      <alignment horizontal="center" wrapText="1"/>
    </xf>
    <xf numFmtId="0" fontId="48" fillId="4" borderId="23" xfId="0" applyFont="1" applyFill="1" applyBorder="1" applyAlignment="1">
      <alignment horizontal="center" wrapText="1"/>
    </xf>
    <xf numFmtId="14" fontId="34" fillId="12" borderId="31" xfId="85" applyNumberFormat="1" applyFont="1" applyFill="1" applyBorder="1" applyAlignment="1">
      <alignment horizontal="center" vertical="center" wrapText="1"/>
    </xf>
    <xf numFmtId="14" fontId="34" fillId="12" borderId="33" xfId="85" applyNumberFormat="1" applyFont="1" applyFill="1" applyBorder="1" applyAlignment="1">
      <alignment horizontal="center" vertical="center" wrapText="1"/>
    </xf>
    <xf numFmtId="14" fontId="34" fillId="12" borderId="48" xfId="85" applyNumberFormat="1" applyFont="1" applyFill="1" applyBorder="1" applyAlignment="1">
      <alignment horizontal="center" vertical="center" wrapText="1"/>
    </xf>
    <xf numFmtId="0" fontId="34" fillId="20" borderId="58" xfId="85" applyFont="1" applyFill="1" applyBorder="1" applyAlignment="1">
      <alignment horizontal="center" vertical="center" wrapText="1"/>
    </xf>
    <xf numFmtId="0" fontId="34" fillId="20" borderId="27" xfId="85" applyFont="1" applyFill="1" applyBorder="1" applyAlignment="1">
      <alignment horizontal="center" vertical="center" wrapText="1"/>
    </xf>
    <xf numFmtId="0" fontId="34" fillId="20" borderId="53" xfId="85" applyFont="1" applyFill="1" applyBorder="1" applyAlignment="1">
      <alignment horizontal="center" vertical="center" wrapText="1"/>
    </xf>
    <xf numFmtId="0" fontId="34" fillId="12" borderId="29" xfId="85" applyFont="1" applyFill="1" applyBorder="1" applyAlignment="1">
      <alignment horizontal="center" vertical="center" wrapText="1"/>
    </xf>
    <xf numFmtId="0" fontId="34" fillId="12" borderId="32" xfId="85" applyFont="1" applyFill="1" applyBorder="1" applyAlignment="1">
      <alignment horizontal="center" vertical="center" wrapText="1"/>
    </xf>
    <xf numFmtId="0" fontId="34" fillId="12" borderId="50" xfId="85" applyFont="1" applyFill="1" applyBorder="1" applyAlignment="1">
      <alignment horizontal="center" vertical="center" wrapText="1"/>
    </xf>
    <xf numFmtId="0" fontId="34" fillId="12" borderId="30" xfId="85" applyFont="1" applyFill="1" applyBorder="1" applyAlignment="1">
      <alignment horizontal="center" vertical="center" wrapText="1"/>
    </xf>
    <xf numFmtId="0" fontId="34" fillId="12" borderId="4" xfId="85" applyFont="1" applyFill="1" applyBorder="1" applyAlignment="1">
      <alignment horizontal="center" vertical="center" wrapText="1"/>
    </xf>
    <xf numFmtId="0" fontId="34" fillId="12" borderId="7" xfId="85" applyFont="1" applyFill="1" applyBorder="1" applyAlignment="1">
      <alignment horizontal="center" vertical="center" wrapText="1"/>
    </xf>
    <xf numFmtId="176" fontId="34" fillId="12" borderId="30" xfId="85" applyNumberFormat="1" applyFont="1" applyFill="1" applyBorder="1" applyAlignment="1">
      <alignment horizontal="center" vertical="center" wrapText="1"/>
    </xf>
    <xf numFmtId="176" fontId="34" fillId="12" borderId="4" xfId="85" applyNumberFormat="1" applyFont="1" applyFill="1" applyBorder="1" applyAlignment="1">
      <alignment horizontal="center" vertical="center" wrapText="1"/>
    </xf>
    <xf numFmtId="176" fontId="34" fillId="12" borderId="7" xfId="85" applyNumberFormat="1" applyFont="1" applyFill="1" applyBorder="1" applyAlignment="1">
      <alignment horizontal="center" vertical="center" wrapText="1"/>
    </xf>
    <xf numFmtId="178" fontId="34" fillId="12" borderId="31" xfId="85" applyNumberFormat="1" applyFont="1" applyFill="1" applyBorder="1" applyAlignment="1">
      <alignment horizontal="center" vertical="center" wrapText="1"/>
    </xf>
    <xf numFmtId="178" fontId="34" fillId="12" borderId="33" xfId="85" applyNumberFormat="1" applyFont="1" applyFill="1" applyBorder="1" applyAlignment="1">
      <alignment horizontal="center" vertical="center" wrapText="1"/>
    </xf>
    <xf numFmtId="178" fontId="34" fillId="12" borderId="48" xfId="85" applyNumberFormat="1" applyFont="1" applyFill="1" applyBorder="1" applyAlignment="1">
      <alignment horizontal="center" vertical="center" wrapText="1"/>
    </xf>
    <xf numFmtId="0" fontId="9" fillId="11" borderId="4" xfId="85" applyFill="1" applyBorder="1" applyAlignment="1">
      <alignment horizontal="center" vertical="center"/>
    </xf>
    <xf numFmtId="0" fontId="34" fillId="13" borderId="13" xfId="85" applyFont="1" applyFill="1" applyBorder="1" applyAlignment="1">
      <alignment horizontal="center" vertical="center" wrapText="1"/>
    </xf>
    <xf numFmtId="0" fontId="34" fillId="13" borderId="14" xfId="85" applyFont="1" applyFill="1" applyBorder="1" applyAlignment="1">
      <alignment horizontal="center" vertical="center" wrapText="1"/>
    </xf>
    <xf numFmtId="0" fontId="34" fillId="13" borderId="15" xfId="85" applyFont="1" applyFill="1" applyBorder="1" applyAlignment="1">
      <alignment horizontal="center" vertical="center" wrapText="1"/>
    </xf>
    <xf numFmtId="0" fontId="34" fillId="13" borderId="16" xfId="85" applyFont="1" applyFill="1" applyBorder="1" applyAlignment="1">
      <alignment horizontal="center" vertical="center" wrapText="1"/>
    </xf>
    <xf numFmtId="0" fontId="34" fillId="13" borderId="62" xfId="85" applyFont="1" applyFill="1" applyBorder="1" applyAlignment="1">
      <alignment horizontal="center" vertical="center" wrapText="1"/>
    </xf>
    <xf numFmtId="0" fontId="34" fillId="13" borderId="54" xfId="85" applyFont="1" applyFill="1" applyBorder="1" applyAlignment="1">
      <alignment horizontal="center" vertical="center" wrapText="1"/>
    </xf>
    <xf numFmtId="0" fontId="34" fillId="12" borderId="29" xfId="85" applyFont="1" applyFill="1" applyBorder="1" applyAlignment="1">
      <alignment horizontal="center" vertical="center"/>
    </xf>
    <xf numFmtId="0" fontId="34" fillId="12" borderId="30" xfId="85" applyFont="1" applyFill="1" applyBorder="1" applyAlignment="1">
      <alignment horizontal="center" vertical="center"/>
    </xf>
    <xf numFmtId="0" fontId="34" fillId="12" borderId="51" xfId="85" applyFont="1" applyFill="1" applyBorder="1" applyAlignment="1">
      <alignment horizontal="center" vertical="center"/>
    </xf>
    <xf numFmtId="0" fontId="34" fillId="12" borderId="40" xfId="85" applyFont="1" applyFill="1" applyBorder="1" applyAlignment="1">
      <alignment horizontal="center" vertical="center"/>
    </xf>
    <xf numFmtId="0" fontId="34" fillId="12" borderId="31" xfId="85" applyFont="1" applyFill="1" applyBorder="1" applyAlignment="1">
      <alignment horizontal="center" vertical="center"/>
    </xf>
    <xf numFmtId="0" fontId="34" fillId="12" borderId="32" xfId="85" applyFont="1" applyFill="1" applyBorder="1" applyAlignment="1">
      <alignment horizontal="center" vertical="center"/>
    </xf>
    <xf numFmtId="0" fontId="34" fillId="12" borderId="33" xfId="85" applyFont="1" applyFill="1" applyBorder="1" applyAlignment="1">
      <alignment horizontal="center" vertical="center"/>
    </xf>
    <xf numFmtId="0" fontId="34" fillId="20" borderId="59" xfId="85" applyFont="1" applyFill="1" applyBorder="1" applyAlignment="1">
      <alignment horizontal="center" vertical="center"/>
    </xf>
    <xf numFmtId="0" fontId="34" fillId="20" borderId="60" xfId="85" applyFont="1" applyFill="1" applyBorder="1" applyAlignment="1">
      <alignment horizontal="center" vertical="center"/>
    </xf>
    <xf numFmtId="0" fontId="34" fillId="20" borderId="61" xfId="85" applyFont="1" applyFill="1" applyBorder="1" applyAlignment="1">
      <alignment horizontal="center" vertical="center"/>
    </xf>
    <xf numFmtId="0" fontId="34" fillId="20" borderId="29" xfId="85" applyFont="1" applyFill="1" applyBorder="1" applyAlignment="1">
      <alignment horizontal="center" vertical="center"/>
    </xf>
    <xf numFmtId="0" fontId="34" fillId="20" borderId="30" xfId="85" applyFont="1" applyFill="1" applyBorder="1" applyAlignment="1">
      <alignment horizontal="center" vertical="center"/>
    </xf>
    <xf numFmtId="0" fontId="34" fillId="20" borderId="31" xfId="85" applyFont="1" applyFill="1" applyBorder="1" applyAlignment="1">
      <alignment horizontal="center" vertical="center"/>
    </xf>
    <xf numFmtId="0" fontId="34" fillId="20" borderId="32" xfId="85" applyFont="1" applyFill="1" applyBorder="1" applyAlignment="1">
      <alignment horizontal="center" vertical="center"/>
    </xf>
    <xf numFmtId="0" fontId="34" fillId="20" borderId="4" xfId="85" applyFont="1" applyFill="1" applyBorder="1" applyAlignment="1">
      <alignment horizontal="center" vertical="center"/>
    </xf>
    <xf numFmtId="0" fontId="34" fillId="20" borderId="33" xfId="85" applyFont="1" applyFill="1" applyBorder="1" applyAlignment="1">
      <alignment horizontal="center" vertical="center"/>
    </xf>
    <xf numFmtId="0" fontId="34" fillId="12" borderId="56" xfId="85" applyFont="1" applyFill="1" applyBorder="1" applyAlignment="1">
      <alignment horizontal="center" vertical="center" wrapText="1"/>
    </xf>
    <xf numFmtId="0" fontId="34" fillId="12" borderId="45" xfId="85" applyFont="1" applyFill="1" applyBorder="1" applyAlignment="1">
      <alignment horizontal="center" vertical="center" wrapText="1"/>
    </xf>
    <xf numFmtId="0" fontId="34" fillId="12" borderId="57" xfId="85" applyFont="1" applyFill="1" applyBorder="1" applyAlignment="1">
      <alignment horizontal="center" vertical="center" wrapText="1"/>
    </xf>
    <xf numFmtId="0" fontId="34" fillId="20" borderId="59" xfId="85" applyFont="1" applyFill="1" applyBorder="1" applyAlignment="1">
      <alignment horizontal="center" vertical="center" wrapText="1"/>
    </xf>
    <xf numFmtId="0" fontId="34" fillId="20" borderId="60" xfId="85" applyFont="1" applyFill="1" applyBorder="1" applyAlignment="1">
      <alignment horizontal="center" vertical="center" wrapText="1"/>
    </xf>
    <xf numFmtId="0" fontId="34" fillId="20" borderId="61" xfId="85" applyFont="1" applyFill="1" applyBorder="1" applyAlignment="1">
      <alignment horizontal="center" vertical="center" wrapText="1"/>
    </xf>
    <xf numFmtId="0" fontId="34" fillId="12" borderId="52" xfId="85" applyFont="1" applyFill="1" applyBorder="1" applyAlignment="1">
      <alignment horizontal="center" vertical="center" wrapText="1"/>
    </xf>
    <xf numFmtId="0" fontId="34" fillId="12" borderId="6" xfId="85" applyFont="1" applyFill="1" applyBorder="1" applyAlignment="1">
      <alignment horizontal="center" vertical="center" wrapText="1"/>
    </xf>
    <xf numFmtId="0" fontId="34" fillId="12" borderId="9" xfId="85" applyFont="1" applyFill="1" applyBorder="1" applyAlignment="1">
      <alignment horizontal="center" vertical="center" wrapText="1"/>
    </xf>
    <xf numFmtId="0" fontId="34" fillId="12" borderId="41" xfId="85" applyFont="1" applyFill="1" applyBorder="1" applyAlignment="1">
      <alignment horizontal="center" vertical="center" wrapText="1"/>
    </xf>
    <xf numFmtId="14" fontId="34" fillId="12" borderId="29" xfId="85" applyNumberFormat="1" applyFont="1" applyFill="1" applyBorder="1" applyAlignment="1">
      <alignment horizontal="center" vertical="center" wrapText="1"/>
    </xf>
    <xf numFmtId="14" fontId="34" fillId="12" borderId="32" xfId="85" applyNumberFormat="1" applyFont="1" applyFill="1" applyBorder="1" applyAlignment="1">
      <alignment horizontal="center" vertical="center" wrapText="1"/>
    </xf>
    <xf numFmtId="14" fontId="34" fillId="12" borderId="50" xfId="85" applyNumberFormat="1" applyFont="1" applyFill="1" applyBorder="1" applyAlignment="1">
      <alignment horizontal="center" vertical="center" wrapText="1"/>
    </xf>
    <xf numFmtId="1" fontId="13" fillId="0" borderId="4" xfId="0" applyNumberFormat="1" applyFont="1" applyFill="1" applyBorder="1" applyAlignment="1">
      <alignment horizontal="center" vertical="center" wrapText="1"/>
    </xf>
    <xf numFmtId="1" fontId="13" fillId="0" borderId="35" xfId="0" applyNumberFormat="1" applyFont="1" applyFill="1" applyBorder="1" applyAlignment="1">
      <alignment horizontal="center" vertical="center" wrapText="1"/>
    </xf>
    <xf numFmtId="1" fontId="13" fillId="0" borderId="30" xfId="0" applyNumberFormat="1" applyFont="1" applyFill="1" applyBorder="1" applyAlignment="1">
      <alignment horizontal="center" vertical="center" wrapText="1"/>
    </xf>
    <xf numFmtId="1" fontId="13" fillId="0" borderId="9" xfId="0" applyNumberFormat="1" applyFont="1" applyFill="1" applyBorder="1" applyAlignment="1">
      <alignment horizontal="center" vertical="center" wrapText="1"/>
    </xf>
    <xf numFmtId="1" fontId="13" fillId="0" borderId="10" xfId="0" applyNumberFormat="1" applyFont="1" applyFill="1" applyBorder="1" applyAlignment="1">
      <alignment horizontal="center" vertical="center" wrapText="1"/>
    </xf>
    <xf numFmtId="1" fontId="13" fillId="0" borderId="6" xfId="0" applyNumberFormat="1" applyFont="1" applyFill="1" applyBorder="1" applyAlignment="1">
      <alignment horizontal="center" vertical="center" wrapText="1"/>
    </xf>
    <xf numFmtId="1" fontId="13" fillId="11" borderId="9" xfId="0" applyNumberFormat="1" applyFont="1" applyFill="1" applyBorder="1" applyAlignment="1">
      <alignment horizontal="center" vertical="center" wrapText="1"/>
    </xf>
    <xf numFmtId="1" fontId="13" fillId="11" borderId="10" xfId="0" applyNumberFormat="1" applyFont="1" applyFill="1" applyBorder="1" applyAlignment="1">
      <alignment horizontal="center" vertical="center" wrapText="1"/>
    </xf>
    <xf numFmtId="1" fontId="13" fillId="11" borderId="6" xfId="0" applyNumberFormat="1" applyFont="1" applyFill="1" applyBorder="1" applyAlignment="1">
      <alignment horizontal="center" vertical="center" wrapText="1"/>
    </xf>
    <xf numFmtId="1" fontId="28" fillId="0" borderId="30" xfId="0" applyNumberFormat="1" applyFont="1" applyFill="1" applyBorder="1" applyAlignment="1">
      <alignment horizontal="center" vertical="center" wrapText="1"/>
    </xf>
    <xf numFmtId="1" fontId="28" fillId="0" borderId="24" xfId="0" applyNumberFormat="1" applyFont="1" applyFill="1" applyBorder="1" applyAlignment="1">
      <alignment horizontal="center" vertical="center" wrapText="1"/>
    </xf>
    <xf numFmtId="1" fontId="28" fillId="0" borderId="4" xfId="0" applyNumberFormat="1" applyFont="1" applyFill="1" applyBorder="1" applyAlignment="1">
      <alignment horizontal="center" vertical="center" wrapText="1"/>
    </xf>
    <xf numFmtId="1" fontId="28" fillId="0" borderId="35" xfId="0" applyNumberFormat="1" applyFont="1" applyFill="1" applyBorder="1" applyAlignment="1">
      <alignment horizontal="center" vertical="center" wrapText="1"/>
    </xf>
    <xf numFmtId="1" fontId="13" fillId="0" borderId="24" xfId="0" applyNumberFormat="1" applyFont="1" applyFill="1" applyBorder="1" applyAlignment="1">
      <alignment horizontal="center" vertical="center" wrapText="1"/>
    </xf>
    <xf numFmtId="0" fontId="13" fillId="0" borderId="29"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34" xfId="0" applyFont="1" applyFill="1" applyBorder="1" applyAlignment="1">
      <alignment horizontal="center" vertical="center"/>
    </xf>
    <xf numFmtId="1" fontId="13" fillId="0" borderId="42" xfId="0" applyNumberFormat="1" applyFont="1" applyFill="1" applyBorder="1" applyAlignment="1">
      <alignment horizontal="center" vertical="center" wrapText="1"/>
    </xf>
    <xf numFmtId="1" fontId="13" fillId="0" borderId="77" xfId="0" applyNumberFormat="1" applyFont="1" applyFill="1" applyBorder="1" applyAlignment="1">
      <alignment horizontal="center" vertical="center" wrapText="1"/>
    </xf>
    <xf numFmtId="1" fontId="13" fillId="0" borderId="72" xfId="0" applyNumberFormat="1" applyFont="1" applyFill="1" applyBorder="1" applyAlignment="1">
      <alignment horizontal="center" vertical="center" wrapText="1"/>
    </xf>
    <xf numFmtId="1" fontId="13" fillId="0" borderId="22" xfId="0" applyNumberFormat="1" applyFont="1" applyFill="1" applyBorder="1" applyAlignment="1">
      <alignment horizontal="center" vertical="center" wrapText="1"/>
    </xf>
    <xf numFmtId="1" fontId="13" fillId="0" borderId="5" xfId="0" applyNumberFormat="1" applyFont="1" applyFill="1" applyBorder="1" applyAlignment="1">
      <alignment horizontal="center" vertical="center" wrapText="1"/>
    </xf>
    <xf numFmtId="1" fontId="13" fillId="0" borderId="23" xfId="0" applyNumberFormat="1" applyFont="1" applyFill="1" applyBorder="1" applyAlignment="1">
      <alignment horizontal="center" vertical="center" wrapText="1"/>
    </xf>
    <xf numFmtId="169" fontId="21" fillId="5" borderId="4" xfId="2" applyNumberFormat="1" applyFont="1" applyFill="1" applyBorder="1" applyAlignment="1">
      <alignment horizontal="center" vertical="center" wrapText="1"/>
    </xf>
    <xf numFmtId="169" fontId="21" fillId="5" borderId="7" xfId="2" applyNumberFormat="1" applyFont="1" applyFill="1" applyBorder="1" applyAlignment="1">
      <alignment horizontal="center" vertical="center" wrapText="1"/>
    </xf>
    <xf numFmtId="169" fontId="20" fillId="5" borderId="4" xfId="2" applyNumberFormat="1" applyFont="1" applyFill="1" applyBorder="1" applyAlignment="1">
      <alignment horizontal="center" vertical="center" wrapText="1"/>
    </xf>
    <xf numFmtId="169" fontId="20" fillId="5" borderId="7" xfId="2" applyNumberFormat="1" applyFont="1" applyFill="1" applyBorder="1" applyAlignment="1">
      <alignment horizontal="center" vertical="center" wrapText="1"/>
    </xf>
    <xf numFmtId="169" fontId="21" fillId="4" borderId="6" xfId="2" applyNumberFormat="1" applyFont="1" applyFill="1" applyBorder="1" applyAlignment="1">
      <alignment horizontal="center" vertical="center" wrapText="1"/>
    </xf>
    <xf numFmtId="169" fontId="21" fillId="4" borderId="21" xfId="2" applyNumberFormat="1" applyFont="1" applyFill="1" applyBorder="1" applyAlignment="1">
      <alignment horizontal="center" vertical="center" wrapText="1"/>
    </xf>
    <xf numFmtId="169" fontId="49" fillId="5" borderId="4" xfId="2" applyNumberFormat="1" applyFont="1" applyFill="1" applyBorder="1" applyAlignment="1">
      <alignment horizontal="center" vertical="center" wrapText="1"/>
    </xf>
    <xf numFmtId="169" fontId="49" fillId="5" borderId="7" xfId="2" applyNumberFormat="1" applyFont="1" applyFill="1" applyBorder="1" applyAlignment="1">
      <alignment horizontal="center" vertical="center" wrapText="1"/>
    </xf>
    <xf numFmtId="169" fontId="21" fillId="5" borderId="6" xfId="2" applyNumberFormat="1" applyFont="1" applyFill="1" applyBorder="1" applyAlignment="1">
      <alignment horizontal="center" vertical="center" wrapText="1"/>
    </xf>
    <xf numFmtId="169" fontId="21" fillId="5" borderId="21" xfId="2" applyNumberFormat="1" applyFont="1" applyFill="1" applyBorder="1" applyAlignment="1">
      <alignment horizontal="center" vertical="center" wrapText="1"/>
    </xf>
    <xf numFmtId="169" fontId="49" fillId="21" borderId="33" xfId="2" applyNumberFormat="1" applyFont="1" applyFill="1" applyBorder="1" applyAlignment="1">
      <alignment horizontal="center" vertical="center" wrapText="1"/>
    </xf>
    <xf numFmtId="169" fontId="49" fillId="21" borderId="36" xfId="2" applyNumberFormat="1" applyFont="1" applyFill="1" applyBorder="1" applyAlignment="1">
      <alignment horizontal="center" vertical="center" wrapText="1"/>
    </xf>
    <xf numFmtId="169" fontId="49" fillId="21" borderId="4" xfId="2" applyNumberFormat="1" applyFont="1" applyFill="1" applyBorder="1" applyAlignment="1">
      <alignment horizontal="center" vertical="center" wrapText="1"/>
    </xf>
    <xf numFmtId="169" fontId="49" fillId="21" borderId="7" xfId="2" applyNumberFormat="1" applyFont="1" applyFill="1" applyBorder="1" applyAlignment="1">
      <alignment horizontal="center" vertical="center" wrapText="1"/>
    </xf>
    <xf numFmtId="169" fontId="49" fillId="21" borderId="1" xfId="2" applyNumberFormat="1" applyFont="1" applyFill="1" applyBorder="1" applyAlignment="1">
      <alignment horizontal="center" vertical="center" wrapText="1"/>
    </xf>
    <xf numFmtId="169" fontId="21" fillId="5" borderId="26" xfId="2" applyNumberFormat="1" applyFont="1" applyFill="1" applyBorder="1" applyAlignment="1">
      <alignment horizontal="center" vertical="center" wrapText="1"/>
    </xf>
    <xf numFmtId="169" fontId="21" fillId="25" borderId="4" xfId="2" applyNumberFormat="1" applyFont="1" applyFill="1" applyBorder="1" applyAlignment="1">
      <alignment horizontal="center" vertical="center" wrapText="1"/>
    </xf>
    <xf numFmtId="169" fontId="21" fillId="25" borderId="7" xfId="2" applyNumberFormat="1" applyFont="1" applyFill="1" applyBorder="1" applyAlignment="1">
      <alignment horizontal="center" vertical="center" wrapText="1"/>
    </xf>
    <xf numFmtId="169" fontId="49" fillId="21" borderId="9" xfId="2" applyNumberFormat="1" applyFont="1" applyFill="1" applyBorder="1" applyAlignment="1">
      <alignment horizontal="center" vertical="center" wrapText="1"/>
    </xf>
    <xf numFmtId="169" fontId="49" fillId="21" borderId="20" xfId="2" applyNumberFormat="1" applyFont="1" applyFill="1" applyBorder="1" applyAlignment="1">
      <alignment horizontal="center" vertical="center" wrapText="1"/>
    </xf>
    <xf numFmtId="1" fontId="13" fillId="0" borderId="39" xfId="0" applyNumberFormat="1" applyFont="1" applyFill="1" applyBorder="1" applyAlignment="1">
      <alignment horizontal="center" vertical="center" wrapText="1"/>
    </xf>
    <xf numFmtId="1" fontId="13" fillId="0" borderId="76" xfId="0" applyNumberFormat="1" applyFont="1" applyFill="1" applyBorder="1" applyAlignment="1">
      <alignment horizontal="center" vertical="center" wrapText="1"/>
    </xf>
    <xf numFmtId="1" fontId="13" fillId="0" borderId="71" xfId="0" applyNumberFormat="1" applyFont="1" applyFill="1" applyBorder="1" applyAlignment="1">
      <alignment horizontal="center" vertical="center" wrapText="1"/>
    </xf>
    <xf numFmtId="9" fontId="21" fillId="5" borderId="4" xfId="1" applyFont="1" applyFill="1" applyBorder="1" applyAlignment="1">
      <alignment horizontal="center" vertical="center" wrapText="1"/>
    </xf>
    <xf numFmtId="9" fontId="21" fillId="5" borderId="7" xfId="1" applyFont="1" applyFill="1" applyBorder="1" applyAlignment="1">
      <alignment horizontal="center" vertical="center" wrapText="1"/>
    </xf>
    <xf numFmtId="169" fontId="21" fillId="5" borderId="35" xfId="2" applyNumberFormat="1" applyFont="1" applyFill="1" applyBorder="1" applyAlignment="1">
      <alignment horizontal="center" vertical="center" wrapText="1"/>
    </xf>
    <xf numFmtId="14" fontId="21" fillId="5" borderId="4" xfId="2" applyNumberFormat="1" applyFont="1" applyFill="1" applyBorder="1" applyAlignment="1">
      <alignment horizontal="center" vertical="center" wrapText="1"/>
    </xf>
    <xf numFmtId="14" fontId="21" fillId="5" borderId="7" xfId="2" applyNumberFormat="1" applyFont="1" applyFill="1" applyBorder="1" applyAlignment="1">
      <alignment horizontal="center" vertical="center" wrapText="1"/>
    </xf>
    <xf numFmtId="169" fontId="21" fillId="24" borderId="4" xfId="2" applyNumberFormat="1" applyFont="1" applyFill="1" applyBorder="1" applyAlignment="1">
      <alignment horizontal="center" vertical="center" wrapText="1"/>
    </xf>
    <xf numFmtId="169" fontId="21" fillId="24" borderId="7" xfId="2" applyNumberFormat="1" applyFont="1" applyFill="1" applyBorder="1" applyAlignment="1">
      <alignment horizontal="center" vertical="center" wrapText="1"/>
    </xf>
    <xf numFmtId="0" fontId="21" fillId="5" borderId="4" xfId="2" applyNumberFormat="1" applyFont="1" applyFill="1" applyBorder="1" applyAlignment="1">
      <alignment horizontal="center" vertical="center" wrapText="1"/>
    </xf>
    <xf numFmtId="0" fontId="21" fillId="5" borderId="7" xfId="2" applyNumberFormat="1" applyFont="1" applyFill="1" applyBorder="1" applyAlignment="1">
      <alignment horizontal="center" vertical="center" wrapText="1"/>
    </xf>
    <xf numFmtId="164" fontId="21" fillId="5" borderId="4" xfId="2" applyNumberFormat="1" applyFont="1" applyFill="1" applyBorder="1" applyAlignment="1">
      <alignment horizontal="center" vertical="center" wrapText="1"/>
    </xf>
    <xf numFmtId="164" fontId="21" fillId="5" borderId="7" xfId="2" applyNumberFormat="1" applyFont="1" applyFill="1" applyBorder="1" applyAlignment="1">
      <alignment horizontal="center" vertical="center" wrapText="1"/>
    </xf>
    <xf numFmtId="169" fontId="21" fillId="4" borderId="4" xfId="2" applyNumberFormat="1" applyFont="1" applyFill="1" applyBorder="1" applyAlignment="1">
      <alignment horizontal="center" vertical="center" wrapText="1"/>
    </xf>
    <xf numFmtId="169" fontId="21" fillId="4" borderId="7" xfId="2" applyNumberFormat="1" applyFont="1" applyFill="1" applyBorder="1" applyAlignment="1">
      <alignment horizontal="center" vertical="center" wrapText="1"/>
    </xf>
    <xf numFmtId="9" fontId="21" fillId="5" borderId="30" xfId="1" applyFont="1" applyFill="1" applyBorder="1" applyAlignment="1">
      <alignment horizontal="center" vertical="center" wrapText="1"/>
    </xf>
    <xf numFmtId="9" fontId="21" fillId="5" borderId="35" xfId="1" applyFont="1" applyFill="1" applyBorder="1" applyAlignment="1">
      <alignment horizontal="center" vertical="center" wrapText="1"/>
    </xf>
    <xf numFmtId="169" fontId="21" fillId="22" borderId="4" xfId="2" applyNumberFormat="1" applyFont="1" applyFill="1" applyBorder="1" applyAlignment="1">
      <alignment horizontal="center" vertical="center" wrapText="1"/>
    </xf>
    <xf numFmtId="169" fontId="21" fillId="22" borderId="7" xfId="2" applyNumberFormat="1" applyFont="1" applyFill="1" applyBorder="1" applyAlignment="1">
      <alignment horizontal="center" vertical="center" wrapText="1"/>
    </xf>
    <xf numFmtId="164" fontId="21" fillId="4" borderId="9" xfId="2" applyNumberFormat="1" applyFont="1" applyFill="1" applyBorder="1" applyAlignment="1">
      <alignment horizontal="center" vertical="center" wrapText="1"/>
    </xf>
    <xf numFmtId="164" fontId="21" fillId="4" borderId="20" xfId="2" applyNumberFormat="1" applyFont="1" applyFill="1" applyBorder="1" applyAlignment="1">
      <alignment horizontal="center" vertical="center" wrapText="1"/>
    </xf>
    <xf numFmtId="169" fontId="21" fillId="4" borderId="35" xfId="2" applyNumberFormat="1" applyFont="1" applyFill="1" applyBorder="1" applyAlignment="1">
      <alignment horizontal="center" vertical="center" wrapText="1"/>
    </xf>
    <xf numFmtId="1" fontId="32" fillId="0" borderId="27" xfId="0" applyNumberFormat="1" applyFont="1" applyFill="1" applyBorder="1" applyAlignment="1">
      <alignment horizontal="center" vertical="center" wrapText="1"/>
    </xf>
    <xf numFmtId="1" fontId="32" fillId="0" borderId="1" xfId="0" applyNumberFormat="1" applyFont="1" applyFill="1" applyBorder="1" applyAlignment="1">
      <alignment horizontal="center" vertical="center" wrapText="1"/>
    </xf>
    <xf numFmtId="1" fontId="32" fillId="0" borderId="26" xfId="0" applyNumberFormat="1" applyFont="1" applyFill="1" applyBorder="1" applyAlignment="1">
      <alignment horizontal="center" vertical="center" wrapText="1"/>
    </xf>
    <xf numFmtId="0" fontId="44" fillId="11" borderId="53" xfId="0" applyFont="1" applyFill="1" applyBorder="1" applyAlignment="1">
      <alignment horizontal="center" vertical="center" wrapText="1"/>
    </xf>
    <xf numFmtId="0" fontId="44" fillId="11" borderId="55" xfId="0" applyFont="1" applyFill="1" applyBorder="1" applyAlignment="1">
      <alignment horizontal="center" vertical="center" wrapText="1"/>
    </xf>
    <xf numFmtId="0" fontId="44" fillId="11" borderId="69" xfId="0" applyFont="1" applyFill="1" applyBorder="1" applyAlignment="1">
      <alignment horizontal="center" vertical="center" wrapText="1"/>
    </xf>
    <xf numFmtId="4" fontId="13" fillId="0" borderId="53" xfId="0" applyNumberFormat="1" applyFont="1" applyFill="1" applyBorder="1" applyAlignment="1">
      <alignment horizontal="center" vertical="center" wrapText="1"/>
    </xf>
    <xf numFmtId="4" fontId="13" fillId="0" borderId="55" xfId="0" applyNumberFormat="1" applyFont="1" applyFill="1" applyBorder="1" applyAlignment="1">
      <alignment horizontal="center" vertical="center" wrapText="1"/>
    </xf>
    <xf numFmtId="4" fontId="13" fillId="0" borderId="38" xfId="0" applyNumberFormat="1" applyFont="1" applyFill="1" applyBorder="1" applyAlignment="1">
      <alignment horizontal="center" vertical="center" wrapText="1"/>
    </xf>
    <xf numFmtId="1" fontId="52" fillId="0" borderId="27" xfId="0" applyNumberFormat="1" applyFont="1" applyFill="1" applyBorder="1" applyAlignment="1">
      <alignment horizontal="center" vertical="center" wrapText="1"/>
    </xf>
    <xf numFmtId="1" fontId="52" fillId="0" borderId="1" xfId="0" applyNumberFormat="1" applyFont="1" applyFill="1" applyBorder="1" applyAlignment="1">
      <alignment horizontal="center" vertical="center" wrapText="1"/>
    </xf>
    <xf numFmtId="1" fontId="52" fillId="0" borderId="26" xfId="0" applyNumberFormat="1" applyFont="1" applyFill="1" applyBorder="1" applyAlignment="1">
      <alignment horizontal="center" vertical="center" wrapText="1"/>
    </xf>
    <xf numFmtId="1" fontId="52" fillId="0" borderId="68" xfId="0" applyNumberFormat="1" applyFont="1" applyFill="1" applyBorder="1" applyAlignment="1">
      <alignment horizontal="center" vertical="center" wrapText="1"/>
    </xf>
    <xf numFmtId="1" fontId="52" fillId="0" borderId="49" xfId="0" applyNumberFormat="1" applyFont="1" applyFill="1" applyBorder="1" applyAlignment="1">
      <alignment horizontal="center" vertical="center" wrapText="1"/>
    </xf>
    <xf numFmtId="1" fontId="52" fillId="0" borderId="47" xfId="0" applyNumberFormat="1" applyFont="1" applyFill="1" applyBorder="1" applyAlignment="1">
      <alignment horizontal="center" vertical="center" wrapText="1"/>
    </xf>
    <xf numFmtId="169" fontId="21" fillId="17" borderId="7" xfId="2" applyNumberFormat="1" applyFont="1" applyFill="1" applyBorder="1" applyAlignment="1">
      <alignment horizontal="center" vertical="center" wrapText="1"/>
    </xf>
    <xf numFmtId="169" fontId="21" fillId="17" borderId="26" xfId="2" applyNumberFormat="1" applyFont="1" applyFill="1" applyBorder="1" applyAlignment="1">
      <alignment horizontal="center" vertical="center" wrapText="1"/>
    </xf>
    <xf numFmtId="169" fontId="49" fillId="21" borderId="48" xfId="2" applyNumberFormat="1" applyFont="1" applyFill="1" applyBorder="1" applyAlignment="1">
      <alignment horizontal="center" vertical="center" wrapText="1"/>
    </xf>
    <xf numFmtId="169" fontId="49" fillId="21" borderId="69" xfId="2" applyNumberFormat="1" applyFont="1" applyFill="1" applyBorder="1" applyAlignment="1">
      <alignment horizontal="center" vertical="center" wrapText="1"/>
    </xf>
    <xf numFmtId="169" fontId="21" fillId="4" borderId="26" xfId="2" applyNumberFormat="1" applyFont="1" applyFill="1" applyBorder="1" applyAlignment="1">
      <alignment horizontal="center" vertical="center" wrapText="1"/>
    </xf>
    <xf numFmtId="169" fontId="20" fillId="5" borderId="6" xfId="2" applyNumberFormat="1" applyFont="1" applyFill="1" applyBorder="1" applyAlignment="1">
      <alignment horizontal="center" vertical="center" wrapText="1"/>
    </xf>
    <xf numFmtId="169" fontId="20" fillId="5" borderId="21" xfId="2" applyNumberFormat="1" applyFont="1" applyFill="1" applyBorder="1" applyAlignment="1">
      <alignment horizontal="center" vertical="center" wrapText="1"/>
    </xf>
    <xf numFmtId="164" fontId="21" fillId="4" borderId="4" xfId="2" applyNumberFormat="1" applyFont="1" applyFill="1" applyBorder="1" applyAlignment="1">
      <alignment horizontal="center" vertical="center" wrapText="1"/>
    </xf>
    <xf numFmtId="164" fontId="21" fillId="4" borderId="7" xfId="2" applyNumberFormat="1" applyFont="1" applyFill="1" applyBorder="1" applyAlignment="1">
      <alignment horizontal="center" vertical="center" wrapText="1"/>
    </xf>
    <xf numFmtId="169" fontId="21" fillId="4" borderId="33" xfId="2" applyNumberFormat="1" applyFont="1" applyFill="1" applyBorder="1" applyAlignment="1">
      <alignment horizontal="center" vertical="center" wrapText="1"/>
    </xf>
    <xf numFmtId="169" fontId="21" fillId="4" borderId="48" xfId="2" applyNumberFormat="1" applyFont="1" applyFill="1" applyBorder="1" applyAlignment="1">
      <alignment horizontal="center" vertical="center" wrapText="1"/>
    </xf>
    <xf numFmtId="169" fontId="49" fillId="21" borderId="21" xfId="2" applyNumberFormat="1" applyFont="1" applyFill="1" applyBorder="1" applyAlignment="1">
      <alignment horizontal="center" vertical="center" wrapText="1"/>
    </xf>
    <xf numFmtId="169" fontId="49" fillId="21" borderId="70" xfId="2" applyNumberFormat="1" applyFont="1" applyFill="1" applyBorder="1" applyAlignment="1">
      <alignment horizontal="center" vertical="center" wrapText="1"/>
    </xf>
    <xf numFmtId="169" fontId="49" fillId="22" borderId="52" xfId="2" applyNumberFormat="1" applyFont="1" applyFill="1" applyBorder="1" applyAlignment="1">
      <alignment horizontal="center" vertical="center" wrapText="1"/>
    </xf>
    <xf numFmtId="169" fontId="49" fillId="22" borderId="6" xfId="2" applyNumberFormat="1" applyFont="1" applyFill="1" applyBorder="1" applyAlignment="1">
      <alignment horizontal="center" vertical="center" wrapText="1"/>
    </xf>
    <xf numFmtId="10" fontId="21" fillId="5" borderId="4" xfId="1" applyNumberFormat="1" applyFont="1" applyFill="1" applyBorder="1" applyAlignment="1">
      <alignment horizontal="center" vertical="center" wrapText="1"/>
    </xf>
    <xf numFmtId="10" fontId="21" fillId="5" borderId="7" xfId="1" applyNumberFormat="1" applyFont="1" applyFill="1" applyBorder="1" applyAlignment="1">
      <alignment horizontal="center" vertical="center" wrapText="1"/>
    </xf>
    <xf numFmtId="0" fontId="13" fillId="11" borderId="0" xfId="0" applyFont="1" applyFill="1" applyBorder="1" applyAlignment="1">
      <alignment horizontal="center" vertical="center"/>
    </xf>
    <xf numFmtId="0" fontId="13" fillId="11" borderId="74" xfId="0" applyFont="1" applyFill="1" applyBorder="1" applyAlignment="1">
      <alignment horizontal="center" vertical="center"/>
    </xf>
    <xf numFmtId="0" fontId="25" fillId="5" borderId="1" xfId="3" applyFont="1" applyFill="1" applyBorder="1" applyAlignment="1">
      <alignment horizontal="center" vertical="center" wrapText="1"/>
    </xf>
    <xf numFmtId="0" fontId="25" fillId="5" borderId="26" xfId="3" applyFont="1" applyFill="1" applyBorder="1" applyAlignment="1">
      <alignment horizontal="center" vertical="center" wrapText="1"/>
    </xf>
    <xf numFmtId="0" fontId="51" fillId="5" borderId="1" xfId="3" applyFont="1" applyFill="1" applyBorder="1" applyAlignment="1">
      <alignment horizontal="center" vertical="center" wrapText="1"/>
    </xf>
    <xf numFmtId="0" fontId="51" fillId="5" borderId="26" xfId="3" applyFont="1" applyFill="1" applyBorder="1" applyAlignment="1">
      <alignment horizontal="center" vertical="center" wrapText="1"/>
    </xf>
    <xf numFmtId="0" fontId="27" fillId="11" borderId="68" xfId="0" applyFont="1" applyFill="1" applyBorder="1" applyAlignment="1">
      <alignment horizontal="center" vertical="center" wrapText="1"/>
    </xf>
    <xf numFmtId="0" fontId="27" fillId="11" borderId="47" xfId="0" applyFont="1" applyFill="1" applyBorder="1" applyAlignment="1">
      <alignment horizontal="center" vertical="center" wrapText="1"/>
    </xf>
    <xf numFmtId="0" fontId="27" fillId="11" borderId="27" xfId="0" applyFont="1" applyFill="1" applyBorder="1" applyAlignment="1">
      <alignment horizontal="center" vertical="center" wrapText="1"/>
    </xf>
    <xf numFmtId="0" fontId="27" fillId="11" borderId="26" xfId="0" applyFont="1" applyFill="1" applyBorder="1" applyAlignment="1">
      <alignment horizontal="center" vertical="center" wrapText="1"/>
    </xf>
    <xf numFmtId="9" fontId="27" fillId="11" borderId="27" xfId="1" applyNumberFormat="1" applyFont="1" applyFill="1" applyBorder="1" applyAlignment="1">
      <alignment horizontal="center" vertical="center" wrapText="1"/>
    </xf>
    <xf numFmtId="9" fontId="27" fillId="11" borderId="1" xfId="1" applyNumberFormat="1" applyFont="1" applyFill="1" applyBorder="1" applyAlignment="1">
      <alignment horizontal="center" vertical="center" wrapText="1"/>
    </xf>
    <xf numFmtId="9" fontId="27" fillId="11" borderId="26" xfId="1" applyNumberFormat="1" applyFont="1" applyFill="1" applyBorder="1" applyAlignment="1">
      <alignment horizontal="center" vertical="center" wrapText="1"/>
    </xf>
    <xf numFmtId="0" fontId="30" fillId="11" borderId="27" xfId="0" applyNumberFormat="1" applyFont="1" applyFill="1" applyBorder="1" applyAlignment="1">
      <alignment horizontal="center" vertical="center"/>
    </xf>
    <xf numFmtId="0" fontId="30" fillId="11" borderId="1" xfId="0" applyNumberFormat="1" applyFont="1" applyFill="1" applyBorder="1" applyAlignment="1">
      <alignment horizontal="center" vertical="center"/>
    </xf>
    <xf numFmtId="0" fontId="30" fillId="11" borderId="26" xfId="0" applyNumberFormat="1" applyFont="1" applyFill="1" applyBorder="1" applyAlignment="1">
      <alignment horizontal="center" vertical="center"/>
    </xf>
    <xf numFmtId="0" fontId="27" fillId="11" borderId="49" xfId="0" applyFont="1" applyFill="1" applyBorder="1" applyAlignment="1">
      <alignment horizontal="center" vertical="center" wrapText="1"/>
    </xf>
    <xf numFmtId="0" fontId="27" fillId="11" borderId="1" xfId="0" applyFont="1" applyFill="1" applyBorder="1" applyAlignment="1">
      <alignment horizontal="center" vertical="center" wrapText="1"/>
    </xf>
    <xf numFmtId="0" fontId="27" fillId="11" borderId="79" xfId="0" applyFont="1" applyFill="1" applyBorder="1" applyAlignment="1">
      <alignment horizontal="center" vertical="center" wrapText="1"/>
    </xf>
    <xf numFmtId="0" fontId="27" fillId="11" borderId="28" xfId="0" applyFont="1" applyFill="1" applyBorder="1" applyAlignment="1">
      <alignment horizontal="center" vertical="center" wrapText="1"/>
    </xf>
    <xf numFmtId="0" fontId="27" fillId="11" borderId="17" xfId="0" applyFont="1" applyFill="1" applyBorder="1" applyAlignment="1">
      <alignment horizontal="center" vertical="center" wrapText="1"/>
    </xf>
    <xf numFmtId="0" fontId="14" fillId="5" borderId="1" xfId="2" applyFont="1" applyFill="1" applyBorder="1" applyAlignment="1">
      <alignment horizontal="center" vertical="center" wrapText="1"/>
    </xf>
    <xf numFmtId="0" fontId="14" fillId="5" borderId="24" xfId="2" applyFont="1" applyFill="1" applyBorder="1" applyAlignment="1">
      <alignment horizontal="center" vertical="center" wrapText="1"/>
    </xf>
    <xf numFmtId="0" fontId="50" fillId="21" borderId="24" xfId="0" applyFont="1" applyFill="1" applyBorder="1" applyAlignment="1">
      <alignment horizontal="center" vertical="center" wrapText="1"/>
    </xf>
    <xf numFmtId="0" fontId="50" fillId="21" borderId="22" xfId="0" applyFont="1" applyFill="1" applyBorder="1" applyAlignment="1">
      <alignment horizontal="center" vertical="center" wrapText="1"/>
    </xf>
    <xf numFmtId="9" fontId="25" fillId="5" borderId="1" xfId="3" applyNumberFormat="1" applyFont="1" applyFill="1" applyBorder="1" applyAlignment="1">
      <alignment horizontal="center" vertical="center" wrapText="1"/>
    </xf>
    <xf numFmtId="9" fontId="25" fillId="5" borderId="26" xfId="3" applyNumberFormat="1" applyFont="1" applyFill="1" applyBorder="1" applyAlignment="1">
      <alignment horizontal="center" vertical="center" wrapText="1"/>
    </xf>
    <xf numFmtId="0" fontId="29" fillId="7" borderId="1" xfId="0" applyFont="1" applyFill="1" applyBorder="1" applyAlignment="1">
      <alignment horizontal="center" vertical="center" wrapText="1"/>
    </xf>
    <xf numFmtId="0" fontId="29" fillId="7" borderId="26" xfId="0" applyFont="1" applyFill="1" applyBorder="1" applyAlignment="1">
      <alignment horizontal="center" vertical="center" wrapText="1"/>
    </xf>
    <xf numFmtId="169" fontId="25" fillId="5" borderId="0" xfId="2" applyNumberFormat="1" applyFont="1" applyFill="1" applyBorder="1" applyAlignment="1">
      <alignment horizontal="center" vertical="center" wrapText="1"/>
    </xf>
    <xf numFmtId="169" fontId="25" fillId="5" borderId="8" xfId="2" applyNumberFormat="1"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0" borderId="32"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27" fillId="0" borderId="30"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40" xfId="0" applyFont="1" applyFill="1" applyBorder="1" applyAlignment="1">
      <alignment horizontal="center" vertical="center" wrapText="1"/>
    </xf>
    <xf numFmtId="0" fontId="27" fillId="0" borderId="41" xfId="0" applyFont="1" applyFill="1" applyBorder="1" applyAlignment="1">
      <alignment horizontal="center" vertical="center" wrapText="1"/>
    </xf>
    <xf numFmtId="0" fontId="27" fillId="0" borderId="43" xfId="0" applyFont="1" applyFill="1" applyBorder="1" applyAlignment="1">
      <alignment horizontal="center" vertical="center" wrapText="1"/>
    </xf>
    <xf numFmtId="0" fontId="27" fillId="0" borderId="29"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43" xfId="0" applyFont="1" applyBorder="1" applyAlignment="1">
      <alignment horizontal="center" vertical="center" wrapText="1"/>
    </xf>
    <xf numFmtId="0" fontId="29" fillId="7" borderId="7" xfId="0" applyFont="1" applyFill="1" applyBorder="1" applyAlignment="1">
      <alignment horizontal="center" vertical="center" wrapText="1"/>
    </xf>
    <xf numFmtId="0" fontId="25" fillId="5" borderId="21" xfId="2" applyFont="1" applyFill="1" applyBorder="1" applyAlignment="1">
      <alignment horizontal="center" vertical="center" textRotation="90" wrapText="1"/>
    </xf>
    <xf numFmtId="0" fontId="25" fillId="5" borderId="3" xfId="2" applyFont="1" applyFill="1" applyBorder="1" applyAlignment="1">
      <alignment horizontal="center" vertical="center" textRotation="90" wrapText="1"/>
    </xf>
    <xf numFmtId="0" fontId="25" fillId="5" borderId="0" xfId="2" applyFont="1" applyFill="1" applyBorder="1" applyAlignment="1">
      <alignment horizontal="center" vertical="center" textRotation="90" wrapText="1"/>
    </xf>
    <xf numFmtId="0" fontId="25" fillId="5" borderId="8" xfId="2" applyFont="1" applyFill="1" applyBorder="1" applyAlignment="1">
      <alignment horizontal="center" vertical="center" textRotation="90" wrapText="1"/>
    </xf>
    <xf numFmtId="169" fontId="25" fillId="5" borderId="20" xfId="2" applyNumberFormat="1" applyFont="1" applyFill="1" applyBorder="1" applyAlignment="1">
      <alignment horizontal="center" vertical="center" wrapText="1"/>
    </xf>
    <xf numFmtId="169" fontId="25" fillId="5" borderId="25" xfId="2" applyNumberFormat="1" applyFont="1" applyFill="1" applyBorder="1" applyAlignment="1">
      <alignment horizontal="center" vertical="center" wrapText="1"/>
    </xf>
    <xf numFmtId="169" fontId="25" fillId="5" borderId="11" xfId="2" applyNumberFormat="1" applyFont="1" applyFill="1" applyBorder="1" applyAlignment="1">
      <alignment horizontal="center" vertical="center" wrapText="1"/>
    </xf>
    <xf numFmtId="0" fontId="25" fillId="5" borderId="4" xfId="3" applyFont="1" applyFill="1" applyBorder="1" applyAlignment="1">
      <alignment horizontal="center" vertical="center" wrapText="1"/>
    </xf>
    <xf numFmtId="0" fontId="25" fillId="5" borderId="7" xfId="3" applyFont="1" applyFill="1" applyBorder="1" applyAlignment="1">
      <alignment horizontal="center" vertical="center" wrapText="1"/>
    </xf>
    <xf numFmtId="10" fontId="25" fillId="5" borderId="4" xfId="3" applyNumberFormat="1" applyFont="1" applyFill="1" applyBorder="1" applyAlignment="1">
      <alignment horizontal="center" vertical="center" wrapText="1"/>
    </xf>
    <xf numFmtId="10" fontId="25" fillId="5" borderId="7" xfId="3" applyNumberFormat="1" applyFont="1" applyFill="1" applyBorder="1" applyAlignment="1">
      <alignment horizontal="center" vertical="center" wrapText="1"/>
    </xf>
    <xf numFmtId="0" fontId="29" fillId="7" borderId="4" xfId="0" applyFont="1" applyFill="1" applyBorder="1" applyAlignment="1">
      <alignment horizontal="center" vertical="center" wrapText="1"/>
    </xf>
    <xf numFmtId="0" fontId="27" fillId="11" borderId="40" xfId="0" applyFont="1" applyFill="1" applyBorder="1" applyAlignment="1">
      <alignment horizontal="center" vertical="center" wrapText="1"/>
    </xf>
    <xf numFmtId="0" fontId="27" fillId="11" borderId="43" xfId="0" applyFont="1" applyFill="1" applyBorder="1" applyAlignment="1">
      <alignment horizontal="center" vertical="center" wrapText="1"/>
    </xf>
    <xf numFmtId="0" fontId="27" fillId="0" borderId="49"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41" xfId="0" applyFont="1" applyBorder="1" applyAlignment="1">
      <alignment horizontal="center" vertical="center" wrapText="1"/>
    </xf>
    <xf numFmtId="0" fontId="27" fillId="10" borderId="40" xfId="0" applyFont="1" applyFill="1" applyBorder="1" applyAlignment="1">
      <alignment horizontal="center" vertical="center" wrapText="1"/>
    </xf>
    <xf numFmtId="0" fontId="27" fillId="10" borderId="41" xfId="0" applyFont="1" applyFill="1" applyBorder="1" applyAlignment="1">
      <alignment horizontal="center" vertical="center" wrapText="1"/>
    </xf>
    <xf numFmtId="0" fontId="27" fillId="10" borderId="43" xfId="0" applyFont="1" applyFill="1" applyBorder="1" applyAlignment="1">
      <alignment horizontal="center" vertical="center" wrapText="1"/>
    </xf>
    <xf numFmtId="0" fontId="27" fillId="11" borderId="41" xfId="0" applyFont="1" applyFill="1" applyBorder="1" applyAlignment="1">
      <alignment horizontal="center" vertical="center" wrapText="1"/>
    </xf>
    <xf numFmtId="0" fontId="27" fillId="0" borderId="30" xfId="0" applyFont="1" applyBorder="1" applyAlignment="1">
      <alignment horizontal="center" vertical="center"/>
    </xf>
    <xf numFmtId="0" fontId="27" fillId="0" borderId="35" xfId="0" applyFont="1" applyBorder="1" applyAlignment="1">
      <alignment horizontal="center" vertical="center"/>
    </xf>
    <xf numFmtId="0" fontId="27" fillId="0" borderId="23"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4" xfId="0" applyFont="1" applyBorder="1" applyAlignment="1">
      <alignment horizontal="center" vertical="center"/>
    </xf>
    <xf numFmtId="0" fontId="0" fillId="0" borderId="0" xfId="0" applyAlignment="1">
      <alignment horizontal="left" vertical="top" wrapText="1"/>
    </xf>
    <xf numFmtId="0" fontId="37" fillId="0" borderId="0" xfId="0" applyFont="1" applyAlignment="1">
      <alignment horizontal="left" vertical="top" wrapText="1"/>
    </xf>
    <xf numFmtId="0" fontId="38" fillId="0" borderId="63" xfId="0" applyFont="1" applyBorder="1" applyAlignment="1">
      <alignment horizontal="left" vertical="top" wrapText="1"/>
    </xf>
    <xf numFmtId="0" fontId="39" fillId="0" borderId="0" xfId="0" applyFont="1" applyAlignment="1">
      <alignment horizontal="left" vertical="top" wrapText="1"/>
    </xf>
    <xf numFmtId="0" fontId="31" fillId="0" borderId="0" xfId="87" applyAlignment="1">
      <alignment horizontal="left" vertical="top" wrapText="1"/>
    </xf>
    <xf numFmtId="0" fontId="37" fillId="0" borderId="0" xfId="87" applyFont="1" applyAlignment="1">
      <alignment horizontal="left" vertical="top" wrapText="1"/>
    </xf>
    <xf numFmtId="0" fontId="38" fillId="0" borderId="63" xfId="87" applyFont="1" applyBorder="1" applyAlignment="1">
      <alignment horizontal="left" vertical="top" wrapText="1"/>
    </xf>
    <xf numFmtId="0" fontId="39" fillId="0" borderId="0" xfId="87" applyFont="1" applyAlignment="1">
      <alignment horizontal="left" vertical="top" wrapText="1"/>
    </xf>
    <xf numFmtId="0" fontId="35" fillId="11" borderId="0" xfId="91" applyFont="1" applyFill="1" applyAlignment="1">
      <alignment horizontal="center"/>
    </xf>
    <xf numFmtId="0" fontId="18" fillId="11" borderId="0" xfId="90" applyFill="1" applyAlignment="1">
      <alignment horizontal="center" vertical="center"/>
    </xf>
    <xf numFmtId="0" fontId="35" fillId="11" borderId="0" xfId="89" applyFont="1" applyFill="1" applyAlignment="1">
      <alignment horizontal="center" vertical="center"/>
    </xf>
    <xf numFmtId="0" fontId="6" fillId="11" borderId="0" xfId="89" applyFill="1" applyAlignment="1">
      <alignment horizontal="center" vertical="center"/>
    </xf>
  </cellXfs>
  <cellStyles count="147">
    <cellStyle name="60% - Énfasis1" xfId="2" builtinId="32"/>
    <cellStyle name="60% - Énfasis1 2" xfId="86"/>
    <cellStyle name="60% - Énfasis3" xfId="3" builtinId="40"/>
    <cellStyle name="Comma 2" xfId="67"/>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90"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2" xfId="4"/>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92"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Millares" xfId="88" builtinId="3"/>
    <cellStyle name="Millares [0] 2" xfId="5"/>
    <cellStyle name="Millares 2" xfId="6"/>
    <cellStyle name="Millares 2 2" xfId="68"/>
    <cellStyle name="Millares 3" xfId="69"/>
    <cellStyle name="Moneda [0] 2" xfId="7"/>
    <cellStyle name="Moneda 10" xfId="70"/>
    <cellStyle name="Moneda 11" xfId="71"/>
    <cellStyle name="Moneda 12" xfId="72"/>
    <cellStyle name="Moneda 2" xfId="73"/>
    <cellStyle name="Moneda 2 12 2" xfId="8"/>
    <cellStyle name="Moneda 3" xfId="74"/>
    <cellStyle name="Moneda 4" xfId="75"/>
    <cellStyle name="Moneda 5" xfId="76"/>
    <cellStyle name="Moneda 6" xfId="77"/>
    <cellStyle name="Moneda 7" xfId="78"/>
    <cellStyle name="Moneda 8" xfId="79"/>
    <cellStyle name="Moneda 9" xfId="80"/>
    <cellStyle name="Normal" xfId="0" builtinId="0"/>
    <cellStyle name="Normal 11 45 9" xfId="9"/>
    <cellStyle name="Normal 11 45 9 2" xfId="81"/>
    <cellStyle name="Normal 11 45 9 2 2" xfId="143"/>
    <cellStyle name="Normal 11 45 9 3" xfId="93"/>
    <cellStyle name="Normal 2" xfId="10"/>
    <cellStyle name="Normal 3" xfId="11"/>
    <cellStyle name="Normal 3 2" xfId="82"/>
    <cellStyle name="Normal 3 2 2" xfId="144"/>
    <cellStyle name="Normal 4" xfId="65"/>
    <cellStyle name="Normal 4 2" xfId="142"/>
    <cellStyle name="Normal 5" xfId="83"/>
    <cellStyle name="Normal 6" xfId="85"/>
    <cellStyle name="Normal 6 2" xfId="145"/>
    <cellStyle name="Normal 7" xfId="87"/>
    <cellStyle name="Normal 8" xfId="89"/>
    <cellStyle name="Normal 8 2" xfId="146"/>
    <cellStyle name="Normal 9" xfId="91"/>
    <cellStyle name="Porcentaje" xfId="1" builtinId="5"/>
    <cellStyle name="Porcentual 2" xfId="12"/>
    <cellStyle name="Porcentual 2 2" xfId="13"/>
    <cellStyle name="Porcentual 2 2 2" xfId="66"/>
    <cellStyle name="Porcentual 2 3" xfId="64"/>
    <cellStyle name="Porcentual 3" xfId="84"/>
  </cellStyles>
  <dxfs count="10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dxf>
    <dxf>
      <fill>
        <patternFill>
          <bgColor rgb="FFFF0000"/>
        </patternFill>
      </fill>
    </dxf>
    <dxf>
      <fill>
        <patternFill>
          <bgColor rgb="FFFF0000"/>
        </patternFill>
      </fill>
    </dxf>
    <dxf>
      <fill>
        <patternFill>
          <bgColor rgb="FFFF0000"/>
        </patternFill>
      </fill>
    </dxf>
    <dxf>
      <font>
        <b/>
        <i val="0"/>
        <color rgb="FFFF0000"/>
      </font>
    </dxf>
    <dxf>
      <font>
        <b/>
        <i val="0"/>
        <color rgb="FFFF0000"/>
      </font>
    </dxf>
    <dxf>
      <fill>
        <patternFill>
          <bgColor rgb="FFFF0000"/>
        </patternFill>
      </fill>
    </dxf>
    <dxf>
      <fill>
        <patternFill>
          <bgColor rgb="FFFF0000"/>
        </patternFill>
      </fill>
    </dxf>
    <dxf>
      <fill>
        <patternFill>
          <bgColor rgb="FFFF0000"/>
        </patternFill>
      </fill>
    </dxf>
    <dxf>
      <font>
        <b/>
        <i val="0"/>
        <color rgb="FFFF0000"/>
      </font>
    </dxf>
    <dxf>
      <font>
        <b/>
        <i val="0"/>
        <color rgb="FFFF0000"/>
      </font>
    </dxf>
    <dxf>
      <font>
        <b/>
        <i val="0"/>
        <color rgb="FFFF0000"/>
      </font>
    </dxf>
    <dxf>
      <font>
        <b/>
        <i val="0"/>
        <color rgb="FFFF0000"/>
      </font>
    </dxf>
    <dxf>
      <fill>
        <patternFill>
          <bgColor rgb="FFFF0000"/>
        </patternFill>
      </fill>
    </dxf>
    <dxf>
      <fill>
        <patternFill>
          <bgColor rgb="FFFF0000"/>
        </patternFill>
      </fill>
    </dxf>
    <dxf>
      <font>
        <b/>
        <i val="0"/>
        <color rgb="FFFF0000"/>
      </font>
    </dxf>
    <dxf>
      <font>
        <b/>
        <i val="0"/>
        <color rgb="FFFF0000"/>
      </font>
    </dxf>
    <dxf>
      <fill>
        <patternFill>
          <bgColor rgb="FFFF0000"/>
        </patternFill>
      </fill>
    </dxf>
    <dxf>
      <font>
        <b/>
        <i val="0"/>
        <color rgb="FFFF0000"/>
      </font>
    </dxf>
    <dxf>
      <font>
        <b/>
        <i val="0"/>
        <color rgb="FFFF0000"/>
      </font>
    </dxf>
    <dxf>
      <font>
        <b/>
        <i val="0"/>
        <color rgb="FFFF0000"/>
      </font>
    </dxf>
    <dxf>
      <font>
        <b/>
        <i val="0"/>
        <color rgb="FFFF0000"/>
      </font>
    </dxf>
    <dxf>
      <fill>
        <patternFill>
          <bgColor rgb="FFFF0000"/>
        </patternFill>
      </fill>
    </dxf>
    <dxf>
      <fill>
        <patternFill>
          <bgColor rgb="FFFF0000"/>
        </patternFill>
      </fill>
    </dxf>
    <dxf>
      <font>
        <b/>
        <i val="0"/>
        <color rgb="FFFF0000"/>
      </font>
    </dxf>
    <dxf>
      <font>
        <b/>
        <i val="0"/>
        <color rgb="FFFF0000"/>
      </font>
    </dxf>
    <dxf>
      <fill>
        <patternFill>
          <bgColor rgb="FFFF0000"/>
        </patternFill>
      </fill>
    </dxf>
    <dxf>
      <font>
        <b/>
        <i val="0"/>
        <color rgb="FFFF0000"/>
      </font>
    </dxf>
    <dxf>
      <font>
        <b/>
        <i val="0"/>
        <color rgb="FFFF0000"/>
      </font>
    </dxf>
    <dxf>
      <font>
        <b/>
        <i val="0"/>
      </font>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color rgb="FFFF0000"/>
      </font>
    </dxf>
    <dxf>
      <font>
        <b/>
        <i val="0"/>
        <color rgb="FFFF0000"/>
      </font>
    </dxf>
    <dxf>
      <font>
        <b/>
        <i val="0"/>
        <color rgb="FFFF0000"/>
      </font>
    </dxf>
    <dxf>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font>
      <fill>
        <patternFill>
          <bgColor rgb="FFFF0000"/>
        </patternFill>
      </fill>
    </dxf>
    <dxf>
      <fill>
        <patternFill>
          <bgColor rgb="FFFF0000"/>
        </patternFill>
      </fill>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0000"/>
        </patternFill>
      </fill>
    </dxf>
    <dxf>
      <font>
        <b/>
        <i val="0"/>
        <color rgb="FFFF0000"/>
      </font>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color rgb="FFFF0000"/>
      </font>
    </dxf>
    <dxf>
      <font>
        <b/>
        <i val="0"/>
      </font>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dxf>
    <dxf>
      <font>
        <b/>
        <i val="0"/>
      </font>
      <fill>
        <patternFill>
          <bgColor rgb="FFFF0000"/>
        </patternFill>
      </fill>
    </dxf>
    <dxf>
      <font>
        <b/>
        <i val="0"/>
      </font>
    </dxf>
    <dxf>
      <font>
        <b/>
        <i val="0"/>
      </font>
      <fill>
        <patternFill>
          <bgColor rgb="FFFF0000"/>
        </patternFill>
      </fill>
    </dxf>
    <dxf>
      <font>
        <b/>
        <i val="0"/>
      </font>
    </dxf>
    <dxf>
      <font>
        <b/>
        <i val="0"/>
      </font>
      <fill>
        <patternFill>
          <bgColor rgb="FFFF0000"/>
        </patternFill>
      </fill>
    </dxf>
    <dxf>
      <font>
        <b/>
        <i val="0"/>
      </font>
    </dxf>
    <dxf>
      <font>
        <b/>
        <i val="0"/>
      </font>
      <fill>
        <patternFill>
          <bgColor rgb="FFFF0000"/>
        </patternFill>
      </fill>
    </dxf>
    <dxf>
      <font>
        <b/>
        <i val="0"/>
      </font>
      <fill>
        <patternFill>
          <bgColor rgb="FFFF0000"/>
        </patternFill>
      </fill>
    </dxf>
    <dxf>
      <font>
        <b/>
        <i val="0"/>
      </font>
      <fill>
        <patternFill>
          <bgColor rgb="FFFFFF00"/>
        </patternFill>
      </fill>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font>
      <fill>
        <patternFill>
          <bgColor rgb="FFFF0000"/>
        </patternFill>
      </fill>
    </dxf>
  </dxfs>
  <tableStyles count="0" defaultTableStyle="TableStyleMedium9" defaultPivotStyle="PivotStyleMedium4"/>
  <colors>
    <mruColors>
      <color rgb="FFCFE0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toro.ANI/Downloads/MT_CM%20010%20DoradoII_Eva.PRELIMINAR%20EVAL%20ESPEF%20ANDRES%20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toro.ANI/Downloads/MT_CM%20010%20DoradoII_Eva.PRELIMINAR%20(DIC%2001)GIO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PARAMETROS"/>
      <sheetName val="EXP GEN."/>
      <sheetName val="EXP ESPEC."/>
      <sheetName val="DESEMPATE"/>
      <sheetName val="DESEMPATE 1"/>
      <sheetName val="SH TRM"/>
      <sheetName val="PROM TRM MES"/>
      <sheetName val="SH EURO"/>
      <sheetName val="PROM EUR MES"/>
    </sheetNames>
    <sheetDataSet>
      <sheetData sheetId="0"/>
      <sheetData sheetId="1"/>
      <sheetData sheetId="2"/>
      <sheetData sheetId="3">
        <row r="3">
          <cell r="B3" t="str">
            <v>P01-01</v>
          </cell>
        </row>
        <row r="4">
          <cell r="B4" t="str">
            <v>P01-01</v>
          </cell>
        </row>
        <row r="5">
          <cell r="B5" t="str">
            <v>P01-01</v>
          </cell>
        </row>
        <row r="6">
          <cell r="B6" t="str">
            <v>P01-01</v>
          </cell>
        </row>
        <row r="7">
          <cell r="B7" t="str">
            <v>P01-03</v>
          </cell>
        </row>
        <row r="8">
          <cell r="B8" t="str">
            <v>P01-03</v>
          </cell>
        </row>
        <row r="9">
          <cell r="B9" t="str">
            <v>P01-03</v>
          </cell>
        </row>
        <row r="10">
          <cell r="B10" t="str">
            <v>P01-03</v>
          </cell>
        </row>
        <row r="11">
          <cell r="B11" t="str">
            <v>P01-03</v>
          </cell>
        </row>
      </sheetData>
      <sheetData sheetId="4">
        <row r="3">
          <cell r="C3" t="str">
            <v>P01-01</v>
          </cell>
          <cell r="D3" t="str">
            <v>MOTT MAC DONALD LIMITED</v>
          </cell>
        </row>
        <row r="4">
          <cell r="C4" t="str">
            <v>P01-02</v>
          </cell>
          <cell r="D4" t="str">
            <v>C&amp;M CONSULTORES SA</v>
          </cell>
        </row>
        <row r="5">
          <cell r="C5" t="str">
            <v>P01-03</v>
          </cell>
          <cell r="D5" t="str">
            <v>AERTEC SOLUTIONS SL</v>
          </cell>
        </row>
        <row r="6">
          <cell r="C6" t="str">
            <v>P02-01</v>
          </cell>
          <cell r="D6" t="str">
            <v>DELOITTE CONSULTING SLU</v>
          </cell>
        </row>
        <row r="7">
          <cell r="C7" t="str">
            <v>P02-02</v>
          </cell>
          <cell r="D7" t="str">
            <v>SENER INGENIERIA Y SISTEMAS COLOMBIA SAS</v>
          </cell>
        </row>
        <row r="8">
          <cell r="C8" t="str">
            <v>P02-03</v>
          </cell>
          <cell r="D8" t="str">
            <v>DURAN&amp;OSORIO ABOGADOS ASOCIADOS</v>
          </cell>
        </row>
        <row r="9">
          <cell r="C9" t="str">
            <v>P02-04</v>
          </cell>
          <cell r="D9" t="str">
            <v>IVICSA SAS</v>
          </cell>
        </row>
        <row r="10">
          <cell r="C10" t="str">
            <v>P03-01</v>
          </cell>
          <cell r="D10" t="str">
            <v>PROINTEC COLOMBIA</v>
          </cell>
        </row>
        <row r="11">
          <cell r="C11" t="str">
            <v>P03-02</v>
          </cell>
          <cell r="D11" t="str">
            <v>CEMOSA INGENIERIA S.A.S</v>
          </cell>
        </row>
        <row r="12">
          <cell r="C12" t="str">
            <v>P03-03</v>
          </cell>
          <cell r="D12" t="str">
            <v>PRICEWATERHOUSECOOPERS ASESORES GERENCIALES LTDA</v>
          </cell>
        </row>
        <row r="13">
          <cell r="C13" t="str">
            <v>P03-04</v>
          </cell>
          <cell r="D13" t="str">
            <v>PRICEWATERHOUSECOOPERS ASESORES DE NOGOCIOS S.L</v>
          </cell>
        </row>
        <row r="14">
          <cell r="C14" t="str">
            <v>P04-01</v>
          </cell>
          <cell r="D14" t="str">
            <v>IDOM INGENIERIA Y CONSULTORÍA S.A.U.</v>
          </cell>
        </row>
        <row r="15">
          <cell r="C15" t="str">
            <v>P04-02</v>
          </cell>
          <cell r="D15" t="str">
            <v>SUMATORIA SAS</v>
          </cell>
        </row>
        <row r="16">
          <cell r="C16" t="str">
            <v>P14-01</v>
          </cell>
          <cell r="D16" t="str">
            <v>N</v>
          </cell>
        </row>
        <row r="17">
          <cell r="C17" t="str">
            <v>P15-01</v>
          </cell>
          <cell r="D17" t="str">
            <v>O</v>
          </cell>
        </row>
        <row r="18">
          <cell r="C18" t="str">
            <v>P16-01</v>
          </cell>
          <cell r="D18" t="str">
            <v>P</v>
          </cell>
        </row>
        <row r="19">
          <cell r="C19" t="str">
            <v>P17-01</v>
          </cell>
          <cell r="D19" t="str">
            <v>Q</v>
          </cell>
        </row>
        <row r="20">
          <cell r="C20" t="str">
            <v>P18-01</v>
          </cell>
          <cell r="D20" t="str">
            <v>R</v>
          </cell>
        </row>
        <row r="21">
          <cell r="C21" t="str">
            <v>P19-01</v>
          </cell>
          <cell r="D21" t="str">
            <v>S</v>
          </cell>
        </row>
        <row r="22">
          <cell r="C22" t="str">
            <v>P20-01</v>
          </cell>
          <cell r="D22" t="str">
            <v>T</v>
          </cell>
        </row>
        <row r="23">
          <cell r="C23" t="str">
            <v>P21-01</v>
          </cell>
          <cell r="D23" t="str">
            <v>U</v>
          </cell>
        </row>
        <row r="24">
          <cell r="C24" t="str">
            <v>P22-01</v>
          </cell>
          <cell r="D24" t="str">
            <v>V</v>
          </cell>
        </row>
        <row r="25">
          <cell r="C25" t="str">
            <v>P23-01</v>
          </cell>
          <cell r="D25" t="str">
            <v>W</v>
          </cell>
        </row>
        <row r="26">
          <cell r="C26" t="str">
            <v>P24-01</v>
          </cell>
          <cell r="D26" t="str">
            <v>X</v>
          </cell>
        </row>
        <row r="27">
          <cell r="C27" t="str">
            <v>P25-01</v>
          </cell>
          <cell r="D27" t="str">
            <v>Y</v>
          </cell>
        </row>
        <row r="28">
          <cell r="C28" t="str">
            <v>P26-01</v>
          </cell>
          <cell r="D28" t="str">
            <v>Z</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PARAMETROS"/>
      <sheetName val="EXP GEN."/>
      <sheetName val="EXP ESPEC."/>
      <sheetName val="DESEMPATE"/>
      <sheetName val="DESEMPATE 1"/>
      <sheetName val="SH TRM"/>
      <sheetName val="PROM TRM MES"/>
      <sheetName val="SH EURO"/>
      <sheetName val="PROM EUR MES"/>
    </sheetNames>
    <sheetDataSet>
      <sheetData sheetId="0"/>
      <sheetData sheetId="1"/>
      <sheetData sheetId="2"/>
      <sheetData sheetId="3">
        <row r="12">
          <cell r="B12" t="str">
            <v>P02-01</v>
          </cell>
        </row>
        <row r="13">
          <cell r="B13" t="str">
            <v>P02-01</v>
          </cell>
        </row>
        <row r="14">
          <cell r="B14" t="str">
            <v>P02-01</v>
          </cell>
        </row>
        <row r="15">
          <cell r="B15" t="str">
            <v>P02-01</v>
          </cell>
        </row>
        <row r="16">
          <cell r="B16" t="str">
            <v>P02-02</v>
          </cell>
        </row>
        <row r="17">
          <cell r="B17" t="str">
            <v>P02-02</v>
          </cell>
        </row>
        <row r="18">
          <cell r="B18" t="str">
            <v>P02-02</v>
          </cell>
        </row>
        <row r="19">
          <cell r="B19" t="str">
            <v>P02-04</v>
          </cell>
        </row>
        <row r="20">
          <cell r="B20" t="str">
            <v>P02-04</v>
          </cell>
        </row>
      </sheetData>
      <sheetData sheetId="4">
        <row r="3">
          <cell r="C3" t="str">
            <v>P01-01</v>
          </cell>
          <cell r="D3" t="str">
            <v>MOTT MAC DONALD LIMITED</v>
          </cell>
        </row>
        <row r="4">
          <cell r="C4" t="str">
            <v>P01-02</v>
          </cell>
          <cell r="D4" t="str">
            <v>C&amp;M CONSULTORES SA</v>
          </cell>
        </row>
        <row r="5">
          <cell r="C5" t="str">
            <v>P01-03</v>
          </cell>
          <cell r="D5" t="str">
            <v>AERTEC SOLUTIONS SL</v>
          </cell>
        </row>
        <row r="6">
          <cell r="C6" t="str">
            <v>P02-01</v>
          </cell>
          <cell r="D6" t="str">
            <v>DELOITTE CONSULTING SLU</v>
          </cell>
        </row>
        <row r="7">
          <cell r="C7" t="str">
            <v>P02-02</v>
          </cell>
          <cell r="D7" t="str">
            <v>SENER INGENIERIA Y SISTEMAS COLOMBIA SAS</v>
          </cell>
        </row>
        <row r="8">
          <cell r="C8" t="str">
            <v>P02-03</v>
          </cell>
          <cell r="D8" t="str">
            <v>DURAN&amp;OSORIO ABOGADOS ASOCIADOS</v>
          </cell>
        </row>
        <row r="9">
          <cell r="C9" t="str">
            <v>P02-04</v>
          </cell>
          <cell r="D9" t="str">
            <v>IVICSA SAS</v>
          </cell>
        </row>
        <row r="10">
          <cell r="C10" t="str">
            <v>P03-01</v>
          </cell>
          <cell r="D10" t="str">
            <v>PROINTEC COLOMBIA</v>
          </cell>
        </row>
        <row r="11">
          <cell r="C11" t="str">
            <v>P03-02</v>
          </cell>
          <cell r="D11" t="str">
            <v>CEMOSA INGENIERIA S.A.S</v>
          </cell>
        </row>
        <row r="12">
          <cell r="C12" t="str">
            <v>P03-03</v>
          </cell>
          <cell r="D12" t="str">
            <v>PRICEWATERHOUSECOOPERS ASESORES GERENCIALES LTDA</v>
          </cell>
        </row>
        <row r="13">
          <cell r="C13" t="str">
            <v>P03-04</v>
          </cell>
          <cell r="D13" t="str">
            <v>PRICEWATERHOUSECOOPERS ASESORES DE NOGOCIOS S.L</v>
          </cell>
        </row>
        <row r="14">
          <cell r="C14" t="str">
            <v>P04-01</v>
          </cell>
          <cell r="D14" t="str">
            <v>IDOM INGENIERIA Y CONSULTORÍA S.A.U.</v>
          </cell>
        </row>
        <row r="15">
          <cell r="C15" t="str">
            <v>P04-02</v>
          </cell>
          <cell r="D15" t="str">
            <v>SUMATORIA SAS</v>
          </cell>
        </row>
        <row r="16">
          <cell r="C16" t="str">
            <v>P14-01</v>
          </cell>
          <cell r="D16" t="str">
            <v>N</v>
          </cell>
        </row>
        <row r="17">
          <cell r="C17" t="str">
            <v>P15-01</v>
          </cell>
          <cell r="D17" t="str">
            <v>O</v>
          </cell>
        </row>
        <row r="18">
          <cell r="C18" t="str">
            <v>P16-01</v>
          </cell>
          <cell r="D18" t="str">
            <v>P</v>
          </cell>
        </row>
        <row r="19">
          <cell r="C19" t="str">
            <v>P17-01</v>
          </cell>
          <cell r="D19" t="str">
            <v>Q</v>
          </cell>
        </row>
        <row r="20">
          <cell r="C20" t="str">
            <v>P18-01</v>
          </cell>
          <cell r="D20" t="str">
            <v>R</v>
          </cell>
        </row>
        <row r="21">
          <cell r="C21" t="str">
            <v>P19-01</v>
          </cell>
          <cell r="D21" t="str">
            <v>S</v>
          </cell>
        </row>
        <row r="22">
          <cell r="C22" t="str">
            <v>P20-01</v>
          </cell>
          <cell r="D22" t="str">
            <v>T</v>
          </cell>
        </row>
        <row r="23">
          <cell r="C23" t="str">
            <v>P21-01</v>
          </cell>
          <cell r="D23" t="str">
            <v>U</v>
          </cell>
        </row>
        <row r="24">
          <cell r="C24" t="str">
            <v>P22-01</v>
          </cell>
          <cell r="D24" t="str">
            <v>V</v>
          </cell>
        </row>
        <row r="25">
          <cell r="C25" t="str">
            <v>P23-01</v>
          </cell>
          <cell r="D25" t="str">
            <v>W</v>
          </cell>
        </row>
        <row r="26">
          <cell r="C26" t="str">
            <v>P24-01</v>
          </cell>
          <cell r="D26" t="str">
            <v>X</v>
          </cell>
        </row>
        <row r="27">
          <cell r="C27" t="str">
            <v>P25-01</v>
          </cell>
          <cell r="D27" t="str">
            <v>Y</v>
          </cell>
        </row>
        <row r="28">
          <cell r="C28" t="str">
            <v>P26-01</v>
          </cell>
          <cell r="D28" t="str">
            <v>Z</v>
          </cell>
        </row>
      </sheetData>
      <sheetData sheetId="5"/>
      <sheetData sheetId="6"/>
      <sheetData sheetId="7"/>
      <sheetData sheetId="8"/>
      <sheetData sheetId="9"/>
    </sheetDataSet>
  </externalBook>
</externalLink>
</file>

<file path=xl/queryTables/queryTable1.xml><?xml version="1.0" encoding="utf-8"?>
<queryTable xmlns="http://schemas.openxmlformats.org/spreadsheetml/2006/main" name="Datos" connectionId="2"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data" connectionId="1" autoFormatId="16" applyNumberFormats="0" applyBorderFormats="0" applyFontFormats="0" applyPatternFormats="0"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uperfinanciera.gov.co/"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superfinanciera.gov.co/" TargetMode="External"/></Relationships>
</file>

<file path=xl/worksheets/_rels/sheet9.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printerSettings" Target="../printerSettings/printerSettings7.bin"/><Relationship Id="rId1" Type="http://schemas.openxmlformats.org/officeDocument/2006/relationships/hyperlink" Target="http://www.oanda.com/currency/historical-r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sheetPr>
  <dimension ref="A1:P29"/>
  <sheetViews>
    <sheetView tabSelected="1" zoomScale="110" zoomScaleNormal="110" zoomScalePageLayoutView="125" workbookViewId="0">
      <pane xSplit="1" ySplit="3" topLeftCell="B4" activePane="bottomRight" state="frozen"/>
      <selection pane="topRight" activeCell="B1" sqref="B1"/>
      <selection pane="bottomLeft" activeCell="A4" sqref="A4"/>
      <selection pane="bottomRight" activeCell="E6" sqref="E6"/>
    </sheetView>
  </sheetViews>
  <sheetFormatPr baseColWidth="10" defaultRowHeight="15.75" x14ac:dyDescent="0.25"/>
  <cols>
    <col min="1" max="1" width="9.25" style="227" customWidth="1"/>
    <col min="2" max="2" width="33.25" style="227" customWidth="1"/>
    <col min="3" max="3" width="10.375" style="225" customWidth="1"/>
    <col min="4" max="4" width="10.875" style="222" customWidth="1"/>
    <col min="5" max="5" width="10.625" style="222" customWidth="1"/>
    <col min="6" max="6" width="12" style="288" customWidth="1"/>
    <col min="7" max="8" width="8.5" style="228" customWidth="1"/>
    <col min="9" max="9" width="9" style="229" customWidth="1"/>
    <col min="10" max="10" width="8" style="229" hidden="1" customWidth="1"/>
    <col min="11" max="11" width="2.375" style="229" hidden="1" customWidth="1"/>
    <col min="12" max="12" width="9.5" style="229" customWidth="1"/>
    <col min="13" max="13" width="8.375" style="222" customWidth="1"/>
    <col min="14" max="14" width="7.375" style="222" customWidth="1"/>
    <col min="15" max="15" width="7.125" style="222" customWidth="1"/>
    <col min="16" max="16" width="8.125" style="222" customWidth="1"/>
    <col min="17" max="16384" width="11" style="223"/>
  </cols>
  <sheetData>
    <row r="1" spans="1:16" x14ac:dyDescent="0.25">
      <c r="A1" s="766" t="s">
        <v>261</v>
      </c>
      <c r="B1" s="767"/>
      <c r="C1" s="767"/>
      <c r="D1" s="767"/>
      <c r="E1" s="767"/>
      <c r="F1" s="767"/>
      <c r="G1" s="767"/>
      <c r="H1" s="768"/>
      <c r="I1" s="769" t="s">
        <v>27</v>
      </c>
      <c r="J1" s="769"/>
      <c r="K1" s="769"/>
      <c r="L1" s="769"/>
      <c r="M1" s="221"/>
    </row>
    <row r="2" spans="1:16" s="224" customFormat="1" x14ac:dyDescent="0.25">
      <c r="A2" s="770" t="s">
        <v>28</v>
      </c>
      <c r="B2" s="771"/>
      <c r="C2" s="771"/>
      <c r="D2" s="771"/>
      <c r="E2" s="771"/>
      <c r="F2" s="771"/>
      <c r="G2" s="771"/>
      <c r="H2" s="772"/>
      <c r="I2" s="769"/>
      <c r="J2" s="769"/>
      <c r="K2" s="769"/>
      <c r="L2" s="769"/>
      <c r="M2" s="221"/>
    </row>
    <row r="3" spans="1:16" ht="58.5" customHeight="1" x14ac:dyDescent="0.25">
      <c r="A3" s="452" t="s">
        <v>29</v>
      </c>
      <c r="B3" s="452" t="s">
        <v>30</v>
      </c>
      <c r="C3" s="1" t="s">
        <v>32</v>
      </c>
      <c r="D3" s="1" t="s">
        <v>33</v>
      </c>
      <c r="E3" s="1" t="s">
        <v>34</v>
      </c>
      <c r="F3" s="1" t="s">
        <v>39</v>
      </c>
      <c r="G3" s="1" t="s">
        <v>35</v>
      </c>
      <c r="H3" s="1" t="s">
        <v>36</v>
      </c>
      <c r="I3" s="2" t="s">
        <v>382</v>
      </c>
      <c r="J3" s="2" t="s">
        <v>37</v>
      </c>
      <c r="K3" s="2" t="s">
        <v>38</v>
      </c>
      <c r="L3" s="2" t="s">
        <v>383</v>
      </c>
    </row>
    <row r="4" spans="1:16" ht="30.75" customHeight="1" x14ac:dyDescent="0.25">
      <c r="A4" s="668" t="s">
        <v>151</v>
      </c>
      <c r="B4" s="668" t="str">
        <f>+IFERROR(INDEX(DESEMPATE!$B$3:$B$28,MATCH(CONSOLIDADO!A4,DESEMPATE!$A$3:$A$28,0)),"")</f>
        <v>UNION TEMPORAL DORADO 2. UTD2</v>
      </c>
      <c r="C4" s="669" t="s">
        <v>209</v>
      </c>
      <c r="D4" s="669" t="s">
        <v>209</v>
      </c>
      <c r="E4" s="669" t="s">
        <v>209</v>
      </c>
      <c r="F4" s="753" t="s">
        <v>66</v>
      </c>
      <c r="G4" s="749" t="s">
        <v>66</v>
      </c>
      <c r="H4" s="750" t="s">
        <v>66</v>
      </c>
      <c r="I4" s="333"/>
      <c r="J4" s="333"/>
      <c r="K4" s="333"/>
      <c r="L4" s="657" t="s">
        <v>8</v>
      </c>
    </row>
    <row r="5" spans="1:16" ht="29.25" customHeight="1" x14ac:dyDescent="0.25">
      <c r="A5" s="668" t="s">
        <v>152</v>
      </c>
      <c r="B5" s="668" t="str">
        <f>+IFERROR(INDEX(DESEMPATE!$B$3:$B$28,MATCH(CONSOLIDADO!A5,DESEMPATE!$A$3:$A$28,0)),"")</f>
        <v>UNION TEMPORAL DELOITTE-SENER-DURAN&amp;OSORIO-IVICSA</v>
      </c>
      <c r="C5" s="669" t="s">
        <v>209</v>
      </c>
      <c r="D5" s="669" t="s">
        <v>209</v>
      </c>
      <c r="E5" s="765" t="s">
        <v>428</v>
      </c>
      <c r="F5" s="753" t="s">
        <v>66</v>
      </c>
      <c r="G5" s="750" t="s">
        <v>66</v>
      </c>
      <c r="H5" s="750" t="s">
        <v>66</v>
      </c>
      <c r="I5" s="333"/>
      <c r="J5" s="333"/>
      <c r="K5" s="333"/>
      <c r="L5" s="657" t="s">
        <v>8</v>
      </c>
    </row>
    <row r="6" spans="1:16" ht="38.25" customHeight="1" x14ac:dyDescent="0.25">
      <c r="A6" s="668" t="s">
        <v>153</v>
      </c>
      <c r="B6" s="668" t="str">
        <f>+IFERROR(INDEX(DESEMPATE!$B$3:$B$28,MATCH(CONSOLIDADO!A6,DESEMPATE!$A$3:$A$28,0)),"")</f>
        <v>UNIÓN TEMPORAL CPP DORADO</v>
      </c>
      <c r="C6" s="669" t="s">
        <v>209</v>
      </c>
      <c r="D6" s="669" t="s">
        <v>209</v>
      </c>
      <c r="E6" s="669" t="s">
        <v>209</v>
      </c>
      <c r="F6" s="750" t="s">
        <v>66</v>
      </c>
      <c r="G6" s="750" t="s">
        <v>66</v>
      </c>
      <c r="H6" s="750" t="s">
        <v>66</v>
      </c>
      <c r="I6" s="333"/>
      <c r="J6" s="333"/>
      <c r="K6" s="333"/>
      <c r="L6" s="657" t="s">
        <v>8</v>
      </c>
    </row>
    <row r="7" spans="1:16" ht="34.5" customHeight="1" x14ac:dyDescent="0.25">
      <c r="A7" s="668" t="s">
        <v>154</v>
      </c>
      <c r="B7" s="668" t="str">
        <f>+IFERROR(INDEX(DESEMPATE!$B$3:$B$28,MATCH(CONSOLIDADO!A7,DESEMPATE!$A$3:$A$28,0)),"")</f>
        <v>UNIÓN TEMPORAL IDOM - SUMATORIA</v>
      </c>
      <c r="C7" s="669" t="s">
        <v>209</v>
      </c>
      <c r="D7" s="669" t="s">
        <v>209</v>
      </c>
      <c r="E7" s="669" t="s">
        <v>209</v>
      </c>
      <c r="F7" s="750" t="s">
        <v>66</v>
      </c>
      <c r="G7" s="750" t="s">
        <v>66</v>
      </c>
      <c r="H7" s="750" t="s">
        <v>66</v>
      </c>
      <c r="I7" s="333"/>
      <c r="J7" s="333"/>
      <c r="K7" s="333"/>
      <c r="L7" s="657" t="s">
        <v>9</v>
      </c>
    </row>
    <row r="8" spans="1:16" hidden="1" x14ac:dyDescent="0.25">
      <c r="A8" s="450" t="s">
        <v>155</v>
      </c>
      <c r="B8" s="450" t="str">
        <f>+IFERROR(INDEX(DESEMPATE!$B$3:$B$28,MATCH(CONSOLIDADO!A8,DESEMPATE!$A$3:$A$28,0)),"")</f>
        <v/>
      </c>
      <c r="C8" s="329"/>
      <c r="D8" s="669" t="s">
        <v>209</v>
      </c>
      <c r="E8" s="330"/>
      <c r="F8" s="331"/>
      <c r="G8" s="332"/>
      <c r="H8" s="332"/>
      <c r="I8" s="333"/>
      <c r="J8" s="333"/>
      <c r="K8" s="333"/>
      <c r="L8" s="333"/>
    </row>
    <row r="9" spans="1:16" hidden="1" x14ac:dyDescent="0.25">
      <c r="A9" s="450" t="s">
        <v>156</v>
      </c>
      <c r="B9" s="450" t="str">
        <f>+IFERROR(INDEX(DESEMPATE!$B$3:$B$28,MATCH(CONSOLIDADO!A9,DESEMPATE!$A$3:$A$28,0)),"")</f>
        <v/>
      </c>
      <c r="C9" s="329"/>
      <c r="D9" s="669" t="s">
        <v>209</v>
      </c>
      <c r="E9" s="330"/>
      <c r="F9" s="331"/>
      <c r="G9" s="332"/>
      <c r="H9" s="332"/>
      <c r="I9" s="333"/>
      <c r="J9" s="333"/>
      <c r="K9" s="333"/>
      <c r="L9" s="333"/>
      <c r="O9" s="362"/>
    </row>
    <row r="10" spans="1:16" hidden="1" x14ac:dyDescent="0.25">
      <c r="A10" s="450" t="s">
        <v>157</v>
      </c>
      <c r="B10" s="450" t="str">
        <f>+IFERROR(INDEX(DESEMPATE!$B$3:$B$28,MATCH(CONSOLIDADO!A10,DESEMPATE!$A$3:$A$28,0)),"")</f>
        <v/>
      </c>
      <c r="C10" s="329"/>
      <c r="D10" s="669" t="s">
        <v>209</v>
      </c>
      <c r="E10" s="330"/>
      <c r="F10" s="331"/>
      <c r="G10" s="332"/>
      <c r="H10" s="332"/>
      <c r="I10" s="333"/>
      <c r="J10" s="333"/>
      <c r="K10" s="333"/>
      <c r="L10" s="333"/>
      <c r="O10" s="363"/>
      <c r="P10" s="363"/>
    </row>
    <row r="11" spans="1:16" hidden="1" x14ac:dyDescent="0.25">
      <c r="A11" s="450" t="s">
        <v>158</v>
      </c>
      <c r="B11" s="450" t="str">
        <f>+IFERROR(INDEX(DESEMPATE!$B$3:$B$28,MATCH(CONSOLIDADO!A11,DESEMPATE!$A$3:$A$28,0)),"")</f>
        <v/>
      </c>
      <c r="C11" s="329"/>
      <c r="D11" s="669" t="s">
        <v>209</v>
      </c>
      <c r="E11" s="330"/>
      <c r="F11" s="331"/>
      <c r="G11" s="332"/>
      <c r="H11" s="332"/>
      <c r="I11" s="333"/>
      <c r="J11" s="333"/>
      <c r="K11" s="333"/>
      <c r="L11" s="333"/>
      <c r="O11" s="362"/>
    </row>
    <row r="12" spans="1:16" hidden="1" x14ac:dyDescent="0.25">
      <c r="A12" s="450" t="s">
        <v>159</v>
      </c>
      <c r="B12" s="450" t="str">
        <f>+IFERROR(INDEX(DESEMPATE!$B$3:$B$28,MATCH(CONSOLIDADO!A12,DESEMPATE!$A$3:$A$28,0)),"")</f>
        <v/>
      </c>
      <c r="C12" s="329"/>
      <c r="D12" s="669" t="s">
        <v>209</v>
      </c>
      <c r="E12" s="330"/>
      <c r="F12" s="331"/>
      <c r="G12" s="332"/>
      <c r="H12" s="332"/>
      <c r="I12" s="333"/>
      <c r="J12" s="333"/>
      <c r="K12" s="333"/>
      <c r="L12" s="333"/>
      <c r="O12" s="362"/>
    </row>
    <row r="13" spans="1:16" hidden="1" x14ac:dyDescent="0.25">
      <c r="A13" s="450" t="s">
        <v>160</v>
      </c>
      <c r="B13" s="450" t="str">
        <f>+IFERROR(INDEX(DESEMPATE!$B$3:$B$28,MATCH(CONSOLIDADO!A13,DESEMPATE!$A$3:$A$28,0)),"")</f>
        <v/>
      </c>
      <c r="C13" s="329"/>
      <c r="D13" s="669" t="s">
        <v>209</v>
      </c>
      <c r="E13" s="330"/>
      <c r="F13" s="331"/>
      <c r="G13" s="332"/>
      <c r="H13" s="332"/>
      <c r="I13" s="333"/>
      <c r="J13" s="333"/>
      <c r="K13" s="333"/>
      <c r="L13" s="333"/>
      <c r="O13" s="362"/>
    </row>
    <row r="14" spans="1:16" hidden="1" x14ac:dyDescent="0.25">
      <c r="A14" s="450" t="s">
        <v>161</v>
      </c>
      <c r="B14" s="450" t="str">
        <f>+IFERROR(INDEX(DESEMPATE!$B$3:$B$28,MATCH(CONSOLIDADO!A14,DESEMPATE!$A$3:$A$28,0)),"")</f>
        <v/>
      </c>
      <c r="C14" s="329"/>
      <c r="D14" s="669" t="s">
        <v>209</v>
      </c>
      <c r="E14" s="330"/>
      <c r="F14" s="331"/>
      <c r="G14" s="332"/>
      <c r="H14" s="332"/>
      <c r="I14" s="333"/>
      <c r="J14" s="333"/>
      <c r="K14" s="333"/>
      <c r="L14" s="333"/>
      <c r="O14" s="362"/>
    </row>
    <row r="15" spans="1:16" hidden="1" x14ac:dyDescent="0.25">
      <c r="A15" s="450" t="s">
        <v>162</v>
      </c>
      <c r="B15" s="450" t="str">
        <f>+IFERROR(INDEX(DESEMPATE!$B$3:$B$28,MATCH(CONSOLIDADO!A15,DESEMPATE!$A$3:$A$28,0)),"")</f>
        <v/>
      </c>
      <c r="C15" s="329"/>
      <c r="D15" s="669" t="s">
        <v>209</v>
      </c>
      <c r="E15" s="330"/>
      <c r="F15" s="331"/>
      <c r="G15" s="332"/>
      <c r="H15" s="332"/>
      <c r="I15" s="333"/>
      <c r="J15" s="333"/>
      <c r="K15" s="333"/>
      <c r="L15" s="333"/>
      <c r="O15" s="362"/>
    </row>
    <row r="16" spans="1:16" hidden="1" x14ac:dyDescent="0.25">
      <c r="A16" s="450" t="s">
        <v>163</v>
      </c>
      <c r="B16" s="450" t="str">
        <f>+IFERROR(INDEX(DESEMPATE!$B$3:$B$28,MATCH(CONSOLIDADO!A16,DESEMPATE!$A$3:$A$28,0)),"")</f>
        <v/>
      </c>
      <c r="C16" s="329"/>
      <c r="D16" s="669" t="s">
        <v>209</v>
      </c>
      <c r="E16" s="330"/>
      <c r="F16" s="331"/>
      <c r="G16" s="332"/>
      <c r="H16" s="332"/>
      <c r="I16" s="333"/>
      <c r="J16" s="333"/>
      <c r="K16" s="333"/>
      <c r="L16" s="333"/>
      <c r="O16" s="362"/>
    </row>
    <row r="17" spans="1:14" hidden="1" x14ac:dyDescent="0.25">
      <c r="A17" s="450" t="s">
        <v>164</v>
      </c>
      <c r="B17" s="450" t="str">
        <f>+IFERROR(INDEX(DESEMPATE!$B$3:$B$28,MATCH(CONSOLIDADO!A17,DESEMPATE!$A$3:$A$28,0)),"")</f>
        <v>N</v>
      </c>
      <c r="C17" s="329"/>
      <c r="D17" s="669" t="s">
        <v>209</v>
      </c>
      <c r="E17" s="330"/>
      <c r="F17" s="331"/>
      <c r="G17" s="332"/>
      <c r="H17" s="332"/>
      <c r="I17" s="333"/>
      <c r="J17" s="333"/>
      <c r="K17" s="333"/>
      <c r="L17" s="333"/>
      <c r="N17" s="361"/>
    </row>
    <row r="18" spans="1:14" hidden="1" x14ac:dyDescent="0.25">
      <c r="A18" s="450" t="s">
        <v>165</v>
      </c>
      <c r="B18" s="450" t="str">
        <f>+IFERROR(INDEX(DESEMPATE!$B$3:$B$28,MATCH(CONSOLIDADO!A18,DESEMPATE!$A$3:$A$28,0)),"")</f>
        <v>O</v>
      </c>
      <c r="C18" s="329"/>
      <c r="D18" s="669" t="s">
        <v>209</v>
      </c>
      <c r="E18" s="330"/>
      <c r="F18" s="331"/>
      <c r="G18" s="332"/>
      <c r="H18" s="332"/>
      <c r="I18" s="333"/>
      <c r="J18" s="333"/>
      <c r="K18" s="333"/>
      <c r="L18" s="333"/>
    </row>
    <row r="19" spans="1:14" hidden="1" x14ac:dyDescent="0.25">
      <c r="A19" s="450" t="s">
        <v>166</v>
      </c>
      <c r="B19" s="450" t="str">
        <f>+IFERROR(INDEX(DESEMPATE!$B$3:$B$28,MATCH(CONSOLIDADO!A19,DESEMPATE!$A$3:$A$28,0)),"")</f>
        <v>P</v>
      </c>
      <c r="C19" s="329"/>
      <c r="D19" s="669" t="s">
        <v>209</v>
      </c>
      <c r="E19" s="330"/>
      <c r="F19" s="331"/>
      <c r="G19" s="332"/>
      <c r="H19" s="332"/>
      <c r="I19" s="333"/>
      <c r="J19" s="333"/>
      <c r="K19" s="333"/>
      <c r="L19" s="333"/>
    </row>
    <row r="20" spans="1:14" hidden="1" x14ac:dyDescent="0.25">
      <c r="A20" s="450" t="s">
        <v>167</v>
      </c>
      <c r="B20" s="450" t="str">
        <f>+IFERROR(INDEX(DESEMPATE!$B$3:$B$28,MATCH(CONSOLIDADO!A20,DESEMPATE!$A$3:$A$28,0)),"")</f>
        <v>Q</v>
      </c>
      <c r="C20" s="329"/>
      <c r="D20" s="669" t="s">
        <v>209</v>
      </c>
      <c r="E20" s="330"/>
      <c r="F20" s="331"/>
      <c r="G20" s="332"/>
      <c r="H20" s="332"/>
      <c r="I20" s="333"/>
      <c r="J20" s="333"/>
      <c r="K20" s="333"/>
      <c r="L20" s="333"/>
    </row>
    <row r="21" spans="1:14" hidden="1" x14ac:dyDescent="0.25">
      <c r="A21" s="450" t="s">
        <v>168</v>
      </c>
      <c r="B21" s="450" t="str">
        <f>+IFERROR(INDEX(DESEMPATE!$B$3:$B$28,MATCH(CONSOLIDADO!A21,DESEMPATE!$A$3:$A$28,0)),"")</f>
        <v>R</v>
      </c>
      <c r="C21" s="329"/>
      <c r="D21" s="669" t="s">
        <v>209</v>
      </c>
      <c r="E21" s="330"/>
      <c r="F21" s="331"/>
      <c r="G21" s="332"/>
      <c r="H21" s="332"/>
      <c r="I21" s="333"/>
      <c r="J21" s="333"/>
      <c r="K21" s="333"/>
      <c r="L21" s="333"/>
    </row>
    <row r="22" spans="1:14" hidden="1" x14ac:dyDescent="0.25">
      <c r="A22" s="450" t="s">
        <v>169</v>
      </c>
      <c r="B22" s="450" t="str">
        <f>+IFERROR(INDEX(DESEMPATE!$B$3:$B$28,MATCH(CONSOLIDADO!A22,DESEMPATE!$A$3:$A$28,0)),"")</f>
        <v>S</v>
      </c>
      <c r="C22" s="329"/>
      <c r="D22" s="669" t="s">
        <v>209</v>
      </c>
      <c r="E22" s="330"/>
      <c r="F22" s="331"/>
      <c r="G22" s="332"/>
      <c r="H22" s="332"/>
      <c r="I22" s="333"/>
      <c r="J22" s="333"/>
      <c r="K22" s="333"/>
      <c r="L22" s="333"/>
    </row>
    <row r="23" spans="1:14" hidden="1" x14ac:dyDescent="0.25">
      <c r="A23" s="450" t="s">
        <v>170</v>
      </c>
      <c r="B23" s="450" t="str">
        <f>+IFERROR(INDEX(DESEMPATE!$B$3:$B$28,MATCH(CONSOLIDADO!A23,DESEMPATE!$A$3:$A$28,0)),"")</f>
        <v>T</v>
      </c>
      <c r="C23" s="329"/>
      <c r="D23" s="669" t="s">
        <v>209</v>
      </c>
      <c r="E23" s="330"/>
      <c r="F23" s="331"/>
      <c r="G23" s="332"/>
      <c r="H23" s="332"/>
      <c r="I23" s="333"/>
      <c r="J23" s="333"/>
      <c r="K23" s="333"/>
      <c r="L23" s="333"/>
    </row>
    <row r="24" spans="1:14" hidden="1" x14ac:dyDescent="0.25">
      <c r="A24" s="450" t="s">
        <v>171</v>
      </c>
      <c r="B24" s="450" t="str">
        <f>+IFERROR(INDEX(DESEMPATE!$B$3:$B$28,MATCH(CONSOLIDADO!A24,DESEMPATE!$A$3:$A$28,0)),"")</f>
        <v>U</v>
      </c>
      <c r="C24" s="329"/>
      <c r="D24" s="669" t="s">
        <v>209</v>
      </c>
      <c r="E24" s="330"/>
      <c r="F24" s="331"/>
      <c r="G24" s="332"/>
      <c r="H24" s="332"/>
      <c r="I24" s="333"/>
      <c r="J24" s="333"/>
      <c r="K24" s="333"/>
      <c r="L24" s="333"/>
    </row>
    <row r="25" spans="1:14" hidden="1" x14ac:dyDescent="0.25">
      <c r="A25" s="450" t="s">
        <v>172</v>
      </c>
      <c r="B25" s="450" t="str">
        <f>+IFERROR(INDEX(DESEMPATE!$B$3:$B$28,MATCH(CONSOLIDADO!A25,DESEMPATE!$A$3:$A$28,0)),"")</f>
        <v>V</v>
      </c>
      <c r="C25" s="329"/>
      <c r="D25" s="669" t="s">
        <v>209</v>
      </c>
      <c r="E25" s="330"/>
      <c r="F25" s="331"/>
      <c r="G25" s="332"/>
      <c r="H25" s="332"/>
      <c r="I25" s="333"/>
      <c r="J25" s="333"/>
      <c r="K25" s="333"/>
      <c r="L25" s="333"/>
    </row>
    <row r="26" spans="1:14" hidden="1" x14ac:dyDescent="0.25">
      <c r="A26" s="450" t="s">
        <v>173</v>
      </c>
      <c r="B26" s="450" t="str">
        <f>+IFERROR(INDEX(DESEMPATE!$B$3:$B$28,MATCH(CONSOLIDADO!A26,DESEMPATE!$A$3:$A$28,0)),"")</f>
        <v>W</v>
      </c>
      <c r="C26" s="329"/>
      <c r="D26" s="669" t="s">
        <v>209</v>
      </c>
      <c r="E26" s="330"/>
      <c r="F26" s="331"/>
      <c r="G26" s="332"/>
      <c r="H26" s="332"/>
      <c r="I26" s="333"/>
      <c r="J26" s="333"/>
      <c r="K26" s="333"/>
      <c r="L26" s="333"/>
    </row>
    <row r="27" spans="1:14" hidden="1" x14ac:dyDescent="0.25">
      <c r="A27" s="450" t="s">
        <v>174</v>
      </c>
      <c r="B27" s="450" t="str">
        <f>+IFERROR(INDEX(DESEMPATE!$B$3:$B$28,MATCH(CONSOLIDADO!A27,DESEMPATE!$A$3:$A$28,0)),"")</f>
        <v>X</v>
      </c>
      <c r="C27" s="329"/>
      <c r="D27" s="669" t="s">
        <v>209</v>
      </c>
      <c r="E27" s="330"/>
      <c r="F27" s="331"/>
      <c r="G27" s="332"/>
      <c r="H27" s="332"/>
      <c r="I27" s="333"/>
      <c r="J27" s="333"/>
      <c r="K27" s="333"/>
      <c r="L27" s="333"/>
    </row>
    <row r="28" spans="1:14" hidden="1" x14ac:dyDescent="0.25">
      <c r="A28" s="450" t="s">
        <v>175</v>
      </c>
      <c r="B28" s="450" t="str">
        <f>+IFERROR(INDEX(DESEMPATE!$B$3:$B$28,MATCH(CONSOLIDADO!A28,DESEMPATE!$A$3:$A$28,0)),"")</f>
        <v>Y</v>
      </c>
      <c r="C28" s="329"/>
      <c r="D28" s="669" t="s">
        <v>209</v>
      </c>
      <c r="E28" s="330"/>
      <c r="F28" s="331"/>
      <c r="G28" s="332"/>
      <c r="H28" s="332"/>
      <c r="I28" s="333"/>
      <c r="J28" s="333"/>
      <c r="K28" s="333"/>
      <c r="L28" s="333"/>
    </row>
    <row r="29" spans="1:14" hidden="1" x14ac:dyDescent="0.25">
      <c r="A29" s="450" t="s">
        <v>176</v>
      </c>
      <c r="B29" s="450" t="str">
        <f>+IFERROR(INDEX(DESEMPATE!$B$3:$B$28,MATCH(CONSOLIDADO!A29,DESEMPATE!$A$3:$A$28,0)),"")</f>
        <v>Z</v>
      </c>
      <c r="C29" s="329"/>
      <c r="D29" s="669" t="s">
        <v>209</v>
      </c>
      <c r="E29" s="330"/>
      <c r="F29" s="331"/>
      <c r="G29" s="332"/>
      <c r="H29" s="332"/>
      <c r="I29" s="333"/>
      <c r="J29" s="333"/>
      <c r="K29" s="333"/>
      <c r="L29" s="333"/>
    </row>
  </sheetData>
  <mergeCells count="3">
    <mergeCell ref="A1:H1"/>
    <mergeCell ref="I1:L2"/>
    <mergeCell ref="A2:H2"/>
  </mergeCells>
  <pageMargins left="0.75" right="0.75" top="1" bottom="1" header="0.5" footer="0.5"/>
  <pageSetup orientation="portrait"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70C0"/>
  </sheetPr>
  <dimension ref="A1:B217"/>
  <sheetViews>
    <sheetView topLeftCell="A4" workbookViewId="0">
      <selection activeCell="B58" sqref="B58"/>
    </sheetView>
  </sheetViews>
  <sheetFormatPr baseColWidth="10" defaultRowHeight="15" x14ac:dyDescent="0.25"/>
  <cols>
    <col min="1" max="2" width="17.5" style="444" customWidth="1"/>
    <col min="3" max="16384" width="11" style="313"/>
  </cols>
  <sheetData>
    <row r="1" spans="1:2" x14ac:dyDescent="0.25">
      <c r="A1" s="1010" t="s">
        <v>190</v>
      </c>
      <c r="B1" s="1010"/>
    </row>
    <row r="2" spans="1:2" x14ac:dyDescent="0.25">
      <c r="A2" s="1010" t="s">
        <v>184</v>
      </c>
      <c r="B2" s="1010"/>
    </row>
    <row r="5" spans="1:2" x14ac:dyDescent="0.25">
      <c r="A5" s="314" t="s">
        <v>185</v>
      </c>
      <c r="B5" s="314" t="s">
        <v>186</v>
      </c>
    </row>
    <row r="6" spans="1:2" x14ac:dyDescent="0.25">
      <c r="A6" s="445">
        <v>42460</v>
      </c>
      <c r="B6" s="443">
        <v>1.1125</v>
      </c>
    </row>
    <row r="7" spans="1:2" x14ac:dyDescent="0.25">
      <c r="A7" s="445">
        <v>42429</v>
      </c>
      <c r="B7" s="443">
        <v>1.1103000000000001</v>
      </c>
    </row>
    <row r="8" spans="1:2" x14ac:dyDescent="0.25">
      <c r="A8" s="445">
        <v>42400</v>
      </c>
      <c r="B8" s="443">
        <v>1.0864</v>
      </c>
    </row>
    <row r="9" spans="1:2" x14ac:dyDescent="0.25">
      <c r="A9" s="445">
        <v>42369</v>
      </c>
      <c r="B9" s="443">
        <v>1.0894999999999999</v>
      </c>
    </row>
    <row r="10" spans="1:2" x14ac:dyDescent="0.25">
      <c r="A10" s="445">
        <v>42338</v>
      </c>
      <c r="B10" s="443">
        <v>1.0731999999999999</v>
      </c>
    </row>
    <row r="11" spans="1:2" x14ac:dyDescent="0.25">
      <c r="A11" s="445">
        <v>42308</v>
      </c>
      <c r="B11" s="443">
        <v>1.1223000000000001</v>
      </c>
    </row>
    <row r="12" spans="1:2" x14ac:dyDescent="0.25">
      <c r="A12" s="445">
        <v>42277</v>
      </c>
      <c r="B12" s="443">
        <v>1.1234999999999999</v>
      </c>
    </row>
    <row r="13" spans="1:2" x14ac:dyDescent="0.25">
      <c r="A13" s="445">
        <v>42247</v>
      </c>
      <c r="B13" s="443">
        <v>1.1132</v>
      </c>
    </row>
    <row r="14" spans="1:2" x14ac:dyDescent="0.25">
      <c r="A14" s="445">
        <v>42216</v>
      </c>
      <c r="B14" s="443">
        <v>1.1004</v>
      </c>
    </row>
    <row r="15" spans="1:2" x14ac:dyDescent="0.25">
      <c r="A15" s="445">
        <v>42185</v>
      </c>
      <c r="B15" s="443">
        <v>1.1217999999999999</v>
      </c>
    </row>
    <row r="16" spans="1:2" x14ac:dyDescent="0.25">
      <c r="A16" s="445">
        <v>42155</v>
      </c>
      <c r="B16" s="443">
        <v>1.1163000000000001</v>
      </c>
    </row>
    <row r="17" spans="1:2" x14ac:dyDescent="0.25">
      <c r="A17" s="445">
        <v>42124</v>
      </c>
      <c r="B17" s="443">
        <v>1.0804</v>
      </c>
    </row>
    <row r="18" spans="1:2" x14ac:dyDescent="0.25">
      <c r="A18" s="445">
        <v>42094</v>
      </c>
      <c r="B18" s="443">
        <v>1.0826</v>
      </c>
    </row>
    <row r="19" spans="1:2" x14ac:dyDescent="0.25">
      <c r="A19" s="445">
        <v>42063</v>
      </c>
      <c r="B19" s="443">
        <v>1.1348</v>
      </c>
    </row>
    <row r="20" spans="1:2" x14ac:dyDescent="0.25">
      <c r="A20" s="445">
        <v>42035</v>
      </c>
      <c r="B20" s="443">
        <v>1.1637999999999999</v>
      </c>
    </row>
    <row r="21" spans="1:2" x14ac:dyDescent="0.25">
      <c r="A21" s="445">
        <v>42004</v>
      </c>
      <c r="B21" s="443">
        <v>1.2309000000000001</v>
      </c>
    </row>
    <row r="22" spans="1:2" x14ac:dyDescent="0.25">
      <c r="A22" s="445">
        <v>41973</v>
      </c>
      <c r="B22" s="443">
        <v>1.2472000000000001</v>
      </c>
    </row>
    <row r="23" spans="1:2" x14ac:dyDescent="0.25">
      <c r="A23" s="445">
        <v>41943</v>
      </c>
      <c r="B23" s="443">
        <v>1.2668999999999999</v>
      </c>
    </row>
    <row r="24" spans="1:2" x14ac:dyDescent="0.25">
      <c r="A24" s="445">
        <v>41912</v>
      </c>
      <c r="B24" s="443">
        <v>1.2894000000000001</v>
      </c>
    </row>
    <row r="25" spans="1:2" x14ac:dyDescent="0.25">
      <c r="A25" s="445">
        <v>41882</v>
      </c>
      <c r="B25" s="443">
        <v>1.3319000000000001</v>
      </c>
    </row>
    <row r="26" spans="1:2" x14ac:dyDescent="0.25">
      <c r="A26" s="445">
        <v>41851</v>
      </c>
      <c r="B26" s="443">
        <v>1.3541000000000001</v>
      </c>
    </row>
    <row r="27" spans="1:2" x14ac:dyDescent="0.25">
      <c r="A27" s="445">
        <v>41820</v>
      </c>
      <c r="B27" s="443">
        <v>1.3599000000000001</v>
      </c>
    </row>
    <row r="28" spans="1:2" x14ac:dyDescent="0.25">
      <c r="A28" s="445">
        <v>41790</v>
      </c>
      <c r="B28" s="443">
        <v>1.3734999999999999</v>
      </c>
    </row>
    <row r="29" spans="1:2" x14ac:dyDescent="0.25">
      <c r="A29" s="445">
        <v>41759</v>
      </c>
      <c r="B29" s="443">
        <v>1.3808</v>
      </c>
    </row>
    <row r="30" spans="1:2" x14ac:dyDescent="0.25">
      <c r="A30" s="445">
        <v>41729</v>
      </c>
      <c r="B30" s="443">
        <v>1.3825000000000001</v>
      </c>
    </row>
    <row r="31" spans="1:2" x14ac:dyDescent="0.25">
      <c r="A31" s="445">
        <v>41698</v>
      </c>
      <c r="B31" s="443">
        <v>1.3652</v>
      </c>
    </row>
    <row r="32" spans="1:2" x14ac:dyDescent="0.25">
      <c r="A32" s="445">
        <v>41670</v>
      </c>
      <c r="B32" s="443">
        <v>1.3625</v>
      </c>
    </row>
    <row r="33" spans="1:2" x14ac:dyDescent="0.25">
      <c r="A33" s="445">
        <v>41639</v>
      </c>
      <c r="B33" s="443">
        <v>1.37</v>
      </c>
    </row>
    <row r="34" spans="1:2" x14ac:dyDescent="0.25">
      <c r="A34" s="445">
        <v>41608</v>
      </c>
      <c r="B34" s="443">
        <v>1.3492</v>
      </c>
    </row>
    <row r="35" spans="1:2" x14ac:dyDescent="0.25">
      <c r="A35" s="445">
        <v>41578</v>
      </c>
      <c r="B35" s="443">
        <v>1.3638999999999999</v>
      </c>
    </row>
    <row r="36" spans="1:2" x14ac:dyDescent="0.25">
      <c r="A36" s="445">
        <v>41547</v>
      </c>
      <c r="B36" s="443">
        <v>1.3352999999999999</v>
      </c>
    </row>
    <row r="37" spans="1:2" x14ac:dyDescent="0.25">
      <c r="A37" s="445">
        <v>41517</v>
      </c>
      <c r="B37" s="443">
        <v>1.3317000000000001</v>
      </c>
    </row>
    <row r="38" spans="1:2" x14ac:dyDescent="0.25">
      <c r="A38" s="445">
        <v>41486</v>
      </c>
      <c r="B38" s="443">
        <v>1.3081</v>
      </c>
    </row>
    <row r="39" spans="1:2" x14ac:dyDescent="0.25">
      <c r="A39" s="445">
        <v>41455</v>
      </c>
      <c r="B39" s="443">
        <v>1.3173999999999999</v>
      </c>
    </row>
    <row r="40" spans="1:2" x14ac:dyDescent="0.25">
      <c r="A40" s="445">
        <v>41425</v>
      </c>
      <c r="B40" s="443">
        <v>1.298</v>
      </c>
    </row>
    <row r="41" spans="1:2" x14ac:dyDescent="0.25">
      <c r="A41" s="445">
        <v>41394</v>
      </c>
      <c r="B41" s="443">
        <v>1.3022</v>
      </c>
    </row>
    <row r="42" spans="1:2" x14ac:dyDescent="0.25">
      <c r="A42" s="445">
        <v>41364</v>
      </c>
      <c r="B42" s="443">
        <v>1.2965</v>
      </c>
    </row>
    <row r="43" spans="1:2" x14ac:dyDescent="0.25">
      <c r="A43" s="445">
        <v>41333</v>
      </c>
      <c r="B43" s="443">
        <v>1.3367</v>
      </c>
    </row>
    <row r="44" spans="1:2" x14ac:dyDescent="0.25">
      <c r="A44" s="445">
        <v>41305</v>
      </c>
      <c r="B44" s="443">
        <v>1.329</v>
      </c>
    </row>
    <row r="45" spans="1:2" x14ac:dyDescent="0.25">
      <c r="A45" s="445">
        <v>41274</v>
      </c>
      <c r="B45" s="443">
        <v>1.3111999999999999</v>
      </c>
    </row>
    <row r="46" spans="1:2" x14ac:dyDescent="0.25">
      <c r="A46" s="445">
        <v>41243</v>
      </c>
      <c r="B46" s="443">
        <v>1.2827999999999999</v>
      </c>
    </row>
    <row r="47" spans="1:2" x14ac:dyDescent="0.25">
      <c r="A47" s="445">
        <v>41213</v>
      </c>
      <c r="B47" s="443">
        <v>1.2971999999999999</v>
      </c>
    </row>
    <row r="48" spans="1:2" x14ac:dyDescent="0.25">
      <c r="A48" s="445">
        <v>41182</v>
      </c>
      <c r="B48" s="443">
        <v>1.2864</v>
      </c>
    </row>
    <row r="49" spans="1:2" x14ac:dyDescent="0.25">
      <c r="A49" s="445">
        <v>41152</v>
      </c>
      <c r="B49" s="443">
        <v>1.2392000000000001</v>
      </c>
    </row>
    <row r="50" spans="1:2" x14ac:dyDescent="0.25">
      <c r="A50" s="445">
        <v>41121</v>
      </c>
      <c r="B50" s="443">
        <v>1.2296</v>
      </c>
    </row>
    <row r="51" spans="1:2" x14ac:dyDescent="0.25">
      <c r="A51" s="445">
        <v>41090</v>
      </c>
      <c r="B51" s="443">
        <v>1.2543</v>
      </c>
    </row>
    <row r="52" spans="1:2" x14ac:dyDescent="0.25">
      <c r="A52" s="445">
        <v>41060</v>
      </c>
      <c r="B52" s="443">
        <v>1.2811999999999999</v>
      </c>
    </row>
    <row r="53" spans="1:2" x14ac:dyDescent="0.25">
      <c r="A53" s="445">
        <v>41029</v>
      </c>
      <c r="B53" s="443">
        <v>1.3165</v>
      </c>
    </row>
    <row r="54" spans="1:2" x14ac:dyDescent="0.25">
      <c r="A54" s="445">
        <v>40999</v>
      </c>
      <c r="B54" s="443">
        <v>1.3208</v>
      </c>
    </row>
    <row r="55" spans="1:2" x14ac:dyDescent="0.25">
      <c r="A55" s="445">
        <v>40968</v>
      </c>
      <c r="B55" s="443">
        <v>1.323</v>
      </c>
    </row>
    <row r="56" spans="1:2" x14ac:dyDescent="0.25">
      <c r="A56" s="445">
        <v>40939</v>
      </c>
      <c r="B56" s="443">
        <v>1.2899</v>
      </c>
    </row>
    <row r="57" spans="1:2" x14ac:dyDescent="0.25">
      <c r="A57" s="445">
        <v>40908</v>
      </c>
      <c r="B57" s="443">
        <v>1.3170999999999999</v>
      </c>
    </row>
    <row r="58" spans="1:2" x14ac:dyDescent="0.25">
      <c r="A58" s="445">
        <v>40877</v>
      </c>
      <c r="B58" s="443">
        <v>1.3565</v>
      </c>
    </row>
    <row r="59" spans="1:2" x14ac:dyDescent="0.25">
      <c r="A59" s="445">
        <v>40847</v>
      </c>
      <c r="B59" s="443">
        <v>1.3716999999999999</v>
      </c>
    </row>
    <row r="60" spans="1:2" x14ac:dyDescent="0.25">
      <c r="A60" s="445">
        <v>40816</v>
      </c>
      <c r="B60" s="443">
        <v>1.3774</v>
      </c>
    </row>
    <row r="61" spans="1:2" x14ac:dyDescent="0.25">
      <c r="A61" s="445">
        <v>40786</v>
      </c>
      <c r="B61" s="443">
        <v>1.4342999999999999</v>
      </c>
    </row>
    <row r="62" spans="1:2" x14ac:dyDescent="0.25">
      <c r="A62" s="445">
        <v>40755</v>
      </c>
      <c r="B62" s="443">
        <v>1.4302999999999999</v>
      </c>
    </row>
    <row r="63" spans="1:2" x14ac:dyDescent="0.25">
      <c r="A63" s="445">
        <v>40724</v>
      </c>
      <c r="B63" s="443">
        <v>1.4386000000000001</v>
      </c>
    </row>
    <row r="64" spans="1:2" x14ac:dyDescent="0.25">
      <c r="A64" s="445">
        <v>40694</v>
      </c>
      <c r="B64" s="443">
        <v>1.4327000000000001</v>
      </c>
    </row>
    <row r="65" spans="1:2" x14ac:dyDescent="0.25">
      <c r="A65" s="445">
        <v>40663</v>
      </c>
      <c r="B65" s="443">
        <v>1.4456</v>
      </c>
    </row>
    <row r="66" spans="1:2" x14ac:dyDescent="0.25">
      <c r="A66" s="445">
        <v>40633</v>
      </c>
      <c r="B66" s="443">
        <v>1.4013</v>
      </c>
    </row>
    <row r="67" spans="1:2" x14ac:dyDescent="0.25">
      <c r="A67" s="445">
        <v>40602</v>
      </c>
      <c r="B67" s="443">
        <v>1.3651</v>
      </c>
    </row>
    <row r="68" spans="1:2" x14ac:dyDescent="0.25">
      <c r="A68" s="445">
        <v>40574</v>
      </c>
      <c r="B68" s="443">
        <v>1.3363</v>
      </c>
    </row>
    <row r="69" spans="1:2" x14ac:dyDescent="0.25">
      <c r="A69" s="445">
        <v>40543</v>
      </c>
      <c r="B69" s="443">
        <v>1.3222</v>
      </c>
    </row>
    <row r="70" spans="1:2" x14ac:dyDescent="0.25">
      <c r="A70" s="445">
        <v>40512</v>
      </c>
      <c r="B70" s="443">
        <v>1.3666</v>
      </c>
    </row>
    <row r="71" spans="1:2" x14ac:dyDescent="0.25">
      <c r="A71" s="445">
        <v>40482</v>
      </c>
      <c r="B71" s="443">
        <v>1.3903000000000001</v>
      </c>
    </row>
    <row r="72" spans="1:2" x14ac:dyDescent="0.25">
      <c r="A72" s="445">
        <v>40451</v>
      </c>
      <c r="B72" s="443">
        <v>1.3061</v>
      </c>
    </row>
    <row r="73" spans="1:2" x14ac:dyDescent="0.25">
      <c r="A73" s="445">
        <v>40421</v>
      </c>
      <c r="B73" s="443">
        <v>1.29</v>
      </c>
    </row>
    <row r="74" spans="1:2" x14ac:dyDescent="0.25">
      <c r="A74" s="445">
        <v>40390</v>
      </c>
      <c r="B74" s="443">
        <v>1.2781</v>
      </c>
    </row>
    <row r="75" spans="1:2" x14ac:dyDescent="0.25">
      <c r="A75" s="445">
        <v>40359</v>
      </c>
      <c r="B75" s="443">
        <v>1.2211000000000001</v>
      </c>
    </row>
    <row r="76" spans="1:2" x14ac:dyDescent="0.25">
      <c r="A76" s="445">
        <v>40329</v>
      </c>
      <c r="B76" s="443">
        <v>1.2587999999999999</v>
      </c>
    </row>
    <row r="77" spans="1:2" x14ac:dyDescent="0.25">
      <c r="A77" s="445">
        <v>40298</v>
      </c>
      <c r="B77" s="443">
        <v>1.3434999999999999</v>
      </c>
    </row>
    <row r="78" spans="1:2" x14ac:dyDescent="0.25">
      <c r="A78" s="445">
        <v>40268</v>
      </c>
      <c r="B78" s="443">
        <v>1.3573999999999999</v>
      </c>
    </row>
    <row r="79" spans="1:2" x14ac:dyDescent="0.25">
      <c r="A79" s="445">
        <v>40237</v>
      </c>
      <c r="B79" s="443">
        <v>1.3672</v>
      </c>
    </row>
    <row r="80" spans="1:2" x14ac:dyDescent="0.25">
      <c r="A80" s="445">
        <v>40209</v>
      </c>
      <c r="B80" s="443">
        <v>1.4263999999999999</v>
      </c>
    </row>
    <row r="81" spans="1:2" x14ac:dyDescent="0.25">
      <c r="A81" s="445">
        <v>40178</v>
      </c>
      <c r="B81" s="443">
        <v>1.4581999999999999</v>
      </c>
    </row>
    <row r="82" spans="1:2" x14ac:dyDescent="0.25">
      <c r="A82" s="445">
        <v>40147</v>
      </c>
      <c r="B82" s="443">
        <v>1.4904999999999999</v>
      </c>
    </row>
    <row r="83" spans="1:2" x14ac:dyDescent="0.25">
      <c r="A83" s="445">
        <v>40117</v>
      </c>
      <c r="B83" s="443">
        <v>1.4810000000000001</v>
      </c>
    </row>
    <row r="84" spans="1:2" x14ac:dyDescent="0.25">
      <c r="A84" s="445">
        <v>40086</v>
      </c>
      <c r="B84" s="443">
        <v>1.4559</v>
      </c>
    </row>
    <row r="85" spans="1:2" x14ac:dyDescent="0.25">
      <c r="A85" s="445">
        <v>40056</v>
      </c>
      <c r="B85" s="443">
        <v>1.4258999999999999</v>
      </c>
    </row>
    <row r="86" spans="1:2" x14ac:dyDescent="0.25">
      <c r="A86" s="445">
        <v>40025</v>
      </c>
      <c r="B86" s="443">
        <v>1.4072</v>
      </c>
    </row>
    <row r="87" spans="1:2" x14ac:dyDescent="0.25">
      <c r="A87" s="445">
        <v>39994</v>
      </c>
      <c r="B87" s="443">
        <v>1.401</v>
      </c>
    </row>
    <row r="88" spans="1:2" x14ac:dyDescent="0.25">
      <c r="A88" s="445">
        <v>39964</v>
      </c>
      <c r="B88" s="443">
        <v>1.3660000000000001</v>
      </c>
    </row>
    <row r="89" spans="1:2" x14ac:dyDescent="0.25">
      <c r="A89" s="445">
        <v>39933</v>
      </c>
      <c r="B89" s="443">
        <v>1.3205</v>
      </c>
    </row>
    <row r="90" spans="1:2" x14ac:dyDescent="0.25">
      <c r="A90" s="445">
        <v>39903</v>
      </c>
      <c r="B90" s="443">
        <v>1.3052999999999999</v>
      </c>
    </row>
    <row r="91" spans="1:2" x14ac:dyDescent="0.25">
      <c r="A91" s="445">
        <v>39872</v>
      </c>
      <c r="B91" s="443">
        <v>1.2807999999999999</v>
      </c>
    </row>
    <row r="92" spans="1:2" x14ac:dyDescent="0.25">
      <c r="A92" s="445">
        <v>39844</v>
      </c>
      <c r="B92" s="443">
        <v>1.3314999999999999</v>
      </c>
    </row>
    <row r="93" spans="1:2" x14ac:dyDescent="0.25">
      <c r="A93" s="445">
        <v>39813</v>
      </c>
      <c r="B93" s="443">
        <v>1.3511</v>
      </c>
    </row>
    <row r="94" spans="1:2" x14ac:dyDescent="0.25">
      <c r="A94" s="445">
        <v>39782</v>
      </c>
      <c r="B94" s="443">
        <v>1.2706</v>
      </c>
    </row>
    <row r="95" spans="1:2" x14ac:dyDescent="0.25">
      <c r="A95" s="445">
        <v>39752</v>
      </c>
      <c r="B95" s="443">
        <v>1.331</v>
      </c>
    </row>
    <row r="96" spans="1:2" x14ac:dyDescent="0.25">
      <c r="A96" s="445">
        <v>39721</v>
      </c>
      <c r="B96" s="443">
        <v>1.4380999999999999</v>
      </c>
    </row>
    <row r="97" spans="1:2" x14ac:dyDescent="0.25">
      <c r="A97" s="445">
        <v>39691</v>
      </c>
      <c r="B97" s="443">
        <v>1.4964</v>
      </c>
    </row>
    <row r="98" spans="1:2" x14ac:dyDescent="0.25">
      <c r="A98" s="445">
        <v>39660</v>
      </c>
      <c r="B98" s="443">
        <v>1.5773999999999999</v>
      </c>
    </row>
    <row r="99" spans="1:2" x14ac:dyDescent="0.25">
      <c r="A99" s="445">
        <v>39629</v>
      </c>
      <c r="B99" s="443">
        <v>1.5578000000000001</v>
      </c>
    </row>
    <row r="100" spans="1:2" x14ac:dyDescent="0.25">
      <c r="A100" s="445">
        <v>39599</v>
      </c>
      <c r="B100" s="443">
        <v>1.5559000000000001</v>
      </c>
    </row>
    <row r="101" spans="1:2" x14ac:dyDescent="0.25">
      <c r="A101" s="445">
        <v>39568</v>
      </c>
      <c r="B101" s="443">
        <v>1.5752999999999999</v>
      </c>
    </row>
    <row r="102" spans="1:2" x14ac:dyDescent="0.25">
      <c r="A102" s="445">
        <v>39538</v>
      </c>
      <c r="B102" s="443">
        <v>1.5504</v>
      </c>
    </row>
    <row r="103" spans="1:2" x14ac:dyDescent="0.25">
      <c r="A103" s="445">
        <v>39507</v>
      </c>
      <c r="B103" s="443">
        <v>1.4733000000000001</v>
      </c>
    </row>
    <row r="104" spans="1:2" x14ac:dyDescent="0.25">
      <c r="A104" s="445">
        <v>39478</v>
      </c>
      <c r="B104" s="443">
        <v>1.4703999999999999</v>
      </c>
    </row>
    <row r="105" spans="1:2" x14ac:dyDescent="0.25">
      <c r="A105" s="445">
        <v>39447</v>
      </c>
      <c r="B105" s="443">
        <v>1.4557</v>
      </c>
    </row>
    <row r="106" spans="1:2" x14ac:dyDescent="0.25">
      <c r="A106" s="445">
        <v>39416</v>
      </c>
      <c r="B106" s="443">
        <v>1.4676</v>
      </c>
    </row>
    <row r="107" spans="1:2" x14ac:dyDescent="0.25">
      <c r="A107" s="445">
        <v>39386</v>
      </c>
      <c r="B107" s="443">
        <v>1.4231</v>
      </c>
    </row>
    <row r="108" spans="1:2" x14ac:dyDescent="0.25">
      <c r="A108" s="445">
        <v>39355</v>
      </c>
      <c r="B108" s="443">
        <v>1.3904000000000001</v>
      </c>
    </row>
    <row r="109" spans="1:2" x14ac:dyDescent="0.25">
      <c r="A109" s="445">
        <v>39325</v>
      </c>
      <c r="B109" s="443">
        <v>1.3628</v>
      </c>
    </row>
    <row r="110" spans="1:2" x14ac:dyDescent="0.25">
      <c r="A110" s="445">
        <v>39294</v>
      </c>
      <c r="B110" s="443">
        <v>1.371</v>
      </c>
    </row>
    <row r="111" spans="1:2" x14ac:dyDescent="0.25">
      <c r="A111" s="445">
        <v>39263</v>
      </c>
      <c r="B111" s="443">
        <v>1.3421000000000001</v>
      </c>
    </row>
    <row r="112" spans="1:2" x14ac:dyDescent="0.25">
      <c r="A112" s="445">
        <v>39233</v>
      </c>
      <c r="B112" s="443">
        <v>1.3514999999999999</v>
      </c>
    </row>
    <row r="113" spans="1:2" x14ac:dyDescent="0.25">
      <c r="A113" s="445">
        <v>39202</v>
      </c>
      <c r="B113" s="443">
        <v>1.3507</v>
      </c>
    </row>
    <row r="114" spans="1:2" x14ac:dyDescent="0.25">
      <c r="A114" s="445">
        <v>39172</v>
      </c>
      <c r="B114" s="443">
        <v>1.3241000000000001</v>
      </c>
    </row>
    <row r="115" spans="1:2" x14ac:dyDescent="0.25">
      <c r="A115" s="445">
        <v>39141</v>
      </c>
      <c r="B115" s="443">
        <v>1.3072999999999999</v>
      </c>
    </row>
    <row r="116" spans="1:2" x14ac:dyDescent="0.25">
      <c r="A116" s="445">
        <v>39113</v>
      </c>
      <c r="B116" s="443">
        <v>1.2989999999999999</v>
      </c>
    </row>
    <row r="117" spans="1:2" x14ac:dyDescent="0.25">
      <c r="A117" s="445">
        <v>39082</v>
      </c>
      <c r="B117" s="443">
        <v>1.3198000000000001</v>
      </c>
    </row>
    <row r="118" spans="1:2" x14ac:dyDescent="0.25">
      <c r="A118" s="445">
        <v>39051</v>
      </c>
      <c r="B118" s="443">
        <v>1.2876000000000001</v>
      </c>
    </row>
    <row r="119" spans="1:2" x14ac:dyDescent="0.25">
      <c r="A119" s="445">
        <v>39021</v>
      </c>
      <c r="B119" s="443">
        <v>1.2617</v>
      </c>
    </row>
    <row r="120" spans="1:2" x14ac:dyDescent="0.25">
      <c r="A120" s="445">
        <v>38990</v>
      </c>
      <c r="B120" s="443">
        <v>1.2732000000000001</v>
      </c>
    </row>
    <row r="121" spans="1:2" x14ac:dyDescent="0.25">
      <c r="A121" s="445">
        <v>38960</v>
      </c>
      <c r="B121" s="443">
        <v>1.2804</v>
      </c>
    </row>
    <row r="122" spans="1:2" x14ac:dyDescent="0.25">
      <c r="A122" s="445">
        <v>38929</v>
      </c>
      <c r="B122" s="443">
        <v>1.2705</v>
      </c>
    </row>
    <row r="123" spans="1:2" x14ac:dyDescent="0.25">
      <c r="A123" s="445">
        <v>38898</v>
      </c>
      <c r="B123" s="443">
        <v>1.2665999999999999</v>
      </c>
    </row>
    <row r="124" spans="1:2" x14ac:dyDescent="0.25">
      <c r="A124" s="445">
        <v>38868</v>
      </c>
      <c r="B124" s="443">
        <v>1.2768999999999999</v>
      </c>
    </row>
    <row r="125" spans="1:2" x14ac:dyDescent="0.25">
      <c r="A125" s="445">
        <v>38837</v>
      </c>
      <c r="B125" s="443">
        <v>1.2259</v>
      </c>
    </row>
    <row r="126" spans="1:2" x14ac:dyDescent="0.25">
      <c r="A126" s="445">
        <v>38807</v>
      </c>
      <c r="B126" s="443">
        <v>1.2028000000000001</v>
      </c>
    </row>
    <row r="127" spans="1:2" x14ac:dyDescent="0.25">
      <c r="A127" s="445">
        <v>38776</v>
      </c>
      <c r="B127" s="443">
        <v>1.1941999999999999</v>
      </c>
    </row>
    <row r="128" spans="1:2" x14ac:dyDescent="0.25">
      <c r="A128" s="445">
        <v>38748</v>
      </c>
      <c r="B128" s="443">
        <v>1.2097</v>
      </c>
    </row>
    <row r="129" spans="1:2" x14ac:dyDescent="0.25">
      <c r="A129" s="445">
        <v>38717</v>
      </c>
      <c r="B129" s="443">
        <v>1.1853</v>
      </c>
    </row>
    <row r="130" spans="1:2" x14ac:dyDescent="0.25">
      <c r="A130" s="445">
        <v>38686</v>
      </c>
      <c r="B130" s="443">
        <v>1.1780999999999999</v>
      </c>
    </row>
    <row r="131" spans="1:2" x14ac:dyDescent="0.25">
      <c r="A131" s="445">
        <v>38656</v>
      </c>
      <c r="B131" s="443">
        <v>1.2035</v>
      </c>
    </row>
    <row r="132" spans="1:2" x14ac:dyDescent="0.25">
      <c r="A132" s="445">
        <v>38625</v>
      </c>
      <c r="B132" s="443">
        <v>1.2261</v>
      </c>
    </row>
    <row r="133" spans="1:2" x14ac:dyDescent="0.25">
      <c r="A133" s="445">
        <v>38595</v>
      </c>
      <c r="B133" s="443">
        <v>1.2301</v>
      </c>
    </row>
    <row r="134" spans="1:2" x14ac:dyDescent="0.25">
      <c r="A134" s="445">
        <v>38564</v>
      </c>
      <c r="B134" s="443">
        <v>1.2040999999999999</v>
      </c>
    </row>
    <row r="135" spans="1:2" x14ac:dyDescent="0.25">
      <c r="A135" s="445">
        <v>38533</v>
      </c>
      <c r="B135" s="443">
        <v>1.2161</v>
      </c>
    </row>
    <row r="136" spans="1:2" x14ac:dyDescent="0.25">
      <c r="A136" s="445">
        <v>38503</v>
      </c>
      <c r="B136" s="443">
        <v>1.2677</v>
      </c>
    </row>
    <row r="137" spans="1:2" x14ac:dyDescent="0.25">
      <c r="A137" s="445">
        <v>38472</v>
      </c>
      <c r="B137" s="443">
        <v>1.2939000000000001</v>
      </c>
    </row>
    <row r="138" spans="1:2" x14ac:dyDescent="0.25">
      <c r="A138" s="445">
        <v>38442</v>
      </c>
      <c r="B138" s="443">
        <v>1.3194999999999999</v>
      </c>
    </row>
    <row r="139" spans="1:2" x14ac:dyDescent="0.25">
      <c r="A139" s="445">
        <v>38411</v>
      </c>
      <c r="B139" s="443">
        <v>1.3012999999999999</v>
      </c>
    </row>
    <row r="140" spans="1:2" x14ac:dyDescent="0.25">
      <c r="A140" s="445">
        <v>38383</v>
      </c>
      <c r="B140" s="443">
        <v>1.3123</v>
      </c>
    </row>
    <row r="141" spans="1:2" x14ac:dyDescent="0.25">
      <c r="A141" s="445">
        <v>38352</v>
      </c>
      <c r="B141" s="443">
        <v>1.3404</v>
      </c>
    </row>
    <row r="142" spans="1:2" x14ac:dyDescent="0.25">
      <c r="A142" s="445">
        <v>38321</v>
      </c>
      <c r="B142" s="443">
        <v>1.3019000000000001</v>
      </c>
    </row>
    <row r="143" spans="1:2" x14ac:dyDescent="0.25">
      <c r="A143" s="445">
        <v>38291</v>
      </c>
      <c r="B143" s="443">
        <v>1.2519</v>
      </c>
    </row>
    <row r="144" spans="1:2" x14ac:dyDescent="0.25">
      <c r="A144" s="445">
        <v>38260</v>
      </c>
      <c r="B144" s="443">
        <v>1.2213000000000001</v>
      </c>
    </row>
    <row r="145" spans="1:2" x14ac:dyDescent="0.25">
      <c r="A145" s="445">
        <v>38230</v>
      </c>
      <c r="B145" s="443">
        <v>1.2202</v>
      </c>
    </row>
    <row r="146" spans="1:2" x14ac:dyDescent="0.25">
      <c r="A146" s="445">
        <v>38199</v>
      </c>
      <c r="B146" s="443">
        <v>1.2267999999999999</v>
      </c>
    </row>
    <row r="147" spans="1:2" x14ac:dyDescent="0.25">
      <c r="A147" s="445">
        <v>38168</v>
      </c>
      <c r="B147" s="443">
        <v>1.2148000000000001</v>
      </c>
    </row>
    <row r="148" spans="1:2" x14ac:dyDescent="0.25">
      <c r="A148" s="445">
        <v>38138</v>
      </c>
      <c r="B148" s="443">
        <v>1.2005999999999999</v>
      </c>
    </row>
    <row r="149" spans="1:2" x14ac:dyDescent="0.25">
      <c r="A149" s="445">
        <v>38107</v>
      </c>
      <c r="B149" s="443">
        <v>1.2</v>
      </c>
    </row>
    <row r="150" spans="1:2" x14ac:dyDescent="0.25">
      <c r="A150" s="445">
        <v>38077</v>
      </c>
      <c r="B150" s="443">
        <v>1.2259</v>
      </c>
    </row>
    <row r="151" spans="1:2" x14ac:dyDescent="0.25">
      <c r="A151" s="445">
        <v>38046</v>
      </c>
      <c r="B151" s="443">
        <v>1.2617</v>
      </c>
    </row>
    <row r="152" spans="1:2" x14ac:dyDescent="0.25">
      <c r="A152" s="445">
        <v>38017</v>
      </c>
      <c r="B152" s="443">
        <v>1.2592000000000001</v>
      </c>
    </row>
    <row r="153" spans="1:2" x14ac:dyDescent="0.25">
      <c r="A153" s="445">
        <v>37986</v>
      </c>
      <c r="B153" s="443">
        <v>1.2310000000000001</v>
      </c>
    </row>
    <row r="154" spans="1:2" x14ac:dyDescent="0.25">
      <c r="A154" s="445">
        <v>37955</v>
      </c>
      <c r="B154" s="443">
        <v>1.1725000000000001</v>
      </c>
    </row>
    <row r="155" spans="1:2" x14ac:dyDescent="0.25">
      <c r="A155" s="445">
        <v>37925</v>
      </c>
      <c r="B155" s="443">
        <v>1.1698999999999999</v>
      </c>
    </row>
    <row r="156" spans="1:2" x14ac:dyDescent="0.25">
      <c r="A156" s="445">
        <v>37894</v>
      </c>
      <c r="B156" s="443">
        <v>1.1272</v>
      </c>
    </row>
    <row r="157" spans="1:2" x14ac:dyDescent="0.25">
      <c r="A157" s="445">
        <v>37864</v>
      </c>
      <c r="B157" s="443">
        <v>1.1146</v>
      </c>
    </row>
    <row r="158" spans="1:2" x14ac:dyDescent="0.25">
      <c r="A158" s="445">
        <v>37833</v>
      </c>
      <c r="B158" s="443">
        <v>1.1373</v>
      </c>
    </row>
    <row r="159" spans="1:2" x14ac:dyDescent="0.25">
      <c r="A159" s="445">
        <v>37802</v>
      </c>
      <c r="B159" s="443">
        <v>1.1662999999999999</v>
      </c>
    </row>
    <row r="160" spans="1:2" x14ac:dyDescent="0.25">
      <c r="A160" s="445">
        <v>37772</v>
      </c>
      <c r="B160" s="443">
        <v>1.1574</v>
      </c>
    </row>
    <row r="161" spans="1:2" x14ac:dyDescent="0.25">
      <c r="A161" s="445">
        <v>37741</v>
      </c>
      <c r="B161" s="443">
        <v>1.0865</v>
      </c>
    </row>
    <row r="162" spans="1:2" x14ac:dyDescent="0.25">
      <c r="A162" s="445">
        <v>37711</v>
      </c>
      <c r="B162" s="443">
        <v>1.0789</v>
      </c>
    </row>
    <row r="163" spans="1:2" x14ac:dyDescent="0.25">
      <c r="A163" s="445">
        <v>37680</v>
      </c>
      <c r="B163" s="443">
        <v>1.0778000000000001</v>
      </c>
    </row>
    <row r="164" spans="1:2" x14ac:dyDescent="0.25">
      <c r="A164" s="445">
        <v>37652</v>
      </c>
      <c r="B164" s="443">
        <v>1.0626</v>
      </c>
    </row>
    <row r="165" spans="1:2" x14ac:dyDescent="0.25">
      <c r="A165" s="445">
        <v>37621</v>
      </c>
      <c r="B165" s="443">
        <v>1.0216000000000001</v>
      </c>
    </row>
    <row r="166" spans="1:2" x14ac:dyDescent="0.25">
      <c r="A166" s="445">
        <v>37590</v>
      </c>
      <c r="B166" s="443">
        <v>1.0021</v>
      </c>
    </row>
    <row r="167" spans="1:2" x14ac:dyDescent="0.25">
      <c r="A167" s="445">
        <v>37560</v>
      </c>
      <c r="B167" s="443">
        <v>0.98080000000000001</v>
      </c>
    </row>
    <row r="168" spans="1:2" x14ac:dyDescent="0.25">
      <c r="A168" s="445">
        <v>37529</v>
      </c>
      <c r="B168" s="443">
        <v>0.98</v>
      </c>
    </row>
    <row r="169" spans="1:2" x14ac:dyDescent="0.25">
      <c r="A169" s="445">
        <v>37499</v>
      </c>
      <c r="B169" s="443">
        <v>0.97809999999999997</v>
      </c>
    </row>
    <row r="170" spans="1:2" x14ac:dyDescent="0.25">
      <c r="A170" s="445">
        <v>37468</v>
      </c>
      <c r="B170" s="443">
        <v>0.99219999999999997</v>
      </c>
    </row>
    <row r="171" spans="1:2" x14ac:dyDescent="0.25">
      <c r="A171" s="445">
        <v>37437</v>
      </c>
      <c r="B171" s="443">
        <v>0.95660000000000001</v>
      </c>
    </row>
    <row r="172" spans="1:2" x14ac:dyDescent="0.25">
      <c r="A172" s="445">
        <v>37407</v>
      </c>
      <c r="B172" s="443">
        <v>0.91779999999999995</v>
      </c>
    </row>
    <row r="173" spans="1:2" x14ac:dyDescent="0.25">
      <c r="A173" s="445">
        <v>37376</v>
      </c>
      <c r="B173" s="443">
        <v>0.88680000000000003</v>
      </c>
    </row>
    <row r="174" spans="1:2" x14ac:dyDescent="0.25">
      <c r="A174" s="445">
        <v>37346</v>
      </c>
      <c r="B174" s="443">
        <v>0.87570000000000003</v>
      </c>
    </row>
    <row r="175" spans="1:2" x14ac:dyDescent="0.25">
      <c r="A175" s="445">
        <v>37315</v>
      </c>
      <c r="B175" s="443">
        <v>0.87050000000000005</v>
      </c>
    </row>
    <row r="176" spans="1:2" x14ac:dyDescent="0.25">
      <c r="A176" s="445">
        <v>37287</v>
      </c>
      <c r="B176" s="443">
        <v>0.88319999999999999</v>
      </c>
    </row>
    <row r="177" spans="1:2" x14ac:dyDescent="0.25">
      <c r="A177" s="445">
        <v>37256</v>
      </c>
      <c r="B177" s="443">
        <v>0.89170000000000005</v>
      </c>
    </row>
    <row r="178" spans="1:2" x14ac:dyDescent="0.25">
      <c r="A178" s="445">
        <v>37225</v>
      </c>
      <c r="B178" s="443">
        <v>0.88849999999999996</v>
      </c>
    </row>
    <row r="179" spans="1:2" x14ac:dyDescent="0.25">
      <c r="A179" s="445">
        <v>37195</v>
      </c>
      <c r="B179" s="443">
        <v>0.90549999999999997</v>
      </c>
    </row>
    <row r="180" spans="1:2" x14ac:dyDescent="0.25">
      <c r="A180" s="445">
        <v>37164</v>
      </c>
      <c r="B180" s="443">
        <v>0.91210000000000002</v>
      </c>
    </row>
    <row r="181" spans="1:2" x14ac:dyDescent="0.25">
      <c r="A181" s="445">
        <v>37134</v>
      </c>
      <c r="B181" s="443">
        <v>0.90200000000000002</v>
      </c>
    </row>
    <row r="182" spans="1:2" x14ac:dyDescent="0.25">
      <c r="A182" s="445">
        <v>37103</v>
      </c>
      <c r="B182" s="443">
        <v>0.86140000000000005</v>
      </c>
    </row>
    <row r="183" spans="1:2" x14ac:dyDescent="0.25">
      <c r="A183" s="445">
        <v>37072</v>
      </c>
      <c r="B183" s="443">
        <v>0.85370000000000001</v>
      </c>
    </row>
    <row r="184" spans="1:2" x14ac:dyDescent="0.25">
      <c r="A184" s="445">
        <v>37042</v>
      </c>
      <c r="B184" s="443">
        <v>0.87519999999999998</v>
      </c>
    </row>
    <row r="185" spans="1:2" x14ac:dyDescent="0.25">
      <c r="A185" s="445">
        <v>37011</v>
      </c>
      <c r="B185" s="443">
        <v>0.89280000000000004</v>
      </c>
    </row>
    <row r="186" spans="1:2" x14ac:dyDescent="0.25">
      <c r="A186" s="445">
        <v>36981</v>
      </c>
      <c r="B186" s="443">
        <v>0.90880000000000005</v>
      </c>
    </row>
    <row r="187" spans="1:2" x14ac:dyDescent="0.25">
      <c r="A187" s="445">
        <v>36950</v>
      </c>
      <c r="B187" s="443">
        <v>0.92190000000000005</v>
      </c>
    </row>
    <row r="188" spans="1:2" x14ac:dyDescent="0.25">
      <c r="A188" s="445">
        <v>36922</v>
      </c>
      <c r="B188" s="443">
        <v>0.93920000000000003</v>
      </c>
    </row>
    <row r="189" spans="1:2" x14ac:dyDescent="0.25">
      <c r="A189" s="445">
        <v>36891</v>
      </c>
      <c r="B189" s="443">
        <v>0.90239999999999998</v>
      </c>
    </row>
    <row r="190" spans="1:2" x14ac:dyDescent="0.25">
      <c r="A190" s="445">
        <v>36860</v>
      </c>
      <c r="B190" s="443">
        <v>0.85470000000000002</v>
      </c>
    </row>
    <row r="191" spans="1:2" x14ac:dyDescent="0.25">
      <c r="A191" s="445">
        <v>36830</v>
      </c>
      <c r="B191" s="443">
        <v>0.85409999999999997</v>
      </c>
    </row>
    <row r="192" spans="1:2" x14ac:dyDescent="0.25">
      <c r="A192" s="445">
        <v>36799</v>
      </c>
      <c r="B192" s="443">
        <v>0.87190000000000001</v>
      </c>
    </row>
    <row r="193" spans="1:2" x14ac:dyDescent="0.25">
      <c r="A193" s="445">
        <v>36769</v>
      </c>
      <c r="B193" s="443">
        <v>0.9042</v>
      </c>
    </row>
    <row r="194" spans="1:2" x14ac:dyDescent="0.25">
      <c r="A194" s="445">
        <v>36738</v>
      </c>
      <c r="B194" s="443">
        <v>0.9395</v>
      </c>
    </row>
    <row r="195" spans="1:2" x14ac:dyDescent="0.25">
      <c r="A195" s="445">
        <v>36707</v>
      </c>
      <c r="B195" s="443">
        <v>0.95</v>
      </c>
    </row>
    <row r="196" spans="1:2" x14ac:dyDescent="0.25">
      <c r="A196" s="445">
        <v>36677</v>
      </c>
      <c r="B196" s="443">
        <v>0.90920000000000001</v>
      </c>
    </row>
    <row r="197" spans="1:2" x14ac:dyDescent="0.25">
      <c r="A197" s="445">
        <v>36646</v>
      </c>
      <c r="B197" s="443">
        <v>0.94510000000000005</v>
      </c>
    </row>
    <row r="198" spans="1:2" x14ac:dyDescent="0.25">
      <c r="A198" s="445">
        <v>36616</v>
      </c>
      <c r="B198" s="443">
        <v>0.96540000000000004</v>
      </c>
    </row>
    <row r="199" spans="1:2" x14ac:dyDescent="0.25">
      <c r="A199" s="445">
        <v>36585</v>
      </c>
      <c r="B199" s="443">
        <v>0.98380000000000001</v>
      </c>
    </row>
    <row r="200" spans="1:2" x14ac:dyDescent="0.25">
      <c r="A200" s="445">
        <v>36556</v>
      </c>
      <c r="B200" s="443">
        <v>1.0113000000000001</v>
      </c>
    </row>
    <row r="201" spans="1:2" x14ac:dyDescent="0.25">
      <c r="A201" s="445">
        <v>36525</v>
      </c>
      <c r="B201" s="443">
        <v>1.0106999999999999</v>
      </c>
    </row>
    <row r="202" spans="1:2" x14ac:dyDescent="0.25">
      <c r="A202" s="445">
        <v>36494</v>
      </c>
      <c r="B202" s="443">
        <v>1.0316000000000001</v>
      </c>
    </row>
    <row r="203" spans="1:2" x14ac:dyDescent="0.25">
      <c r="A203" s="445">
        <v>36464</v>
      </c>
      <c r="B203" s="443">
        <v>1.0702</v>
      </c>
    </row>
    <row r="204" spans="1:2" x14ac:dyDescent="0.25">
      <c r="A204" s="445">
        <v>36433</v>
      </c>
      <c r="B204" s="443">
        <v>1.0491999999999999</v>
      </c>
    </row>
    <row r="205" spans="1:2" x14ac:dyDescent="0.25">
      <c r="A205" s="445">
        <v>36403</v>
      </c>
      <c r="B205" s="443">
        <v>1.0607</v>
      </c>
    </row>
    <row r="206" spans="1:2" x14ac:dyDescent="0.25">
      <c r="A206" s="445">
        <v>36372</v>
      </c>
      <c r="B206" s="443">
        <v>1.0361</v>
      </c>
    </row>
    <row r="207" spans="1:2" x14ac:dyDescent="0.25">
      <c r="A207" s="445">
        <v>36341</v>
      </c>
      <c r="B207" s="443">
        <v>1.0387</v>
      </c>
    </row>
    <row r="208" spans="1:2" x14ac:dyDescent="0.25">
      <c r="A208" s="445">
        <v>36311</v>
      </c>
      <c r="B208" s="443">
        <v>1.0615000000000001</v>
      </c>
    </row>
    <row r="209" spans="1:2" x14ac:dyDescent="0.25">
      <c r="A209" s="445">
        <v>36280</v>
      </c>
      <c r="B209" s="443">
        <v>1.0708</v>
      </c>
    </row>
    <row r="210" spans="1:2" x14ac:dyDescent="0.25">
      <c r="A210" s="445">
        <v>36250</v>
      </c>
      <c r="B210" s="443">
        <v>1.0867</v>
      </c>
    </row>
    <row r="211" spans="1:2" x14ac:dyDescent="0.25">
      <c r="A211" s="445">
        <v>36219</v>
      </c>
      <c r="B211" s="443">
        <v>1.1180000000000001</v>
      </c>
    </row>
    <row r="212" spans="1:2" x14ac:dyDescent="0.25">
      <c r="A212" s="445">
        <v>36191</v>
      </c>
      <c r="B212" s="443">
        <v>1.1583000000000001</v>
      </c>
    </row>
    <row r="213" spans="1:2" x14ac:dyDescent="0.25">
      <c r="A213" s="445">
        <v>36160</v>
      </c>
      <c r="B213" s="443">
        <v>1.1709000000000001</v>
      </c>
    </row>
    <row r="215" spans="1:2" x14ac:dyDescent="0.25">
      <c r="A215" s="444" t="s">
        <v>187</v>
      </c>
      <c r="B215" s="444">
        <v>1.2166999999999999</v>
      </c>
    </row>
    <row r="216" spans="1:2" x14ac:dyDescent="0.25">
      <c r="A216" s="444" t="s">
        <v>188</v>
      </c>
      <c r="B216" s="444">
        <v>0.85370000000000001</v>
      </c>
    </row>
    <row r="217" spans="1:2" x14ac:dyDescent="0.25">
      <c r="A217" s="444" t="s">
        <v>189</v>
      </c>
      <c r="B217" s="444">
        <v>1.5773999999999999</v>
      </c>
    </row>
  </sheetData>
  <mergeCells count="2">
    <mergeCell ref="A1:B1"/>
    <mergeCell ref="A2: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E79"/>
  <sheetViews>
    <sheetView workbookViewId="0">
      <pane xSplit="1" ySplit="8" topLeftCell="D9" activePane="bottomRight" state="frozen"/>
      <selection pane="topRight" activeCell="B1" sqref="B1"/>
      <selection pane="bottomLeft" activeCell="A9" sqref="A9"/>
      <selection pane="bottomRight" activeCell="H9" sqref="H9"/>
    </sheetView>
  </sheetViews>
  <sheetFormatPr baseColWidth="10" defaultRowHeight="15" x14ac:dyDescent="0.25"/>
  <cols>
    <col min="1" max="1" width="29.25" style="162" customWidth="1"/>
    <col min="2" max="2" width="17.125" style="163" bestFit="1" customWidth="1"/>
    <col min="3" max="3" width="16.875" style="188" bestFit="1" customWidth="1"/>
    <col min="4" max="4" width="6.25" style="161" customWidth="1"/>
    <col min="5" max="5" width="11" style="189" customWidth="1"/>
    <col min="6" max="6" width="13.25" style="161" customWidth="1"/>
    <col min="7" max="7" width="13.25" style="189" customWidth="1"/>
    <col min="8" max="9" width="10.125" style="189" customWidth="1"/>
    <col min="10" max="11" width="12.5" style="189" customWidth="1"/>
    <col min="12" max="12" width="10.75" style="161" customWidth="1"/>
    <col min="13" max="13" width="9.25" style="189" bestFit="1" customWidth="1"/>
    <col min="14" max="14" width="15.75" style="161" customWidth="1"/>
    <col min="15" max="15" width="15.75" style="190" customWidth="1"/>
    <col min="16" max="16" width="9.375" style="161" customWidth="1"/>
    <col min="17" max="17" width="8.5" style="190" customWidth="1"/>
    <col min="18" max="19" width="10.25" style="191" customWidth="1"/>
    <col min="20" max="20" width="11.625" style="191" customWidth="1"/>
    <col min="21" max="21" width="10.375" style="161" customWidth="1"/>
    <col min="22" max="22" width="8.125" style="161" customWidth="1"/>
    <col min="23" max="23" width="8.875" style="161" customWidth="1"/>
    <col min="24" max="24" width="9.375" style="161" customWidth="1"/>
    <col min="25" max="27" width="5.875" style="161" customWidth="1"/>
    <col min="28" max="28" width="11.5" style="161" customWidth="1"/>
    <col min="29" max="29" width="9.5" style="161" customWidth="1"/>
    <col min="30" max="30" width="29.875" style="192" customWidth="1"/>
    <col min="31" max="16384" width="11" style="163"/>
  </cols>
  <sheetData>
    <row r="1" spans="1:31" s="160" customFormat="1" ht="29.25" customHeight="1" thickBot="1" x14ac:dyDescent="0.3">
      <c r="A1" s="779" t="s">
        <v>72</v>
      </c>
      <c r="B1" s="782" t="s">
        <v>73</v>
      </c>
      <c r="C1" s="785" t="s">
        <v>74</v>
      </c>
      <c r="D1" s="782" t="s">
        <v>75</v>
      </c>
      <c r="E1" s="788" t="s">
        <v>76</v>
      </c>
      <c r="F1" s="814" t="s">
        <v>77</v>
      </c>
      <c r="G1" s="815"/>
      <c r="H1" s="815"/>
      <c r="I1" s="815"/>
      <c r="J1" s="815"/>
      <c r="K1" s="815"/>
      <c r="L1" s="815"/>
      <c r="M1" s="815"/>
      <c r="N1" s="815"/>
      <c r="O1" s="815"/>
      <c r="P1" s="815"/>
      <c r="Q1" s="816"/>
      <c r="R1" s="824" t="s">
        <v>78</v>
      </c>
      <c r="S1" s="773" t="s">
        <v>79</v>
      </c>
      <c r="T1" s="773" t="s">
        <v>191</v>
      </c>
      <c r="U1" s="776" t="s">
        <v>80</v>
      </c>
      <c r="V1" s="777"/>
      <c r="W1" s="777"/>
      <c r="X1" s="777"/>
      <c r="Y1" s="777"/>
      <c r="Z1" s="777"/>
      <c r="AA1" s="777"/>
      <c r="AB1" s="778"/>
      <c r="AC1" s="792" t="s">
        <v>81</v>
      </c>
      <c r="AD1" s="793"/>
    </row>
    <row r="2" spans="1:31" s="161" customFormat="1" ht="15" customHeight="1" x14ac:dyDescent="0.25">
      <c r="A2" s="780"/>
      <c r="B2" s="783"/>
      <c r="C2" s="786"/>
      <c r="D2" s="783"/>
      <c r="E2" s="789"/>
      <c r="F2" s="798" t="s">
        <v>82</v>
      </c>
      <c r="G2" s="799"/>
      <c r="H2" s="799"/>
      <c r="I2" s="799"/>
      <c r="J2" s="799"/>
      <c r="K2" s="799"/>
      <c r="L2" s="799"/>
      <c r="M2" s="799"/>
      <c r="N2" s="800" t="s">
        <v>83</v>
      </c>
      <c r="O2" s="801"/>
      <c r="P2" s="798" t="s">
        <v>84</v>
      </c>
      <c r="Q2" s="802"/>
      <c r="R2" s="825"/>
      <c r="S2" s="774"/>
      <c r="T2" s="774"/>
      <c r="U2" s="805" t="s">
        <v>85</v>
      </c>
      <c r="V2" s="808" t="s">
        <v>86</v>
      </c>
      <c r="W2" s="809"/>
      <c r="X2" s="810"/>
      <c r="Y2" s="808" t="s">
        <v>87</v>
      </c>
      <c r="Z2" s="809"/>
      <c r="AA2" s="810"/>
      <c r="AB2" s="817" t="s">
        <v>88</v>
      </c>
      <c r="AC2" s="794"/>
      <c r="AD2" s="795"/>
      <c r="AE2" s="160"/>
    </row>
    <row r="3" spans="1:31" s="161" customFormat="1" ht="46.5" customHeight="1" x14ac:dyDescent="0.25">
      <c r="A3" s="780"/>
      <c r="B3" s="783"/>
      <c r="C3" s="786"/>
      <c r="D3" s="783"/>
      <c r="E3" s="789"/>
      <c r="F3" s="820" t="s">
        <v>232</v>
      </c>
      <c r="G3" s="821"/>
      <c r="H3" s="822" t="s">
        <v>233</v>
      </c>
      <c r="I3" s="821"/>
      <c r="J3" s="822" t="s">
        <v>234</v>
      </c>
      <c r="K3" s="821"/>
      <c r="L3" s="822" t="s">
        <v>89</v>
      </c>
      <c r="M3" s="821"/>
      <c r="N3" s="820" t="s">
        <v>235</v>
      </c>
      <c r="O3" s="823"/>
      <c r="P3" s="803"/>
      <c r="Q3" s="804"/>
      <c r="R3" s="825"/>
      <c r="S3" s="774"/>
      <c r="T3" s="774"/>
      <c r="U3" s="806"/>
      <c r="V3" s="811"/>
      <c r="W3" s="812"/>
      <c r="X3" s="813"/>
      <c r="Y3" s="811"/>
      <c r="Z3" s="812"/>
      <c r="AA3" s="813"/>
      <c r="AB3" s="818"/>
      <c r="AC3" s="796"/>
      <c r="AD3" s="797"/>
      <c r="AE3" s="160"/>
    </row>
    <row r="4" spans="1:31" s="161" customFormat="1" ht="52.5" customHeight="1" x14ac:dyDescent="0.25">
      <c r="A4" s="781"/>
      <c r="B4" s="784"/>
      <c r="C4" s="787"/>
      <c r="D4" s="784"/>
      <c r="E4" s="790"/>
      <c r="F4" s="207" t="s">
        <v>109</v>
      </c>
      <c r="G4" s="143" t="s">
        <v>91</v>
      </c>
      <c r="H4" s="500" t="s">
        <v>109</v>
      </c>
      <c r="I4" s="500" t="s">
        <v>91</v>
      </c>
      <c r="J4" s="500" t="s">
        <v>109</v>
      </c>
      <c r="K4" s="500" t="s">
        <v>91</v>
      </c>
      <c r="L4" s="208" t="s">
        <v>109</v>
      </c>
      <c r="M4" s="143" t="s">
        <v>91</v>
      </c>
      <c r="N4" s="142" t="s">
        <v>236</v>
      </c>
      <c r="O4" s="144" t="s">
        <v>237</v>
      </c>
      <c r="P4" s="142" t="s">
        <v>90</v>
      </c>
      <c r="Q4" s="144" t="s">
        <v>91</v>
      </c>
      <c r="R4" s="826"/>
      <c r="S4" s="775"/>
      <c r="T4" s="775"/>
      <c r="U4" s="807"/>
      <c r="V4" s="316" t="s">
        <v>92</v>
      </c>
      <c r="W4" s="317" t="s">
        <v>93</v>
      </c>
      <c r="X4" s="318" t="s">
        <v>94</v>
      </c>
      <c r="Y4" s="319">
        <v>900</v>
      </c>
      <c r="Z4" s="320">
        <v>700</v>
      </c>
      <c r="AA4" s="321">
        <v>600</v>
      </c>
      <c r="AB4" s="819"/>
      <c r="AC4" s="219" t="s">
        <v>95</v>
      </c>
      <c r="AD4" s="220" t="s">
        <v>96</v>
      </c>
      <c r="AE4" s="160"/>
    </row>
    <row r="5" spans="1:31" s="162" customFormat="1" ht="55.5" hidden="1" customHeight="1" x14ac:dyDescent="0.25">
      <c r="A5" s="194" t="s">
        <v>97</v>
      </c>
      <c r="B5" s="145" t="s">
        <v>98</v>
      </c>
      <c r="C5" s="146">
        <v>32213938131</v>
      </c>
      <c r="D5" s="148">
        <v>2013</v>
      </c>
      <c r="E5" s="153">
        <f>+C5/VLOOKUP(D5,$A$53:$B$79,2,FALSE)</f>
        <v>54646.205480916033</v>
      </c>
      <c r="F5" s="206">
        <v>0.4</v>
      </c>
      <c r="G5" s="147">
        <f>E5*F5</f>
        <v>21858.482192366413</v>
      </c>
      <c r="H5" s="147"/>
      <c r="I5" s="147"/>
      <c r="J5" s="147"/>
      <c r="K5" s="147"/>
      <c r="L5" s="209">
        <v>0.20399999999999999</v>
      </c>
      <c r="M5" s="147">
        <f t="shared" ref="M5:M13" si="0">E5*L5</f>
        <v>11147.82591810687</v>
      </c>
      <c r="N5" s="206">
        <v>0.05</v>
      </c>
      <c r="O5" s="211">
        <f>E5*N5</f>
        <v>2732.3102740458016</v>
      </c>
      <c r="P5" s="212">
        <v>0.15</v>
      </c>
      <c r="Q5" s="211">
        <f>E5*P5</f>
        <v>8196.9308221374049</v>
      </c>
      <c r="R5" s="213">
        <v>42023</v>
      </c>
      <c r="S5" s="214">
        <v>42023</v>
      </c>
      <c r="T5" s="322"/>
      <c r="U5" s="156">
        <v>52</v>
      </c>
      <c r="V5" s="154"/>
      <c r="W5" s="148"/>
      <c r="X5" s="158"/>
      <c r="Y5" s="154"/>
      <c r="Z5" s="148"/>
      <c r="AA5" s="158"/>
      <c r="AB5" s="156"/>
      <c r="AC5" s="154">
        <v>20</v>
      </c>
      <c r="AD5" s="218" t="s">
        <v>99</v>
      </c>
    </row>
    <row r="6" spans="1:31" ht="55.5" hidden="1" customHeight="1" x14ac:dyDescent="0.25">
      <c r="A6" s="194" t="s">
        <v>100</v>
      </c>
      <c r="B6" s="149" t="s">
        <v>101</v>
      </c>
      <c r="C6" s="150">
        <v>28458744093</v>
      </c>
      <c r="D6" s="151">
        <v>2013</v>
      </c>
      <c r="E6" s="153">
        <f>+C6/VLOOKUP(D6,$A$53:$B$79,2,FALSE)</f>
        <v>48276.071404580151</v>
      </c>
      <c r="F6" s="205">
        <v>0.4</v>
      </c>
      <c r="G6" s="147">
        <f>E6*F6</f>
        <v>19310.428561832061</v>
      </c>
      <c r="H6" s="147"/>
      <c r="I6" s="147"/>
      <c r="J6" s="147"/>
      <c r="K6" s="147"/>
      <c r="L6" s="210">
        <v>0.20399999999999999</v>
      </c>
      <c r="M6" s="147">
        <f t="shared" si="0"/>
        <v>9848.3185665343499</v>
      </c>
      <c r="N6" s="206">
        <v>0.05</v>
      </c>
      <c r="O6" s="211">
        <f>E6*N6</f>
        <v>2413.8035702290076</v>
      </c>
      <c r="P6" s="212">
        <v>0.15</v>
      </c>
      <c r="Q6" s="211">
        <f>E6*P6</f>
        <v>7241.4107106870224</v>
      </c>
      <c r="R6" s="215">
        <v>42401</v>
      </c>
      <c r="S6" s="216">
        <v>42401</v>
      </c>
      <c r="T6" s="323"/>
      <c r="U6" s="157">
        <v>50</v>
      </c>
      <c r="V6" s="155">
        <v>1</v>
      </c>
      <c r="W6" s="151">
        <v>0</v>
      </c>
      <c r="X6" s="159">
        <v>0</v>
      </c>
      <c r="Y6" s="155">
        <v>49</v>
      </c>
      <c r="Z6" s="151">
        <v>0</v>
      </c>
      <c r="AA6" s="159">
        <v>0</v>
      </c>
      <c r="AB6" s="157">
        <v>49</v>
      </c>
      <c r="AC6" s="155">
        <v>32</v>
      </c>
      <c r="AD6" s="218" t="s">
        <v>102</v>
      </c>
    </row>
    <row r="7" spans="1:31" s="162" customFormat="1" ht="55.5" hidden="1" customHeight="1" x14ac:dyDescent="0.25">
      <c r="A7" s="194" t="s">
        <v>103</v>
      </c>
      <c r="B7" s="145" t="s">
        <v>104</v>
      </c>
      <c r="C7" s="146">
        <v>7241052994</v>
      </c>
      <c r="D7" s="148">
        <v>2015</v>
      </c>
      <c r="E7" s="153">
        <f>+C7/VLOOKUP(D7,$A$53:$B$79,2,FALSE)</f>
        <v>11237.763628462792</v>
      </c>
      <c r="F7" s="206">
        <v>0.5</v>
      </c>
      <c r="G7" s="147">
        <f>E7*F7</f>
        <v>5618.8818142313958</v>
      </c>
      <c r="H7" s="147"/>
      <c r="I7" s="147"/>
      <c r="J7" s="147"/>
      <c r="K7" s="147"/>
      <c r="L7" s="209">
        <v>0.255</v>
      </c>
      <c r="M7" s="147">
        <f t="shared" si="0"/>
        <v>2865.6297252580121</v>
      </c>
      <c r="N7" s="206">
        <v>0.3</v>
      </c>
      <c r="O7" s="211">
        <f>E7*N7</f>
        <v>3371.3290885388374</v>
      </c>
      <c r="P7" s="212">
        <v>0.42499999999999999</v>
      </c>
      <c r="Q7" s="211">
        <f>E7*P7</f>
        <v>4776.0495420966863</v>
      </c>
      <c r="R7" s="213">
        <v>42417</v>
      </c>
      <c r="S7" s="214">
        <v>42417</v>
      </c>
      <c r="T7" s="322"/>
      <c r="U7" s="156">
        <v>41</v>
      </c>
      <c r="V7" s="154">
        <v>1</v>
      </c>
      <c r="W7" s="148">
        <v>0</v>
      </c>
      <c r="X7" s="158">
        <v>0</v>
      </c>
      <c r="Y7" s="154">
        <v>39</v>
      </c>
      <c r="Z7" s="148">
        <v>1</v>
      </c>
      <c r="AA7" s="158">
        <v>0</v>
      </c>
      <c r="AB7" s="156">
        <v>39</v>
      </c>
      <c r="AC7" s="154">
        <v>13</v>
      </c>
      <c r="AD7" s="218" t="s">
        <v>105</v>
      </c>
    </row>
    <row r="8" spans="1:31" ht="54" hidden="1" customHeight="1" x14ac:dyDescent="0.25">
      <c r="A8" s="194" t="s">
        <v>106</v>
      </c>
      <c r="B8" s="250" t="s">
        <v>107</v>
      </c>
      <c r="C8" s="152">
        <v>5593590000</v>
      </c>
      <c r="D8" s="151">
        <v>2015</v>
      </c>
      <c r="E8" s="153">
        <f>+C8/VLOOKUP(D8,$A$53:$B$79,2,FALSE)</f>
        <v>8680.9808333979981</v>
      </c>
      <c r="F8" s="205">
        <v>1</v>
      </c>
      <c r="G8" s="147">
        <f>E8*F8</f>
        <v>8680.9808333979981</v>
      </c>
      <c r="H8" s="147"/>
      <c r="I8" s="147"/>
      <c r="J8" s="147"/>
      <c r="K8" s="147"/>
      <c r="L8" s="209">
        <v>0.51</v>
      </c>
      <c r="M8" s="147">
        <f t="shared" si="0"/>
        <v>4427.3002250329791</v>
      </c>
      <c r="N8" s="206">
        <v>0.2</v>
      </c>
      <c r="O8" s="211">
        <f>E8*N8</f>
        <v>1736.1961666795996</v>
      </c>
      <c r="P8" s="212">
        <v>0.45</v>
      </c>
      <c r="Q8" s="211">
        <f>E8*P8</f>
        <v>3906.4413750290992</v>
      </c>
      <c r="R8" s="217" t="s">
        <v>70</v>
      </c>
      <c r="S8" s="216">
        <v>42472</v>
      </c>
      <c r="T8" s="323"/>
      <c r="U8" s="157">
        <v>38</v>
      </c>
      <c r="V8" s="155"/>
      <c r="W8" s="151"/>
      <c r="X8" s="159"/>
      <c r="Y8" s="155"/>
      <c r="Z8" s="151"/>
      <c r="AA8" s="159"/>
      <c r="AB8" s="157"/>
      <c r="AC8" s="155"/>
      <c r="AD8" s="218"/>
    </row>
    <row r="9" spans="1:31" ht="196.5" customHeight="1" x14ac:dyDescent="0.25">
      <c r="A9" s="482" t="s">
        <v>231</v>
      </c>
      <c r="B9" s="499" t="s">
        <v>230</v>
      </c>
      <c r="C9" s="300">
        <v>13000000000</v>
      </c>
      <c r="D9" s="301">
        <v>2016</v>
      </c>
      <c r="E9" s="302">
        <f>ROUND(C9/$B$79,0)</f>
        <v>18855</v>
      </c>
      <c r="F9" s="326">
        <v>0.5</v>
      </c>
      <c r="G9" s="501">
        <f>+E9*F9</f>
        <v>9427.5</v>
      </c>
      <c r="H9" s="503">
        <v>0.4</v>
      </c>
      <c r="I9" s="328">
        <f>+E9*H9</f>
        <v>7542</v>
      </c>
      <c r="J9" s="502">
        <v>0.1</v>
      </c>
      <c r="K9" s="328">
        <f>+E9*J9</f>
        <v>1885.5</v>
      </c>
      <c r="L9" s="327">
        <v>0.51</v>
      </c>
      <c r="M9" s="328">
        <f>G9*L9</f>
        <v>4808.0249999999996</v>
      </c>
      <c r="N9" s="504">
        <v>2000000000</v>
      </c>
      <c r="O9" s="304">
        <f>N9/B79</f>
        <v>2900.8419693816131</v>
      </c>
      <c r="P9" s="306">
        <v>0.25</v>
      </c>
      <c r="Q9" s="304">
        <f>P9*E9</f>
        <v>4713.75</v>
      </c>
      <c r="R9" s="325">
        <v>42705</v>
      </c>
      <c r="S9" s="309">
        <v>42685</v>
      </c>
      <c r="T9" s="324">
        <v>42725</v>
      </c>
      <c r="U9" s="310"/>
      <c r="V9" s="167"/>
      <c r="W9" s="168"/>
      <c r="X9" s="174"/>
      <c r="Y9" s="167"/>
      <c r="Z9" s="168"/>
      <c r="AA9" s="174"/>
      <c r="AB9" s="173"/>
      <c r="AC9" s="167"/>
      <c r="AD9" s="175"/>
    </row>
    <row r="10" spans="1:31" s="164" customFormat="1" ht="37.5" customHeight="1" x14ac:dyDescent="0.25">
      <c r="A10" s="472"/>
      <c r="B10" s="473"/>
      <c r="C10" s="474"/>
      <c r="D10" s="475"/>
      <c r="E10" s="476"/>
      <c r="F10" s="477"/>
      <c r="G10" s="478"/>
      <c r="H10" s="478"/>
      <c r="I10" s="478"/>
      <c r="J10" s="478"/>
      <c r="K10" s="478"/>
      <c r="L10" s="479"/>
      <c r="M10" s="478"/>
      <c r="N10" s="479"/>
      <c r="O10" s="480"/>
      <c r="P10" s="479"/>
      <c r="Q10" s="480"/>
      <c r="R10" s="481"/>
      <c r="S10" s="481"/>
      <c r="T10" s="481"/>
      <c r="U10" s="475"/>
      <c r="V10" s="168"/>
      <c r="W10" s="168"/>
      <c r="X10" s="168"/>
      <c r="Y10" s="168"/>
      <c r="Z10" s="168"/>
      <c r="AA10" s="168"/>
      <c r="AB10" s="168"/>
      <c r="AC10" s="168"/>
      <c r="AD10" s="367"/>
    </row>
    <row r="11" spans="1:31" ht="45" hidden="1" x14ac:dyDescent="0.25">
      <c r="A11" s="459" t="s">
        <v>177</v>
      </c>
      <c r="B11" s="791" t="s">
        <v>180</v>
      </c>
      <c r="C11" s="460">
        <v>891660000</v>
      </c>
      <c r="D11" s="461">
        <v>2016</v>
      </c>
      <c r="E11" s="462">
        <f>+C11/VLOOKUP(D11,$A$53:$B$79,2,FALSE)</f>
        <v>1293.2823752094046</v>
      </c>
      <c r="F11" s="463">
        <v>1</v>
      </c>
      <c r="G11" s="464">
        <f>E11*F11</f>
        <v>1293.2823752094046</v>
      </c>
      <c r="H11" s="464"/>
      <c r="I11" s="464"/>
      <c r="J11" s="464"/>
      <c r="K11" s="464"/>
      <c r="L11" s="465">
        <v>0.51</v>
      </c>
      <c r="M11" s="464">
        <f t="shared" si="0"/>
        <v>659.57401135679629</v>
      </c>
      <c r="N11" s="467">
        <v>0.2</v>
      </c>
      <c r="O11" s="466">
        <f>E11*N11</f>
        <v>258.65647504188092</v>
      </c>
      <c r="P11" s="468">
        <v>0.45</v>
      </c>
      <c r="Q11" s="466">
        <f>E11*P11</f>
        <v>581.97706884423212</v>
      </c>
      <c r="R11" s="469"/>
      <c r="S11" s="470"/>
      <c r="T11" s="471"/>
      <c r="U11" s="368"/>
      <c r="V11" s="167"/>
      <c r="W11" s="168"/>
      <c r="X11" s="174"/>
      <c r="Y11" s="167"/>
      <c r="Z11" s="168"/>
      <c r="AA11" s="174"/>
      <c r="AB11" s="173"/>
      <c r="AC11" s="167"/>
      <c r="AD11" s="175"/>
    </row>
    <row r="12" spans="1:31" ht="45" hidden="1" x14ac:dyDescent="0.25">
      <c r="A12" s="299" t="s">
        <v>178</v>
      </c>
      <c r="B12" s="791"/>
      <c r="C12" s="300">
        <v>909360000</v>
      </c>
      <c r="D12" s="301">
        <v>2016</v>
      </c>
      <c r="E12" s="302">
        <f>+C12/VLOOKUP(D12,$A$53:$B$79,2,FALSE)</f>
        <v>1318.9548266384318</v>
      </c>
      <c r="F12" s="205">
        <v>1</v>
      </c>
      <c r="G12" s="303">
        <f>E12*F12</f>
        <v>1318.9548266384318</v>
      </c>
      <c r="H12" s="303"/>
      <c r="I12" s="303"/>
      <c r="J12" s="303"/>
      <c r="K12" s="303"/>
      <c r="L12" s="305">
        <v>0.51</v>
      </c>
      <c r="M12" s="303">
        <f t="shared" si="0"/>
        <v>672.66696158560023</v>
      </c>
      <c r="N12" s="307">
        <v>0.2</v>
      </c>
      <c r="O12" s="304">
        <f>E12*N12</f>
        <v>263.79096532768637</v>
      </c>
      <c r="P12" s="306">
        <v>0.45</v>
      </c>
      <c r="Q12" s="304">
        <f>E12*P12</f>
        <v>593.52967198729436</v>
      </c>
      <c r="R12" s="308"/>
      <c r="S12" s="309"/>
      <c r="T12" s="324"/>
      <c r="U12" s="310"/>
      <c r="V12" s="167"/>
      <c r="W12" s="168"/>
      <c r="X12" s="174"/>
      <c r="Y12" s="167"/>
      <c r="Z12" s="168"/>
      <c r="AA12" s="174"/>
      <c r="AB12" s="173"/>
      <c r="AC12" s="167"/>
      <c r="AD12" s="175"/>
    </row>
    <row r="13" spans="1:31" ht="60" hidden="1" x14ac:dyDescent="0.25">
      <c r="A13" s="299" t="s">
        <v>179</v>
      </c>
      <c r="B13" s="791"/>
      <c r="C13" s="300">
        <v>909360000</v>
      </c>
      <c r="D13" s="301">
        <v>2016</v>
      </c>
      <c r="E13" s="302">
        <f>+C13/VLOOKUP(D13,$A$53:$B$79,2,FALSE)</f>
        <v>1318.9548266384318</v>
      </c>
      <c r="F13" s="205">
        <v>1</v>
      </c>
      <c r="G13" s="303">
        <f>E13*F13</f>
        <v>1318.9548266384318</v>
      </c>
      <c r="H13" s="303"/>
      <c r="I13" s="303"/>
      <c r="J13" s="303"/>
      <c r="K13" s="303"/>
      <c r="L13" s="305">
        <v>0.51</v>
      </c>
      <c r="M13" s="303">
        <f t="shared" si="0"/>
        <v>672.66696158560023</v>
      </c>
      <c r="N13" s="307">
        <v>0.2</v>
      </c>
      <c r="O13" s="304">
        <f>E13*N13</f>
        <v>263.79096532768637</v>
      </c>
      <c r="P13" s="306">
        <v>0.45</v>
      </c>
      <c r="Q13" s="304">
        <f>E13*P13</f>
        <v>593.52967198729436</v>
      </c>
      <c r="R13" s="308"/>
      <c r="S13" s="309"/>
      <c r="T13" s="324"/>
      <c r="U13" s="310"/>
      <c r="V13" s="167"/>
      <c r="W13" s="168"/>
      <c r="X13" s="174"/>
      <c r="Y13" s="167"/>
      <c r="Z13" s="168"/>
      <c r="AA13" s="174"/>
      <c r="AB13" s="173"/>
      <c r="AC13" s="167"/>
      <c r="AD13" s="175"/>
    </row>
    <row r="14" spans="1:31" ht="22.5" customHeight="1" x14ac:dyDescent="0.25">
      <c r="A14" s="195"/>
      <c r="B14" s="164"/>
      <c r="C14" s="165"/>
      <c r="D14" s="168"/>
      <c r="E14" s="169"/>
      <c r="F14" s="168"/>
      <c r="G14" s="169"/>
      <c r="H14" s="169"/>
      <c r="I14" s="169"/>
      <c r="J14" s="169"/>
      <c r="K14" s="169"/>
      <c r="L14" s="168"/>
      <c r="M14" s="169"/>
      <c r="N14" s="168"/>
      <c r="O14" s="365"/>
      <c r="P14" s="168"/>
      <c r="Q14" s="365"/>
      <c r="R14" s="366"/>
      <c r="S14" s="366"/>
      <c r="T14" s="366"/>
      <c r="U14" s="168"/>
      <c r="V14" s="168"/>
      <c r="W14" s="168"/>
      <c r="X14" s="168"/>
      <c r="Y14" s="168"/>
      <c r="Z14" s="168"/>
      <c r="AA14" s="168"/>
      <c r="AB14" s="168"/>
      <c r="AC14" s="168"/>
      <c r="AD14" s="367"/>
    </row>
    <row r="15" spans="1:31" hidden="1" x14ac:dyDescent="0.25">
      <c r="A15" s="195"/>
      <c r="B15" s="164"/>
      <c r="C15" s="165"/>
      <c r="D15" s="168"/>
      <c r="E15" s="169"/>
      <c r="F15" s="168"/>
      <c r="G15" s="169"/>
      <c r="H15" s="169"/>
      <c r="I15" s="169"/>
      <c r="J15" s="169"/>
      <c r="K15" s="169"/>
      <c r="L15" s="168"/>
      <c r="M15" s="169"/>
      <c r="N15" s="168"/>
      <c r="O15" s="365"/>
      <c r="P15" s="168"/>
      <c r="Q15" s="365"/>
      <c r="R15" s="366"/>
      <c r="S15" s="366"/>
      <c r="T15" s="366"/>
      <c r="U15" s="168"/>
      <c r="V15" s="168"/>
      <c r="W15" s="168"/>
      <c r="X15" s="168"/>
      <c r="Y15" s="168"/>
      <c r="Z15" s="168"/>
      <c r="AA15" s="168"/>
      <c r="AB15" s="168"/>
      <c r="AC15" s="168"/>
      <c r="AD15" s="367"/>
    </row>
    <row r="16" spans="1:31" hidden="1" x14ac:dyDescent="0.25">
      <c r="A16" s="195"/>
      <c r="B16" s="164"/>
      <c r="C16" s="165"/>
      <c r="D16" s="168"/>
      <c r="E16" s="169"/>
      <c r="F16" s="168"/>
      <c r="G16" s="169"/>
      <c r="H16" s="169"/>
      <c r="I16" s="169"/>
      <c r="J16" s="169"/>
      <c r="K16" s="169"/>
      <c r="L16" s="168"/>
      <c r="M16" s="169"/>
      <c r="N16" s="168"/>
      <c r="O16" s="365"/>
      <c r="P16" s="168"/>
      <c r="Q16" s="365"/>
      <c r="R16" s="366"/>
      <c r="S16" s="366"/>
      <c r="T16" s="366"/>
      <c r="U16" s="168"/>
      <c r="V16" s="168"/>
      <c r="W16" s="168"/>
      <c r="X16" s="168"/>
      <c r="Y16" s="168"/>
      <c r="Z16" s="168"/>
      <c r="AA16" s="168"/>
      <c r="AB16" s="168"/>
      <c r="AC16" s="168"/>
      <c r="AD16" s="367"/>
    </row>
    <row r="17" spans="1:30" hidden="1" x14ac:dyDescent="0.25">
      <c r="A17" s="195"/>
      <c r="B17" s="164"/>
      <c r="C17" s="165"/>
      <c r="D17" s="168"/>
      <c r="E17" s="169"/>
      <c r="F17" s="168"/>
      <c r="G17" s="169"/>
      <c r="H17" s="169"/>
      <c r="I17" s="169"/>
      <c r="J17" s="169"/>
      <c r="K17" s="169"/>
      <c r="L17" s="168"/>
      <c r="M17" s="169"/>
      <c r="N17" s="168"/>
      <c r="O17" s="365"/>
      <c r="P17" s="168"/>
      <c r="Q17" s="365"/>
      <c r="R17" s="366"/>
      <c r="S17" s="366"/>
      <c r="T17" s="366"/>
      <c r="U17" s="168"/>
      <c r="V17" s="168"/>
      <c r="W17" s="168"/>
      <c r="X17" s="168"/>
      <c r="Y17" s="168"/>
      <c r="Z17" s="168"/>
      <c r="AA17" s="168"/>
      <c r="AB17" s="168"/>
      <c r="AC17" s="168"/>
      <c r="AD17" s="367"/>
    </row>
    <row r="18" spans="1:30" hidden="1" x14ac:dyDescent="0.25">
      <c r="A18" s="195"/>
      <c r="B18" s="164"/>
      <c r="C18" s="165"/>
      <c r="D18" s="168"/>
      <c r="E18" s="169"/>
      <c r="F18" s="168"/>
      <c r="G18" s="169"/>
      <c r="H18" s="169"/>
      <c r="I18" s="169"/>
      <c r="J18" s="169"/>
      <c r="K18" s="169"/>
      <c r="L18" s="168"/>
      <c r="M18" s="169"/>
      <c r="N18" s="168"/>
      <c r="O18" s="365"/>
      <c r="P18" s="168"/>
      <c r="Q18" s="365"/>
      <c r="R18" s="366"/>
      <c r="S18" s="366"/>
      <c r="T18" s="366"/>
      <c r="U18" s="168"/>
      <c r="V18" s="168"/>
      <c r="W18" s="168"/>
      <c r="X18" s="168"/>
      <c r="Y18" s="168"/>
      <c r="Z18" s="168"/>
      <c r="AA18" s="168"/>
      <c r="AB18" s="168"/>
      <c r="AC18" s="168"/>
      <c r="AD18" s="367"/>
    </row>
    <row r="19" spans="1:30" hidden="1" x14ac:dyDescent="0.25">
      <c r="A19" s="195"/>
      <c r="B19" s="164"/>
      <c r="C19" s="165"/>
      <c r="D19" s="168"/>
      <c r="E19" s="169"/>
      <c r="F19" s="168"/>
      <c r="G19" s="169"/>
      <c r="H19" s="169"/>
      <c r="I19" s="169"/>
      <c r="J19" s="169"/>
      <c r="K19" s="169"/>
      <c r="L19" s="168"/>
      <c r="M19" s="169"/>
      <c r="N19" s="168"/>
      <c r="O19" s="365"/>
      <c r="P19" s="168"/>
      <c r="Q19" s="365"/>
      <c r="R19" s="366"/>
      <c r="S19" s="366"/>
      <c r="T19" s="366"/>
      <c r="U19" s="168"/>
      <c r="V19" s="168"/>
      <c r="W19" s="168"/>
      <c r="X19" s="168"/>
      <c r="Y19" s="168"/>
      <c r="Z19" s="168"/>
      <c r="AA19" s="168"/>
      <c r="AB19" s="168"/>
      <c r="AC19" s="168"/>
      <c r="AD19" s="367"/>
    </row>
    <row r="20" spans="1:30" hidden="1" x14ac:dyDescent="0.25">
      <c r="A20" s="195"/>
      <c r="B20" s="164"/>
      <c r="C20" s="165"/>
      <c r="D20" s="168"/>
      <c r="E20" s="169"/>
      <c r="F20" s="168"/>
      <c r="G20" s="169"/>
      <c r="H20" s="169"/>
      <c r="I20" s="169"/>
      <c r="J20" s="169"/>
      <c r="K20" s="169"/>
      <c r="L20" s="168"/>
      <c r="M20" s="169"/>
      <c r="N20" s="168"/>
      <c r="O20" s="365"/>
      <c r="P20" s="168"/>
      <c r="Q20" s="365"/>
      <c r="R20" s="366"/>
      <c r="S20" s="366"/>
      <c r="T20" s="366"/>
      <c r="U20" s="168"/>
      <c r="V20" s="168"/>
      <c r="W20" s="168"/>
      <c r="X20" s="168"/>
      <c r="Y20" s="168"/>
      <c r="Z20" s="168"/>
      <c r="AA20" s="168"/>
      <c r="AB20" s="168"/>
      <c r="AC20" s="168"/>
      <c r="AD20" s="367"/>
    </row>
    <row r="21" spans="1:30" hidden="1" x14ac:dyDescent="0.25">
      <c r="A21" s="195"/>
      <c r="B21" s="164"/>
      <c r="C21" s="165"/>
      <c r="D21" s="168"/>
      <c r="E21" s="169"/>
      <c r="F21" s="168"/>
      <c r="G21" s="169"/>
      <c r="H21" s="169"/>
      <c r="I21" s="169"/>
      <c r="J21" s="169"/>
      <c r="K21" s="169"/>
      <c r="L21" s="168"/>
      <c r="M21" s="169"/>
      <c r="N21" s="168"/>
      <c r="O21" s="365"/>
      <c r="P21" s="168"/>
      <c r="Q21" s="365"/>
      <c r="R21" s="366"/>
      <c r="S21" s="366"/>
      <c r="T21" s="366"/>
      <c r="U21" s="168"/>
      <c r="V21" s="168"/>
      <c r="W21" s="168"/>
      <c r="X21" s="168"/>
      <c r="Y21" s="168"/>
      <c r="Z21" s="168"/>
      <c r="AA21" s="168"/>
      <c r="AB21" s="168"/>
      <c r="AC21" s="168"/>
      <c r="AD21" s="367"/>
    </row>
    <row r="22" spans="1:30" hidden="1" x14ac:dyDescent="0.25">
      <c r="A22" s="195"/>
      <c r="B22" s="164"/>
      <c r="C22" s="165"/>
      <c r="D22" s="168"/>
      <c r="E22" s="169"/>
      <c r="F22" s="168"/>
      <c r="G22" s="169"/>
      <c r="H22" s="169"/>
      <c r="I22" s="169"/>
      <c r="J22" s="169"/>
      <c r="K22" s="169"/>
      <c r="L22" s="168"/>
      <c r="M22" s="169"/>
      <c r="N22" s="168"/>
      <c r="O22" s="365"/>
      <c r="P22" s="168"/>
      <c r="Q22" s="365"/>
      <c r="R22" s="366"/>
      <c r="S22" s="366"/>
      <c r="T22" s="366"/>
      <c r="U22" s="168"/>
      <c r="V22" s="168"/>
      <c r="W22" s="168"/>
      <c r="X22" s="168"/>
      <c r="Y22" s="168"/>
      <c r="Z22" s="168"/>
      <c r="AA22" s="168"/>
      <c r="AB22" s="168"/>
      <c r="AC22" s="168"/>
      <c r="AD22" s="367"/>
    </row>
    <row r="23" spans="1:30" hidden="1" x14ac:dyDescent="0.25">
      <c r="A23" s="195"/>
      <c r="B23" s="164"/>
      <c r="C23" s="165"/>
      <c r="D23" s="168"/>
      <c r="E23" s="169"/>
      <c r="F23" s="168"/>
      <c r="G23" s="169"/>
      <c r="H23" s="169"/>
      <c r="I23" s="169"/>
      <c r="J23" s="169"/>
      <c r="K23" s="169"/>
      <c r="L23" s="168"/>
      <c r="M23" s="169"/>
      <c r="N23" s="168"/>
      <c r="O23" s="365"/>
      <c r="P23" s="168"/>
      <c r="Q23" s="365"/>
      <c r="R23" s="366"/>
      <c r="S23" s="366"/>
      <c r="T23" s="366"/>
      <c r="U23" s="168"/>
      <c r="V23" s="168"/>
      <c r="W23" s="168"/>
      <c r="X23" s="168"/>
      <c r="Y23" s="168"/>
      <c r="Z23" s="168"/>
      <c r="AA23" s="168"/>
      <c r="AB23" s="168"/>
      <c r="AC23" s="168"/>
      <c r="AD23" s="367"/>
    </row>
    <row r="24" spans="1:30" hidden="1" x14ac:dyDescent="0.25">
      <c r="A24" s="195"/>
      <c r="B24" s="164"/>
      <c r="C24" s="165"/>
      <c r="D24" s="168"/>
      <c r="E24" s="169"/>
      <c r="F24" s="168"/>
      <c r="G24" s="169"/>
      <c r="H24" s="169"/>
      <c r="I24" s="169"/>
      <c r="J24" s="169"/>
      <c r="K24" s="169"/>
      <c r="L24" s="168"/>
      <c r="M24" s="169"/>
      <c r="N24" s="168"/>
      <c r="O24" s="365"/>
      <c r="P24" s="168"/>
      <c r="Q24" s="365"/>
      <c r="R24" s="366"/>
      <c r="S24" s="366"/>
      <c r="T24" s="366"/>
      <c r="U24" s="168"/>
      <c r="V24" s="168"/>
      <c r="W24" s="168"/>
      <c r="X24" s="168"/>
      <c r="Y24" s="168"/>
      <c r="Z24" s="168"/>
      <c r="AA24" s="168"/>
      <c r="AB24" s="168"/>
      <c r="AC24" s="168"/>
      <c r="AD24" s="367"/>
    </row>
    <row r="25" spans="1:30" hidden="1" x14ac:dyDescent="0.25">
      <c r="A25" s="195"/>
      <c r="B25" s="164"/>
      <c r="C25" s="165"/>
      <c r="D25" s="168"/>
      <c r="E25" s="169"/>
      <c r="F25" s="168"/>
      <c r="G25" s="169"/>
      <c r="H25" s="169"/>
      <c r="I25" s="169"/>
      <c r="J25" s="169"/>
      <c r="K25" s="169"/>
      <c r="L25" s="168"/>
      <c r="M25" s="169"/>
      <c r="N25" s="168"/>
      <c r="O25" s="365"/>
      <c r="P25" s="168"/>
      <c r="Q25" s="365"/>
      <c r="R25" s="366"/>
      <c r="S25" s="366"/>
      <c r="T25" s="366"/>
      <c r="U25" s="168"/>
      <c r="V25" s="168"/>
      <c r="W25" s="168"/>
      <c r="X25" s="168"/>
      <c r="Y25" s="168"/>
      <c r="Z25" s="168"/>
      <c r="AA25" s="168"/>
      <c r="AB25" s="168"/>
      <c r="AC25" s="168"/>
      <c r="AD25" s="367"/>
    </row>
    <row r="26" spans="1:30" hidden="1" x14ac:dyDescent="0.25">
      <c r="A26" s="195"/>
      <c r="B26" s="164"/>
      <c r="C26" s="165"/>
      <c r="D26" s="168"/>
      <c r="E26" s="169"/>
      <c r="F26" s="168"/>
      <c r="G26" s="169"/>
      <c r="H26" s="169"/>
      <c r="I26" s="169"/>
      <c r="J26" s="169"/>
      <c r="K26" s="169"/>
      <c r="L26" s="168"/>
      <c r="M26" s="169"/>
      <c r="N26" s="168"/>
      <c r="O26" s="365"/>
      <c r="P26" s="168"/>
      <c r="Q26" s="365"/>
      <c r="R26" s="366"/>
      <c r="S26" s="366"/>
      <c r="T26" s="366"/>
      <c r="U26" s="168"/>
      <c r="V26" s="168"/>
      <c r="W26" s="168"/>
      <c r="X26" s="168"/>
      <c r="Y26" s="168"/>
      <c r="Z26" s="168"/>
      <c r="AA26" s="168"/>
      <c r="AB26" s="168"/>
      <c r="AC26" s="168"/>
      <c r="AD26" s="367"/>
    </row>
    <row r="27" spans="1:30" hidden="1" x14ac:dyDescent="0.25">
      <c r="A27" s="195"/>
      <c r="B27" s="164"/>
      <c r="C27" s="165"/>
      <c r="D27" s="168"/>
      <c r="E27" s="169"/>
      <c r="F27" s="168"/>
      <c r="G27" s="169"/>
      <c r="H27" s="169"/>
      <c r="I27" s="169"/>
      <c r="J27" s="169"/>
      <c r="K27" s="169"/>
      <c r="L27" s="168"/>
      <c r="M27" s="169"/>
      <c r="N27" s="168"/>
      <c r="O27" s="365"/>
      <c r="P27" s="168"/>
      <c r="Q27" s="365"/>
      <c r="R27" s="366"/>
      <c r="S27" s="366"/>
      <c r="T27" s="366"/>
      <c r="U27" s="168"/>
      <c r="V27" s="168"/>
      <c r="W27" s="168"/>
      <c r="X27" s="168"/>
      <c r="Y27" s="168"/>
      <c r="Z27" s="168"/>
      <c r="AA27" s="168"/>
      <c r="AB27" s="168"/>
      <c r="AC27" s="168"/>
      <c r="AD27" s="367"/>
    </row>
    <row r="28" spans="1:30" hidden="1" x14ac:dyDescent="0.25">
      <c r="A28" s="195"/>
      <c r="B28" s="164"/>
      <c r="C28" s="165"/>
      <c r="D28" s="168"/>
      <c r="E28" s="169"/>
      <c r="F28" s="168"/>
      <c r="G28" s="169"/>
      <c r="H28" s="169"/>
      <c r="I28" s="169"/>
      <c r="J28" s="169"/>
      <c r="K28" s="169"/>
      <c r="L28" s="168"/>
      <c r="M28" s="169"/>
      <c r="N28" s="168"/>
      <c r="O28" s="365"/>
      <c r="P28" s="168"/>
      <c r="Q28" s="365"/>
      <c r="R28" s="366"/>
      <c r="S28" s="366"/>
      <c r="T28" s="366"/>
      <c r="U28" s="168"/>
      <c r="V28" s="168"/>
      <c r="W28" s="168"/>
      <c r="X28" s="168"/>
      <c r="Y28" s="168"/>
      <c r="Z28" s="168"/>
      <c r="AA28" s="168"/>
      <c r="AB28" s="168"/>
      <c r="AC28" s="168"/>
      <c r="AD28" s="367"/>
    </row>
    <row r="29" spans="1:30" hidden="1" x14ac:dyDescent="0.25">
      <c r="A29" s="195"/>
      <c r="B29" s="164"/>
      <c r="C29" s="165"/>
      <c r="D29" s="168"/>
      <c r="E29" s="169"/>
      <c r="F29" s="168"/>
      <c r="G29" s="169"/>
      <c r="H29" s="169"/>
      <c r="I29" s="169"/>
      <c r="J29" s="169"/>
      <c r="K29" s="169"/>
      <c r="L29" s="168"/>
      <c r="M29" s="169"/>
      <c r="N29" s="168"/>
      <c r="O29" s="365"/>
      <c r="P29" s="168"/>
      <c r="Q29" s="365"/>
      <c r="R29" s="366"/>
      <c r="S29" s="366"/>
      <c r="T29" s="366"/>
      <c r="U29" s="168"/>
      <c r="V29" s="168"/>
      <c r="W29" s="168"/>
      <c r="X29" s="168"/>
      <c r="Y29" s="168"/>
      <c r="Z29" s="168"/>
      <c r="AA29" s="168"/>
      <c r="AB29" s="168"/>
      <c r="AC29" s="168"/>
      <c r="AD29" s="367"/>
    </row>
    <row r="30" spans="1:30" hidden="1" x14ac:dyDescent="0.25">
      <c r="A30" s="195"/>
      <c r="B30" s="164"/>
      <c r="C30" s="165"/>
      <c r="D30" s="168"/>
      <c r="E30" s="169"/>
      <c r="F30" s="168"/>
      <c r="G30" s="169"/>
      <c r="H30" s="169"/>
      <c r="I30" s="169"/>
      <c r="J30" s="169"/>
      <c r="K30" s="169"/>
      <c r="L30" s="168"/>
      <c r="M30" s="169"/>
      <c r="N30" s="168"/>
      <c r="O30" s="365"/>
      <c r="P30" s="168"/>
      <c r="Q30" s="365"/>
      <c r="R30" s="366"/>
      <c r="S30" s="366"/>
      <c r="T30" s="366"/>
      <c r="U30" s="168"/>
      <c r="V30" s="168"/>
      <c r="W30" s="168"/>
      <c r="X30" s="168"/>
      <c r="Y30" s="168"/>
      <c r="Z30" s="168"/>
      <c r="AA30" s="168"/>
      <c r="AB30" s="168"/>
      <c r="AC30" s="168"/>
      <c r="AD30" s="367"/>
    </row>
    <row r="31" spans="1:30" hidden="1" x14ac:dyDescent="0.25">
      <c r="A31" s="195"/>
      <c r="B31" s="164"/>
      <c r="C31" s="165"/>
      <c r="D31" s="168"/>
      <c r="E31" s="169"/>
      <c r="F31" s="168"/>
      <c r="G31" s="169"/>
      <c r="H31" s="169"/>
      <c r="I31" s="169"/>
      <c r="J31" s="169"/>
      <c r="K31" s="169"/>
      <c r="L31" s="168"/>
      <c r="M31" s="169"/>
      <c r="N31" s="168"/>
      <c r="O31" s="365"/>
      <c r="P31" s="168"/>
      <c r="Q31" s="365"/>
      <c r="R31" s="366"/>
      <c r="S31" s="366"/>
      <c r="T31" s="366"/>
      <c r="U31" s="168"/>
      <c r="V31" s="168"/>
      <c r="W31" s="168"/>
      <c r="X31" s="168"/>
      <c r="Y31" s="168"/>
      <c r="Z31" s="168"/>
      <c r="AA31" s="168"/>
      <c r="AB31" s="168"/>
      <c r="AC31" s="168"/>
      <c r="AD31" s="367"/>
    </row>
    <row r="32" spans="1:30" hidden="1" x14ac:dyDescent="0.25">
      <c r="A32" s="195"/>
      <c r="B32" s="164"/>
      <c r="C32" s="165"/>
      <c r="D32" s="168"/>
      <c r="E32" s="169"/>
      <c r="F32" s="168"/>
      <c r="G32" s="169"/>
      <c r="H32" s="169"/>
      <c r="I32" s="169"/>
      <c r="J32" s="169"/>
      <c r="K32" s="169"/>
      <c r="L32" s="168"/>
      <c r="M32" s="169"/>
      <c r="N32" s="168"/>
      <c r="O32" s="365"/>
      <c r="P32" s="168"/>
      <c r="Q32" s="365"/>
      <c r="R32" s="366"/>
      <c r="S32" s="366"/>
      <c r="T32" s="366"/>
      <c r="U32" s="168"/>
      <c r="V32" s="168"/>
      <c r="W32" s="168"/>
      <c r="X32" s="168"/>
      <c r="Y32" s="168"/>
      <c r="Z32" s="168"/>
      <c r="AA32" s="168"/>
      <c r="AB32" s="168"/>
      <c r="AC32" s="168"/>
      <c r="AD32" s="367"/>
    </row>
    <row r="33" spans="1:30" hidden="1" x14ac:dyDescent="0.25">
      <c r="A33" s="195"/>
      <c r="B33" s="164"/>
      <c r="C33" s="165"/>
      <c r="D33" s="168"/>
      <c r="E33" s="169"/>
      <c r="F33" s="168"/>
      <c r="G33" s="169"/>
      <c r="H33" s="169"/>
      <c r="I33" s="169"/>
      <c r="J33" s="169"/>
      <c r="K33" s="169"/>
      <c r="L33" s="168"/>
      <c r="M33" s="169"/>
      <c r="N33" s="168"/>
      <c r="O33" s="365"/>
      <c r="P33" s="168"/>
      <c r="Q33" s="365"/>
      <c r="R33" s="366"/>
      <c r="S33" s="366"/>
      <c r="T33" s="366"/>
      <c r="U33" s="168"/>
      <c r="V33" s="168"/>
      <c r="W33" s="168"/>
      <c r="X33" s="168"/>
      <c r="Y33" s="168"/>
      <c r="Z33" s="168"/>
      <c r="AA33" s="168"/>
      <c r="AB33" s="168"/>
      <c r="AC33" s="168"/>
      <c r="AD33" s="367"/>
    </row>
    <row r="34" spans="1:30" hidden="1" x14ac:dyDescent="0.25">
      <c r="A34" s="195"/>
      <c r="B34" s="164"/>
      <c r="C34" s="165"/>
      <c r="D34" s="168"/>
      <c r="E34" s="169"/>
      <c r="F34" s="168"/>
      <c r="G34" s="169"/>
      <c r="H34" s="169"/>
      <c r="I34" s="169"/>
      <c r="J34" s="169"/>
      <c r="K34" s="169"/>
      <c r="L34" s="168"/>
      <c r="M34" s="169"/>
      <c r="N34" s="168"/>
      <c r="O34" s="365"/>
      <c r="P34" s="168"/>
      <c r="Q34" s="365"/>
      <c r="R34" s="366"/>
      <c r="S34" s="366"/>
      <c r="T34" s="366"/>
      <c r="U34" s="168"/>
      <c r="V34" s="168"/>
      <c r="W34" s="168"/>
      <c r="X34" s="168"/>
      <c r="Y34" s="168"/>
      <c r="Z34" s="168"/>
      <c r="AA34" s="168"/>
      <c r="AB34" s="168"/>
      <c r="AC34" s="168"/>
      <c r="AD34" s="367"/>
    </row>
    <row r="35" spans="1:30" x14ac:dyDescent="0.25">
      <c r="A35" s="195"/>
      <c r="B35" s="164"/>
      <c r="C35" s="165"/>
      <c r="D35" s="168"/>
      <c r="E35" s="169"/>
      <c r="F35" s="168"/>
      <c r="G35" s="169"/>
      <c r="H35" s="169"/>
      <c r="I35" s="169"/>
      <c r="J35" s="169"/>
      <c r="K35" s="169"/>
      <c r="L35" s="168"/>
      <c r="M35" s="169"/>
      <c r="N35" s="168"/>
      <c r="O35" s="365"/>
      <c r="P35" s="168"/>
      <c r="Q35" s="365"/>
      <c r="R35" s="366"/>
      <c r="S35" s="366"/>
      <c r="T35" s="366"/>
      <c r="U35" s="168"/>
      <c r="V35" s="168"/>
      <c r="W35" s="168"/>
      <c r="X35" s="168"/>
      <c r="Y35" s="168"/>
      <c r="Z35" s="168"/>
      <c r="AA35" s="168"/>
      <c r="AB35" s="168"/>
      <c r="AC35" s="168"/>
      <c r="AD35" s="367"/>
    </row>
    <row r="36" spans="1:30" hidden="1" x14ac:dyDescent="0.25">
      <c r="A36" s="195"/>
      <c r="B36" s="164"/>
      <c r="C36" s="165"/>
      <c r="D36" s="168"/>
      <c r="E36" s="166"/>
      <c r="F36" s="167"/>
      <c r="G36" s="169"/>
      <c r="H36" s="169"/>
      <c r="I36" s="169"/>
      <c r="J36" s="169"/>
      <c r="K36" s="169"/>
      <c r="L36" s="168"/>
      <c r="M36" s="169"/>
      <c r="N36" s="167"/>
      <c r="O36" s="170"/>
      <c r="P36" s="167"/>
      <c r="Q36" s="170"/>
      <c r="R36" s="171"/>
      <c r="S36" s="172"/>
      <c r="T36" s="172"/>
      <c r="U36" s="173"/>
      <c r="V36" s="167"/>
      <c r="W36" s="168"/>
      <c r="X36" s="174"/>
      <c r="Y36" s="167"/>
      <c r="Z36" s="168"/>
      <c r="AA36" s="174"/>
      <c r="AB36" s="173"/>
      <c r="AC36" s="167"/>
      <c r="AD36" s="175"/>
    </row>
    <row r="37" spans="1:30" hidden="1" x14ac:dyDescent="0.25">
      <c r="A37" s="195"/>
      <c r="B37" s="164"/>
      <c r="C37" s="165"/>
      <c r="D37" s="168"/>
      <c r="E37" s="166"/>
      <c r="F37" s="167"/>
      <c r="G37" s="169"/>
      <c r="H37" s="169"/>
      <c r="I37" s="169"/>
      <c r="J37" s="169"/>
      <c r="K37" s="169"/>
      <c r="L37" s="168"/>
      <c r="M37" s="169"/>
      <c r="N37" s="167"/>
      <c r="O37" s="170"/>
      <c r="P37" s="167"/>
      <c r="Q37" s="170"/>
      <c r="R37" s="171"/>
      <c r="S37" s="172"/>
      <c r="T37" s="172"/>
      <c r="U37" s="173"/>
      <c r="V37" s="167"/>
      <c r="W37" s="168"/>
      <c r="X37" s="174"/>
      <c r="Y37" s="167"/>
      <c r="Z37" s="168"/>
      <c r="AA37" s="174"/>
      <c r="AB37" s="173"/>
      <c r="AC37" s="167"/>
      <c r="AD37" s="175"/>
    </row>
    <row r="38" spans="1:30" hidden="1" x14ac:dyDescent="0.25">
      <c r="A38" s="195"/>
      <c r="B38" s="164"/>
      <c r="C38" s="165"/>
      <c r="D38" s="168"/>
      <c r="E38" s="166"/>
      <c r="F38" s="167"/>
      <c r="G38" s="169"/>
      <c r="H38" s="169"/>
      <c r="I38" s="169"/>
      <c r="J38" s="169"/>
      <c r="K38" s="169"/>
      <c r="L38" s="168"/>
      <c r="M38" s="169"/>
      <c r="N38" s="167"/>
      <c r="O38" s="170"/>
      <c r="P38" s="167"/>
      <c r="Q38" s="170"/>
      <c r="R38" s="171"/>
      <c r="S38" s="172"/>
      <c r="T38" s="172"/>
      <c r="U38" s="173"/>
      <c r="V38" s="167"/>
      <c r="W38" s="168"/>
      <c r="X38" s="174"/>
      <c r="Y38" s="167"/>
      <c r="Z38" s="168"/>
      <c r="AA38" s="174"/>
      <c r="AB38" s="173"/>
      <c r="AC38" s="167"/>
      <c r="AD38" s="175"/>
    </row>
    <row r="39" spans="1:30" hidden="1" x14ac:dyDescent="0.25">
      <c r="A39" s="195"/>
      <c r="B39" s="164"/>
      <c r="C39" s="165"/>
      <c r="D39" s="168"/>
      <c r="E39" s="166"/>
      <c r="F39" s="167"/>
      <c r="G39" s="169"/>
      <c r="H39" s="169"/>
      <c r="I39" s="169"/>
      <c r="J39" s="169"/>
      <c r="K39" s="169"/>
      <c r="L39" s="168"/>
      <c r="M39" s="169"/>
      <c r="N39" s="167"/>
      <c r="O39" s="170"/>
      <c r="P39" s="167"/>
      <c r="Q39" s="170"/>
      <c r="R39" s="171"/>
      <c r="S39" s="172"/>
      <c r="T39" s="172"/>
      <c r="U39" s="173"/>
      <c r="V39" s="167"/>
      <c r="W39" s="168"/>
      <c r="X39" s="174"/>
      <c r="Y39" s="167"/>
      <c r="Z39" s="168"/>
      <c r="AA39" s="174"/>
      <c r="AB39" s="173"/>
      <c r="AC39" s="167"/>
      <c r="AD39" s="175"/>
    </row>
    <row r="40" spans="1:30" hidden="1" x14ac:dyDescent="0.25">
      <c r="A40" s="195"/>
      <c r="B40" s="164"/>
      <c r="C40" s="165"/>
      <c r="D40" s="168"/>
      <c r="E40" s="166"/>
      <c r="F40" s="167"/>
      <c r="G40" s="169"/>
      <c r="H40" s="169"/>
      <c r="I40" s="169"/>
      <c r="J40" s="169"/>
      <c r="K40" s="169"/>
      <c r="L40" s="168"/>
      <c r="M40" s="169"/>
      <c r="N40" s="167"/>
      <c r="O40" s="170"/>
      <c r="P40" s="167"/>
      <c r="Q40" s="170"/>
      <c r="R40" s="171"/>
      <c r="S40" s="172"/>
      <c r="T40" s="172"/>
      <c r="U40" s="173"/>
      <c r="V40" s="167"/>
      <c r="W40" s="168"/>
      <c r="X40" s="174"/>
      <c r="Y40" s="167"/>
      <c r="Z40" s="168"/>
      <c r="AA40" s="174"/>
      <c r="AB40" s="173"/>
      <c r="AC40" s="167"/>
      <c r="AD40" s="175"/>
    </row>
    <row r="41" spans="1:30" hidden="1" x14ac:dyDescent="0.25">
      <c r="A41" s="195"/>
      <c r="B41" s="164"/>
      <c r="C41" s="165"/>
      <c r="D41" s="168"/>
      <c r="E41" s="166"/>
      <c r="F41" s="167"/>
      <c r="G41" s="169"/>
      <c r="H41" s="169"/>
      <c r="I41" s="169"/>
      <c r="J41" s="169"/>
      <c r="K41" s="169"/>
      <c r="L41" s="168"/>
      <c r="M41" s="169"/>
      <c r="N41" s="167"/>
      <c r="O41" s="170"/>
      <c r="P41" s="167"/>
      <c r="Q41" s="170"/>
      <c r="R41" s="171"/>
      <c r="S41" s="172"/>
      <c r="T41" s="172"/>
      <c r="U41" s="173"/>
      <c r="V41" s="167"/>
      <c r="W41" s="168"/>
      <c r="X41" s="174"/>
      <c r="Y41" s="167"/>
      <c r="Z41" s="168"/>
      <c r="AA41" s="174"/>
      <c r="AB41" s="173"/>
      <c r="AC41" s="167"/>
      <c r="AD41" s="175"/>
    </row>
    <row r="42" spans="1:30" hidden="1" x14ac:dyDescent="0.25">
      <c r="A42" s="195"/>
      <c r="B42" s="164"/>
      <c r="C42" s="165"/>
      <c r="D42" s="168"/>
      <c r="E42" s="166"/>
      <c r="F42" s="167"/>
      <c r="G42" s="169"/>
      <c r="H42" s="169"/>
      <c r="I42" s="169"/>
      <c r="J42" s="169"/>
      <c r="K42" s="169"/>
      <c r="L42" s="168"/>
      <c r="M42" s="169"/>
      <c r="N42" s="167"/>
      <c r="O42" s="170"/>
      <c r="P42" s="167"/>
      <c r="Q42" s="170"/>
      <c r="R42" s="171"/>
      <c r="S42" s="172"/>
      <c r="T42" s="172"/>
      <c r="U42" s="173"/>
      <c r="V42" s="167"/>
      <c r="W42" s="168"/>
      <c r="X42" s="174"/>
      <c r="Y42" s="167"/>
      <c r="Z42" s="168"/>
      <c r="AA42" s="174"/>
      <c r="AB42" s="173"/>
      <c r="AC42" s="167"/>
      <c r="AD42" s="175"/>
    </row>
    <row r="43" spans="1:30" hidden="1" x14ac:dyDescent="0.25">
      <c r="A43" s="195"/>
      <c r="B43" s="164"/>
      <c r="C43" s="165"/>
      <c r="D43" s="168"/>
      <c r="E43" s="166"/>
      <c r="F43" s="167"/>
      <c r="G43" s="169"/>
      <c r="H43" s="169"/>
      <c r="I43" s="169"/>
      <c r="J43" s="169"/>
      <c r="K43" s="169"/>
      <c r="L43" s="168"/>
      <c r="M43" s="169"/>
      <c r="N43" s="167"/>
      <c r="O43" s="170"/>
      <c r="P43" s="167"/>
      <c r="Q43" s="170"/>
      <c r="R43" s="171"/>
      <c r="S43" s="172"/>
      <c r="T43" s="172"/>
      <c r="U43" s="173"/>
      <c r="V43" s="167"/>
      <c r="W43" s="168"/>
      <c r="X43" s="174"/>
      <c r="Y43" s="167"/>
      <c r="Z43" s="168"/>
      <c r="AA43" s="174"/>
      <c r="AB43" s="173"/>
      <c r="AC43" s="167"/>
      <c r="AD43" s="175"/>
    </row>
    <row r="44" spans="1:30" hidden="1" x14ac:dyDescent="0.25">
      <c r="A44" s="195"/>
      <c r="B44" s="164"/>
      <c r="C44" s="165"/>
      <c r="D44" s="168"/>
      <c r="E44" s="166"/>
      <c r="F44" s="167"/>
      <c r="G44" s="169"/>
      <c r="H44" s="169"/>
      <c r="I44" s="169"/>
      <c r="J44" s="169"/>
      <c r="K44" s="169"/>
      <c r="L44" s="168"/>
      <c r="M44" s="169"/>
      <c r="N44" s="167"/>
      <c r="O44" s="170"/>
      <c r="P44" s="167"/>
      <c r="Q44" s="170"/>
      <c r="R44" s="171"/>
      <c r="S44" s="172"/>
      <c r="T44" s="172"/>
      <c r="U44" s="173"/>
      <c r="V44" s="167"/>
      <c r="W44" s="168"/>
      <c r="X44" s="174"/>
      <c r="Y44" s="167"/>
      <c r="Z44" s="168"/>
      <c r="AA44" s="174"/>
      <c r="AB44" s="173"/>
      <c r="AC44" s="167"/>
      <c r="AD44" s="175"/>
    </row>
    <row r="45" spans="1:30" hidden="1" x14ac:dyDescent="0.25">
      <c r="A45" s="195"/>
      <c r="B45" s="164"/>
      <c r="C45" s="165"/>
      <c r="D45" s="168"/>
      <c r="E45" s="166"/>
      <c r="F45" s="167"/>
      <c r="G45" s="169"/>
      <c r="H45" s="169"/>
      <c r="I45" s="169"/>
      <c r="J45" s="169"/>
      <c r="K45" s="169"/>
      <c r="L45" s="168"/>
      <c r="M45" s="169"/>
      <c r="N45" s="167"/>
      <c r="O45" s="170"/>
      <c r="P45" s="167"/>
      <c r="Q45" s="170"/>
      <c r="R45" s="171"/>
      <c r="S45" s="172"/>
      <c r="T45" s="172"/>
      <c r="U45" s="173"/>
      <c r="V45" s="167"/>
      <c r="W45" s="168"/>
      <c r="X45" s="174"/>
      <c r="Y45" s="167"/>
      <c r="Z45" s="168"/>
      <c r="AA45" s="174"/>
      <c r="AB45" s="173"/>
      <c r="AC45" s="167"/>
      <c r="AD45" s="175"/>
    </row>
    <row r="46" spans="1:30" hidden="1" x14ac:dyDescent="0.25">
      <c r="A46" s="195"/>
      <c r="B46" s="164"/>
      <c r="C46" s="165"/>
      <c r="D46" s="168"/>
      <c r="E46" s="166"/>
      <c r="F46" s="167"/>
      <c r="G46" s="169"/>
      <c r="H46" s="169"/>
      <c r="I46" s="169"/>
      <c r="J46" s="169"/>
      <c r="K46" s="169"/>
      <c r="L46" s="168"/>
      <c r="M46" s="169"/>
      <c r="N46" s="167"/>
      <c r="O46" s="170"/>
      <c r="P46" s="167"/>
      <c r="Q46" s="170"/>
      <c r="R46" s="171"/>
      <c r="S46" s="172"/>
      <c r="T46" s="172"/>
      <c r="U46" s="173"/>
      <c r="V46" s="167"/>
      <c r="W46" s="168"/>
      <c r="X46" s="174"/>
      <c r="Y46" s="167"/>
      <c r="Z46" s="168"/>
      <c r="AA46" s="174"/>
      <c r="AB46" s="173"/>
      <c r="AC46" s="167"/>
      <c r="AD46" s="175"/>
    </row>
    <row r="47" spans="1:30" hidden="1" x14ac:dyDescent="0.25">
      <c r="A47" s="195"/>
      <c r="B47" s="164"/>
      <c r="C47" s="165"/>
      <c r="D47" s="168"/>
      <c r="E47" s="166"/>
      <c r="F47" s="167"/>
      <c r="G47" s="169"/>
      <c r="H47" s="169"/>
      <c r="I47" s="169"/>
      <c r="J47" s="169"/>
      <c r="K47" s="169"/>
      <c r="L47" s="168"/>
      <c r="M47" s="169"/>
      <c r="N47" s="167"/>
      <c r="O47" s="170"/>
      <c r="P47" s="167"/>
      <c r="Q47" s="170"/>
      <c r="R47" s="171"/>
      <c r="S47" s="172"/>
      <c r="T47" s="172"/>
      <c r="U47" s="173"/>
      <c r="V47" s="167"/>
      <c r="W47" s="168"/>
      <c r="X47" s="174"/>
      <c r="Y47" s="167"/>
      <c r="Z47" s="168"/>
      <c r="AA47" s="174"/>
      <c r="AB47" s="173"/>
      <c r="AC47" s="167"/>
      <c r="AD47" s="175"/>
    </row>
    <row r="48" spans="1:30" hidden="1" x14ac:dyDescent="0.25">
      <c r="A48" s="195"/>
      <c r="B48" s="164"/>
      <c r="C48" s="165"/>
      <c r="D48" s="168"/>
      <c r="E48" s="166"/>
      <c r="F48" s="167"/>
      <c r="G48" s="169"/>
      <c r="H48" s="169"/>
      <c r="I48" s="169"/>
      <c r="J48" s="169"/>
      <c r="K48" s="169"/>
      <c r="L48" s="168"/>
      <c r="M48" s="169"/>
      <c r="N48" s="167"/>
      <c r="O48" s="170"/>
      <c r="P48" s="167"/>
      <c r="Q48" s="170"/>
      <c r="R48" s="171"/>
      <c r="S48" s="172"/>
      <c r="T48" s="172"/>
      <c r="U48" s="173"/>
      <c r="V48" s="167"/>
      <c r="W48" s="168"/>
      <c r="X48" s="174"/>
      <c r="Y48" s="167"/>
      <c r="Z48" s="168"/>
      <c r="AA48" s="174"/>
      <c r="AB48" s="173"/>
      <c r="AC48" s="167"/>
      <c r="AD48" s="175"/>
    </row>
    <row r="49" spans="1:30" ht="15.75" hidden="1" thickBot="1" x14ac:dyDescent="0.3">
      <c r="A49" s="196"/>
      <c r="B49" s="176"/>
      <c r="C49" s="177"/>
      <c r="D49" s="180"/>
      <c r="E49" s="178"/>
      <c r="F49" s="179"/>
      <c r="G49" s="181"/>
      <c r="H49" s="181"/>
      <c r="I49" s="181"/>
      <c r="J49" s="181"/>
      <c r="K49" s="181"/>
      <c r="L49" s="180"/>
      <c r="M49" s="181"/>
      <c r="N49" s="179"/>
      <c r="O49" s="182"/>
      <c r="P49" s="179"/>
      <c r="Q49" s="182"/>
      <c r="R49" s="183"/>
      <c r="S49" s="184"/>
      <c r="T49" s="184"/>
      <c r="U49" s="185"/>
      <c r="V49" s="179"/>
      <c r="W49" s="180"/>
      <c r="X49" s="186"/>
      <c r="Y49" s="179"/>
      <c r="Z49" s="180"/>
      <c r="AA49" s="186"/>
      <c r="AB49" s="185"/>
      <c r="AC49" s="179"/>
      <c r="AD49" s="187"/>
    </row>
    <row r="50" spans="1:30" ht="15.75" thickBot="1" x14ac:dyDescent="0.3">
      <c r="A50" s="197"/>
    </row>
    <row r="51" spans="1:30" x14ac:dyDescent="0.25">
      <c r="A51" s="198" t="s">
        <v>24</v>
      </c>
      <c r="B51" s="193"/>
    </row>
    <row r="52" spans="1:30" x14ac:dyDescent="0.25">
      <c r="A52" s="203" t="s">
        <v>25</v>
      </c>
      <c r="B52" s="204" t="s">
        <v>26</v>
      </c>
    </row>
    <row r="53" spans="1:30" x14ac:dyDescent="0.25">
      <c r="A53" s="199">
        <v>1990</v>
      </c>
      <c r="B53" s="200">
        <v>41025</v>
      </c>
    </row>
    <row r="54" spans="1:30" x14ac:dyDescent="0.25">
      <c r="A54" s="201">
        <v>1991</v>
      </c>
      <c r="B54" s="202">
        <v>51716</v>
      </c>
    </row>
    <row r="55" spans="1:30" x14ac:dyDescent="0.25">
      <c r="A55" s="201">
        <v>1992</v>
      </c>
      <c r="B55" s="202">
        <v>65190</v>
      </c>
    </row>
    <row r="56" spans="1:30" x14ac:dyDescent="0.25">
      <c r="A56" s="201">
        <v>1993</v>
      </c>
      <c r="B56" s="202">
        <v>81510</v>
      </c>
    </row>
    <row r="57" spans="1:30" x14ac:dyDescent="0.25">
      <c r="A57" s="201">
        <v>1994</v>
      </c>
      <c r="B57" s="202">
        <v>98700</v>
      </c>
    </row>
    <row r="58" spans="1:30" x14ac:dyDescent="0.25">
      <c r="A58" s="201">
        <v>1995</v>
      </c>
      <c r="B58" s="202">
        <v>118933.5</v>
      </c>
    </row>
    <row r="59" spans="1:30" x14ac:dyDescent="0.25">
      <c r="A59" s="201">
        <v>1996</v>
      </c>
      <c r="B59" s="202">
        <v>142125</v>
      </c>
    </row>
    <row r="60" spans="1:30" x14ac:dyDescent="0.25">
      <c r="A60" s="201">
        <v>1997</v>
      </c>
      <c r="B60" s="202">
        <v>172005</v>
      </c>
    </row>
    <row r="61" spans="1:30" x14ac:dyDescent="0.25">
      <c r="A61" s="201">
        <v>1998</v>
      </c>
      <c r="B61" s="202">
        <v>203826</v>
      </c>
    </row>
    <row r="62" spans="1:30" x14ac:dyDescent="0.25">
      <c r="A62" s="201">
        <v>1999</v>
      </c>
      <c r="B62" s="202">
        <v>236460</v>
      </c>
    </row>
    <row r="63" spans="1:30" x14ac:dyDescent="0.25">
      <c r="A63" s="201">
        <v>2000</v>
      </c>
      <c r="B63" s="202">
        <v>260100</v>
      </c>
    </row>
    <row r="64" spans="1:30" x14ac:dyDescent="0.25">
      <c r="A64" s="201">
        <v>2001</v>
      </c>
      <c r="B64" s="202">
        <v>286000</v>
      </c>
    </row>
    <row r="65" spans="1:2" x14ac:dyDescent="0.25">
      <c r="A65" s="201">
        <v>2002</v>
      </c>
      <c r="B65" s="202">
        <v>309000</v>
      </c>
    </row>
    <row r="66" spans="1:2" x14ac:dyDescent="0.25">
      <c r="A66" s="201">
        <v>2003</v>
      </c>
      <c r="B66" s="202">
        <v>332000</v>
      </c>
    </row>
    <row r="67" spans="1:2" x14ac:dyDescent="0.25">
      <c r="A67" s="201">
        <v>2004</v>
      </c>
      <c r="B67" s="202">
        <v>358000</v>
      </c>
    </row>
    <row r="68" spans="1:2" x14ac:dyDescent="0.25">
      <c r="A68" s="201">
        <v>2005</v>
      </c>
      <c r="B68" s="202">
        <v>381500</v>
      </c>
    </row>
    <row r="69" spans="1:2" x14ac:dyDescent="0.25">
      <c r="A69" s="201">
        <v>2006</v>
      </c>
      <c r="B69" s="202">
        <v>408000</v>
      </c>
    </row>
    <row r="70" spans="1:2" x14ac:dyDescent="0.25">
      <c r="A70" s="201">
        <v>2007</v>
      </c>
      <c r="B70" s="202">
        <v>433700</v>
      </c>
    </row>
    <row r="71" spans="1:2" x14ac:dyDescent="0.25">
      <c r="A71" s="201">
        <v>2008</v>
      </c>
      <c r="B71" s="202">
        <v>461500</v>
      </c>
    </row>
    <row r="72" spans="1:2" x14ac:dyDescent="0.25">
      <c r="A72" s="201">
        <v>2009</v>
      </c>
      <c r="B72" s="202">
        <v>496900</v>
      </c>
    </row>
    <row r="73" spans="1:2" x14ac:dyDescent="0.25">
      <c r="A73" s="201">
        <v>2010</v>
      </c>
      <c r="B73" s="202">
        <v>515000</v>
      </c>
    </row>
    <row r="74" spans="1:2" x14ac:dyDescent="0.25">
      <c r="A74" s="201">
        <v>2011</v>
      </c>
      <c r="B74" s="202">
        <v>535600</v>
      </c>
    </row>
    <row r="75" spans="1:2" x14ac:dyDescent="0.25">
      <c r="A75" s="201">
        <v>2012</v>
      </c>
      <c r="B75" s="202">
        <v>566700</v>
      </c>
    </row>
    <row r="76" spans="1:2" x14ac:dyDescent="0.25">
      <c r="A76" s="201">
        <v>2013</v>
      </c>
      <c r="B76" s="202">
        <v>589500</v>
      </c>
    </row>
    <row r="77" spans="1:2" x14ac:dyDescent="0.25">
      <c r="A77" s="201">
        <v>2014</v>
      </c>
      <c r="B77" s="202">
        <v>616000</v>
      </c>
    </row>
    <row r="78" spans="1:2" x14ac:dyDescent="0.25">
      <c r="A78" s="201">
        <v>2015</v>
      </c>
      <c r="B78" s="202">
        <v>644350</v>
      </c>
    </row>
    <row r="79" spans="1:2" ht="15.75" thickBot="1" x14ac:dyDescent="0.3">
      <c r="A79" s="483">
        <v>2016</v>
      </c>
      <c r="B79" s="484">
        <v>689455</v>
      </c>
    </row>
  </sheetData>
  <mergeCells count="24">
    <mergeCell ref="B11:B13"/>
    <mergeCell ref="AC1:AD3"/>
    <mergeCell ref="F2:M2"/>
    <mergeCell ref="N2:O2"/>
    <mergeCell ref="P2:Q3"/>
    <mergeCell ref="U2:U4"/>
    <mergeCell ref="V2:X3"/>
    <mergeCell ref="Y2:AA3"/>
    <mergeCell ref="F1:Q1"/>
    <mergeCell ref="AB2:AB4"/>
    <mergeCell ref="F3:G3"/>
    <mergeCell ref="L3:M3"/>
    <mergeCell ref="J3:K3"/>
    <mergeCell ref="N3:O3"/>
    <mergeCell ref="R1:R4"/>
    <mergeCell ref="H3:I3"/>
    <mergeCell ref="S1:S4"/>
    <mergeCell ref="U1:AB1"/>
    <mergeCell ref="A1:A4"/>
    <mergeCell ref="B1:B4"/>
    <mergeCell ref="C1:C4"/>
    <mergeCell ref="D1:D4"/>
    <mergeCell ref="E1:E4"/>
    <mergeCell ref="T1:T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sheetPr>
  <dimension ref="A1:BA504"/>
  <sheetViews>
    <sheetView zoomScale="75" zoomScaleNormal="75" zoomScalePageLayoutView="75" workbookViewId="0">
      <pane xSplit="1" ySplit="2" topLeftCell="B3" activePane="bottomRight" state="frozen"/>
      <selection pane="topRight" activeCell="B1" sqref="B1"/>
      <selection pane="bottomLeft" activeCell="A3" sqref="A3"/>
      <selection pane="bottomRight" activeCell="J39" sqref="J39"/>
    </sheetView>
  </sheetViews>
  <sheetFormatPr baseColWidth="10" defaultRowHeight="15.75" zeroHeight="1" x14ac:dyDescent="0.25"/>
  <cols>
    <col min="1" max="1" width="10.875" style="387" bestFit="1" customWidth="1"/>
    <col min="2" max="2" width="8.875" style="383" customWidth="1"/>
    <col min="3" max="3" width="10.75" style="388" customWidth="1"/>
    <col min="4" max="4" width="24.25" style="266" customWidth="1"/>
    <col min="5" max="5" width="17.125" style="266" customWidth="1"/>
    <col min="6" max="6" width="29.625" style="266" customWidth="1"/>
    <col min="7" max="7" width="17.5" style="389" customWidth="1"/>
    <col min="8" max="8" width="15.5" style="266" customWidth="1"/>
    <col min="9" max="9" width="66.125" style="390" customWidth="1"/>
    <col min="10" max="10" width="21.125" style="266" customWidth="1"/>
    <col min="11" max="11" width="21.25" style="390" customWidth="1"/>
    <col min="12" max="13" width="18.5" style="390" customWidth="1"/>
    <col min="14" max="14" width="15.625" style="377" customWidth="1"/>
    <col min="15" max="15" width="10.625" style="378" customWidth="1"/>
    <col min="16" max="16" width="12" style="379" customWidth="1"/>
    <col min="17" max="17" width="11.625" style="380" customWidth="1"/>
    <col min="18" max="18" width="11.625" style="381" customWidth="1"/>
    <col min="19" max="19" width="22.375" style="546" customWidth="1"/>
    <col min="20" max="20" width="8.75" style="381" customWidth="1"/>
    <col min="21" max="21" width="13.75" style="381" customWidth="1"/>
    <col min="22" max="22" width="18.125" style="546" customWidth="1"/>
    <col min="23" max="23" width="11" style="564" customWidth="1"/>
    <col min="24" max="24" width="21" style="381" customWidth="1"/>
    <col min="25" max="25" width="15.5" style="381" customWidth="1"/>
    <col min="26" max="26" width="22.625" style="381" customWidth="1"/>
    <col min="27" max="27" width="19.75" style="381" customWidth="1"/>
    <col min="28" max="28" width="21.125" style="381" customWidth="1"/>
    <col min="29" max="29" width="18.375" style="382" customWidth="1"/>
    <col min="30" max="30" width="19.5" style="383" customWidth="1"/>
    <col min="31" max="31" width="30.75" style="383" customWidth="1"/>
    <col min="32" max="32" width="19.5" style="498" customWidth="1"/>
    <col min="33" max="33" width="19.5" style="383" customWidth="1"/>
    <col min="34" max="34" width="16.5" style="382" customWidth="1"/>
    <col min="35" max="35" width="11" style="383" customWidth="1"/>
    <col min="36" max="37" width="8.375" style="391" customWidth="1"/>
    <col min="38" max="38" width="11" style="383" customWidth="1"/>
    <col min="39" max="40" width="8.375" style="391" customWidth="1"/>
    <col min="41" max="41" width="11" style="391" customWidth="1"/>
    <col min="42" max="43" width="8.375" style="391" customWidth="1"/>
    <col min="44" max="45" width="19.5" style="383" customWidth="1"/>
    <col min="46" max="46" width="59.125" style="386" customWidth="1"/>
    <col min="47" max="47" width="12.5" style="267" customWidth="1"/>
    <col min="48" max="48" width="14.875" style="247" customWidth="1"/>
    <col min="49" max="49" width="10.875" style="247"/>
    <col min="50" max="50" width="21.75" style="247" bestFit="1" customWidth="1"/>
    <col min="51" max="51" width="18.125" style="247" bestFit="1" customWidth="1"/>
    <col min="52" max="52" width="3.875" style="247" customWidth="1"/>
    <col min="53" max="53" width="14.5" style="253" bestFit="1" customWidth="1"/>
    <col min="54" max="16384" width="11" style="247"/>
  </cols>
  <sheetData>
    <row r="1" spans="1:53" s="245" customFormat="1" ht="55.5" customHeight="1" x14ac:dyDescent="0.25">
      <c r="A1" s="851" t="s">
        <v>7</v>
      </c>
      <c r="B1" s="851" t="s">
        <v>6</v>
      </c>
      <c r="C1" s="851" t="s">
        <v>60</v>
      </c>
      <c r="D1" s="851" t="s">
        <v>10</v>
      </c>
      <c r="E1" s="852" t="s">
        <v>204</v>
      </c>
      <c r="F1" s="851" t="s">
        <v>11</v>
      </c>
      <c r="G1" s="852" t="s">
        <v>131</v>
      </c>
      <c r="H1" s="852" t="s">
        <v>108</v>
      </c>
      <c r="I1" s="851" t="s">
        <v>12</v>
      </c>
      <c r="J1" s="874" t="s">
        <v>181</v>
      </c>
      <c r="K1" s="885" t="s">
        <v>241</v>
      </c>
      <c r="L1" s="889" t="s">
        <v>242</v>
      </c>
      <c r="M1" s="879" t="s">
        <v>243</v>
      </c>
      <c r="N1" s="887" t="s">
        <v>71</v>
      </c>
      <c r="O1" s="877" t="s">
        <v>13</v>
      </c>
      <c r="P1" s="877" t="s">
        <v>14</v>
      </c>
      <c r="Q1" s="881" t="s">
        <v>41</v>
      </c>
      <c r="R1" s="851" t="s">
        <v>124</v>
      </c>
      <c r="S1" s="883" t="s">
        <v>15</v>
      </c>
      <c r="T1" s="851" t="s">
        <v>16</v>
      </c>
      <c r="U1" s="885" t="s">
        <v>17</v>
      </c>
      <c r="V1" s="891" t="s">
        <v>18</v>
      </c>
      <c r="W1" s="885" t="s">
        <v>19</v>
      </c>
      <c r="X1" s="855" t="s">
        <v>20</v>
      </c>
      <c r="Y1" s="851" t="s">
        <v>21</v>
      </c>
      <c r="Z1" s="867" t="s">
        <v>245</v>
      </c>
      <c r="AA1" s="867" t="s">
        <v>246</v>
      </c>
      <c r="AB1" s="867" t="s">
        <v>247</v>
      </c>
      <c r="AC1" s="857" t="s">
        <v>239</v>
      </c>
      <c r="AD1" s="863" t="s">
        <v>240</v>
      </c>
      <c r="AE1" s="864" t="s">
        <v>244</v>
      </c>
      <c r="AF1" s="869" t="s">
        <v>248</v>
      </c>
      <c r="AG1" s="861" t="s">
        <v>249</v>
      </c>
      <c r="AH1" s="859" t="s">
        <v>250</v>
      </c>
      <c r="AI1" s="851" t="s">
        <v>251</v>
      </c>
      <c r="AJ1" s="851"/>
      <c r="AK1" s="851"/>
      <c r="AL1" s="851" t="s">
        <v>22</v>
      </c>
      <c r="AM1" s="851"/>
      <c r="AN1" s="851"/>
      <c r="AO1" s="851" t="s">
        <v>252</v>
      </c>
      <c r="AP1" s="851"/>
      <c r="AQ1" s="851"/>
      <c r="AR1" s="851" t="s">
        <v>253</v>
      </c>
      <c r="AS1" s="852" t="s">
        <v>238</v>
      </c>
      <c r="AT1" s="853" t="s">
        <v>3</v>
      </c>
      <c r="AU1" s="244"/>
      <c r="AV1" s="245" t="s">
        <v>8</v>
      </c>
      <c r="AW1" s="245" t="s">
        <v>9</v>
      </c>
      <c r="BA1" s="252"/>
    </row>
    <row r="2" spans="1:53" s="245" customFormat="1" ht="81" customHeight="1" thickBot="1" x14ac:dyDescent="0.3">
      <c r="A2" s="852"/>
      <c r="B2" s="852"/>
      <c r="C2" s="876"/>
      <c r="D2" s="876"/>
      <c r="E2" s="866"/>
      <c r="F2" s="852"/>
      <c r="G2" s="866"/>
      <c r="H2" s="866"/>
      <c r="I2" s="852"/>
      <c r="J2" s="875"/>
      <c r="K2" s="886"/>
      <c r="L2" s="890"/>
      <c r="M2" s="880"/>
      <c r="N2" s="888"/>
      <c r="O2" s="878"/>
      <c r="P2" s="878"/>
      <c r="Q2" s="882"/>
      <c r="R2" s="852"/>
      <c r="S2" s="884"/>
      <c r="T2" s="852"/>
      <c r="U2" s="886"/>
      <c r="V2" s="892"/>
      <c r="W2" s="893"/>
      <c r="X2" s="856"/>
      <c r="Y2" s="852"/>
      <c r="Z2" s="868"/>
      <c r="AA2" s="868"/>
      <c r="AB2" s="868"/>
      <c r="AC2" s="858"/>
      <c r="AD2" s="864"/>
      <c r="AE2" s="865"/>
      <c r="AF2" s="870"/>
      <c r="AG2" s="862"/>
      <c r="AH2" s="860"/>
      <c r="AI2" s="392" t="s">
        <v>205</v>
      </c>
      <c r="AJ2" s="11" t="s">
        <v>182</v>
      </c>
      <c r="AK2" s="11" t="s">
        <v>23</v>
      </c>
      <c r="AL2" s="392" t="s">
        <v>205</v>
      </c>
      <c r="AM2" s="11" t="s">
        <v>182</v>
      </c>
      <c r="AN2" s="11" t="s">
        <v>183</v>
      </c>
      <c r="AO2" s="392" t="s">
        <v>206</v>
      </c>
      <c r="AP2" s="11" t="s">
        <v>182</v>
      </c>
      <c r="AQ2" s="11" t="s">
        <v>23</v>
      </c>
      <c r="AR2" s="852"/>
      <c r="AS2" s="866"/>
      <c r="AT2" s="854"/>
      <c r="AU2" s="244"/>
      <c r="AV2" s="245" t="s">
        <v>207</v>
      </c>
      <c r="AW2" s="245" t="s">
        <v>208</v>
      </c>
      <c r="AX2" s="245" t="s">
        <v>209</v>
      </c>
      <c r="BA2" s="252"/>
    </row>
    <row r="3" spans="1:53" s="246" customFormat="1" ht="57" customHeight="1" x14ac:dyDescent="0.25">
      <c r="A3" s="841" t="s">
        <v>151</v>
      </c>
      <c r="B3" s="26" t="s">
        <v>51</v>
      </c>
      <c r="C3" s="140">
        <v>484</v>
      </c>
      <c r="D3" s="140" t="str">
        <f>IFERROR(INDEX(DESEMPATE!$D$3:$D$28,MATCH('EXP GEN.'!B3,DESEMPATE!$C$3:$C$28,0)),"")</f>
        <v>AERTEC SOLUTIONS SL</v>
      </c>
      <c r="E3" s="315" t="str">
        <f>IFERROR(IF(D3="","",IF(VLOOKUP(D3,DESEMPATE!D$3:$E$28,2,FALSE)=1,"N/A",IF(VLOOKUP(D3,DESEMPATE!D$3:$E$28,2,FALSE)&gt;=0.51,"SI","NO"))),"")</f>
        <v>NO</v>
      </c>
      <c r="F3" s="34" t="s">
        <v>283</v>
      </c>
      <c r="G3" s="254" t="s">
        <v>284</v>
      </c>
      <c r="H3" s="34" t="s">
        <v>66</v>
      </c>
      <c r="I3" s="257" t="s">
        <v>285</v>
      </c>
      <c r="J3" s="610" t="s">
        <v>8</v>
      </c>
      <c r="K3" s="230" t="s">
        <v>8</v>
      </c>
      <c r="L3" s="494" t="s">
        <v>9</v>
      </c>
      <c r="M3" s="494" t="s">
        <v>9</v>
      </c>
      <c r="N3" s="46">
        <v>1</v>
      </c>
      <c r="O3" s="29">
        <v>40695</v>
      </c>
      <c r="P3" s="613">
        <v>40848</v>
      </c>
      <c r="Q3" s="30">
        <f>IF(P3="","",YEAR(P3))</f>
        <v>2011</v>
      </c>
      <c r="R3" s="139">
        <f>IFERROR(INDEX(PARAMETROS!$B$53:$B$79,MATCH(Q3,PARAMETROS!$A$53:$A$79,0)),"")</f>
        <v>535600</v>
      </c>
      <c r="S3" s="542">
        <v>76206.5</v>
      </c>
      <c r="T3" s="31" t="s">
        <v>286</v>
      </c>
      <c r="U3" s="574">
        <f>IFERROR(IF(T3="","",IF(T3="COP","N/A",IF(OR(T3="USD",T3="US"),1,IF(T3="EUR",VLOOKUP(P3,'SH EURO'!$A$6:$B$6567,2,FALSE),"INGRESAR TASA")))),"")</f>
        <v>1.4013100000000001</v>
      </c>
      <c r="V3" s="558">
        <f>IFERROR(IF(S3="","",IF(U3="INGRESAR TASA","INGRESAR TASA USD",IF(U3="N/A","N/A",U3*S3))),"")</f>
        <v>106788.930515</v>
      </c>
      <c r="W3" s="25">
        <f>IFERROR(IF(T3="","",IF(T3="COP",1,IF(U3&lt;&gt;"N/A",VLOOKUP(P3,'SH TRM'!$A$9:$B$9145,2,FALSE),"REVISAR"))),"")</f>
        <v>1871.49</v>
      </c>
      <c r="X3" s="561">
        <f>IFERROR(IF(W3&lt;&gt;"",IF(T3&lt;&gt;"COP",V3*W3,S3),""),"")</f>
        <v>199854415.56951734</v>
      </c>
      <c r="Y3" s="33">
        <f>IFERROR(X3/R3,"")</f>
        <v>373.14117918132439</v>
      </c>
      <c r="Z3" s="33">
        <f t="shared" ref="Z3:Z13" si="0">IFERROR(IF(OR(J3="",J3="NO",K3="",K3="NO"),"",IF(AND(J3="SI",K3="SI"),IFERROR(Y3*N3,""))),"")</f>
        <v>373.14117918132439</v>
      </c>
      <c r="AA3" s="33" t="str">
        <f t="shared" ref="AA3:AA12" si="1">IFERROR(IF(OR(J3="",J3="NO",L3="",L3="NO"),"",IF(AND(J3="SI",L3="SI"),IFERROR(Y3*N3,""))),"")</f>
        <v/>
      </c>
      <c r="AB3" s="33" t="str">
        <f t="shared" ref="AB3:AB12" si="2">IFERROR(IF(OR(J3="",J3="NO",M3="",M3="NO"),"",IF(AND(J3="SI",M3="SI"),IFERROR(Y3*N3,""))),"")</f>
        <v/>
      </c>
      <c r="AC3" s="33">
        <f t="shared" ref="AC3:AC12" si="3">IFERROR(IF(OR(J3="",J3="NO"),"",IFERROR(Y3*N3,"")),"")</f>
        <v>373.14117918132439</v>
      </c>
      <c r="AD3" s="836" t="str">
        <f>IFERROR(IF(COUNTIF(AC3:AC12,"")=10,"",IF(SUM(AC3:AC12)&gt;=CM010EG,"CUMPLE","NO CUMPLE")),"")</f>
        <v>CUMPLE</v>
      </c>
      <c r="AE3" s="836" t="str">
        <f>IFERROR(IF(COUNTIF(Z3:Z12,"")=10,"",IF(COUNTIF(E3:E12,"N/A")&gt;0,IF(SUMIF(E3:E12,"N/A",Z3:Z12)&gt;=CM010EGC1,"CUMPLE","NO CUMPLE"),IF(AND(SUM(Z3:Z12)&gt;=CM010EGC1,SUMIF(E3:E12,"SI",Z3:Z12)&gt;=0.51*SUM(Z3:Z12)),"CUMPLE","NO CUMPLE"))),"")</f>
        <v>CUMPLE</v>
      </c>
      <c r="AF3" s="836" t="str">
        <f>IFERROR(IF(COUNTIF(AA3:AA12,"")=10,"",IF(COUNTIF(E3:E12,"N/A")&gt;0,IF(SUMIF(E3:E12,"N/A",AA3:AA12)&gt;=CM010EGC2,"CUMPLE","NO CUMPLE"),IF(SUM(AA3:AA12)&gt;=CM010EGC2,"CUMPLE","NO CUMPLE"))),"")</f>
        <v/>
      </c>
      <c r="AG3" s="836" t="str">
        <f>IFERROR(IF(COUNTIF(AB3:AB12,"")=10,"",IF(COUNTIF(E3:E12,"N/A")&gt;0,IF(SUMIF(E3:E12,"N/A",AB3:AB12)&gt;=CM010EGC3,"CUMPLE","NO CUMPLE"),IF(SUM(AB3:AB12)&gt;=CM010EGC3,"CUMPLE","NO CUMPLE"))),"")</f>
        <v>CUMPLE</v>
      </c>
      <c r="AH3" s="340" t="s">
        <v>295</v>
      </c>
      <c r="AI3" s="829"/>
      <c r="AJ3" s="829"/>
      <c r="AK3" s="829"/>
      <c r="AL3" s="829"/>
      <c r="AM3" s="829"/>
      <c r="AN3" s="829"/>
      <c r="AO3" s="829"/>
      <c r="AP3" s="829"/>
      <c r="AQ3" s="829"/>
      <c r="AR3" s="249" t="str">
        <f>IFERROR(IF(AH3="","",IF(ISNUMBER(AH3),IF(COUNTIF(AI3:AQ3,"SI")&gt;0,"SI","NO"),AH3)),"")</f>
        <v>N/A</v>
      </c>
      <c r="AS3" s="894" t="s">
        <v>209</v>
      </c>
      <c r="AT3" s="897"/>
      <c r="AU3" s="266"/>
      <c r="BA3" s="251"/>
    </row>
    <row r="4" spans="1:53" s="246" customFormat="1" ht="71.25" x14ac:dyDescent="0.25">
      <c r="A4" s="842"/>
      <c r="B4" s="13" t="s">
        <v>49</v>
      </c>
      <c r="C4" s="14">
        <v>490</v>
      </c>
      <c r="D4" s="14" t="str">
        <f>IFERROR(INDEX(DESEMPATE!$D$3:$D$28,MATCH('EXP GEN.'!B4,DESEMPATE!$C$3:$C$28,0)),"")</f>
        <v>MOTT MAC DONALD LIMITED</v>
      </c>
      <c r="E4" s="315" t="str">
        <f>IFERROR(IF(D4="","",IF(VLOOKUP(D4,DESEMPATE!D$3:$E$28,2,FALSE)=1,"N/A",IF(VLOOKUP(D4,DESEMPATE!D$3:$E$28,2,FALSE)&gt;=0.51,"SI","NO"))),"")</f>
        <v>SI</v>
      </c>
      <c r="F4" s="141" t="s">
        <v>288</v>
      </c>
      <c r="G4" s="261" t="s">
        <v>287</v>
      </c>
      <c r="H4" s="141" t="s">
        <v>66</v>
      </c>
      <c r="I4" s="259" t="s">
        <v>358</v>
      </c>
      <c r="J4" s="628" t="s">
        <v>8</v>
      </c>
      <c r="K4" s="492" t="s">
        <v>8</v>
      </c>
      <c r="L4" s="492" t="s">
        <v>9</v>
      </c>
      <c r="M4" s="492" t="s">
        <v>9</v>
      </c>
      <c r="N4" s="23">
        <v>1</v>
      </c>
      <c r="O4" s="289">
        <v>37408</v>
      </c>
      <c r="P4" s="614">
        <v>42646</v>
      </c>
      <c r="Q4" s="18">
        <f t="shared" ref="Q4:Q7" si="4">IF(P4="","",YEAR(P4))</f>
        <v>2016</v>
      </c>
      <c r="R4" s="19">
        <f>IFERROR(INDEX(PARAMETROS!$B$53:$B$79,MATCH(Q4,PARAMETROS!$A$53:$A$79,0)),"")</f>
        <v>689455</v>
      </c>
      <c r="S4" s="543">
        <v>5700000</v>
      </c>
      <c r="T4" s="19" t="s">
        <v>289</v>
      </c>
      <c r="U4" s="12">
        <f>IFERROR(IF(T4="","",IF(T4="COP","N/A",IF(OR(T4="USD",T4="US"),1,IF(T4="EUR",VLOOKUP(P4,'SH EURO'!$A$6:$B$6567,2,FALSE),"INGRESAR TASA")))),"")</f>
        <v>1</v>
      </c>
      <c r="V4" s="559">
        <f t="shared" ref="V4:V7" si="5">IFERROR(IF(S4="","",IF(U4="INGRESAR TASA","INGRESAR TASA USD",IF(U4="N/A","N/A",U4*S4))),"")</f>
        <v>5700000</v>
      </c>
      <c r="W4" s="21">
        <f>IFERROR(IF(T4="","",IF(T4="COP",1,IF(U4&lt;&gt;"N/A",VLOOKUP(P4,'SH TRM'!$A$9:$B$9145,2,FALSE),"REVISAR"))),"")</f>
        <v>2880.08</v>
      </c>
      <c r="X4" s="562">
        <f t="shared" ref="X4:X7" si="6">IFERROR(IF(W4&lt;&gt;"",IF(T4&lt;&gt;"COP",V4*W4,S4),""),"")</f>
        <v>16416456000</v>
      </c>
      <c r="Y4" s="12">
        <f t="shared" ref="Y4:Y7" si="7">IFERROR(X4/R4,"")</f>
        <v>23810.772276653297</v>
      </c>
      <c r="Z4" s="12">
        <f t="shared" si="0"/>
        <v>23810.772276653297</v>
      </c>
      <c r="AA4" s="12" t="str">
        <f t="shared" si="1"/>
        <v/>
      </c>
      <c r="AB4" s="12" t="str">
        <f t="shared" si="2"/>
        <v/>
      </c>
      <c r="AC4" s="12">
        <f t="shared" si="3"/>
        <v>23810.772276653297</v>
      </c>
      <c r="AD4" s="837"/>
      <c r="AE4" s="837"/>
      <c r="AF4" s="837"/>
      <c r="AG4" s="837"/>
      <c r="AH4" s="505" t="s">
        <v>295</v>
      </c>
      <c r="AI4" s="827"/>
      <c r="AJ4" s="827"/>
      <c r="AK4" s="827"/>
      <c r="AL4" s="827"/>
      <c r="AM4" s="827"/>
      <c r="AN4" s="827"/>
      <c r="AO4" s="827"/>
      <c r="AP4" s="827"/>
      <c r="AQ4" s="827"/>
      <c r="AR4" s="492" t="str">
        <f t="shared" ref="AR4:AR7" si="8">IFERROR(IF(AH4="","",IF(ISNUMBER(AH4),IF(COUNTIF(AI4:AQ4,"SI")&gt;0,"SI","NO"),AH4)),"")</f>
        <v>N/A</v>
      </c>
      <c r="AS4" s="895"/>
      <c r="AT4" s="898"/>
      <c r="AU4" s="266"/>
      <c r="BA4" s="251"/>
    </row>
    <row r="5" spans="1:53" s="246" customFormat="1" ht="50.25" customHeight="1" x14ac:dyDescent="0.25">
      <c r="A5" s="842"/>
      <c r="B5" s="13" t="s">
        <v>49</v>
      </c>
      <c r="C5" s="14">
        <v>498</v>
      </c>
      <c r="D5" s="14" t="str">
        <f>IFERROR(INDEX(DESEMPATE!$D$3:$D$28,MATCH('EXP GEN.'!B5,DESEMPATE!$C$3:$C$28,0)),"")</f>
        <v>MOTT MAC DONALD LIMITED</v>
      </c>
      <c r="E5" s="315" t="str">
        <f>IFERROR(IF(D5="","",IF(VLOOKUP(D5,DESEMPATE!D$3:$E$28,2,FALSE)=1,"N/A",IF(VLOOKUP(D5,DESEMPATE!D$3:$E$28,2,FALSE)&gt;=0.51,"SI","NO"))),"")</f>
        <v>SI</v>
      </c>
      <c r="F5" s="141" t="s">
        <v>290</v>
      </c>
      <c r="G5" s="261" t="s">
        <v>291</v>
      </c>
      <c r="H5" s="141" t="s">
        <v>66</v>
      </c>
      <c r="I5" s="259" t="s">
        <v>292</v>
      </c>
      <c r="J5" s="628" t="s">
        <v>8</v>
      </c>
      <c r="K5" s="492" t="s">
        <v>8</v>
      </c>
      <c r="L5" s="492" t="s">
        <v>9</v>
      </c>
      <c r="M5" s="492" t="s">
        <v>9</v>
      </c>
      <c r="N5" s="23">
        <v>1</v>
      </c>
      <c r="O5" s="289">
        <v>40210</v>
      </c>
      <c r="P5" s="614">
        <v>42311</v>
      </c>
      <c r="Q5" s="18">
        <f t="shared" si="4"/>
        <v>2015</v>
      </c>
      <c r="R5" s="19">
        <f>IFERROR(INDEX(PARAMETROS!$B$53:$B$79,MATCH(Q5,PARAMETROS!$A$53:$A$79,0)),"")</f>
        <v>644350</v>
      </c>
      <c r="S5" s="543">
        <v>771179</v>
      </c>
      <c r="T5" s="19" t="s">
        <v>293</v>
      </c>
      <c r="U5" s="573">
        <v>1.54382</v>
      </c>
      <c r="V5" s="559">
        <f t="shared" si="5"/>
        <v>1190561.56378</v>
      </c>
      <c r="W5" s="21">
        <f>IFERROR(IF(T5="","",IF(T5="COP",1,IF(U5&lt;&gt;"N/A",VLOOKUP(P5,'SH TRM'!$A$9:$B$9145,2,FALSE),"REVISAR"))),"")</f>
        <v>2897.83</v>
      </c>
      <c r="X5" s="562">
        <f t="shared" si="6"/>
        <v>3450045016.368597</v>
      </c>
      <c r="Y5" s="12">
        <f t="shared" si="7"/>
        <v>5354.3028111563544</v>
      </c>
      <c r="Z5" s="12">
        <f t="shared" si="0"/>
        <v>5354.3028111563544</v>
      </c>
      <c r="AA5" s="12" t="str">
        <f t="shared" si="1"/>
        <v/>
      </c>
      <c r="AB5" s="12" t="str">
        <f t="shared" si="2"/>
        <v/>
      </c>
      <c r="AC5" s="12">
        <f t="shared" si="3"/>
        <v>5354.3028111563544</v>
      </c>
      <c r="AD5" s="837"/>
      <c r="AE5" s="837"/>
      <c r="AF5" s="837"/>
      <c r="AG5" s="837"/>
      <c r="AH5" s="505" t="s">
        <v>295</v>
      </c>
      <c r="AI5" s="827"/>
      <c r="AJ5" s="827"/>
      <c r="AK5" s="827"/>
      <c r="AL5" s="827"/>
      <c r="AM5" s="827"/>
      <c r="AN5" s="827"/>
      <c r="AO5" s="827"/>
      <c r="AP5" s="827"/>
      <c r="AQ5" s="827"/>
      <c r="AR5" s="492" t="str">
        <f t="shared" si="8"/>
        <v>N/A</v>
      </c>
      <c r="AS5" s="895"/>
      <c r="AT5" s="898"/>
      <c r="AU5" s="266"/>
      <c r="BA5" s="251"/>
    </row>
    <row r="6" spans="1:53" s="246" customFormat="1" ht="30.75" customHeight="1" x14ac:dyDescent="0.25">
      <c r="A6" s="842"/>
      <c r="B6" s="13" t="s">
        <v>49</v>
      </c>
      <c r="C6" s="14">
        <v>506</v>
      </c>
      <c r="D6" s="14" t="str">
        <f>IFERROR(INDEX(DESEMPATE!$D$3:$D$28,MATCH('EXP GEN.'!B6,DESEMPATE!$C$3:$C$28,0)),"")</f>
        <v>MOTT MAC DONALD LIMITED</v>
      </c>
      <c r="E6" s="315" t="str">
        <f>IFERROR(IF(D6="","",IF(VLOOKUP(D6,DESEMPATE!D$3:$E$28,2,FALSE)=1,"N/A",IF(VLOOKUP(D6,DESEMPATE!D$3:$E$28,2,FALSE)&gt;=0.51,"SI","NO"))),"")</f>
        <v>SI</v>
      </c>
      <c r="F6" s="141" t="s">
        <v>298</v>
      </c>
      <c r="G6" s="261" t="s">
        <v>296</v>
      </c>
      <c r="H6" s="141" t="s">
        <v>66</v>
      </c>
      <c r="I6" s="259" t="s">
        <v>297</v>
      </c>
      <c r="J6" s="628" t="s">
        <v>9</v>
      </c>
      <c r="K6" s="492" t="s">
        <v>9</v>
      </c>
      <c r="L6" s="492" t="s">
        <v>8</v>
      </c>
      <c r="M6" s="492" t="s">
        <v>9</v>
      </c>
      <c r="N6" s="23">
        <v>1</v>
      </c>
      <c r="O6" s="289">
        <v>41183</v>
      </c>
      <c r="P6" s="614">
        <v>42006</v>
      </c>
      <c r="Q6" s="18">
        <f t="shared" si="4"/>
        <v>2015</v>
      </c>
      <c r="R6" s="19">
        <f>IFERROR(INDEX(PARAMETROS!$B$53:$B$79,MATCH(Q6,PARAMETROS!$A$53:$A$79,0)),"")</f>
        <v>644350</v>
      </c>
      <c r="S6" s="543">
        <v>1200000</v>
      </c>
      <c r="T6" s="19" t="s">
        <v>293</v>
      </c>
      <c r="U6" s="573">
        <v>1.5576399999999999</v>
      </c>
      <c r="V6" s="559">
        <f t="shared" si="5"/>
        <v>1869168</v>
      </c>
      <c r="W6" s="21">
        <f>IFERROR(IF(T6="","",IF(T6="COP",1,IF(U6&lt;&gt;"N/A",VLOOKUP(P6,'SH TRM'!$A$9:$B$9145,2,FALSE),"REVISAR"))),"")</f>
        <v>2392.46</v>
      </c>
      <c r="X6" s="562">
        <f t="shared" si="6"/>
        <v>4471909673.2799997</v>
      </c>
      <c r="Y6" s="12">
        <f t="shared" si="7"/>
        <v>6940.1872790874522</v>
      </c>
      <c r="Z6" s="12" t="str">
        <f t="shared" si="0"/>
        <v/>
      </c>
      <c r="AA6" s="12" t="str">
        <f t="shared" si="1"/>
        <v/>
      </c>
      <c r="AB6" s="12" t="str">
        <f t="shared" si="2"/>
        <v/>
      </c>
      <c r="AC6" s="12" t="str">
        <f t="shared" si="3"/>
        <v/>
      </c>
      <c r="AD6" s="837"/>
      <c r="AE6" s="837"/>
      <c r="AF6" s="837"/>
      <c r="AG6" s="837"/>
      <c r="AH6" s="505" t="s">
        <v>295</v>
      </c>
      <c r="AI6" s="827"/>
      <c r="AJ6" s="827"/>
      <c r="AK6" s="827"/>
      <c r="AL6" s="827"/>
      <c r="AM6" s="827"/>
      <c r="AN6" s="827"/>
      <c r="AO6" s="827"/>
      <c r="AP6" s="827"/>
      <c r="AQ6" s="827"/>
      <c r="AR6" s="492" t="str">
        <f t="shared" si="8"/>
        <v>N/A</v>
      </c>
      <c r="AS6" s="895"/>
      <c r="AT6" s="898"/>
      <c r="AU6" s="266"/>
      <c r="BA6" s="251"/>
    </row>
    <row r="7" spans="1:53" s="246" customFormat="1" ht="30.75" customHeight="1" x14ac:dyDescent="0.25">
      <c r="A7" s="842"/>
      <c r="B7" s="13" t="s">
        <v>49</v>
      </c>
      <c r="C7" s="14">
        <v>517</v>
      </c>
      <c r="D7" s="14" t="str">
        <f>IFERROR(INDEX(DESEMPATE!$D$3:$D$28,MATCH('EXP GEN.'!B7,DESEMPATE!$C$3:$C$28,0)),"")</f>
        <v>MOTT MAC DONALD LIMITED</v>
      </c>
      <c r="E7" s="315" t="str">
        <f>IFERROR(IF(D7="","",IF(VLOOKUP(D7,DESEMPATE!D$3:$E$28,2,FALSE)=1,"N/A",IF(VLOOKUP(D7,DESEMPATE!D$3:$E$28,2,FALSE)&gt;=0.51,"SI","NO"))),"")</f>
        <v>SI</v>
      </c>
      <c r="F7" s="141" t="s">
        <v>298</v>
      </c>
      <c r="G7" s="261" t="s">
        <v>296</v>
      </c>
      <c r="H7" s="141" t="s">
        <v>66</v>
      </c>
      <c r="I7" s="259" t="s">
        <v>299</v>
      </c>
      <c r="J7" s="22" t="s">
        <v>9</v>
      </c>
      <c r="K7" s="492" t="s">
        <v>9</v>
      </c>
      <c r="L7" s="492" t="s">
        <v>8</v>
      </c>
      <c r="M7" s="492" t="s">
        <v>9</v>
      </c>
      <c r="N7" s="23">
        <v>1</v>
      </c>
      <c r="O7" s="289">
        <v>40513</v>
      </c>
      <c r="P7" s="614">
        <v>40695</v>
      </c>
      <c r="Q7" s="18">
        <f t="shared" si="4"/>
        <v>2011</v>
      </c>
      <c r="R7" s="19">
        <f>IFERROR(INDEX(PARAMETROS!$B$53:$B$79,MATCH(Q7,PARAMETROS!$A$53:$A$79,0)),"")</f>
        <v>535600</v>
      </c>
      <c r="S7" s="543">
        <v>250000</v>
      </c>
      <c r="T7" s="19" t="s">
        <v>293</v>
      </c>
      <c r="U7" s="573">
        <v>1.5576399999999999</v>
      </c>
      <c r="V7" s="559">
        <f t="shared" si="5"/>
        <v>389410</v>
      </c>
      <c r="W7" s="21">
        <f>IFERROR(IF(T7="","",IF(T7="COP",1,IF(U7&lt;&gt;"N/A",VLOOKUP(P7,'SH TRM'!$A$9:$B$9145,2,FALSE),"REVISAR"))),"")</f>
        <v>1797.83</v>
      </c>
      <c r="X7" s="562">
        <f t="shared" si="6"/>
        <v>700092980.29999995</v>
      </c>
      <c r="Y7" s="12">
        <f t="shared" si="7"/>
        <v>1307.1190819641522</v>
      </c>
      <c r="Z7" s="12" t="str">
        <f t="shared" si="0"/>
        <v/>
      </c>
      <c r="AA7" s="12" t="str">
        <f t="shared" si="1"/>
        <v/>
      </c>
      <c r="AB7" s="12" t="str">
        <f t="shared" si="2"/>
        <v/>
      </c>
      <c r="AC7" s="12" t="str">
        <f t="shared" si="3"/>
        <v/>
      </c>
      <c r="AD7" s="837"/>
      <c r="AE7" s="837"/>
      <c r="AF7" s="837"/>
      <c r="AG7" s="837"/>
      <c r="AH7" s="505" t="s">
        <v>295</v>
      </c>
      <c r="AI7" s="827"/>
      <c r="AJ7" s="827"/>
      <c r="AK7" s="827"/>
      <c r="AL7" s="827"/>
      <c r="AM7" s="827"/>
      <c r="AN7" s="827"/>
      <c r="AO7" s="827"/>
      <c r="AP7" s="827"/>
      <c r="AQ7" s="827"/>
      <c r="AR7" s="492" t="str">
        <f t="shared" si="8"/>
        <v>N/A</v>
      </c>
      <c r="AS7" s="895"/>
      <c r="AT7" s="898"/>
      <c r="AU7" s="266"/>
      <c r="BA7" s="251"/>
    </row>
    <row r="8" spans="1:53" s="600" customFormat="1" ht="72" thickBot="1" x14ac:dyDescent="0.3">
      <c r="A8" s="843"/>
      <c r="B8" s="695" t="s">
        <v>50</v>
      </c>
      <c r="C8" s="704">
        <v>526</v>
      </c>
      <c r="D8" s="704" t="str">
        <f>IFERROR(INDEX(DESEMPATE!$D$3:$D$28,MATCH('EXP GEN.'!B8,DESEMPATE!$C$3:$C$28,0)),"")</f>
        <v>C&amp;M CONSULTORES SA</v>
      </c>
      <c r="E8" s="720" t="str">
        <f>IFERROR(IF(D8="","",IF(VLOOKUP(D8,DESEMPATE!D$3:$E$28,2,FALSE)=1,"N/A",IF(VLOOKUP(D8,DESEMPATE!D$3:$E$28,2,FALSE)&gt;=0.51,"SI","NO"))),"")</f>
        <v>NO</v>
      </c>
      <c r="F8" s="705" t="s">
        <v>300</v>
      </c>
      <c r="G8" s="715" t="s">
        <v>301</v>
      </c>
      <c r="H8" s="705" t="s">
        <v>302</v>
      </c>
      <c r="I8" s="713" t="s">
        <v>303</v>
      </c>
      <c r="J8" s="596" t="s">
        <v>8</v>
      </c>
      <c r="K8" s="696" t="s">
        <v>9</v>
      </c>
      <c r="L8" s="696" t="s">
        <v>9</v>
      </c>
      <c r="M8" s="696" t="s">
        <v>8</v>
      </c>
      <c r="N8" s="597">
        <v>0.2</v>
      </c>
      <c r="O8" s="719">
        <v>41603</v>
      </c>
      <c r="P8" s="615">
        <v>42696</v>
      </c>
      <c r="Q8" s="698">
        <f t="shared" ref="Q8:Q11" si="9">IF(P8="","",YEAR(P8))</f>
        <v>2016</v>
      </c>
      <c r="R8" s="699">
        <f>IFERROR(INDEX(PARAMETROS!$B$53:$B$79,MATCH(Q8,PARAMETROS!$A$53:$A$79,0)),"")</f>
        <v>689455</v>
      </c>
      <c r="S8" s="545">
        <v>45287325904</v>
      </c>
      <c r="T8" s="699" t="s">
        <v>304</v>
      </c>
      <c r="U8" s="702"/>
      <c r="V8" s="560"/>
      <c r="W8" s="701">
        <v>1</v>
      </c>
      <c r="X8" s="563">
        <f>+S8</f>
        <v>45287325904</v>
      </c>
      <c r="Y8" s="702">
        <f>IFERROR(X8/R8,"")</f>
        <v>65685.687831693154</v>
      </c>
      <c r="Z8" s="702" t="str">
        <f t="shared" si="0"/>
        <v/>
      </c>
      <c r="AA8" s="702" t="str">
        <f t="shared" si="1"/>
        <v/>
      </c>
      <c r="AB8" s="702">
        <f>IFERROR(IF(OR(J8="",J8="NO",M8="",M8="NO"),"",IF(AND(J8="SI",M8="SI"),IFERROR(Y8*N8,""))),"")</f>
        <v>13137.137566338632</v>
      </c>
      <c r="AC8" s="702">
        <f t="shared" si="3"/>
        <v>13137.137566338632</v>
      </c>
      <c r="AD8" s="838"/>
      <c r="AE8" s="838"/>
      <c r="AF8" s="838"/>
      <c r="AG8" s="838"/>
      <c r="AH8" s="598" t="s">
        <v>355</v>
      </c>
      <c r="AI8" s="828"/>
      <c r="AJ8" s="828"/>
      <c r="AK8" s="828"/>
      <c r="AL8" s="828"/>
      <c r="AM8" s="828"/>
      <c r="AN8" s="828"/>
      <c r="AO8" s="828"/>
      <c r="AP8" s="828"/>
      <c r="AQ8" s="828"/>
      <c r="AR8" s="696" t="str">
        <f t="shared" ref="AR8:AR30" si="10">IFERROR(IF(AH8="","",IF(ISNUMBER(AH8),IF(COUNTIF(AI8:AQ8,"SI")&gt;0,"SI","NO"),AH8)),"")</f>
        <v>EJC</v>
      </c>
      <c r="AS8" s="895"/>
      <c r="AT8" s="899"/>
      <c r="AU8" s="599"/>
      <c r="BA8" s="601"/>
    </row>
    <row r="9" spans="1:53" s="246" customFormat="1" ht="30.75" hidden="1" customHeight="1" x14ac:dyDescent="0.25">
      <c r="A9" s="843"/>
      <c r="B9" s="584"/>
      <c r="C9" s="140"/>
      <c r="D9" s="140" t="str">
        <f>IFERROR(INDEX(DESEMPATE!$D$3:$D$28,MATCH('EXP GEN.'!B9,DESEMPATE!$C$3:$C$28,0)),"")</f>
        <v/>
      </c>
      <c r="E9" s="585" t="str">
        <f>IFERROR(IF(D9="","",IF(VLOOKUP(D9,DESEMPATE!D$3:$E$28,2,FALSE)=1,"N/A",IF(VLOOKUP(D9,DESEMPATE!D$3:$E$28,2,FALSE)&gt;=0.51,"SI","NO"))),"")</f>
        <v/>
      </c>
      <c r="F9" s="141"/>
      <c r="G9" s="261"/>
      <c r="H9" s="141"/>
      <c r="I9" s="259"/>
      <c r="J9" s="141"/>
      <c r="K9" s="586"/>
      <c r="L9" s="586"/>
      <c r="M9" s="586"/>
      <c r="N9" s="587"/>
      <c r="O9" s="588"/>
      <c r="P9" s="588"/>
      <c r="Q9" s="589" t="str">
        <f t="shared" si="9"/>
        <v/>
      </c>
      <c r="R9" s="24" t="str">
        <f>IFERROR(INDEX(PARAMETROS!$B$53:$B$79,MATCH(Q9,PARAMETROS!$A$53:$A$79,0)),"")</f>
        <v/>
      </c>
      <c r="S9" s="590"/>
      <c r="T9" s="591"/>
      <c r="U9" s="592" t="str">
        <f>IFERROR(IF(T9="","",IF(T9="COP","N/A",IF(OR(T9="USD",T9="US"),1,IF(T9="EUR",VLOOKUP(P9,'SH EURO'!$A$6:$B$6338,2,FALSE),"INGRESAR TASA")))),"")</f>
        <v/>
      </c>
      <c r="V9" s="593" t="str">
        <f t="shared" ref="V9:V17" si="11">IFERROR(IF(S9="","",IF(U9="INGRESAR TASA","INGRESAR TASA USD",IF(U9="N/A","N/A",U9*S9))),"")</f>
        <v/>
      </c>
      <c r="W9" s="25" t="str">
        <f>IFERROR(IF(T9="","",IF(T9="COP",1,IF(U9&lt;&gt;"N/A",VLOOKUP(P9,'SH TRM'!$A$9:$B$9145,2,FALSE),"REVISAR"))),"")</f>
        <v/>
      </c>
      <c r="X9" s="594" t="str">
        <f t="shared" ref="X9:X17" si="12">IFERROR(IF(W9&lt;&gt;"",IF(T9&lt;&gt;"COP",V9*W9,S9),""),"")</f>
        <v/>
      </c>
      <c r="Y9" s="592" t="str">
        <f t="shared" ref="Y9:Y17" si="13">IFERROR(X9/R9,"")</f>
        <v/>
      </c>
      <c r="Z9" s="592" t="str">
        <f t="shared" si="0"/>
        <v/>
      </c>
      <c r="AA9" s="592" t="str">
        <f t="shared" si="1"/>
        <v/>
      </c>
      <c r="AB9" s="592" t="str">
        <f t="shared" si="2"/>
        <v/>
      </c>
      <c r="AC9" s="592" t="str">
        <f t="shared" si="3"/>
        <v/>
      </c>
      <c r="AD9" s="838"/>
      <c r="AE9" s="838"/>
      <c r="AF9" s="838"/>
      <c r="AG9" s="838"/>
      <c r="AH9" s="505"/>
      <c r="AI9" s="840"/>
      <c r="AJ9" s="840"/>
      <c r="AK9" s="840"/>
      <c r="AL9" s="840"/>
      <c r="AM9" s="840"/>
      <c r="AN9" s="840"/>
      <c r="AO9" s="840"/>
      <c r="AP9" s="840"/>
      <c r="AQ9" s="840"/>
      <c r="AR9" s="515" t="str">
        <f t="shared" si="10"/>
        <v/>
      </c>
      <c r="AS9" s="895"/>
      <c r="AT9" s="595"/>
      <c r="AU9" s="266"/>
      <c r="BA9" s="251"/>
    </row>
    <row r="10" spans="1:53" s="246" customFormat="1" ht="30.75" hidden="1" customHeight="1" x14ac:dyDescent="0.25">
      <c r="A10" s="843"/>
      <c r="B10" s="13"/>
      <c r="C10" s="14"/>
      <c r="D10" s="14" t="str">
        <f>IFERROR(INDEX(DESEMPATE!$D$3:$D$28,MATCH('EXP GEN.'!B10,DESEMPATE!$C$3:$C$28,0)),"")</f>
        <v/>
      </c>
      <c r="E10" s="315" t="str">
        <f>IFERROR(IF(D10="","",IF(VLOOKUP(D10,DESEMPATE!D$3:$E$28,2,FALSE)=1,"N/A",IF(VLOOKUP(D10,DESEMPATE!D$3:$E$28,2,FALSE)&gt;=0.51,"SI","NO"))),"")</f>
        <v/>
      </c>
      <c r="F10" s="22"/>
      <c r="G10" s="255"/>
      <c r="H10" s="22"/>
      <c r="I10" s="256"/>
      <c r="J10" s="22"/>
      <c r="K10" s="248"/>
      <c r="L10" s="492"/>
      <c r="M10" s="492"/>
      <c r="N10" s="16"/>
      <c r="O10" s="17"/>
      <c r="P10" s="17"/>
      <c r="Q10" s="18" t="str">
        <f t="shared" si="9"/>
        <v/>
      </c>
      <c r="R10" s="19" t="str">
        <f>IFERROR(INDEX(PARAMETROS!$B$53:$B$79,MATCH(Q10,PARAMETROS!$A$53:$A$79,0)),"")</f>
        <v/>
      </c>
      <c r="S10" s="544"/>
      <c r="T10" s="20"/>
      <c r="U10" s="12" t="str">
        <f>IFERROR(IF(T10="","",IF(T10="COP","N/A",IF(OR(T10="USD",T10="US"),1,IF(T10="EUR",VLOOKUP(P10,'SH EURO'!$A$6:$B$6338,2,FALSE),"INGRESAR TASA")))),"")</f>
        <v/>
      </c>
      <c r="V10" s="559" t="str">
        <f t="shared" si="11"/>
        <v/>
      </c>
      <c r="W10" s="21" t="str">
        <f>IFERROR(IF(T10="","",IF(T10="COP",1,IF(U10&lt;&gt;"N/A",VLOOKUP(P10,'SH TRM'!$A$9:$B$9145,2,FALSE),"REVISAR"))),"")</f>
        <v/>
      </c>
      <c r="X10" s="562" t="str">
        <f t="shared" si="12"/>
        <v/>
      </c>
      <c r="Y10" s="12" t="str">
        <f t="shared" si="13"/>
        <v/>
      </c>
      <c r="Z10" s="12" t="str">
        <f t="shared" si="0"/>
        <v/>
      </c>
      <c r="AA10" s="12" t="str">
        <f t="shared" si="1"/>
        <v/>
      </c>
      <c r="AB10" s="12" t="str">
        <f t="shared" si="2"/>
        <v/>
      </c>
      <c r="AC10" s="12" t="str">
        <f t="shared" si="3"/>
        <v/>
      </c>
      <c r="AD10" s="838"/>
      <c r="AE10" s="838"/>
      <c r="AF10" s="838"/>
      <c r="AG10" s="838"/>
      <c r="AH10" s="341"/>
      <c r="AI10" s="830"/>
      <c r="AJ10" s="831"/>
      <c r="AK10" s="832"/>
      <c r="AL10" s="830"/>
      <c r="AM10" s="831"/>
      <c r="AN10" s="832"/>
      <c r="AO10" s="830"/>
      <c r="AP10" s="831"/>
      <c r="AQ10" s="832"/>
      <c r="AR10" s="248" t="str">
        <f t="shared" si="10"/>
        <v/>
      </c>
      <c r="AS10" s="895"/>
      <c r="AT10" s="285"/>
      <c r="AU10" s="266"/>
      <c r="BA10" s="251"/>
    </row>
    <row r="11" spans="1:53" s="246" customFormat="1" ht="30.75" hidden="1" customHeight="1" x14ac:dyDescent="0.25">
      <c r="A11" s="843"/>
      <c r="B11" s="13"/>
      <c r="C11" s="14"/>
      <c r="D11" s="14" t="str">
        <f>IFERROR(INDEX(DESEMPATE!$D$3:$D$28,MATCH('EXP GEN.'!B11,DESEMPATE!$C$3:$C$28,0)),"")</f>
        <v/>
      </c>
      <c r="E11" s="315" t="str">
        <f>IFERROR(IF(D11="","",IF(VLOOKUP(D11,DESEMPATE!D$3:$E$28,2,FALSE)=1,"N/A",IF(VLOOKUP(D11,DESEMPATE!D$3:$E$28,2,FALSE)&gt;=0.51,"SI","NO"))),"")</f>
        <v/>
      </c>
      <c r="F11" s="22"/>
      <c r="G11" s="255"/>
      <c r="H11" s="22"/>
      <c r="I11" s="256"/>
      <c r="J11" s="22"/>
      <c r="K11" s="15"/>
      <c r="L11" s="495"/>
      <c r="M11" s="495"/>
      <c r="N11" s="16"/>
      <c r="O11" s="17"/>
      <c r="P11" s="17"/>
      <c r="Q11" s="18" t="str">
        <f t="shared" si="9"/>
        <v/>
      </c>
      <c r="R11" s="19" t="str">
        <f>IFERROR(INDEX(PARAMETROS!$B$53:$B$79,MATCH(Q11,PARAMETROS!$A$53:$A$79,0)),"")</f>
        <v/>
      </c>
      <c r="S11" s="544"/>
      <c r="T11" s="20"/>
      <c r="U11" s="12" t="str">
        <f>IFERROR(IF(T11="","",IF(T11="COP","N/A",IF(OR(T11="USD",T11="US"),1,IF(T11="EUR",VLOOKUP(P11,'SH EURO'!$A$6:$B$6338,2,FALSE),"INGRESAR TASA")))),"")</f>
        <v/>
      </c>
      <c r="V11" s="559" t="str">
        <f t="shared" si="11"/>
        <v/>
      </c>
      <c r="W11" s="21" t="str">
        <f>IFERROR(IF(T11="","",IF(T11="COP",1,IF(U11&lt;&gt;"N/A",VLOOKUP(P11,'SH TRM'!$A$9:$B$9145,2,FALSE),"REVISAR"))),"")</f>
        <v/>
      </c>
      <c r="X11" s="562" t="str">
        <f t="shared" si="12"/>
        <v/>
      </c>
      <c r="Y11" s="12" t="str">
        <f t="shared" si="13"/>
        <v/>
      </c>
      <c r="Z11" s="12" t="str">
        <f t="shared" si="0"/>
        <v/>
      </c>
      <c r="AA11" s="12" t="str">
        <f t="shared" si="1"/>
        <v/>
      </c>
      <c r="AB11" s="12" t="str">
        <f t="shared" si="2"/>
        <v/>
      </c>
      <c r="AC11" s="12" t="str">
        <f t="shared" si="3"/>
        <v/>
      </c>
      <c r="AD11" s="838"/>
      <c r="AE11" s="838"/>
      <c r="AF11" s="838"/>
      <c r="AG11" s="838"/>
      <c r="AH11" s="341"/>
      <c r="AI11" s="827"/>
      <c r="AJ11" s="827"/>
      <c r="AK11" s="827"/>
      <c r="AL11" s="827"/>
      <c r="AM11" s="827"/>
      <c r="AN11" s="827"/>
      <c r="AO11" s="827"/>
      <c r="AP11" s="827"/>
      <c r="AQ11" s="827"/>
      <c r="AR11" s="15" t="str">
        <f t="shared" si="10"/>
        <v/>
      </c>
      <c r="AS11" s="895"/>
      <c r="AT11" s="262"/>
      <c r="AU11" s="266"/>
      <c r="BA11" s="251"/>
    </row>
    <row r="12" spans="1:53" s="246" customFormat="1" ht="30.75" hidden="1" customHeight="1" thickBot="1" x14ac:dyDescent="0.3">
      <c r="A12" s="844"/>
      <c r="B12" s="35"/>
      <c r="C12" s="137"/>
      <c r="D12" s="47" t="str">
        <f>IFERROR(INDEX(DESEMPATE!$D$3:$D$28,MATCH('EXP GEN.'!B12,DESEMPATE!$C$3:$C$28,0)),"")</f>
        <v/>
      </c>
      <c r="E12" s="336" t="str">
        <f>IFERROR(IF(D12="","",IF(VLOOKUP(D12,DESEMPATE!D$3:$E$28,2,FALSE)=1,"N/A",IF(VLOOKUP(D12,DESEMPATE!D$3:$E$28,2,FALSE)&gt;=0.51,"SI","NO"))),"")</f>
        <v/>
      </c>
      <c r="F12" s="138"/>
      <c r="G12" s="260"/>
      <c r="H12" s="138"/>
      <c r="I12" s="258"/>
      <c r="J12" s="138"/>
      <c r="K12" s="36"/>
      <c r="L12" s="496"/>
      <c r="M12" s="496"/>
      <c r="N12" s="37"/>
      <c r="O12" s="364"/>
      <c r="P12" s="364"/>
      <c r="Q12" s="38" t="str">
        <f t="shared" ref="Q12:Q21" si="14">IF(P12="","",YEAR(P12))</f>
        <v/>
      </c>
      <c r="R12" s="39" t="str">
        <f>IFERROR(INDEX(PARAMETROS!$B$53:$B$79,MATCH(Q12,PARAMETROS!$A$53:$A$79,0)),"")</f>
        <v/>
      </c>
      <c r="S12" s="545"/>
      <c r="T12" s="40"/>
      <c r="U12" s="42" t="str">
        <f>IFERROR(IF(T12="","",IF(T12="COP","N/A",IF(OR(T12="USD",T12="US"),1,IF(T12="EUR",VLOOKUP(P12,'SH EURO'!$A$6:$B$6338,2,FALSE),"INGRESAR TASA")))),"")</f>
        <v/>
      </c>
      <c r="V12" s="560" t="str">
        <f t="shared" si="11"/>
        <v/>
      </c>
      <c r="W12" s="21" t="str">
        <f>IFERROR(IF(T12="","",IF(T12="COP",1,IF(U12&lt;&gt;"N/A",VLOOKUP(P12,'SH TRM'!$A$9:$B$9145,2,FALSE),"REVISAR"))),"")</f>
        <v/>
      </c>
      <c r="X12" s="563" t="str">
        <f t="shared" si="12"/>
        <v/>
      </c>
      <c r="Y12" s="42" t="str">
        <f t="shared" si="13"/>
        <v/>
      </c>
      <c r="Z12" s="42" t="str">
        <f t="shared" si="0"/>
        <v/>
      </c>
      <c r="AA12" s="42" t="str">
        <f t="shared" si="1"/>
        <v/>
      </c>
      <c r="AB12" s="42" t="str">
        <f t="shared" si="2"/>
        <v/>
      </c>
      <c r="AC12" s="42" t="str">
        <f t="shared" si="3"/>
        <v/>
      </c>
      <c r="AD12" s="839"/>
      <c r="AE12" s="839"/>
      <c r="AF12" s="839"/>
      <c r="AG12" s="839"/>
      <c r="AH12" s="342"/>
      <c r="AI12" s="828"/>
      <c r="AJ12" s="828"/>
      <c r="AK12" s="828"/>
      <c r="AL12" s="828"/>
      <c r="AM12" s="828"/>
      <c r="AN12" s="828"/>
      <c r="AO12" s="828"/>
      <c r="AP12" s="828"/>
      <c r="AQ12" s="828"/>
      <c r="AR12" s="36" t="str">
        <f t="shared" si="10"/>
        <v/>
      </c>
      <c r="AS12" s="896"/>
      <c r="AT12" s="263"/>
      <c r="AU12" s="266"/>
      <c r="BA12" s="251"/>
    </row>
    <row r="13" spans="1:53" s="246" customFormat="1" ht="42.75" x14ac:dyDescent="0.25">
      <c r="A13" s="841" t="s">
        <v>152</v>
      </c>
      <c r="B13" s="26" t="s">
        <v>52</v>
      </c>
      <c r="C13" s="140">
        <v>317</v>
      </c>
      <c r="D13" s="140" t="str">
        <f>IFERROR(INDEX(DESEMPATE!$D$3:$D$28,MATCH('EXP GEN.'!B13,DESEMPATE!$C$3:$C$28,0)),"")</f>
        <v>DELOITTE CONSULTING SLU</v>
      </c>
      <c r="E13" s="315" t="str">
        <f>IFERROR(IF(D13="","",IF(VLOOKUP(D13,DESEMPATE!D$3:$E$28,2,FALSE)=1,"N/A",IF(VLOOKUP(D13,DESEMPATE!D$3:$E$28,2,FALSE)&gt;=0.51,"SI","NO"))),"")</f>
        <v>SI</v>
      </c>
      <c r="F13" s="34" t="s">
        <v>323</v>
      </c>
      <c r="G13" s="254" t="s">
        <v>284</v>
      </c>
      <c r="H13" s="34"/>
      <c r="I13" s="257" t="s">
        <v>324</v>
      </c>
      <c r="J13" s="34" t="s">
        <v>8</v>
      </c>
      <c r="K13" s="605" t="s">
        <v>8</v>
      </c>
      <c r="L13" s="605" t="s">
        <v>9</v>
      </c>
      <c r="M13" s="605" t="s">
        <v>9</v>
      </c>
      <c r="N13" s="46">
        <v>1</v>
      </c>
      <c r="O13" s="29">
        <v>39845</v>
      </c>
      <c r="P13" s="29">
        <v>40786</v>
      </c>
      <c r="Q13" s="30">
        <f t="shared" si="14"/>
        <v>2011</v>
      </c>
      <c r="R13" s="139">
        <f>IFERROR(INDEX(PARAMETROS!$B$53:$B$79,MATCH(Q13,PARAMETROS!$A$53:$A$79,0)),"")</f>
        <v>535600</v>
      </c>
      <c r="S13" s="542">
        <f>760000+800000</f>
        <v>1560000</v>
      </c>
      <c r="T13" s="31" t="s">
        <v>286</v>
      </c>
      <c r="U13" s="640">
        <f>IFERROR(IF(T13="","",IF(T13="COP","N/A",IF(OR(T13="USD",T13="US"),1,IF(T13="EUR",VLOOKUP(P13,'SH EURO'!$A$6:$B$6567,2,FALSE),"INGRESAR TASA")))),"")</f>
        <v>1.4467699999999999</v>
      </c>
      <c r="V13" s="558">
        <f t="shared" si="11"/>
        <v>2256961.1999999997</v>
      </c>
      <c r="W13" s="21">
        <f>IFERROR(IF(T13="","",IF(T13="COP",1,IF(U13&lt;&gt;"N/A",VLOOKUP(P13,'SH TRM'!$A$9:$B$9145,2,FALSE),"REVISAR"))),"")</f>
        <v>1783.66</v>
      </c>
      <c r="X13" s="561">
        <f t="shared" si="12"/>
        <v>4025651413.9919996</v>
      </c>
      <c r="Y13" s="33">
        <f t="shared" si="13"/>
        <v>7516.1527520388345</v>
      </c>
      <c r="Z13" s="33">
        <f t="shared" si="0"/>
        <v>7516.1527520388345</v>
      </c>
      <c r="AA13" s="33" t="str">
        <f t="shared" ref="AA13" si="15">IFERROR(IF(OR(J13="",J13="NO",L13="",L13="NO"),"",IF(AND(J13="SI",L13="SI"),IFERROR(Y13*N13,""))),"")</f>
        <v/>
      </c>
      <c r="AB13" s="33" t="str">
        <f t="shared" ref="AB13" si="16">IFERROR(IF(OR(J13="",J13="NO",M13="",M13="NO"),"",IF(AND(J13="SI",M13="SI"),IFERROR(Y13*N13,""))),"")</f>
        <v/>
      </c>
      <c r="AC13" s="33">
        <f t="shared" ref="AC13" si="17">IFERROR(IF(OR(J13="",J13="NO"),"",IFERROR(Y13*N13,"")),"")</f>
        <v>7516.1527520388345</v>
      </c>
      <c r="AD13" s="836" t="str">
        <f>IFERROR(IF(COUNTIF(AC13:AC22,"")=10,"",IF(SUM(AC13:AC22)&gt;=CM010EG,"CUMPLE","NO CUMPLE")),"")</f>
        <v>CUMPLE</v>
      </c>
      <c r="AE13" s="836" t="str">
        <f>IFERROR(IF(COUNTIF(Z13:Z22,"")=10,"",IF(COUNTIF(E13:E22,"N/A")&gt;0,IF(SUMIF(E13:E22,"N/A",Z13:Z22)&gt;=CM010EGC1,"CUMPLE","NO CUMPLE"),IF(AND(SUM(Z13:Z22)&gt;=CM010EGC1,SUMIF(E13:E22,"SI",Z13:Z22)&gt;=0.51*SUM(Z13:Z22)),"CUMPLE","NO CUMPLE"))),"")</f>
        <v>CUMPLE</v>
      </c>
      <c r="AF13" s="836" t="str">
        <f>IFERROR(IF(COUNTIF(AA13:AA22,"")=10,"",IF(COUNTIF(E13:E22,"N/A")&gt;0,IF(SUMIF(E13:E22,"N/A",AA13:AA22)&gt;=CM010EGC2,"CUMPLE","NO CUMPLE"),IF(SUM(AA13:AA22)&gt;=CM010EGC2,"CUMPLE","NO CUMPLE"))),"")</f>
        <v>CUMPLE</v>
      </c>
      <c r="AG13" s="836" t="str">
        <f>IFERROR(IF(COUNTIF(AB13:AB22,"")=10,"",IF(COUNTIF(E13:E22,"N/A")&gt;0,IF(SUMIF(E13:E22,"N/A",AB13:AB22)&gt;=CM010EGC3,"CUMPLE","NO CUMPLE"),IF(SUM(AB13:AB22)&gt;=CM010EGC3,"CUMPLE","NO CUMPLE"))),"")</f>
        <v>CUMPLE</v>
      </c>
      <c r="AH13" s="340" t="s">
        <v>354</v>
      </c>
      <c r="AI13" s="871"/>
      <c r="AJ13" s="872"/>
      <c r="AK13" s="873"/>
      <c r="AL13" s="871"/>
      <c r="AM13" s="872"/>
      <c r="AN13" s="873"/>
      <c r="AO13" s="871"/>
      <c r="AP13" s="872"/>
      <c r="AQ13" s="873"/>
      <c r="AR13" s="605" t="str">
        <f t="shared" si="10"/>
        <v>N.A.</v>
      </c>
      <c r="AS13" s="894" t="s">
        <v>207</v>
      </c>
      <c r="AT13" s="900"/>
      <c r="AU13" s="266"/>
      <c r="BA13" s="251"/>
    </row>
    <row r="14" spans="1:53" s="246" customFormat="1" ht="30.75" customHeight="1" x14ac:dyDescent="0.25">
      <c r="A14" s="842"/>
      <c r="B14" s="13" t="s">
        <v>52</v>
      </c>
      <c r="C14" s="14">
        <v>319</v>
      </c>
      <c r="D14" s="14" t="str">
        <f>IFERROR(INDEX(DESEMPATE!$D$3:$D$28,MATCH('EXP GEN.'!B14,DESEMPATE!$C$3:$C$28,0)),"")</f>
        <v>DELOITTE CONSULTING SLU</v>
      </c>
      <c r="E14" s="315" t="str">
        <f>IFERROR(IF(D14="","",IF(VLOOKUP(D14,DESEMPATE!D$3:$E$28,2,FALSE)=1,"N/A",IF(VLOOKUP(D14,DESEMPATE!D$3:$E$28,2,FALSE)&gt;=0.51,"SI","NO"))),"")</f>
        <v>SI</v>
      </c>
      <c r="F14" s="141" t="s">
        <v>325</v>
      </c>
      <c r="G14" s="751" t="s">
        <v>284</v>
      </c>
      <c r="H14" s="141"/>
      <c r="I14" s="259" t="s">
        <v>326</v>
      </c>
      <c r="J14" s="22" t="s">
        <v>8</v>
      </c>
      <c r="K14" s="603" t="s">
        <v>8</v>
      </c>
      <c r="L14" s="603" t="s">
        <v>9</v>
      </c>
      <c r="M14" s="603" t="s">
        <v>9</v>
      </c>
      <c r="N14" s="23">
        <v>1</v>
      </c>
      <c r="O14" s="289">
        <v>38777</v>
      </c>
      <c r="P14" s="17">
        <v>39508</v>
      </c>
      <c r="Q14" s="18">
        <f t="shared" si="14"/>
        <v>2008</v>
      </c>
      <c r="R14" s="19">
        <f>IFERROR(INDEX(PARAMETROS!$B$53:$B$79,MATCH(Q14,PARAMETROS!$A$53:$A$79,0)),"")</f>
        <v>461500</v>
      </c>
      <c r="S14" s="543">
        <v>387300</v>
      </c>
      <c r="T14" s="19" t="s">
        <v>286</v>
      </c>
      <c r="U14" s="573">
        <f>IFERROR(IF(T14="","",IF(T14="COP","N/A",IF(OR(T14="USD",T14="US"),1,IF(T14="EUR",VLOOKUP(P14,'SH EURO'!$A$6:$B$6567,2,FALSE),"INGRESAR TASA")))),"")</f>
        <v>1.51898</v>
      </c>
      <c r="V14" s="559">
        <f t="shared" si="11"/>
        <v>588300.95400000003</v>
      </c>
      <c r="W14" s="21">
        <f>IFERROR(IF(T14="","",IF(T14="COP",1,IF(U14&lt;&gt;"N/A",VLOOKUP(P14,'SH TRM'!$A$9:$B$9145,2,FALSE),"REVISAR"))),"")</f>
        <v>1845.17</v>
      </c>
      <c r="X14" s="562">
        <f t="shared" si="12"/>
        <v>1085515271.2921801</v>
      </c>
      <c r="Y14" s="12">
        <f t="shared" si="13"/>
        <v>2352.145766613608</v>
      </c>
      <c r="Z14" s="12">
        <f t="shared" ref="Z14:Z77" si="18">IFERROR(IF(OR(J14="",J14="NO",K14="",K14="NO"),"",IF(AND(J14="SI",K14="SI"),IFERROR(Y14*N14,""))),"")</f>
        <v>2352.145766613608</v>
      </c>
      <c r="AA14" s="12" t="str">
        <f t="shared" ref="AA14:AA77" si="19">IFERROR(IF(OR(J14="",J14="NO",L14="",L14="NO"),"",IF(AND(J14="SI",L14="SI"),IFERROR(Y14*N14,""))),"")</f>
        <v/>
      </c>
      <c r="AB14" s="12" t="str">
        <f t="shared" ref="AB14:AB77" si="20">IFERROR(IF(OR(J14="",J14="NO",M14="",M14="NO"),"",IF(AND(J14="SI",M14="SI"),IFERROR(Y14*N14,""))),"")</f>
        <v/>
      </c>
      <c r="AC14" s="12">
        <f t="shared" ref="AC14:AC77" si="21">IFERROR(IF(OR(J14="",J14="NO"),"",IFERROR(Y14*N14,"")),"")</f>
        <v>2352.145766613608</v>
      </c>
      <c r="AD14" s="837"/>
      <c r="AE14" s="837"/>
      <c r="AF14" s="837"/>
      <c r="AG14" s="837"/>
      <c r="AH14" s="505" t="s">
        <v>354</v>
      </c>
      <c r="AI14" s="830"/>
      <c r="AJ14" s="831"/>
      <c r="AK14" s="832"/>
      <c r="AL14" s="830"/>
      <c r="AM14" s="831"/>
      <c r="AN14" s="832"/>
      <c r="AO14" s="830"/>
      <c r="AP14" s="831"/>
      <c r="AQ14" s="832"/>
      <c r="AR14" s="603" t="str">
        <f t="shared" si="10"/>
        <v>N.A.</v>
      </c>
      <c r="AS14" s="895"/>
      <c r="AT14" s="901"/>
      <c r="AU14" s="266"/>
      <c r="BA14" s="251"/>
    </row>
    <row r="15" spans="1:53" s="246" customFormat="1" ht="30.75" customHeight="1" x14ac:dyDescent="0.25">
      <c r="A15" s="842"/>
      <c r="B15" s="13" t="s">
        <v>52</v>
      </c>
      <c r="C15" s="14">
        <v>321</v>
      </c>
      <c r="D15" s="14" t="str">
        <f>IFERROR(INDEX(DESEMPATE!$D$3:$D$28,MATCH('EXP GEN.'!B15,DESEMPATE!$C$3:$C$28,0)),"")</f>
        <v>DELOITTE CONSULTING SLU</v>
      </c>
      <c r="E15" s="315" t="str">
        <f>IFERROR(IF(D15="","",IF(VLOOKUP(D15,DESEMPATE!D$3:$E$28,2,FALSE)=1,"N/A",IF(VLOOKUP(D15,DESEMPATE!D$3:$E$28,2,FALSE)&gt;=0.51,"SI","NO"))),"")</f>
        <v>SI</v>
      </c>
      <c r="F15" s="141" t="s">
        <v>325</v>
      </c>
      <c r="G15" s="261" t="s">
        <v>284</v>
      </c>
      <c r="H15" s="141"/>
      <c r="I15" s="259" t="s">
        <v>327</v>
      </c>
      <c r="J15" s="22" t="s">
        <v>8</v>
      </c>
      <c r="K15" s="603" t="s">
        <v>8</v>
      </c>
      <c r="L15" s="603" t="s">
        <v>9</v>
      </c>
      <c r="M15" s="603" t="s">
        <v>9</v>
      </c>
      <c r="N15" s="23">
        <v>1</v>
      </c>
      <c r="O15" s="289">
        <v>40037</v>
      </c>
      <c r="P15" s="17">
        <v>40098</v>
      </c>
      <c r="Q15" s="18">
        <f t="shared" si="14"/>
        <v>2009</v>
      </c>
      <c r="R15" s="19">
        <f>IFERROR(INDEX(PARAMETROS!$B$53:$B$79,MATCH(Q15,PARAMETROS!$A$53:$A$79,0)),"")</f>
        <v>496900</v>
      </c>
      <c r="S15" s="543">
        <v>348000</v>
      </c>
      <c r="T15" s="19" t="s">
        <v>286</v>
      </c>
      <c r="U15" s="573">
        <f>IFERROR(IF(T15="","",IF(T15="COP","N/A",IF(OR(T15="USD",T15="US"),1,IF(T15="EUR",VLOOKUP(P15,'SH EURO'!$A$6:$B$6567,2,FALSE),"INGRESAR TASA")))),"")</f>
        <v>1.47248</v>
      </c>
      <c r="V15" s="559">
        <f t="shared" si="11"/>
        <v>512423.04</v>
      </c>
      <c r="W15" s="21">
        <f>IFERROR(IF(T15="","",IF(T15="COP",1,IF(U15&lt;&gt;"N/A",VLOOKUP(P15,'SH TRM'!$A$9:$B$9145,2,FALSE),"REVISAR"))),"")</f>
        <v>1857.21</v>
      </c>
      <c r="X15" s="562">
        <f t="shared" si="12"/>
        <v>951677194.11839998</v>
      </c>
      <c r="Y15" s="12">
        <f t="shared" si="13"/>
        <v>1915.2288068392031</v>
      </c>
      <c r="Z15" s="12">
        <f t="shared" si="18"/>
        <v>1915.2288068392031</v>
      </c>
      <c r="AA15" s="12" t="str">
        <f t="shared" si="19"/>
        <v/>
      </c>
      <c r="AB15" s="12" t="str">
        <f t="shared" si="20"/>
        <v/>
      </c>
      <c r="AC15" s="12">
        <f t="shared" si="21"/>
        <v>1915.2288068392031</v>
      </c>
      <c r="AD15" s="837"/>
      <c r="AE15" s="837"/>
      <c r="AF15" s="837"/>
      <c r="AG15" s="837"/>
      <c r="AH15" s="505" t="s">
        <v>354</v>
      </c>
      <c r="AI15" s="830"/>
      <c r="AJ15" s="831"/>
      <c r="AK15" s="832"/>
      <c r="AL15" s="830"/>
      <c r="AM15" s="831"/>
      <c r="AN15" s="832"/>
      <c r="AO15" s="830"/>
      <c r="AP15" s="831"/>
      <c r="AQ15" s="832"/>
      <c r="AR15" s="603" t="str">
        <f t="shared" si="10"/>
        <v>N.A.</v>
      </c>
      <c r="AS15" s="895"/>
      <c r="AT15" s="901"/>
      <c r="AU15" s="266"/>
      <c r="BA15" s="251"/>
    </row>
    <row r="16" spans="1:53" s="246" customFormat="1" ht="71.25" x14ac:dyDescent="0.25">
      <c r="A16" s="842"/>
      <c r="B16" s="13" t="s">
        <v>271</v>
      </c>
      <c r="C16" s="14">
        <v>323</v>
      </c>
      <c r="D16" s="14" t="str">
        <f>IFERROR(INDEX(DESEMPATE!$D$3:$D$28,MATCH('EXP GEN.'!B16,DESEMPATE!$C$3:$C$28,0)),"")</f>
        <v>DURAN&amp;OSORIO ABOGADOS ASOCIADOS</v>
      </c>
      <c r="E16" s="315" t="str">
        <f>IFERROR(IF(D16="","",IF(VLOOKUP(D16,DESEMPATE!D$3:$E$28,2,FALSE)=1,"N/A",IF(VLOOKUP(D16,DESEMPATE!D$3:$E$28,2,FALSE)&gt;=0.51,"SI","NO"))),"")</f>
        <v>NO</v>
      </c>
      <c r="F16" s="141" t="s">
        <v>328</v>
      </c>
      <c r="G16" s="261" t="s">
        <v>301</v>
      </c>
      <c r="H16" s="141"/>
      <c r="I16" s="259" t="s">
        <v>329</v>
      </c>
      <c r="J16" s="22" t="s">
        <v>8</v>
      </c>
      <c r="K16" s="603" t="s">
        <v>8</v>
      </c>
      <c r="L16" s="603" t="s">
        <v>9</v>
      </c>
      <c r="M16" s="603" t="s">
        <v>9</v>
      </c>
      <c r="N16" s="23">
        <v>0</v>
      </c>
      <c r="O16" s="289">
        <v>38187</v>
      </c>
      <c r="P16" s="17">
        <v>39069</v>
      </c>
      <c r="Q16" s="18">
        <f t="shared" si="14"/>
        <v>2006</v>
      </c>
      <c r="R16" s="19">
        <f>IFERROR(INDEX(PARAMETROS!$B$53:$B$79,MATCH(Q16,PARAMETROS!$A$53:$A$79,0)),"")</f>
        <v>408000</v>
      </c>
      <c r="S16" s="543">
        <v>2000000</v>
      </c>
      <c r="T16" s="19" t="s">
        <v>289</v>
      </c>
      <c r="U16" s="573">
        <f>IFERROR(IF(T16="","",IF(T16="COP","N/A",IF(OR(T16="USD",T16="US"),1,IF(T16="EUR",VLOOKUP(P16,'SH EURO'!$A$6:$B$6567,2,FALSE),"INGRESAR TASA")))),"")</f>
        <v>1</v>
      </c>
      <c r="V16" s="559">
        <f t="shared" si="11"/>
        <v>2000000</v>
      </c>
      <c r="W16" s="21">
        <f>IFERROR(IF(T16="","",IF(T16="COP",1,IF(U16&lt;&gt;"N/A",VLOOKUP(P16,'SH TRM'!$A$9:$B$9145,2,FALSE),"REVISAR"))),"")</f>
        <v>2262.15</v>
      </c>
      <c r="X16" s="562">
        <f t="shared" si="12"/>
        <v>4524300000</v>
      </c>
      <c r="Y16" s="12">
        <f t="shared" si="13"/>
        <v>11088.970588235294</v>
      </c>
      <c r="Z16" s="12">
        <f t="shared" si="18"/>
        <v>0</v>
      </c>
      <c r="AA16" s="12" t="str">
        <f t="shared" si="19"/>
        <v/>
      </c>
      <c r="AB16" s="12" t="str">
        <f t="shared" si="20"/>
        <v/>
      </c>
      <c r="AC16" s="12">
        <f t="shared" si="21"/>
        <v>0</v>
      </c>
      <c r="AD16" s="837"/>
      <c r="AE16" s="837"/>
      <c r="AF16" s="837"/>
      <c r="AG16" s="837"/>
      <c r="AH16" s="505">
        <v>3</v>
      </c>
      <c r="AI16" s="833" t="s">
        <v>8</v>
      </c>
      <c r="AJ16" s="834"/>
      <c r="AK16" s="835"/>
      <c r="AL16" s="833" t="s">
        <v>8</v>
      </c>
      <c r="AM16" s="834"/>
      <c r="AN16" s="835"/>
      <c r="AO16" s="833" t="s">
        <v>9</v>
      </c>
      <c r="AP16" s="834"/>
      <c r="AQ16" s="835"/>
      <c r="AR16" s="603" t="str">
        <f t="shared" si="10"/>
        <v>SI</v>
      </c>
      <c r="AS16" s="895"/>
      <c r="AT16" s="901"/>
      <c r="AU16" s="266"/>
      <c r="BA16" s="251"/>
    </row>
    <row r="17" spans="1:53" s="246" customFormat="1" ht="52.5" customHeight="1" x14ac:dyDescent="0.25">
      <c r="A17" s="842"/>
      <c r="B17" s="13" t="s">
        <v>56</v>
      </c>
      <c r="C17" s="14">
        <v>327</v>
      </c>
      <c r="D17" s="14" t="str">
        <f>IFERROR(INDEX(DESEMPATE!$D$3:$D$28,MATCH('EXP GEN.'!B17,DESEMPATE!$C$3:$C$28,0)),"")</f>
        <v>SENER INGENIERIA Y SISTEMAS COLOMBIA SAS</v>
      </c>
      <c r="E17" s="315" t="str">
        <f>IFERROR(IF(D17="","",IF(VLOOKUP(D17,DESEMPATE!D$3:$E$28,2,FALSE)=1,"N/A",IF(VLOOKUP(D17,DESEMPATE!D$3:$E$28,2,FALSE)&gt;=0.51,"SI","NO"))),"")</f>
        <v>NO</v>
      </c>
      <c r="F17" s="141" t="s">
        <v>330</v>
      </c>
      <c r="G17" s="261" t="s">
        <v>284</v>
      </c>
      <c r="H17" s="141" t="s">
        <v>331</v>
      </c>
      <c r="I17" s="259" t="s">
        <v>356</v>
      </c>
      <c r="J17" s="628" t="s">
        <v>8</v>
      </c>
      <c r="K17" s="603" t="s">
        <v>9</v>
      </c>
      <c r="L17" s="611" t="s">
        <v>8</v>
      </c>
      <c r="M17" s="611" t="s">
        <v>9</v>
      </c>
      <c r="N17" s="23">
        <v>1</v>
      </c>
      <c r="O17" s="289">
        <v>36495</v>
      </c>
      <c r="P17" s="17">
        <v>38018</v>
      </c>
      <c r="Q17" s="18">
        <f t="shared" si="14"/>
        <v>2004</v>
      </c>
      <c r="R17" s="19">
        <f>IFERROR(INDEX(PARAMETROS!$B$53:$B$79,MATCH(Q17,PARAMETROS!$A$53:$A$79,0)),"")</f>
        <v>358000</v>
      </c>
      <c r="S17" s="543">
        <v>2404048.42</v>
      </c>
      <c r="T17" s="19" t="s">
        <v>286</v>
      </c>
      <c r="U17" s="573">
        <f>IFERROR(IF(T17="","",IF(T17="COP","N/A",IF(OR(T17="USD",T17="US"),1,IF(T17="EUR",VLOOKUP(P17,'SH EURO'!$A$6:$B$6567,2,FALSE),"INGRESAR TASA")))),"")</f>
        <v>1.246</v>
      </c>
      <c r="V17" s="559">
        <f t="shared" si="11"/>
        <v>2995444.3313199999</v>
      </c>
      <c r="W17" s="21">
        <f>IFERROR(IF(T17="","",IF(T17="COP",1,IF(U17&lt;&gt;"N/A",VLOOKUP(P17,'SH TRM'!$A$9:$B$9145,2,FALSE),"REVISAR"))),"")</f>
        <v>2742.47</v>
      </c>
      <c r="X17" s="562">
        <f t="shared" si="12"/>
        <v>8214916215.3151598</v>
      </c>
      <c r="Y17" s="12">
        <f t="shared" si="13"/>
        <v>22946.693338869161</v>
      </c>
      <c r="Z17" s="12" t="str">
        <f t="shared" si="18"/>
        <v/>
      </c>
      <c r="AA17" s="12">
        <f t="shared" si="19"/>
        <v>22946.693338869161</v>
      </c>
      <c r="AB17" s="12" t="str">
        <f t="shared" si="20"/>
        <v/>
      </c>
      <c r="AC17" s="12">
        <f t="shared" si="21"/>
        <v>22946.693338869161</v>
      </c>
      <c r="AD17" s="837"/>
      <c r="AE17" s="837"/>
      <c r="AF17" s="837"/>
      <c r="AG17" s="837"/>
      <c r="AH17" s="658" t="s">
        <v>354</v>
      </c>
      <c r="AI17" s="833"/>
      <c r="AJ17" s="834"/>
      <c r="AK17" s="835"/>
      <c r="AL17" s="833"/>
      <c r="AM17" s="834"/>
      <c r="AN17" s="835"/>
      <c r="AO17" s="833"/>
      <c r="AP17" s="834"/>
      <c r="AQ17" s="835"/>
      <c r="AR17" s="643" t="str">
        <f t="shared" si="10"/>
        <v>N.A.</v>
      </c>
      <c r="AS17" s="895"/>
      <c r="AT17" s="901"/>
      <c r="AU17" s="266"/>
      <c r="BA17" s="251"/>
    </row>
    <row r="18" spans="1:53" s="246" customFormat="1" ht="42.75" x14ac:dyDescent="0.25">
      <c r="A18" s="843"/>
      <c r="B18" s="13" t="s">
        <v>272</v>
      </c>
      <c r="C18" s="14">
        <v>331</v>
      </c>
      <c r="D18" s="14" t="str">
        <f>IFERROR(INDEX(DESEMPATE!$D$3:$D$28,MATCH('EXP GEN.'!B18,DESEMPATE!$C$3:$C$28,0)),"")</f>
        <v>IVICSA SAS</v>
      </c>
      <c r="E18" s="315" t="str">
        <f>IFERROR(IF(D18="","",IF(VLOOKUP(D18,DESEMPATE!D$3:$E$28,2,FALSE)=1,"N/A",IF(VLOOKUP(D18,DESEMPATE!D$3:$E$28,2,FALSE)&gt;=0.51,"SI","NO"))),"")</f>
        <v>NO</v>
      </c>
      <c r="F18" s="22" t="s">
        <v>332</v>
      </c>
      <c r="G18" s="255" t="s">
        <v>284</v>
      </c>
      <c r="H18" s="22"/>
      <c r="I18" s="256" t="s">
        <v>333</v>
      </c>
      <c r="J18" s="22" t="s">
        <v>8</v>
      </c>
      <c r="K18" s="603" t="s">
        <v>9</v>
      </c>
      <c r="L18" s="611" t="s">
        <v>8</v>
      </c>
      <c r="M18" s="611" t="s">
        <v>9</v>
      </c>
      <c r="N18" s="23">
        <v>0.85</v>
      </c>
      <c r="O18" s="289">
        <v>35885</v>
      </c>
      <c r="P18" s="17">
        <v>35961</v>
      </c>
      <c r="Q18" s="18">
        <f t="shared" si="14"/>
        <v>1998</v>
      </c>
      <c r="R18" s="19">
        <f>IFERROR(INDEX(PARAMETROS!$B$53:$B$79,MATCH(Q18,PARAMETROS!$A$53:$A$79,0)),"")</f>
        <v>203826</v>
      </c>
      <c r="S18" s="544">
        <v>206782025.00999999</v>
      </c>
      <c r="T18" s="19" t="s">
        <v>353</v>
      </c>
      <c r="U18" s="602">
        <v>6.5100000000000002E-3</v>
      </c>
      <c r="V18" s="559">
        <f t="shared" ref="V18:V81" si="22">IFERROR(IF(S18="","",IF(U18="INGRESAR TASA","INGRESAR TASA USD",IF(U18="N/A","N/A",U18*S18))),"")</f>
        <v>1346150.9828150999</v>
      </c>
      <c r="W18" s="21">
        <f>IFERROR(IF(T18="","",IF(T18="COP",1,IF(U18&lt;&gt;"N/A",VLOOKUP(P18,'SH TRM'!$A$9:$B$9145,2,FALSE),"REVISAR"))),"")</f>
        <v>1380.51</v>
      </c>
      <c r="X18" s="562">
        <f t="shared" ref="X18:X81" si="23">IFERROR(IF(W18&lt;&gt;"",IF(T18&lt;&gt;"COP",V18*W18,S18),""),"")</f>
        <v>1858374893.2860734</v>
      </c>
      <c r="Y18" s="12">
        <f t="shared" ref="Y18:Y81" si="24">IFERROR(X18/R18,"")</f>
        <v>9117.4575043717359</v>
      </c>
      <c r="Z18" s="12" t="str">
        <f t="shared" si="18"/>
        <v/>
      </c>
      <c r="AA18" s="12">
        <f t="shared" si="19"/>
        <v>7749.8388787159756</v>
      </c>
      <c r="AB18" s="12" t="str">
        <f t="shared" si="20"/>
        <v/>
      </c>
      <c r="AC18" s="12">
        <f t="shared" si="21"/>
        <v>7749.8388787159756</v>
      </c>
      <c r="AD18" s="838"/>
      <c r="AE18" s="838"/>
      <c r="AF18" s="838"/>
      <c r="AG18" s="838"/>
      <c r="AH18" s="341">
        <v>30</v>
      </c>
      <c r="AI18" s="833" t="s">
        <v>8</v>
      </c>
      <c r="AJ18" s="834"/>
      <c r="AK18" s="835"/>
      <c r="AL18" s="833" t="s">
        <v>8</v>
      </c>
      <c r="AM18" s="834"/>
      <c r="AN18" s="835"/>
      <c r="AO18" s="833" t="s">
        <v>8</v>
      </c>
      <c r="AP18" s="834"/>
      <c r="AQ18" s="835"/>
      <c r="AR18" s="603" t="str">
        <f t="shared" si="10"/>
        <v>SI</v>
      </c>
      <c r="AS18" s="895"/>
      <c r="AT18" s="901"/>
      <c r="AU18" s="266"/>
      <c r="BA18" s="251"/>
    </row>
    <row r="19" spans="1:53" s="600" customFormat="1" ht="100.5" thickBot="1" x14ac:dyDescent="0.3">
      <c r="A19" s="843"/>
      <c r="B19" s="695" t="s">
        <v>52</v>
      </c>
      <c r="C19" s="704">
        <v>324</v>
      </c>
      <c r="D19" s="704" t="str">
        <f>IFERROR(INDEX(DESEMPATE!$D$3:$D$28,MATCH('EXP GEN.'!B19,DESEMPATE!$C$3:$C$28,0)),"")</f>
        <v>DELOITTE CONSULTING SLU</v>
      </c>
      <c r="E19" s="720" t="str">
        <f>IFERROR(IF(D19="","",IF(VLOOKUP(D19,DESEMPATE!D$3:$E$28,2,FALSE)=1,"N/A",IF(VLOOKUP(D19,DESEMPATE!D$3:$E$28,2,FALSE)&gt;=0.51,"SI","NO"))),"")</f>
        <v>SI</v>
      </c>
      <c r="F19" s="705" t="s">
        <v>334</v>
      </c>
      <c r="G19" s="715" t="s">
        <v>301</v>
      </c>
      <c r="H19" s="705"/>
      <c r="I19" s="713" t="s">
        <v>357</v>
      </c>
      <c r="J19" s="596" t="s">
        <v>8</v>
      </c>
      <c r="K19" s="696" t="s">
        <v>9</v>
      </c>
      <c r="L19" s="696" t="s">
        <v>9</v>
      </c>
      <c r="M19" s="696" t="s">
        <v>8</v>
      </c>
      <c r="N19" s="735">
        <v>0.3</v>
      </c>
      <c r="O19" s="727">
        <v>41096</v>
      </c>
      <c r="P19" s="727">
        <v>42216</v>
      </c>
      <c r="Q19" s="698">
        <f t="shared" si="14"/>
        <v>2015</v>
      </c>
      <c r="R19" s="699">
        <f>IFERROR(INDEX(PARAMETROS!$B$53:$B$79,MATCH(Q19,PARAMETROS!$A$53:$A$79,0)),"")</f>
        <v>644350</v>
      </c>
      <c r="S19" s="545">
        <v>26160150000</v>
      </c>
      <c r="T19" s="700" t="s">
        <v>360</v>
      </c>
      <c r="U19" s="702"/>
      <c r="V19" s="560"/>
      <c r="W19" s="701">
        <v>1</v>
      </c>
      <c r="X19" s="729">
        <f>+S19</f>
        <v>26160150000</v>
      </c>
      <c r="Y19" s="702">
        <f t="shared" si="24"/>
        <v>40599.286102273611</v>
      </c>
      <c r="Z19" s="702" t="str">
        <f t="shared" si="18"/>
        <v/>
      </c>
      <c r="AA19" s="702" t="str">
        <f t="shared" si="19"/>
        <v/>
      </c>
      <c r="AB19" s="702">
        <f t="shared" si="20"/>
        <v>12179.785830682084</v>
      </c>
      <c r="AC19" s="702">
        <f t="shared" si="21"/>
        <v>12179.785830682084</v>
      </c>
      <c r="AD19" s="838"/>
      <c r="AE19" s="838"/>
      <c r="AF19" s="838"/>
      <c r="AG19" s="838"/>
      <c r="AH19" s="598" t="s">
        <v>354</v>
      </c>
      <c r="AI19" s="845"/>
      <c r="AJ19" s="846"/>
      <c r="AK19" s="847"/>
      <c r="AL19" s="845"/>
      <c r="AM19" s="846"/>
      <c r="AN19" s="847"/>
      <c r="AO19" s="845"/>
      <c r="AP19" s="846"/>
      <c r="AQ19" s="847"/>
      <c r="AR19" s="696" t="str">
        <f t="shared" si="10"/>
        <v>N.A.</v>
      </c>
      <c r="AS19" s="895"/>
      <c r="AT19" s="902"/>
      <c r="AU19" s="599"/>
      <c r="BA19" s="601"/>
    </row>
    <row r="20" spans="1:53" s="246" customFormat="1" ht="30.75" hidden="1" customHeight="1" x14ac:dyDescent="0.25">
      <c r="A20" s="843"/>
      <c r="B20" s="584"/>
      <c r="C20" s="140"/>
      <c r="D20" s="140" t="str">
        <f>IFERROR(INDEX(DESEMPATE!$D$3:$D$28,MATCH('EXP GEN.'!B20,DESEMPATE!$C$3:$C$28,0)),"")</f>
        <v/>
      </c>
      <c r="E20" s="585" t="str">
        <f>IFERROR(IF(D20="","",IF(VLOOKUP(D20,DESEMPATE!D$3:$E$28,2,FALSE)=1,"N/A",IF(VLOOKUP(D20,DESEMPATE!D$3:$E$28,2,FALSE)&gt;=0.51,"SI","NO"))),"")</f>
        <v/>
      </c>
      <c r="F20" s="141"/>
      <c r="G20" s="261"/>
      <c r="H20" s="141"/>
      <c r="I20" s="259"/>
      <c r="J20" s="141"/>
      <c r="K20" s="586"/>
      <c r="L20" s="586"/>
      <c r="M20" s="586"/>
      <c r="N20" s="587"/>
      <c r="O20" s="588"/>
      <c r="P20" s="588"/>
      <c r="Q20" s="589" t="str">
        <f t="shared" si="14"/>
        <v/>
      </c>
      <c r="R20" s="24" t="str">
        <f>IFERROR(INDEX(PARAMETROS!$B$53:$B$79,MATCH(Q20,PARAMETROS!$A$53:$A$79,0)),"")</f>
        <v/>
      </c>
      <c r="S20" s="590"/>
      <c r="T20" s="591"/>
      <c r="U20" s="592" t="str">
        <f>IFERROR(IF(T20="","",IF(T20="COP","N/A",IF(OR(T20="USD",T20="US"),1,IF(T20="EUR",VLOOKUP(P20,'SH EURO'!$A$6:$B$6338,2,FALSE),"INGRESAR TASA")))),"")</f>
        <v/>
      </c>
      <c r="V20" s="593" t="str">
        <f t="shared" si="22"/>
        <v/>
      </c>
      <c r="W20" s="25" t="str">
        <f>IFERROR(IF(T20="","",IF(T20="COP",1,IF(U20&lt;&gt;"N/A",VLOOKUP(P20,'SH TRM'!$A$9:$B$9145,2,FALSE),"REVISAR"))),"")</f>
        <v/>
      </c>
      <c r="X20" s="594" t="str">
        <f t="shared" si="23"/>
        <v/>
      </c>
      <c r="Y20" s="592" t="str">
        <f t="shared" si="24"/>
        <v/>
      </c>
      <c r="Z20" s="592" t="str">
        <f t="shared" si="18"/>
        <v/>
      </c>
      <c r="AA20" s="592" t="str">
        <f t="shared" si="19"/>
        <v/>
      </c>
      <c r="AB20" s="592" t="str">
        <f t="shared" si="20"/>
        <v/>
      </c>
      <c r="AC20" s="592" t="str">
        <f t="shared" si="21"/>
        <v/>
      </c>
      <c r="AD20" s="838"/>
      <c r="AE20" s="838"/>
      <c r="AF20" s="838"/>
      <c r="AG20" s="838"/>
      <c r="AH20" s="731"/>
      <c r="AI20" s="848"/>
      <c r="AJ20" s="849"/>
      <c r="AK20" s="850"/>
      <c r="AL20" s="848"/>
      <c r="AM20" s="849"/>
      <c r="AN20" s="850"/>
      <c r="AO20" s="848"/>
      <c r="AP20" s="849"/>
      <c r="AQ20" s="850"/>
      <c r="AR20" s="734" t="str">
        <f t="shared" si="10"/>
        <v/>
      </c>
      <c r="AS20" s="895"/>
      <c r="AT20" s="732"/>
      <c r="AU20" s="266"/>
      <c r="BA20" s="251"/>
    </row>
    <row r="21" spans="1:53" s="246" customFormat="1" ht="30.75" hidden="1" customHeight="1" x14ac:dyDescent="0.25">
      <c r="A21" s="843"/>
      <c r="B21" s="13"/>
      <c r="C21" s="14"/>
      <c r="D21" s="14" t="str">
        <f>IFERROR(INDEX(DESEMPATE!$D$3:$D$28,MATCH('EXP GEN.'!B21,DESEMPATE!$C$3:$C$28,0)),"")</f>
        <v/>
      </c>
      <c r="E21" s="315" t="str">
        <f>IFERROR(IF(D21="","",IF(VLOOKUP(D21,DESEMPATE!D$3:$E$28,2,FALSE)=1,"N/A",IF(VLOOKUP(D21,DESEMPATE!D$3:$E$28,2,FALSE)&gt;=0.51,"SI","NO"))),"")</f>
        <v/>
      </c>
      <c r="F21" s="22"/>
      <c r="G21" s="255"/>
      <c r="H21" s="22"/>
      <c r="I21" s="256"/>
      <c r="J21" s="22"/>
      <c r="K21" s="495"/>
      <c r="L21" s="495"/>
      <c r="M21" s="495"/>
      <c r="N21" s="16"/>
      <c r="O21" s="17"/>
      <c r="P21" s="17"/>
      <c r="Q21" s="18" t="str">
        <f t="shared" si="14"/>
        <v/>
      </c>
      <c r="R21" s="19" t="str">
        <f>IFERROR(INDEX(PARAMETROS!$B$53:$B$79,MATCH(Q21,PARAMETROS!$A$53:$A$79,0)),"")</f>
        <v/>
      </c>
      <c r="S21" s="544"/>
      <c r="T21" s="20"/>
      <c r="U21" s="12" t="str">
        <f>IFERROR(IF(T21="","",IF(T21="COP","N/A",IF(OR(T21="USD",T21="US"),1,IF(T21="EUR",VLOOKUP(P21,'SH EURO'!$A$6:$B$6338,2,FALSE),"INGRESAR TASA")))),"")</f>
        <v/>
      </c>
      <c r="V21" s="559" t="str">
        <f t="shared" si="22"/>
        <v/>
      </c>
      <c r="W21" s="21" t="str">
        <f>IFERROR(IF(T21="","",IF(T21="COP",1,IF(U21&lt;&gt;"N/A",VLOOKUP(P21,'SH TRM'!$A$9:$B$9145,2,FALSE),"REVISAR"))),"")</f>
        <v/>
      </c>
      <c r="X21" s="562" t="str">
        <f t="shared" si="23"/>
        <v/>
      </c>
      <c r="Y21" s="12" t="str">
        <f t="shared" si="24"/>
        <v/>
      </c>
      <c r="Z21" s="12" t="str">
        <f t="shared" si="18"/>
        <v/>
      </c>
      <c r="AA21" s="12" t="str">
        <f t="shared" si="19"/>
        <v/>
      </c>
      <c r="AB21" s="12" t="str">
        <f t="shared" si="20"/>
        <v/>
      </c>
      <c r="AC21" s="12" t="str">
        <f t="shared" si="21"/>
        <v/>
      </c>
      <c r="AD21" s="838"/>
      <c r="AE21" s="838"/>
      <c r="AF21" s="838"/>
      <c r="AG21" s="838"/>
      <c r="AH21" s="341"/>
      <c r="AI21" s="830"/>
      <c r="AJ21" s="831"/>
      <c r="AK21" s="832"/>
      <c r="AL21" s="830"/>
      <c r="AM21" s="831"/>
      <c r="AN21" s="832"/>
      <c r="AO21" s="830"/>
      <c r="AP21" s="831"/>
      <c r="AQ21" s="832"/>
      <c r="AR21" s="603" t="str">
        <f t="shared" si="10"/>
        <v/>
      </c>
      <c r="AS21" s="895"/>
      <c r="AT21" s="264"/>
      <c r="AU21" s="266"/>
      <c r="BA21" s="251"/>
    </row>
    <row r="22" spans="1:53" s="246" customFormat="1" ht="30.75" hidden="1" customHeight="1" thickBot="1" x14ac:dyDescent="0.3">
      <c r="A22" s="844"/>
      <c r="B22" s="35"/>
      <c r="C22" s="137"/>
      <c r="D22" s="47" t="str">
        <f>IFERROR(INDEX(DESEMPATE!$D$3:$D$28,MATCH('EXP GEN.'!B22,DESEMPATE!$C$3:$C$28,0)),"")</f>
        <v/>
      </c>
      <c r="E22" s="336" t="str">
        <f>IFERROR(IF(D22="","",IF(VLOOKUP(D22,DESEMPATE!D$3:$E$28,2,FALSE)=1,"N/A",IF(VLOOKUP(D22,DESEMPATE!D$3:$E$28,2,FALSE)&gt;=0.51,"SI","NO"))),"")</f>
        <v/>
      </c>
      <c r="F22" s="138"/>
      <c r="G22" s="260"/>
      <c r="H22" s="138"/>
      <c r="I22" s="258"/>
      <c r="J22" s="138"/>
      <c r="K22" s="496"/>
      <c r="L22" s="496"/>
      <c r="M22" s="496"/>
      <c r="N22" s="37"/>
      <c r="O22" s="364"/>
      <c r="P22" s="364"/>
      <c r="Q22" s="38" t="str">
        <f t="shared" ref="Q22:Q85" si="25">IF(P22="","",YEAR(P22))</f>
        <v/>
      </c>
      <c r="R22" s="39" t="str">
        <f>IFERROR(INDEX(PARAMETROS!$B$53:$B$79,MATCH(Q22,PARAMETROS!$A$53:$A$79,0)),"")</f>
        <v/>
      </c>
      <c r="S22" s="545"/>
      <c r="T22" s="40"/>
      <c r="U22" s="42" t="str">
        <f>IFERROR(IF(T22="","",IF(T22="COP","N/A",IF(OR(T22="USD",T22="US"),1,IF(T22="EUR",VLOOKUP(P22,'SH EURO'!$A$6:$B$6338,2,FALSE),"INGRESAR TASA")))),"")</f>
        <v/>
      </c>
      <c r="V22" s="560" t="str">
        <f t="shared" si="22"/>
        <v/>
      </c>
      <c r="W22" s="21" t="str">
        <f>IFERROR(IF(T22="","",IF(T22="COP",1,IF(U22&lt;&gt;"N/A",VLOOKUP(P22,'SH TRM'!$A$9:$B$9145,2,FALSE),"REVISAR"))),"")</f>
        <v/>
      </c>
      <c r="X22" s="563" t="str">
        <f t="shared" si="23"/>
        <v/>
      </c>
      <c r="Y22" s="42" t="str">
        <f t="shared" si="24"/>
        <v/>
      </c>
      <c r="Z22" s="42" t="str">
        <f t="shared" si="18"/>
        <v/>
      </c>
      <c r="AA22" s="42" t="str">
        <f t="shared" si="19"/>
        <v/>
      </c>
      <c r="AB22" s="42" t="str">
        <f t="shared" si="20"/>
        <v/>
      </c>
      <c r="AC22" s="42" t="str">
        <f t="shared" si="21"/>
        <v/>
      </c>
      <c r="AD22" s="839"/>
      <c r="AE22" s="839"/>
      <c r="AF22" s="839"/>
      <c r="AG22" s="839"/>
      <c r="AH22" s="342"/>
      <c r="AI22" s="845"/>
      <c r="AJ22" s="846"/>
      <c r="AK22" s="847"/>
      <c r="AL22" s="845"/>
      <c r="AM22" s="846"/>
      <c r="AN22" s="847"/>
      <c r="AO22" s="845"/>
      <c r="AP22" s="846"/>
      <c r="AQ22" s="847"/>
      <c r="AR22" s="604" t="str">
        <f t="shared" si="10"/>
        <v/>
      </c>
      <c r="AS22" s="896"/>
      <c r="AT22" s="263"/>
      <c r="AU22" s="266"/>
      <c r="BA22" s="251"/>
    </row>
    <row r="23" spans="1:53" s="246" customFormat="1" ht="99.75" x14ac:dyDescent="0.25">
      <c r="A23" s="841" t="s">
        <v>153</v>
      </c>
      <c r="B23" s="681" t="s">
        <v>279</v>
      </c>
      <c r="C23" s="677">
        <v>543</v>
      </c>
      <c r="D23" s="140" t="str">
        <f>IFERROR(INDEX(DESEMPATE!$D$3:$D$28,MATCH('EXP GEN.'!B23,DESEMPATE!$C$3:$C$28,0)),"")</f>
        <v>PRICEWATERHOUSECOOPERS ASESORES DE NOGOCIOS S.L</v>
      </c>
      <c r="E23" s="315" t="s">
        <v>8</v>
      </c>
      <c r="F23" s="662" t="s">
        <v>411</v>
      </c>
      <c r="G23" s="709" t="s">
        <v>284</v>
      </c>
      <c r="H23" s="707"/>
      <c r="I23" s="712" t="s">
        <v>412</v>
      </c>
      <c r="J23" s="689" t="s">
        <v>8</v>
      </c>
      <c r="K23" s="684" t="s">
        <v>8</v>
      </c>
      <c r="L23" s="708" t="s">
        <v>9</v>
      </c>
      <c r="M23" s="708" t="s">
        <v>9</v>
      </c>
      <c r="N23" s="676">
        <v>1</v>
      </c>
      <c r="O23" s="718">
        <v>41141</v>
      </c>
      <c r="P23" s="718">
        <v>41180</v>
      </c>
      <c r="Q23" s="30">
        <f t="shared" si="25"/>
        <v>2012</v>
      </c>
      <c r="R23" s="139">
        <f>IFERROR(INDEX(PARAMETROS!$B$53:$B$79,MATCH(Q23,PARAMETROS!$A$53:$A$79,0)),"")</f>
        <v>566700</v>
      </c>
      <c r="S23" s="542">
        <v>393250</v>
      </c>
      <c r="T23" s="671" t="s">
        <v>286</v>
      </c>
      <c r="U23" s="574">
        <f>IFERROR(IF(T23="","",IF(T23="COP","N/A",IF(OR(T23="USD",T23="US"),1,IF(T23="EUR",VLOOKUP(P23,'SH EURO'!$A$6:$B$6567,2,FALSE),"INGRESAR TASA")))),"")</f>
        <v>1.2879799999999999</v>
      </c>
      <c r="V23" s="558">
        <f t="shared" si="22"/>
        <v>506498.13499999995</v>
      </c>
      <c r="W23" s="21">
        <f>IFERROR(IF(T23="","",IF(T23="COP",1,IF(U23&lt;&gt;"N/A",VLOOKUP(P23,'SH TRM'!$A$9:$B$9145,2,FALSE),"REVISAR"))),"")</f>
        <v>1798.08</v>
      </c>
      <c r="X23" s="561">
        <f t="shared" si="23"/>
        <v>910724166.58079982</v>
      </c>
      <c r="Y23" s="33">
        <f t="shared" si="24"/>
        <v>1607.0657606860771</v>
      </c>
      <c r="Z23" s="33">
        <f t="shared" si="18"/>
        <v>1607.0657606860771</v>
      </c>
      <c r="AA23" s="33" t="str">
        <f t="shared" si="19"/>
        <v/>
      </c>
      <c r="AB23" s="33" t="str">
        <f t="shared" si="20"/>
        <v/>
      </c>
      <c r="AC23" s="33">
        <f t="shared" si="21"/>
        <v>1607.0657606860771</v>
      </c>
      <c r="AD23" s="836" t="str">
        <f>IFERROR(IF(COUNTIF(AC23:AC32,"")=10,"",IF(SUM(AC23:AC32)&gt;=CM010EG,"CUMPLE","NO CUMPLE")),"")</f>
        <v>CUMPLE</v>
      </c>
      <c r="AE23" s="836" t="str">
        <f>IFERROR(IF(COUNTIF(Z23:Z32,"")=10,"",IF(COUNTIF(E23:E32,"N/A")&gt;0,IF(SUMIF(E23:E32,"N/A",Z23:Z32)&gt;=CM010EGC1,"CUMPLE","NO CUMPLE"),IF(AND(SUM(Z23:Z32)&gt;=CM010EGC1,SUMIF(E23:E32,"SI",Z23:Z32)&gt;=0.51*SUM(Z23:Z32)),"CUMPLE","NO CUMPLE"))),"")</f>
        <v>CUMPLE</v>
      </c>
      <c r="AF23" s="836" t="str">
        <f>IFERROR(IF(COUNTIF(AA23:AA32,"")=10,"",IF(COUNTIF(E23:E32,"N/A")&gt;0,IF(SUMIF(E23:E32,"N/A",AA23:AA32)&gt;=CM010EGC2,"CUMPLE","NO CUMPLE"),IF(SUM(AA23:AA32)&gt;=CM010EGC2,"CUMPLE","NO CUMPLE"))),"")</f>
        <v>NO CUMPLE</v>
      </c>
      <c r="AG23" s="836" t="str">
        <f>IFERROR(IF(COUNTIF(AB23:AB32,"")=10,"",IF(COUNTIF(E23:E32,"N/A")&gt;0,IF(SUMIF(E23:E32,"N/A",AB23:AB32)&gt;=CM010EGC3,"CUMPLE","NO CUMPLE"),IF(SUM(AB23:AB32)&gt;=CM010EGC3,"CUMPLE","NO CUMPLE"))),"")</f>
        <v>CUMPLE</v>
      </c>
      <c r="AH23" s="731" t="s">
        <v>295</v>
      </c>
      <c r="AI23" s="829"/>
      <c r="AJ23" s="829"/>
      <c r="AK23" s="829"/>
      <c r="AL23" s="829"/>
      <c r="AM23" s="829"/>
      <c r="AN23" s="829"/>
      <c r="AO23" s="829"/>
      <c r="AP23" s="829"/>
      <c r="AQ23" s="829"/>
      <c r="AR23" s="708" t="str">
        <f t="shared" si="10"/>
        <v>N/A</v>
      </c>
      <c r="AS23" s="894" t="s">
        <v>209</v>
      </c>
      <c r="AT23" s="897"/>
      <c r="AU23" s="266"/>
      <c r="AV23" s="282"/>
      <c r="AX23" s="251"/>
      <c r="BA23" s="251"/>
    </row>
    <row r="24" spans="1:53" s="246" customFormat="1" ht="85.5" x14ac:dyDescent="0.25">
      <c r="A24" s="842"/>
      <c r="B24" s="659" t="s">
        <v>279</v>
      </c>
      <c r="C24" s="660">
        <v>546</v>
      </c>
      <c r="D24" s="14" t="str">
        <f>IFERROR(INDEX(DESEMPATE!$D$3:$D$28,MATCH('EXP GEN.'!B24,DESEMPATE!$C$3:$C$28,0)),"")</f>
        <v>PRICEWATERHOUSECOOPERS ASESORES DE NOGOCIOS S.L</v>
      </c>
      <c r="E24" s="315" t="s">
        <v>8</v>
      </c>
      <c r="F24" s="663" t="s">
        <v>411</v>
      </c>
      <c r="G24" s="716" t="s">
        <v>284</v>
      </c>
      <c r="H24" s="707"/>
      <c r="I24" s="714" t="s">
        <v>413</v>
      </c>
      <c r="J24" s="689" t="s">
        <v>8</v>
      </c>
      <c r="K24" s="684" t="s">
        <v>8</v>
      </c>
      <c r="L24" s="684" t="s">
        <v>9</v>
      </c>
      <c r="M24" s="684" t="s">
        <v>9</v>
      </c>
      <c r="N24" s="672">
        <v>1</v>
      </c>
      <c r="O24" s="717">
        <v>40532</v>
      </c>
      <c r="P24" s="717">
        <v>40832</v>
      </c>
      <c r="Q24" s="18">
        <f t="shared" si="25"/>
        <v>2011</v>
      </c>
      <c r="R24" s="19">
        <f>IFERROR(INDEX(PARAMETROS!$B$53:$B$79,MATCH(Q24,PARAMETROS!$A$53:$A$79,0)),"")</f>
        <v>535600</v>
      </c>
      <c r="S24" s="543">
        <v>531000</v>
      </c>
      <c r="T24" s="673" t="s">
        <v>286</v>
      </c>
      <c r="U24" s="634">
        <f>IFERROR(IF(T24="","",IF(T24="COP","N/A",IF(OR(T24="USD",T24="US"),1,IF(T24="EUR",VLOOKUP(P24,'SH EURO'!$A$6:$B$6567,2,FALSE),"INGRESAR TASA")))),"")</f>
        <v>1.38764</v>
      </c>
      <c r="V24" s="559">
        <f t="shared" si="22"/>
        <v>736836.84</v>
      </c>
      <c r="W24" s="21">
        <f>IFERROR(IF(T24="","",IF(T24="COP",1,IF(U24&lt;&gt;"N/A",VLOOKUP(P24,'SH TRM'!$A$9:$B$9145,2,FALSE),"REVISAR"))),"")</f>
        <v>1895.33</v>
      </c>
      <c r="X24" s="562">
        <f t="shared" si="23"/>
        <v>1396548967.9571998</v>
      </c>
      <c r="Y24" s="12">
        <f t="shared" si="24"/>
        <v>2607.4476623547421</v>
      </c>
      <c r="Z24" s="12">
        <f t="shared" si="18"/>
        <v>2607.4476623547421</v>
      </c>
      <c r="AA24" s="12" t="str">
        <f t="shared" si="19"/>
        <v/>
      </c>
      <c r="AB24" s="12" t="str">
        <f t="shared" si="20"/>
        <v/>
      </c>
      <c r="AC24" s="12">
        <f t="shared" si="21"/>
        <v>2607.4476623547421</v>
      </c>
      <c r="AD24" s="837"/>
      <c r="AE24" s="837"/>
      <c r="AF24" s="837"/>
      <c r="AG24" s="837"/>
      <c r="AH24" s="731" t="s">
        <v>295</v>
      </c>
      <c r="AI24" s="830" t="s">
        <v>295</v>
      </c>
      <c r="AJ24" s="831"/>
      <c r="AK24" s="832"/>
      <c r="AL24" s="830" t="s">
        <v>295</v>
      </c>
      <c r="AM24" s="831"/>
      <c r="AN24" s="832"/>
      <c r="AO24" s="830" t="s">
        <v>295</v>
      </c>
      <c r="AP24" s="831"/>
      <c r="AQ24" s="832"/>
      <c r="AR24" s="684" t="str">
        <f t="shared" si="10"/>
        <v>N/A</v>
      </c>
      <c r="AS24" s="895"/>
      <c r="AT24" s="898"/>
      <c r="AU24" s="266"/>
      <c r="AV24" s="282"/>
      <c r="AX24" s="251"/>
      <c r="BA24" s="251"/>
    </row>
    <row r="25" spans="1:53" s="246" customFormat="1" ht="47.25" x14ac:dyDescent="0.25">
      <c r="A25" s="842"/>
      <c r="B25" s="659" t="s">
        <v>278</v>
      </c>
      <c r="C25" s="660">
        <v>549</v>
      </c>
      <c r="D25" s="14" t="str">
        <f>IFERROR(INDEX(DESEMPATE!$D$3:$D$28,MATCH('EXP GEN.'!B25,DESEMPATE!$C$3:$C$28,0)),"")</f>
        <v>PRICEWATERHOUSECOOPERS ASESORES GERENCIALES LTDA</v>
      </c>
      <c r="E25" s="315" t="s">
        <v>8</v>
      </c>
      <c r="F25" s="663" t="s">
        <v>414</v>
      </c>
      <c r="G25" s="716" t="s">
        <v>301</v>
      </c>
      <c r="H25" s="707"/>
      <c r="I25" s="714" t="s">
        <v>415</v>
      </c>
      <c r="J25" s="689" t="s">
        <v>8</v>
      </c>
      <c r="K25" s="684" t="s">
        <v>8</v>
      </c>
      <c r="L25" s="684" t="s">
        <v>9</v>
      </c>
      <c r="M25" s="684" t="s">
        <v>9</v>
      </c>
      <c r="N25" s="672">
        <v>1</v>
      </c>
      <c r="O25" s="717">
        <v>40205</v>
      </c>
      <c r="P25" s="717">
        <v>40283</v>
      </c>
      <c r="Q25" s="18">
        <f t="shared" si="25"/>
        <v>2010</v>
      </c>
      <c r="R25" s="19">
        <f>IFERROR(INDEX(PARAMETROS!$B$53:$B$79,MATCH(Q25,PARAMETROS!$A$53:$A$79,0)),"")</f>
        <v>515000</v>
      </c>
      <c r="S25" s="675">
        <v>324800</v>
      </c>
      <c r="T25" s="673" t="s">
        <v>289</v>
      </c>
      <c r="U25" s="634">
        <f>IFERROR(IF(T25="","",IF(T25="COP","N/A",IF(OR(T25="USD",T25="US"),1,IF(T25="EUR",VLOOKUP(P25,'SH EURO'!$A$6:$B$6567,2,FALSE),"INGRESAR TASA")))),"")</f>
        <v>1</v>
      </c>
      <c r="V25" s="559">
        <f t="shared" si="22"/>
        <v>324800</v>
      </c>
      <c r="W25" s="21">
        <f>IFERROR(IF(T25="","",IF(T25="COP",1,IF(U25&lt;&gt;"N/A",VLOOKUP(P25,'SH TRM'!$A$9:$B$9145,2,FALSE),"REVISAR"))),"")</f>
        <v>1938.24</v>
      </c>
      <c r="X25" s="562">
        <f t="shared" si="23"/>
        <v>629540352</v>
      </c>
      <c r="Y25" s="748">
        <f t="shared" si="24"/>
        <v>1222.4084504854368</v>
      </c>
      <c r="Z25" s="12">
        <f t="shared" si="18"/>
        <v>1222.4084504854368</v>
      </c>
      <c r="AA25" s="12" t="str">
        <f t="shared" si="19"/>
        <v/>
      </c>
      <c r="AB25" s="12" t="str">
        <f t="shared" si="20"/>
        <v/>
      </c>
      <c r="AC25" s="12">
        <f t="shared" si="21"/>
        <v>1222.4084504854368</v>
      </c>
      <c r="AD25" s="837"/>
      <c r="AE25" s="837"/>
      <c r="AF25" s="837"/>
      <c r="AG25" s="837"/>
      <c r="AH25" s="731">
        <v>97</v>
      </c>
      <c r="AI25" s="827" t="s">
        <v>8</v>
      </c>
      <c r="AJ25" s="827"/>
      <c r="AK25" s="827"/>
      <c r="AL25" s="827" t="s">
        <v>8</v>
      </c>
      <c r="AM25" s="827"/>
      <c r="AN25" s="827"/>
      <c r="AO25" s="827" t="s">
        <v>9</v>
      </c>
      <c r="AP25" s="827"/>
      <c r="AQ25" s="827"/>
      <c r="AR25" s="684" t="str">
        <f t="shared" si="10"/>
        <v>SI</v>
      </c>
      <c r="AS25" s="895"/>
      <c r="AT25" s="898"/>
      <c r="AU25" s="266"/>
      <c r="AV25" s="282"/>
      <c r="AX25" s="251"/>
      <c r="BA25" s="251"/>
    </row>
    <row r="26" spans="1:53" s="246" customFormat="1" ht="85.5" x14ac:dyDescent="0.25">
      <c r="A26" s="842"/>
      <c r="B26" s="659" t="s">
        <v>279</v>
      </c>
      <c r="C26" s="660">
        <v>552</v>
      </c>
      <c r="D26" s="14" t="str">
        <f>IFERROR(INDEX(DESEMPATE!$D$3:$D$28,MATCH('EXP GEN.'!B26,DESEMPATE!$C$3:$C$28,0)),"")</f>
        <v>PRICEWATERHOUSECOOPERS ASESORES DE NOGOCIOS S.L</v>
      </c>
      <c r="E26" s="315" t="s">
        <v>8</v>
      </c>
      <c r="F26" s="663" t="s">
        <v>411</v>
      </c>
      <c r="G26" s="716" t="s">
        <v>284</v>
      </c>
      <c r="H26" s="707"/>
      <c r="I26" s="714" t="s">
        <v>416</v>
      </c>
      <c r="J26" s="689" t="s">
        <v>8</v>
      </c>
      <c r="K26" s="684" t="s">
        <v>8</v>
      </c>
      <c r="L26" s="684" t="s">
        <v>9</v>
      </c>
      <c r="M26" s="684" t="s">
        <v>9</v>
      </c>
      <c r="N26" s="672">
        <v>1</v>
      </c>
      <c r="O26" s="717">
        <v>40980</v>
      </c>
      <c r="P26" s="717">
        <v>41121</v>
      </c>
      <c r="Q26" s="18">
        <f t="shared" si="25"/>
        <v>2012</v>
      </c>
      <c r="R26" s="19">
        <f>IFERROR(INDEX(PARAMETROS!$B$53:$B$79,MATCH(Q26,PARAMETROS!$A$53:$A$79,0)),"")</f>
        <v>566700</v>
      </c>
      <c r="S26" s="543">
        <v>1421900</v>
      </c>
      <c r="T26" s="673" t="s">
        <v>286</v>
      </c>
      <c r="U26" s="634">
        <f>IFERROR(IF(T26="","",IF(T26="COP","N/A",IF(OR(T26="USD",T26="US"),1,IF(T26="EUR",VLOOKUP(P26,'SH EURO'!$A$6:$B$6567,2,FALSE),"INGRESAR TASA")))),"")</f>
        <v>1.2273499999999999</v>
      </c>
      <c r="V26" s="559">
        <f t="shared" si="22"/>
        <v>1745168.9649999999</v>
      </c>
      <c r="W26" s="21">
        <f>IFERROR(IF(T26="","",IF(T26="COP",1,IF(U26&lt;&gt;"N/A",VLOOKUP(P26,'SH TRM'!$A$9:$B$9145,2,FALSE),"REVISAR"))),"")</f>
        <v>1789.02</v>
      </c>
      <c r="X26" s="562">
        <f t="shared" si="23"/>
        <v>3122142181.7642999</v>
      </c>
      <c r="Y26" s="12">
        <f t="shared" si="24"/>
        <v>5509.3385949608255</v>
      </c>
      <c r="Z26" s="12">
        <f t="shared" si="18"/>
        <v>5509.3385949608255</v>
      </c>
      <c r="AA26" s="12" t="str">
        <f t="shared" si="19"/>
        <v/>
      </c>
      <c r="AB26" s="12" t="str">
        <f t="shared" si="20"/>
        <v/>
      </c>
      <c r="AC26" s="12">
        <f t="shared" si="21"/>
        <v>5509.3385949608255</v>
      </c>
      <c r="AD26" s="837"/>
      <c r="AE26" s="837"/>
      <c r="AF26" s="837"/>
      <c r="AG26" s="837"/>
      <c r="AH26" s="731" t="s">
        <v>295</v>
      </c>
      <c r="AI26" s="830" t="s">
        <v>295</v>
      </c>
      <c r="AJ26" s="831"/>
      <c r="AK26" s="832"/>
      <c r="AL26" s="830" t="s">
        <v>295</v>
      </c>
      <c r="AM26" s="831"/>
      <c r="AN26" s="832"/>
      <c r="AO26" s="830" t="s">
        <v>295</v>
      </c>
      <c r="AP26" s="831"/>
      <c r="AQ26" s="832"/>
      <c r="AR26" s="684" t="str">
        <f t="shared" si="10"/>
        <v>N/A</v>
      </c>
      <c r="AS26" s="895"/>
      <c r="AT26" s="898"/>
      <c r="AU26" s="266"/>
      <c r="AV26" s="282"/>
      <c r="AX26" s="251"/>
      <c r="BA26" s="251"/>
    </row>
    <row r="27" spans="1:53" s="246" customFormat="1" ht="57" x14ac:dyDescent="0.25">
      <c r="A27" s="842"/>
      <c r="B27" s="659" t="s">
        <v>57</v>
      </c>
      <c r="C27" s="660">
        <v>555</v>
      </c>
      <c r="D27" s="14" t="str">
        <f>IFERROR(INDEX(DESEMPATE!$D$3:$D$28,MATCH('EXP GEN.'!B27,DESEMPATE!$C$3:$C$28,0)),"")</f>
        <v>CEMOSA INGENIERIA S.A.S</v>
      </c>
      <c r="E27" s="315" t="str">
        <f>IFERROR(IF(D27="","",IF(VLOOKUP(D27,DESEMPATE!D$3:$E$28,2,FALSE)=1,"N/A",IF(VLOOKUP(D27,DESEMPATE!D$3:$E$28,2,FALSE)&gt;=0.51,"SI","NO"))),"")</f>
        <v>NO</v>
      </c>
      <c r="F27" s="707" t="s">
        <v>417</v>
      </c>
      <c r="G27" s="716" t="s">
        <v>284</v>
      </c>
      <c r="H27" s="707"/>
      <c r="I27" s="714" t="s">
        <v>418</v>
      </c>
      <c r="J27" s="689" t="s">
        <v>8</v>
      </c>
      <c r="K27" s="684" t="s">
        <v>9</v>
      </c>
      <c r="L27" s="684" t="s">
        <v>8</v>
      </c>
      <c r="M27" s="684" t="s">
        <v>9</v>
      </c>
      <c r="N27" s="672">
        <v>0.4</v>
      </c>
      <c r="O27" s="717">
        <v>40057</v>
      </c>
      <c r="P27" s="717">
        <v>40748</v>
      </c>
      <c r="Q27" s="18">
        <f t="shared" si="25"/>
        <v>2011</v>
      </c>
      <c r="R27" s="19">
        <f>IFERROR(INDEX(PARAMETROS!$B$53:$B$79,MATCH(Q27,PARAMETROS!$A$53:$A$79,0)),"")</f>
        <v>535600</v>
      </c>
      <c r="S27" s="543">
        <v>1189742.28</v>
      </c>
      <c r="T27" s="673" t="s">
        <v>286</v>
      </c>
      <c r="U27" s="634">
        <f>IFERROR(IF(T27="","",IF(T27="COP","N/A",IF(OR(T27="USD",T27="US"),1,IF(T27="EUR",VLOOKUP(P27,'SH EURO'!$A$6:$B$6567,2,FALSE),"INGRESAR TASA")))),"")</f>
        <v>1.4354800000000001</v>
      </c>
      <c r="V27" s="559">
        <f t="shared" si="22"/>
        <v>1707851.2480944002</v>
      </c>
      <c r="W27" s="21">
        <f>IFERROR(IF(T27="","",IF(T27="COP",1,IF(U27&lt;&gt;"N/A",VLOOKUP(P27,'SH TRM'!$A$9:$B$9145,2,FALSE),"REVISAR"))),"")</f>
        <v>1757.35</v>
      </c>
      <c r="X27" s="562">
        <f t="shared" si="23"/>
        <v>3001292390.8386941</v>
      </c>
      <c r="Y27" s="748">
        <f t="shared" si="24"/>
        <v>5603.6078992507355</v>
      </c>
      <c r="Z27" s="12" t="str">
        <f t="shared" si="18"/>
        <v/>
      </c>
      <c r="AA27" s="12">
        <f t="shared" si="19"/>
        <v>2241.4431597002945</v>
      </c>
      <c r="AB27" s="12" t="str">
        <f t="shared" si="20"/>
        <v/>
      </c>
      <c r="AC27" s="12">
        <f t="shared" si="21"/>
        <v>2241.4431597002945</v>
      </c>
      <c r="AD27" s="837"/>
      <c r="AE27" s="837"/>
      <c r="AF27" s="837"/>
      <c r="AG27" s="837"/>
      <c r="AH27" s="722">
        <v>8</v>
      </c>
      <c r="AI27" s="827" t="s">
        <v>8</v>
      </c>
      <c r="AJ27" s="827"/>
      <c r="AK27" s="827"/>
      <c r="AL27" s="827" t="s">
        <v>8</v>
      </c>
      <c r="AM27" s="827"/>
      <c r="AN27" s="827"/>
      <c r="AO27" s="827" t="s">
        <v>8</v>
      </c>
      <c r="AP27" s="827"/>
      <c r="AQ27" s="827"/>
      <c r="AR27" s="684" t="str">
        <f t="shared" si="10"/>
        <v>SI</v>
      </c>
      <c r="AS27" s="895"/>
      <c r="AT27" s="898"/>
      <c r="AU27" s="266"/>
      <c r="AV27" s="282"/>
      <c r="AX27" s="251"/>
      <c r="BA27" s="251"/>
    </row>
    <row r="28" spans="1:53" s="246" customFormat="1" ht="42.75" x14ac:dyDescent="0.25">
      <c r="A28" s="843"/>
      <c r="B28" s="682" t="s">
        <v>57</v>
      </c>
      <c r="C28" s="683">
        <v>565</v>
      </c>
      <c r="D28" s="14" t="str">
        <f>IFERROR(INDEX(DESEMPATE!$D$3:$D$28,MATCH('EXP GEN.'!B28,DESEMPATE!$C$3:$C$28,0)),"")</f>
        <v>CEMOSA INGENIERIA S.A.S</v>
      </c>
      <c r="E28" s="315" t="str">
        <f>IFERROR(IF(D28="","",IF(VLOOKUP(D28,DESEMPATE!D$3:$E$28,2,FALSE)=1,"N/A",IF(VLOOKUP(D28,DESEMPATE!D$3:$E$28,2,FALSE)&gt;=0.51,"SI","NO"))),"")</f>
        <v>NO</v>
      </c>
      <c r="F28" s="689" t="s">
        <v>330</v>
      </c>
      <c r="G28" s="710" t="s">
        <v>284</v>
      </c>
      <c r="H28" s="689" t="s">
        <v>419</v>
      </c>
      <c r="I28" s="711" t="s">
        <v>420</v>
      </c>
      <c r="J28" s="689" t="s">
        <v>8</v>
      </c>
      <c r="K28" s="684" t="s">
        <v>9</v>
      </c>
      <c r="L28" s="684" t="s">
        <v>8</v>
      </c>
      <c r="M28" s="684" t="s">
        <v>9</v>
      </c>
      <c r="N28" s="672">
        <v>1</v>
      </c>
      <c r="O28" s="717">
        <v>42065</v>
      </c>
      <c r="P28" s="717">
        <v>42479</v>
      </c>
      <c r="Q28" s="18">
        <f t="shared" si="25"/>
        <v>2016</v>
      </c>
      <c r="R28" s="19">
        <f>IFERROR(INDEX(PARAMETROS!$B$53:$B$79,MATCH(Q28,PARAMETROS!$A$53:$A$79,0)),"")</f>
        <v>689455</v>
      </c>
      <c r="S28" s="544">
        <f>125520*1.21</f>
        <v>151879.19999999998</v>
      </c>
      <c r="T28" s="673" t="s">
        <v>286</v>
      </c>
      <c r="U28" s="573">
        <f>IFERROR(IF(T28="","",IF(T28="COP","N/A",IF(OR(T28="USD",T28="US"),1,IF(T28="EUR",VLOOKUP(P28,'SH EURO'!$A$6:$B$6567,2,FALSE),"INGRESAR TASA")))),"")</f>
        <v>1.13012</v>
      </c>
      <c r="V28" s="559">
        <f t="shared" si="22"/>
        <v>171641.72150399999</v>
      </c>
      <c r="W28" s="21">
        <f>IFERROR(IF(T28="","",IF(T28="COP",1,IF(U28&lt;&gt;"N/A",VLOOKUP(P28,'SH TRM'!$A$9:$B$9145,2,FALSE),"REVISAR"))),"")</f>
        <v>2995.86</v>
      </c>
      <c r="X28" s="562">
        <f t="shared" si="23"/>
        <v>514214567.78497344</v>
      </c>
      <c r="Y28" s="12">
        <f t="shared" si="24"/>
        <v>745.82759974903865</v>
      </c>
      <c r="Z28" s="12" t="str">
        <f t="shared" si="18"/>
        <v/>
      </c>
      <c r="AA28" s="12">
        <f t="shared" si="19"/>
        <v>745.82759974903865</v>
      </c>
      <c r="AB28" s="12" t="str">
        <f t="shared" si="20"/>
        <v/>
      </c>
      <c r="AC28" s="12">
        <f t="shared" si="21"/>
        <v>745.82759974903865</v>
      </c>
      <c r="AD28" s="838"/>
      <c r="AE28" s="838"/>
      <c r="AF28" s="838"/>
      <c r="AG28" s="838"/>
      <c r="AH28" s="722">
        <v>148</v>
      </c>
      <c r="AI28" s="827" t="s">
        <v>8</v>
      </c>
      <c r="AJ28" s="827"/>
      <c r="AK28" s="827"/>
      <c r="AL28" s="827" t="s">
        <v>8</v>
      </c>
      <c r="AM28" s="827"/>
      <c r="AN28" s="827"/>
      <c r="AO28" s="827" t="s">
        <v>8</v>
      </c>
      <c r="AP28" s="827"/>
      <c r="AQ28" s="827"/>
      <c r="AR28" s="684" t="str">
        <f t="shared" si="10"/>
        <v>SI</v>
      </c>
      <c r="AS28" s="895"/>
      <c r="AT28" s="898"/>
      <c r="AU28" s="266"/>
      <c r="AV28" s="282"/>
      <c r="BA28" s="251"/>
    </row>
    <row r="29" spans="1:53" s="246" customFormat="1" ht="30.75" customHeight="1" x14ac:dyDescent="0.25">
      <c r="A29" s="843"/>
      <c r="B29" s="682" t="s">
        <v>53</v>
      </c>
      <c r="C29" s="683">
        <v>568</v>
      </c>
      <c r="D29" s="14" t="str">
        <f>IFERROR(INDEX(DESEMPATE!$D$3:$D$28,MATCH('EXP GEN.'!B29,DESEMPATE!$C$3:$C$28,0)),"")</f>
        <v>PROINTEC COLOMBIA</v>
      </c>
      <c r="E29" s="315" t="str">
        <f>IFERROR(IF(D29="","",IF(VLOOKUP(D29,DESEMPATE!D$3:$E$28,2,FALSE)=1,"N/A",IF(VLOOKUP(D29,DESEMPATE!D$3:$E$28,2,FALSE)&gt;=0.51,"SI","NO"))),"")</f>
        <v>NO</v>
      </c>
      <c r="F29" s="689" t="s">
        <v>393</v>
      </c>
      <c r="G29" s="752" t="s">
        <v>394</v>
      </c>
      <c r="H29" s="689"/>
      <c r="I29" s="711" t="s">
        <v>421</v>
      </c>
      <c r="J29" s="689" t="s">
        <v>9</v>
      </c>
      <c r="K29" s="684" t="s">
        <v>9</v>
      </c>
      <c r="L29" s="684" t="s">
        <v>8</v>
      </c>
      <c r="M29" s="684" t="s">
        <v>9</v>
      </c>
      <c r="N29" s="665">
        <v>1</v>
      </c>
      <c r="O29" s="717">
        <v>39989</v>
      </c>
      <c r="P29" s="717">
        <v>41105</v>
      </c>
      <c r="Q29" s="18">
        <f t="shared" si="25"/>
        <v>2012</v>
      </c>
      <c r="R29" s="19">
        <f>IFERROR(INDEX(PARAMETROS!$B$53:$B$79,MATCH(Q29,PARAMETROS!$A$53:$A$79,0)),"")</f>
        <v>566700</v>
      </c>
      <c r="S29" s="544">
        <v>17050500</v>
      </c>
      <c r="T29" s="666" t="s">
        <v>289</v>
      </c>
      <c r="U29" s="634">
        <f>IFERROR(IF(T29="","",IF(T29="COP","N/A",IF(OR(T29="USD",T29="US"),1,IF(T29="EUR",VLOOKUP(P29,'SH EURO'!$A$6:$B$6567,2,FALSE),"INGRESAR TASA")))),"")</f>
        <v>1</v>
      </c>
      <c r="V29" s="559">
        <f t="shared" si="22"/>
        <v>17050500</v>
      </c>
      <c r="W29" s="21">
        <f>IFERROR(IF(T29="","",IF(T29="COP",1,IF(U29&lt;&gt;"N/A",VLOOKUP(P29,'SH TRM'!$A$9:$B$9145,2,FALSE),"REVISAR"))),"")</f>
        <v>1780.21</v>
      </c>
      <c r="X29" s="562">
        <f t="shared" si="23"/>
        <v>30353470605</v>
      </c>
      <c r="Y29" s="12">
        <f t="shared" si="24"/>
        <v>53561.797432503969</v>
      </c>
      <c r="Z29" s="12" t="str">
        <f t="shared" si="18"/>
        <v/>
      </c>
      <c r="AA29" s="12" t="str">
        <f t="shared" si="19"/>
        <v/>
      </c>
      <c r="AB29" s="12" t="str">
        <f t="shared" si="20"/>
        <v/>
      </c>
      <c r="AC29" s="12" t="str">
        <f t="shared" si="21"/>
        <v/>
      </c>
      <c r="AD29" s="838"/>
      <c r="AE29" s="838"/>
      <c r="AF29" s="838"/>
      <c r="AG29" s="838"/>
      <c r="AH29" s="722">
        <v>93</v>
      </c>
      <c r="AI29" s="827" t="s">
        <v>9</v>
      </c>
      <c r="AJ29" s="827"/>
      <c r="AK29" s="827"/>
      <c r="AL29" s="827" t="s">
        <v>8</v>
      </c>
      <c r="AM29" s="827"/>
      <c r="AN29" s="827"/>
      <c r="AO29" s="827" t="s">
        <v>8</v>
      </c>
      <c r="AP29" s="827"/>
      <c r="AQ29" s="827"/>
      <c r="AR29" s="684" t="str">
        <f t="shared" si="10"/>
        <v>SI</v>
      </c>
      <c r="AS29" s="895"/>
      <c r="AT29" s="898"/>
      <c r="AU29" s="266"/>
      <c r="BA29" s="251"/>
    </row>
    <row r="30" spans="1:53" s="600" customFormat="1" ht="57.75" thickBot="1" x14ac:dyDescent="0.3">
      <c r="A30" s="843"/>
      <c r="B30" s="695" t="s">
        <v>279</v>
      </c>
      <c r="C30" s="704">
        <v>579</v>
      </c>
      <c r="D30" s="704" t="str">
        <f>IFERROR(INDEX(DESEMPATE!$D$3:$D$28,MATCH('EXP GEN.'!B30,DESEMPATE!$C$3:$C$28,0)),"")</f>
        <v>PRICEWATERHOUSECOOPERS ASESORES DE NOGOCIOS S.L</v>
      </c>
      <c r="E30" s="720" t="str">
        <f>IFERROR(IF(D30="","",IF(VLOOKUP(D30,DESEMPATE!D$3:$E$28,2,FALSE)=1,"N/A",IF(VLOOKUP(D30,DESEMPATE!D$3:$E$28,2,FALSE)&gt;=0.51,"SI","NO"))),"")</f>
        <v>NO</v>
      </c>
      <c r="F30" s="705" t="s">
        <v>422</v>
      </c>
      <c r="G30" s="715" t="s">
        <v>284</v>
      </c>
      <c r="H30" s="705"/>
      <c r="I30" s="713" t="s">
        <v>423</v>
      </c>
      <c r="J30" s="705" t="s">
        <v>8</v>
      </c>
      <c r="K30" s="696" t="s">
        <v>9</v>
      </c>
      <c r="L30" s="696" t="s">
        <v>9</v>
      </c>
      <c r="M30" s="696" t="s">
        <v>8</v>
      </c>
      <c r="N30" s="670">
        <v>1</v>
      </c>
      <c r="O30" s="719">
        <v>37437</v>
      </c>
      <c r="P30" s="719">
        <v>37971</v>
      </c>
      <c r="Q30" s="698">
        <f t="shared" si="25"/>
        <v>2003</v>
      </c>
      <c r="R30" s="699">
        <f>IFERROR(INDEX(PARAMETROS!$B$53:$B$79,MATCH(Q30,PARAMETROS!$A$53:$A$79,0)),"")</f>
        <v>332000</v>
      </c>
      <c r="S30" s="545">
        <v>556893.80000000005</v>
      </c>
      <c r="T30" s="680" t="s">
        <v>286</v>
      </c>
      <c r="U30" s="637">
        <f>IFERROR(IF(T30="","",IF(T30="COP","N/A",IF(OR(T30="USD",T30="US"),1,IF(T30="EUR",VLOOKUP(P30,'SH EURO'!$A$6:$B$6567,2,FALSE),"INGRESAR TASA")))),"")</f>
        <v>1.2306999999999999</v>
      </c>
      <c r="V30" s="560">
        <f t="shared" si="22"/>
        <v>685369.19966000004</v>
      </c>
      <c r="W30" s="701">
        <f>IFERROR(IF(T30="","",IF(T30="COP",1,IF(U30&lt;&gt;"N/A",VLOOKUP(P30,'SH TRM'!$A$9:$B$9145,2,FALSE),"REVISAR"))),"")</f>
        <v>2807.25</v>
      </c>
      <c r="X30" s="563">
        <f t="shared" si="23"/>
        <v>1924002685.7455351</v>
      </c>
      <c r="Y30" s="702">
        <f t="shared" si="24"/>
        <v>5795.1888124865518</v>
      </c>
      <c r="Z30" s="702" t="str">
        <f t="shared" si="18"/>
        <v/>
      </c>
      <c r="AA30" s="702" t="str">
        <f t="shared" si="19"/>
        <v/>
      </c>
      <c r="AB30" s="702">
        <f t="shared" si="20"/>
        <v>5795.1888124865518</v>
      </c>
      <c r="AC30" s="702">
        <f t="shared" si="21"/>
        <v>5795.1888124865518</v>
      </c>
      <c r="AD30" s="838"/>
      <c r="AE30" s="838"/>
      <c r="AF30" s="838"/>
      <c r="AG30" s="838"/>
      <c r="AH30" s="598" t="s">
        <v>295</v>
      </c>
      <c r="AI30" s="845" t="s">
        <v>295</v>
      </c>
      <c r="AJ30" s="846"/>
      <c r="AK30" s="847"/>
      <c r="AL30" s="845" t="s">
        <v>295</v>
      </c>
      <c r="AM30" s="846"/>
      <c r="AN30" s="847"/>
      <c r="AO30" s="845" t="s">
        <v>295</v>
      </c>
      <c r="AP30" s="846"/>
      <c r="AQ30" s="847"/>
      <c r="AR30" s="696" t="str">
        <f t="shared" si="10"/>
        <v>N/A</v>
      </c>
      <c r="AS30" s="895"/>
      <c r="AT30" s="898"/>
      <c r="AU30" s="599"/>
      <c r="BA30" s="601"/>
    </row>
    <row r="31" spans="1:53" s="246" customFormat="1" ht="30.75" hidden="1" customHeight="1" x14ac:dyDescent="0.25">
      <c r="A31" s="843"/>
      <c r="B31" s="584"/>
      <c r="C31" s="706"/>
      <c r="D31" s="706" t="str">
        <f>IFERROR(INDEX(DESEMPATE!$D$3:$D$28,MATCH('EXP GEN.'!B31,DESEMPATE!$C$3:$C$28,0)),"")</f>
        <v/>
      </c>
      <c r="E31" s="585" t="str">
        <f>IFERROR(IF(D31="","",IF(VLOOKUP(D31,DESEMPATE!D$3:$E$28,2,FALSE)=1,"N/A",IF(VLOOKUP(D31,DESEMPATE!D$3:$E$28,2,FALSE)&gt;=0.51,"SI","NO"))),"")</f>
        <v/>
      </c>
      <c r="F31" s="707"/>
      <c r="G31" s="716"/>
      <c r="H31" s="707"/>
      <c r="I31" s="714"/>
      <c r="J31" s="707"/>
      <c r="K31" s="734"/>
      <c r="L31" s="734"/>
      <c r="M31" s="612"/>
      <c r="N31" s="587"/>
      <c r="O31" s="588"/>
      <c r="P31" s="588"/>
      <c r="Q31" s="589" t="str">
        <f t="shared" si="25"/>
        <v/>
      </c>
      <c r="R31" s="691" t="str">
        <f>IFERROR(INDEX(PARAMETROS!$B$53:$B$79,MATCH(Q31,PARAMETROS!$A$53:$A$79,0)),"")</f>
        <v/>
      </c>
      <c r="S31" s="590"/>
      <c r="T31" s="591"/>
      <c r="U31" s="636" t="str">
        <f>IFERROR(IF(T31="","",IF(T31="COP","N/A",IF(OR(T31="USD",T31="US"),1,IF(T31="EUR",VLOOKUP(P31,'SH EURO'!$A$6:$B$6567,2,FALSE),"INGRESAR TASA")))),"")</f>
        <v/>
      </c>
      <c r="V31" s="593" t="str">
        <f t="shared" si="22"/>
        <v/>
      </c>
      <c r="W31" s="692" t="str">
        <f>IFERROR(IF(T31="","",IF(T31="COP",1,IF(U31&lt;&gt;"N/A",VLOOKUP(P31,'SH TRM'!$A$9:$B$9145,2,FALSE),"REVISAR"))),"")</f>
        <v/>
      </c>
      <c r="X31" s="594" t="str">
        <f t="shared" si="23"/>
        <v/>
      </c>
      <c r="Y31" s="592" t="str">
        <f t="shared" si="24"/>
        <v/>
      </c>
      <c r="Z31" s="592" t="str">
        <f t="shared" si="18"/>
        <v/>
      </c>
      <c r="AA31" s="592" t="str">
        <f t="shared" si="19"/>
        <v/>
      </c>
      <c r="AB31" s="592" t="str">
        <f t="shared" si="20"/>
        <v/>
      </c>
      <c r="AC31" s="592" t="str">
        <f t="shared" si="21"/>
        <v/>
      </c>
      <c r="AD31" s="838"/>
      <c r="AE31" s="838"/>
      <c r="AF31" s="838"/>
      <c r="AG31" s="838"/>
      <c r="AH31" s="731"/>
      <c r="AI31" s="840"/>
      <c r="AJ31" s="840"/>
      <c r="AK31" s="840"/>
      <c r="AL31" s="840"/>
      <c r="AM31" s="840"/>
      <c r="AN31" s="840"/>
      <c r="AO31" s="840"/>
      <c r="AP31" s="840"/>
      <c r="AQ31" s="840"/>
      <c r="AR31" s="612" t="str">
        <f t="shared" ref="AR31:AR81" si="26">IFERROR(IF(AH31="","",IF(ISNUMBER(AH31),IF(COUNTIF(AI31:AQ31,"SI")&gt;0,"SI","NO"),AH31)),"")</f>
        <v/>
      </c>
      <c r="AS31" s="895"/>
      <c r="AT31" s="898"/>
      <c r="AU31" s="266"/>
      <c r="BA31" s="251"/>
    </row>
    <row r="32" spans="1:53" s="600" customFormat="1" ht="30.75" hidden="1" customHeight="1" thickBot="1" x14ac:dyDescent="0.3">
      <c r="A32" s="844"/>
      <c r="B32" s="35"/>
      <c r="C32" s="137"/>
      <c r="D32" s="47" t="str">
        <f>IFERROR(INDEX(DESEMPATE!$D$3:$D$28,MATCH('EXP GEN.'!B32,DESEMPATE!$C$3:$C$28,0)),"")</f>
        <v/>
      </c>
      <c r="E32" s="336" t="str">
        <f>IFERROR(IF(D32="","",IF(VLOOKUP(D32,DESEMPATE!D$3:$E$28,2,FALSE)=1,"N/A",IF(VLOOKUP(D32,DESEMPATE!D$3:$E$28,2,FALSE)&gt;=0.51,"SI","NO"))),"")</f>
        <v/>
      </c>
      <c r="F32" s="138"/>
      <c r="G32" s="260"/>
      <c r="H32" s="138"/>
      <c r="I32" s="258"/>
      <c r="J32" s="138"/>
      <c r="K32" s="606"/>
      <c r="L32" s="606"/>
      <c r="M32" s="606"/>
      <c r="N32" s="37"/>
      <c r="O32" s="364"/>
      <c r="P32" s="364"/>
      <c r="Q32" s="38" t="str">
        <f t="shared" si="25"/>
        <v/>
      </c>
      <c r="R32" s="39" t="str">
        <f>IFERROR(INDEX(PARAMETROS!$B$53:$B$79,MATCH(Q32,PARAMETROS!$A$53:$A$79,0)),"")</f>
        <v/>
      </c>
      <c r="S32" s="545"/>
      <c r="T32" s="40"/>
      <c r="U32" s="637" t="str">
        <f>IFERROR(IF(T32="","",IF(T32="COP","N/A",IF(OR(T32="USD",T32="US"),1,IF(T32="EUR",VLOOKUP(P32,'SH EURO'!$A$6:$B$6567,2,FALSE),"INGRESAR TASA")))),"")</f>
        <v/>
      </c>
      <c r="V32" s="560" t="str">
        <f t="shared" si="22"/>
        <v/>
      </c>
      <c r="W32" s="41" t="str">
        <f>IFERROR(IF(T32="","",IF(T32="COP",1,IF(U32&lt;&gt;"N/A",VLOOKUP(P32,'SH TRM'!$A$9:$B$9145,2,FALSE),"REVISAR"))),"")</f>
        <v/>
      </c>
      <c r="X32" s="563" t="str">
        <f t="shared" si="23"/>
        <v/>
      </c>
      <c r="Y32" s="42" t="str">
        <f t="shared" si="24"/>
        <v/>
      </c>
      <c r="Z32" s="42" t="str">
        <f t="shared" si="18"/>
        <v/>
      </c>
      <c r="AA32" s="42" t="str">
        <f t="shared" si="19"/>
        <v/>
      </c>
      <c r="AB32" s="42" t="str">
        <f t="shared" si="20"/>
        <v/>
      </c>
      <c r="AC32" s="42" t="str">
        <f t="shared" si="21"/>
        <v/>
      </c>
      <c r="AD32" s="839"/>
      <c r="AE32" s="839"/>
      <c r="AF32" s="839"/>
      <c r="AG32" s="839"/>
      <c r="AH32" s="342"/>
      <c r="AI32" s="828"/>
      <c r="AJ32" s="828"/>
      <c r="AK32" s="828"/>
      <c r="AL32" s="828"/>
      <c r="AM32" s="828"/>
      <c r="AN32" s="828"/>
      <c r="AO32" s="828"/>
      <c r="AP32" s="828"/>
      <c r="AQ32" s="828"/>
      <c r="AR32" s="606" t="str">
        <f t="shared" si="26"/>
        <v/>
      </c>
      <c r="AS32" s="896"/>
      <c r="AT32" s="899"/>
      <c r="AU32" s="599"/>
      <c r="BA32" s="601"/>
    </row>
    <row r="33" spans="1:53" s="246" customFormat="1" ht="31.5" x14ac:dyDescent="0.25">
      <c r="A33" s="841" t="s">
        <v>154</v>
      </c>
      <c r="B33" s="679" t="s">
        <v>54</v>
      </c>
      <c r="C33" s="674"/>
      <c r="D33" s="140" t="str">
        <f>IFERROR(INDEX(DESEMPATE!$D$3:$D$28,MATCH('EXP GEN.'!B33,DESEMPATE!$C$3:$C$28,0)),"")</f>
        <v>IDOM INGENIERIA Y CONSULTORÍA S.A.U.</v>
      </c>
      <c r="E33" s="585" t="str">
        <f>IFERROR(IF(D33="","",IF(VLOOKUP(D33,DESEMPATE!D$3:$E$28,2,FALSE)=1,"N/A",IF(VLOOKUP(D33,DESEMPATE!D$3:$E$28,2,FALSE)&gt;=0.51,"SI","NO"))),"")</f>
        <v>SI</v>
      </c>
      <c r="F33" s="694" t="s">
        <v>361</v>
      </c>
      <c r="G33" s="709" t="s">
        <v>284</v>
      </c>
      <c r="H33" s="694"/>
      <c r="I33" s="712" t="s">
        <v>362</v>
      </c>
      <c r="J33" s="694" t="s">
        <v>9</v>
      </c>
      <c r="K33" s="746" t="s">
        <v>9</v>
      </c>
      <c r="L33" s="746" t="s">
        <v>9</v>
      </c>
      <c r="M33" s="746" t="s">
        <v>9</v>
      </c>
      <c r="N33" s="703">
        <v>1</v>
      </c>
      <c r="O33" s="693">
        <v>40848</v>
      </c>
      <c r="P33" s="693">
        <v>40940</v>
      </c>
      <c r="Q33" s="589">
        <f t="shared" si="25"/>
        <v>2012</v>
      </c>
      <c r="R33" s="619">
        <f>IFERROR(INDEX(PARAMETROS!$B$53:$B$79,MATCH(Q33,PARAMETROS!$A$53:$A$79,0)),"")</f>
        <v>566700</v>
      </c>
      <c r="S33" s="542">
        <v>532203295.68000001</v>
      </c>
      <c r="T33" s="31"/>
      <c r="U33" s="636" t="str">
        <f>IFERROR(IF(T33="","",IF(T33="COP","N/A",IF(OR(T33="USD",T33="US"),1,IF(T33="EUR",VLOOKUP(P33,'SH EURO'!$A$6:$B$6567,2,FALSE),"INGRESAR TASA")))),"")</f>
        <v/>
      </c>
      <c r="V33" s="593" t="str">
        <f t="shared" si="22"/>
        <v/>
      </c>
      <c r="W33" s="25" t="str">
        <f>IFERROR(IF(T33="","",IF(T33="COP",1,IF(U33&lt;&gt;"N/A",VLOOKUP(P33,'SH TRM'!$A$9:$B$9145,2,FALSE),"REVISAR"))),"")</f>
        <v/>
      </c>
      <c r="X33" s="594" t="str">
        <f t="shared" si="23"/>
        <v/>
      </c>
      <c r="Y33" s="592" t="str">
        <f t="shared" si="24"/>
        <v/>
      </c>
      <c r="Z33" s="592" t="str">
        <f t="shared" si="18"/>
        <v/>
      </c>
      <c r="AA33" s="592" t="str">
        <f t="shared" si="19"/>
        <v/>
      </c>
      <c r="AB33" s="592" t="str">
        <f t="shared" si="20"/>
        <v/>
      </c>
      <c r="AC33" s="592" t="str">
        <f t="shared" si="21"/>
        <v/>
      </c>
      <c r="AD33" s="836" t="str">
        <f>IFERROR(IF(COUNTIF(AC33:AC42,"")=10,"",IF(SUM(AC33:AC42)&gt;=CM010EG,"CUMPLE","NO CUMPLE")),"")</f>
        <v>NO CUMPLE</v>
      </c>
      <c r="AE33" s="836" t="str">
        <f>IFERROR(IF(COUNTIF(Z33:Z42,"")=10,"",IF(COUNTIF(E33:E42,"N/A")&gt;0,IF(SUMIF(E33:E42,"N/A",Z33:Z42)&gt;=CM010EGC1,"CUMPLE","NO CUMPLE"),IF(AND(SUM(Z33:Z42)&gt;=CM010EGC1,SUMIF(E33:E42,"SI",Z33:Z42)&gt;=0.51*SUM(Z33:Z42)),"CUMPLE","NO CUMPLE"))),"")</f>
        <v>CUMPLE</v>
      </c>
      <c r="AF33" s="836" t="str">
        <f>IFERROR(IF(COUNTIF(AA33:AA42,"")=10,"",IF(COUNTIF(E33:E42,"N/A")&gt;0,IF(SUMIF(E33:E42,"N/A",AA33:AA42)&gt;=CM010EGC2,"CUMPLE","NO CUMPLE"),IF(SUM(AA33:AA42)&gt;=CM010EGC2,"CUMPLE","NO CUMPLE"))),"")</f>
        <v/>
      </c>
      <c r="AG33" s="836" t="str">
        <f>IFERROR(IF(COUNTIF(AB33:AB42,"")=10,"",IF(COUNTIF(E33:E42,"N/A")&gt;0,IF(SUMIF(E33:E42,"N/A",AB33:AB42)&gt;=CM010EGC3,"CUMPLE","NO CUMPLE"),IF(SUM(AB33:AB42)&gt;=CM010EGC3,"CUMPLE","NO CUMPLE"))),"")</f>
        <v/>
      </c>
      <c r="AH33" s="721">
        <v>178</v>
      </c>
      <c r="AI33" s="829"/>
      <c r="AJ33" s="829"/>
      <c r="AK33" s="829"/>
      <c r="AL33" s="829"/>
      <c r="AM33" s="829"/>
      <c r="AN33" s="829"/>
      <c r="AO33" s="829"/>
      <c r="AP33" s="829"/>
      <c r="AQ33" s="829"/>
      <c r="AR33" s="708" t="str">
        <f t="shared" si="26"/>
        <v>NO</v>
      </c>
      <c r="AS33" s="894" t="s">
        <v>209</v>
      </c>
      <c r="AT33" s="897"/>
      <c r="AU33" s="266"/>
      <c r="AV33" s="282"/>
      <c r="BA33" s="251"/>
    </row>
    <row r="34" spans="1:53" s="246" customFormat="1" ht="42.75" x14ac:dyDescent="0.25">
      <c r="A34" s="842"/>
      <c r="B34" s="642" t="s">
        <v>54</v>
      </c>
      <c r="C34" s="576">
        <v>294</v>
      </c>
      <c r="D34" s="14" t="str">
        <f>IFERROR(INDEX(DESEMPATE!$D$3:$D$28,MATCH('EXP GEN.'!B34,DESEMPATE!$C$3:$C$28,0)),"")</f>
        <v>IDOM INGENIERIA Y CONSULTORÍA S.A.U.</v>
      </c>
      <c r="E34" s="315" t="str">
        <f>IFERROR(IF(D34="","",IF(VLOOKUP(D34,DESEMPATE!D$3:$E$28,2,FALSE)=1,"N/A",IF(VLOOKUP(D34,DESEMPATE!D$3:$E$28,2,FALSE)&gt;=0.51,"SI","NO"))),"")</f>
        <v>SI</v>
      </c>
      <c r="F34" s="707" t="s">
        <v>363</v>
      </c>
      <c r="G34" s="716" t="s">
        <v>364</v>
      </c>
      <c r="H34" s="707" t="s">
        <v>365</v>
      </c>
      <c r="I34" s="714" t="s">
        <v>366</v>
      </c>
      <c r="J34" s="689" t="s">
        <v>8</v>
      </c>
      <c r="K34" s="744" t="s">
        <v>8</v>
      </c>
      <c r="L34" s="744" t="s">
        <v>9</v>
      </c>
      <c r="M34" s="744" t="s">
        <v>9</v>
      </c>
      <c r="N34" s="690">
        <v>1</v>
      </c>
      <c r="O34" s="717">
        <v>41816</v>
      </c>
      <c r="P34" s="717">
        <v>42086</v>
      </c>
      <c r="Q34" s="18">
        <f t="shared" si="25"/>
        <v>2015</v>
      </c>
      <c r="R34" s="19">
        <f>IFERROR(INDEX(PARAMETROS!$B$53:$B$79,MATCH(Q34,PARAMETROS!$A$53:$A$79,0)),"")</f>
        <v>644350</v>
      </c>
      <c r="S34" s="644">
        <v>45936000</v>
      </c>
      <c r="T34" s="632" t="s">
        <v>376</v>
      </c>
      <c r="U34" s="647">
        <v>6.6379999999999995E-2</v>
      </c>
      <c r="V34" s="559">
        <f t="shared" si="22"/>
        <v>3049231.6799999997</v>
      </c>
      <c r="W34" s="21">
        <f>IFERROR(IF(T34="","",IF(T34="COP",1,IF(U34&lt;&gt;"N/A",VLOOKUP(P34,'SH TRM'!$A$9:$B$9145,2,FALSE),"REVISAR"))),"")</f>
        <v>2587.71</v>
      </c>
      <c r="X34" s="562">
        <f t="shared" si="23"/>
        <v>7890527310.6527996</v>
      </c>
      <c r="Y34" s="12">
        <f t="shared" si="24"/>
        <v>12245.716319783967</v>
      </c>
      <c r="Z34" s="12">
        <f t="shared" si="18"/>
        <v>12245.716319783967</v>
      </c>
      <c r="AA34" s="12" t="str">
        <f t="shared" si="19"/>
        <v/>
      </c>
      <c r="AB34" s="12" t="str">
        <f t="shared" si="20"/>
        <v/>
      </c>
      <c r="AC34" s="12">
        <f t="shared" si="21"/>
        <v>12245.716319783967</v>
      </c>
      <c r="AD34" s="837"/>
      <c r="AE34" s="837"/>
      <c r="AF34" s="837"/>
      <c r="AG34" s="837"/>
      <c r="AH34" s="731">
        <v>180</v>
      </c>
      <c r="AI34" s="827" t="s">
        <v>8</v>
      </c>
      <c r="AJ34" s="827"/>
      <c r="AK34" s="827"/>
      <c r="AL34" s="827" t="s">
        <v>8</v>
      </c>
      <c r="AM34" s="827"/>
      <c r="AN34" s="827"/>
      <c r="AO34" s="827" t="s">
        <v>8</v>
      </c>
      <c r="AP34" s="827"/>
      <c r="AQ34" s="827"/>
      <c r="AR34" s="684" t="str">
        <f t="shared" si="26"/>
        <v>SI</v>
      </c>
      <c r="AS34" s="895"/>
      <c r="AT34" s="898"/>
      <c r="AU34" s="266"/>
      <c r="AV34" s="282"/>
      <c r="BA34" s="251"/>
    </row>
    <row r="35" spans="1:53" s="246" customFormat="1" ht="30.75" customHeight="1" x14ac:dyDescent="0.25">
      <c r="A35" s="842"/>
      <c r="B35" s="642" t="s">
        <v>54</v>
      </c>
      <c r="C35" s="576">
        <v>302</v>
      </c>
      <c r="D35" s="14" t="str">
        <f>IFERROR(INDEX(DESEMPATE!$D$3:$D$28,MATCH('EXP GEN.'!B35,DESEMPATE!$C$3:$C$28,0)),"")</f>
        <v>IDOM INGENIERIA Y CONSULTORÍA S.A.U.</v>
      </c>
      <c r="E35" s="315" t="str">
        <f>IFERROR(IF(D35="","",IF(VLOOKUP(D35,DESEMPATE!D$3:$E$28,2,FALSE)=1,"N/A",IF(VLOOKUP(D35,DESEMPATE!D$3:$E$28,2,FALSE)&gt;=0.51,"SI","NO"))),"")</f>
        <v>SI</v>
      </c>
      <c r="F35" s="707" t="s">
        <v>361</v>
      </c>
      <c r="G35" s="716" t="s">
        <v>284</v>
      </c>
      <c r="H35" s="707"/>
      <c r="I35" s="714" t="s">
        <v>367</v>
      </c>
      <c r="J35" s="689" t="s">
        <v>8</v>
      </c>
      <c r="K35" s="744" t="s">
        <v>8</v>
      </c>
      <c r="L35" s="744" t="s">
        <v>9</v>
      </c>
      <c r="M35" s="744" t="s">
        <v>9</v>
      </c>
      <c r="N35" s="690">
        <v>1</v>
      </c>
      <c r="O35" s="717">
        <v>40878</v>
      </c>
      <c r="P35" s="717">
        <v>41061</v>
      </c>
      <c r="Q35" s="18">
        <f t="shared" si="25"/>
        <v>2012</v>
      </c>
      <c r="R35" s="19">
        <f>IFERROR(INDEX(PARAMETROS!$B$53:$B$79,MATCH(Q35,PARAMETROS!$A$53:$A$79,0)),"")</f>
        <v>566700</v>
      </c>
      <c r="S35" s="644">
        <v>110900</v>
      </c>
      <c r="T35" s="632" t="s">
        <v>286</v>
      </c>
      <c r="U35" s="634">
        <f>IFERROR(IF(T35="","",IF(T35="COP","N/A",IF(OR(T35="USD",T35="US"),1,IF(T35="EUR",VLOOKUP(P35,'SH EURO'!$A$6:$B$6567,2,FALSE),"INGRESAR TASA")))),"")</f>
        <v>1.23814</v>
      </c>
      <c r="V35" s="559">
        <f t="shared" si="22"/>
        <v>137309.726</v>
      </c>
      <c r="W35" s="21">
        <f>IFERROR(IF(T35="","",IF(T35="COP",1,IF(U35&lt;&gt;"N/A",VLOOKUP(P35,'SH TRM'!$A$9:$B$9145,2,FALSE),"REVISAR"))),"")</f>
        <v>1833.8</v>
      </c>
      <c r="X35" s="562">
        <f t="shared" si="23"/>
        <v>251798575.53879997</v>
      </c>
      <c r="Y35" s="12">
        <f t="shared" si="24"/>
        <v>444.32429069842948</v>
      </c>
      <c r="Z35" s="12">
        <f t="shared" si="18"/>
        <v>444.32429069842948</v>
      </c>
      <c r="AA35" s="12" t="str">
        <f t="shared" si="19"/>
        <v/>
      </c>
      <c r="AB35" s="12" t="str">
        <f t="shared" si="20"/>
        <v/>
      </c>
      <c r="AC35" s="12">
        <f t="shared" si="21"/>
        <v>444.32429069842948</v>
      </c>
      <c r="AD35" s="837"/>
      <c r="AE35" s="837"/>
      <c r="AF35" s="837"/>
      <c r="AG35" s="837"/>
      <c r="AH35" s="731">
        <v>179</v>
      </c>
      <c r="AI35" s="827" t="s">
        <v>8</v>
      </c>
      <c r="AJ35" s="827"/>
      <c r="AK35" s="827"/>
      <c r="AL35" s="827" t="s">
        <v>8</v>
      </c>
      <c r="AM35" s="827"/>
      <c r="AN35" s="827"/>
      <c r="AO35" s="827" t="s">
        <v>8</v>
      </c>
      <c r="AP35" s="827"/>
      <c r="AQ35" s="827"/>
      <c r="AR35" s="684" t="str">
        <f t="shared" si="26"/>
        <v>SI</v>
      </c>
      <c r="AS35" s="895"/>
      <c r="AT35" s="898"/>
      <c r="AU35" s="266"/>
      <c r="AV35" s="282"/>
      <c r="BA35" s="251"/>
    </row>
    <row r="36" spans="1:53" s="246" customFormat="1" ht="42.75" x14ac:dyDescent="0.25">
      <c r="A36" s="842"/>
      <c r="B36" s="642" t="s">
        <v>54</v>
      </c>
      <c r="C36" s="576">
        <v>304</v>
      </c>
      <c r="D36" s="14" t="str">
        <f>IFERROR(INDEX(DESEMPATE!$D$3:$D$28,MATCH('EXP GEN.'!B36,DESEMPATE!$C$3:$C$28,0)),"")</f>
        <v>IDOM INGENIERIA Y CONSULTORÍA S.A.U.</v>
      </c>
      <c r="E36" s="315" t="str">
        <f>IFERROR(IF(D36="","",IF(VLOOKUP(D36,DESEMPATE!D$3:$E$28,2,FALSE)=1,"N/A",IF(VLOOKUP(D36,DESEMPATE!D$3:$E$28,2,FALSE)&gt;=0.51,"SI","NO"))),"")</f>
        <v>SI</v>
      </c>
      <c r="F36" s="707" t="s">
        <v>368</v>
      </c>
      <c r="G36" s="716" t="s">
        <v>364</v>
      </c>
      <c r="H36" s="707"/>
      <c r="I36" s="714" t="s">
        <v>369</v>
      </c>
      <c r="J36" s="689" t="s">
        <v>8</v>
      </c>
      <c r="K36" s="733" t="s">
        <v>9</v>
      </c>
      <c r="L36" s="733" t="s">
        <v>9</v>
      </c>
      <c r="M36" s="744" t="s">
        <v>9</v>
      </c>
      <c r="N36" s="690">
        <v>1</v>
      </c>
      <c r="O36" s="717">
        <v>40664</v>
      </c>
      <c r="P36" s="717">
        <v>40756</v>
      </c>
      <c r="Q36" s="18">
        <f t="shared" si="25"/>
        <v>2011</v>
      </c>
      <c r="R36" s="19">
        <f>IFERROR(INDEX(PARAMETROS!$B$53:$B$79,MATCH(Q36,PARAMETROS!$A$53:$A$79,0)),"")</f>
        <v>535600</v>
      </c>
      <c r="S36" s="644">
        <v>463000</v>
      </c>
      <c r="T36" s="632" t="s">
        <v>289</v>
      </c>
      <c r="U36" s="634">
        <f>IFERROR(IF(T36="","",IF(T36="COP","N/A",IF(OR(T36="USD",T36="US"),1,IF(T36="EUR",VLOOKUP(P36,'SH EURO'!$A$6:$B$6567,2,FALSE),"INGRESAR TASA")))),"")</f>
        <v>1</v>
      </c>
      <c r="V36" s="559">
        <f t="shared" si="22"/>
        <v>463000</v>
      </c>
      <c r="W36" s="21">
        <f>IFERROR(IF(T36="","",IF(T36="COP",1,IF(U36&lt;&gt;"N/A",VLOOKUP(P36,'SH TRM'!$A$9:$B$9145,2,FALSE),"REVISAR"))),"")</f>
        <v>1777.82</v>
      </c>
      <c r="X36" s="562">
        <f t="shared" si="23"/>
        <v>823130660</v>
      </c>
      <c r="Y36" s="12">
        <f t="shared" si="24"/>
        <v>1536.8384241971621</v>
      </c>
      <c r="Z36" s="12" t="str">
        <f t="shared" si="18"/>
        <v/>
      </c>
      <c r="AA36" s="12" t="str">
        <f t="shared" si="19"/>
        <v/>
      </c>
      <c r="AB36" s="12" t="str">
        <f t="shared" si="20"/>
        <v/>
      </c>
      <c r="AC36" s="12">
        <f t="shared" si="21"/>
        <v>1536.8384241971621</v>
      </c>
      <c r="AD36" s="837"/>
      <c r="AE36" s="837"/>
      <c r="AF36" s="837"/>
      <c r="AG36" s="837"/>
      <c r="AH36" s="731">
        <v>177</v>
      </c>
      <c r="AI36" s="827" t="s">
        <v>8</v>
      </c>
      <c r="AJ36" s="827"/>
      <c r="AK36" s="827"/>
      <c r="AL36" s="827" t="s">
        <v>8</v>
      </c>
      <c r="AM36" s="827"/>
      <c r="AN36" s="827"/>
      <c r="AO36" s="827" t="s">
        <v>8</v>
      </c>
      <c r="AP36" s="827"/>
      <c r="AQ36" s="827"/>
      <c r="AR36" s="684" t="str">
        <f t="shared" si="26"/>
        <v>SI</v>
      </c>
      <c r="AS36" s="895"/>
      <c r="AT36" s="898"/>
      <c r="AU36" s="266"/>
      <c r="AV36" s="282"/>
      <c r="BA36" s="251"/>
    </row>
    <row r="37" spans="1:53" s="246" customFormat="1" ht="31.5" x14ac:dyDescent="0.25">
      <c r="A37" s="842"/>
      <c r="B37" s="642" t="s">
        <v>54</v>
      </c>
      <c r="C37" s="576">
        <v>307</v>
      </c>
      <c r="D37" s="14" t="str">
        <f>IFERROR(INDEX(DESEMPATE!$D$3:$D$28,MATCH('EXP GEN.'!B37,DESEMPATE!$C$3:$C$28,0)),"")</f>
        <v>IDOM INGENIERIA Y CONSULTORÍA S.A.U.</v>
      </c>
      <c r="E37" s="315" t="str">
        <f>IFERROR(IF(D37="","",IF(VLOOKUP(D37,DESEMPATE!D$3:$E$28,2,FALSE)=1,"N/A",IF(VLOOKUP(D37,DESEMPATE!D$3:$E$28,2,FALSE)&gt;=0.51,"SI","NO"))),"")</f>
        <v>SI</v>
      </c>
      <c r="F37" s="707" t="s">
        <v>361</v>
      </c>
      <c r="G37" s="716" t="s">
        <v>284</v>
      </c>
      <c r="H37" s="707"/>
      <c r="I37" s="714" t="s">
        <v>370</v>
      </c>
      <c r="J37" s="689" t="s">
        <v>9</v>
      </c>
      <c r="K37" s="744" t="s">
        <v>8</v>
      </c>
      <c r="L37" s="744" t="s">
        <v>9</v>
      </c>
      <c r="M37" s="744" t="s">
        <v>9</v>
      </c>
      <c r="N37" s="690">
        <v>1</v>
      </c>
      <c r="O37" s="717">
        <v>39722</v>
      </c>
      <c r="P37" s="717">
        <v>40238</v>
      </c>
      <c r="Q37" s="18">
        <f t="shared" si="25"/>
        <v>2010</v>
      </c>
      <c r="R37" s="19">
        <f>IFERROR(INDEX(PARAMETROS!$B$53:$B$79,MATCH(Q37,PARAMETROS!$A$53:$A$79,0)),"")</f>
        <v>515000</v>
      </c>
      <c r="S37" s="644">
        <v>153340</v>
      </c>
      <c r="T37" s="632" t="s">
        <v>286</v>
      </c>
      <c r="U37" s="634">
        <f>IFERROR(IF(T37="","",IF(T37="COP","N/A",IF(OR(T37="USD",T37="US"),1,IF(T37="EUR",VLOOKUP(P37,'SH EURO'!$A$6:$B$6567,2,FALSE),"INGRESAR TASA")))),"")</f>
        <v>1.36269</v>
      </c>
      <c r="V37" s="559">
        <f t="shared" si="22"/>
        <v>208954.88459999999</v>
      </c>
      <c r="W37" s="21">
        <f>IFERROR(IF(T37="","",IF(T37="COP",1,IF(U37&lt;&gt;"N/A",VLOOKUP(P37,'SH TRM'!$A$9:$B$9145,2,FALSE),"REVISAR"))),"")</f>
        <v>1932.32</v>
      </c>
      <c r="X37" s="562">
        <f t="shared" si="23"/>
        <v>403767702.61027199</v>
      </c>
      <c r="Y37" s="12">
        <f t="shared" si="24"/>
        <v>784.01495652480003</v>
      </c>
      <c r="Z37" s="12" t="str">
        <f t="shared" si="18"/>
        <v/>
      </c>
      <c r="AA37" s="12" t="str">
        <f t="shared" si="19"/>
        <v/>
      </c>
      <c r="AB37" s="12" t="str">
        <f t="shared" si="20"/>
        <v/>
      </c>
      <c r="AC37" s="12" t="str">
        <f t="shared" si="21"/>
        <v/>
      </c>
      <c r="AD37" s="837"/>
      <c r="AE37" s="837"/>
      <c r="AF37" s="837"/>
      <c r="AG37" s="837"/>
      <c r="AH37" s="731">
        <v>175</v>
      </c>
      <c r="AI37" s="827" t="s">
        <v>8</v>
      </c>
      <c r="AJ37" s="827"/>
      <c r="AK37" s="827"/>
      <c r="AL37" s="827" t="s">
        <v>8</v>
      </c>
      <c r="AM37" s="827"/>
      <c r="AN37" s="827"/>
      <c r="AO37" s="827" t="s">
        <v>8</v>
      </c>
      <c r="AP37" s="827"/>
      <c r="AQ37" s="827"/>
      <c r="AR37" s="684" t="str">
        <f t="shared" si="26"/>
        <v>SI</v>
      </c>
      <c r="AS37" s="895"/>
      <c r="AT37" s="898"/>
      <c r="AU37" s="266"/>
      <c r="AV37" s="282"/>
      <c r="BA37" s="251"/>
    </row>
    <row r="38" spans="1:53" s="246" customFormat="1" ht="85.5" x14ac:dyDescent="0.25">
      <c r="A38" s="843"/>
      <c r="B38" s="642" t="s">
        <v>58</v>
      </c>
      <c r="C38" s="576">
        <v>314</v>
      </c>
      <c r="D38" s="14" t="str">
        <f>IFERROR(INDEX(DESEMPATE!$D$3:$D$28,MATCH('EXP GEN.'!B38,DESEMPATE!$C$3:$C$28,0)),"")</f>
        <v>SUMATORIA SAS</v>
      </c>
      <c r="E38" s="315" t="str">
        <f>IFERROR(IF(D38="","",IF(VLOOKUP(D38,DESEMPATE!D$3:$E$28,2,FALSE)=1,"N/A",IF(VLOOKUP(D38,DESEMPATE!D$3:$E$28,2,FALSE)&gt;=0.51,"SI","NO"))),"")</f>
        <v>NO</v>
      </c>
      <c r="F38" s="689" t="s">
        <v>328</v>
      </c>
      <c r="G38" s="710" t="s">
        <v>301</v>
      </c>
      <c r="H38" s="689"/>
      <c r="I38" s="711" t="s">
        <v>371</v>
      </c>
      <c r="J38" s="689" t="s">
        <v>9</v>
      </c>
      <c r="K38" s="744" t="s">
        <v>9</v>
      </c>
      <c r="L38" s="744" t="s">
        <v>9</v>
      </c>
      <c r="M38" s="744" t="s">
        <v>8</v>
      </c>
      <c r="N38" s="690">
        <v>0.47</v>
      </c>
      <c r="O38" s="717">
        <v>39834</v>
      </c>
      <c r="P38" s="717">
        <v>40703</v>
      </c>
      <c r="Q38" s="18">
        <f t="shared" si="25"/>
        <v>2011</v>
      </c>
      <c r="R38" s="19">
        <f>IFERROR(INDEX(PARAMETROS!$B$53:$B$79,MATCH(Q38,PARAMETROS!$A$53:$A$79,0)),"")</f>
        <v>535600</v>
      </c>
      <c r="S38" s="645">
        <v>868754003</v>
      </c>
      <c r="T38" s="632" t="s">
        <v>360</v>
      </c>
      <c r="U38" s="634" t="str">
        <f>IFERROR(IF(T38="","",IF(T38="COP","N/A",IF(OR(T38="USD",T38="US"),1,IF(T38="EUR",VLOOKUP(P38,'SH EURO'!$A$6:$B$6567,2,FALSE),"INGRESAR TASA")))),"")</f>
        <v>N/A</v>
      </c>
      <c r="V38" s="559" t="str">
        <f t="shared" si="22"/>
        <v>N/A</v>
      </c>
      <c r="W38" s="21">
        <f>IFERROR(IF(T38="","",IF(T38="COP",1,IF(U38&lt;&gt;"N/A",VLOOKUP(P38,'SH TRM'!$A$9:$B$9145,2,FALSE),"REVISAR"))),"")</f>
        <v>1</v>
      </c>
      <c r="X38" s="562">
        <f t="shared" si="23"/>
        <v>868754003</v>
      </c>
      <c r="Y38" s="12">
        <f t="shared" si="24"/>
        <v>1622.0201699029126</v>
      </c>
      <c r="Z38" s="12" t="str">
        <f t="shared" si="18"/>
        <v/>
      </c>
      <c r="AA38" s="12" t="str">
        <f t="shared" si="19"/>
        <v/>
      </c>
      <c r="AB38" s="12" t="str">
        <f t="shared" si="20"/>
        <v/>
      </c>
      <c r="AC38" s="12" t="str">
        <f t="shared" si="21"/>
        <v/>
      </c>
      <c r="AD38" s="838"/>
      <c r="AE38" s="838"/>
      <c r="AF38" s="838"/>
      <c r="AG38" s="838"/>
      <c r="AH38" s="722" t="s">
        <v>9</v>
      </c>
      <c r="AI38" s="827"/>
      <c r="AJ38" s="827"/>
      <c r="AK38" s="827"/>
      <c r="AL38" s="827"/>
      <c r="AM38" s="827"/>
      <c r="AN38" s="827"/>
      <c r="AO38" s="827"/>
      <c r="AP38" s="827"/>
      <c r="AQ38" s="827"/>
      <c r="AR38" s="684" t="str">
        <f t="shared" si="26"/>
        <v>NO</v>
      </c>
      <c r="AS38" s="895"/>
      <c r="AT38" s="898"/>
      <c r="AU38" s="266"/>
      <c r="AV38" s="282"/>
      <c r="BA38" s="251"/>
    </row>
    <row r="39" spans="1:53" s="246" customFormat="1" ht="42.75" x14ac:dyDescent="0.25">
      <c r="A39" s="843"/>
      <c r="B39" s="642" t="s">
        <v>54</v>
      </c>
      <c r="C39" s="576">
        <v>309</v>
      </c>
      <c r="D39" s="14" t="str">
        <f>IFERROR(INDEX(DESEMPATE!$D$3:$D$28,MATCH('EXP GEN.'!B39,DESEMPATE!$C$3:$C$28,0)),"")</f>
        <v>IDOM INGENIERIA Y CONSULTORÍA S.A.U.</v>
      </c>
      <c r="E39" s="315" t="str">
        <f>IFERROR(IF(D39="","",IF(VLOOKUP(D39,DESEMPATE!D$3:$E$28,2,FALSE)=1,"N/A",IF(VLOOKUP(D39,DESEMPATE!D$3:$E$28,2,FALSE)&gt;=0.51,"SI","NO"))),"")</f>
        <v>SI</v>
      </c>
      <c r="F39" s="689" t="s">
        <v>368</v>
      </c>
      <c r="G39" s="710" t="s">
        <v>364</v>
      </c>
      <c r="H39" s="689"/>
      <c r="I39" s="711" t="s">
        <v>372</v>
      </c>
      <c r="J39" s="689" t="s">
        <v>9</v>
      </c>
      <c r="K39" s="744" t="s">
        <v>9</v>
      </c>
      <c r="L39" s="744" t="s">
        <v>8</v>
      </c>
      <c r="M39" s="744" t="s">
        <v>9</v>
      </c>
      <c r="N39" s="685">
        <v>1</v>
      </c>
      <c r="O39" s="686">
        <v>41760</v>
      </c>
      <c r="P39" s="686">
        <v>42646</v>
      </c>
      <c r="Q39" s="18">
        <f t="shared" si="25"/>
        <v>2016</v>
      </c>
      <c r="R39" s="19">
        <f>IFERROR(INDEX(PARAMETROS!$B$53:$B$79,MATCH(Q39,PARAMETROS!$A$53:$A$79,0)),"")</f>
        <v>689455</v>
      </c>
      <c r="S39" s="645">
        <v>10787624.6</v>
      </c>
      <c r="T39" s="564" t="s">
        <v>376</v>
      </c>
      <c r="U39" s="647">
        <v>5.1499999999999997E-2</v>
      </c>
      <c r="V39" s="559">
        <f t="shared" si="22"/>
        <v>555562.66689999995</v>
      </c>
      <c r="W39" s="21">
        <f>IFERROR(IF(T39="","",IF(T39="COP",1,IF(U39&lt;&gt;"N/A",VLOOKUP(P39,'SH TRM'!$A$9:$B$9145,2,FALSE),"REVISAR"))),"")</f>
        <v>2880.08</v>
      </c>
      <c r="X39" s="562">
        <f t="shared" si="23"/>
        <v>1600064925.6853518</v>
      </c>
      <c r="Y39" s="12">
        <f t="shared" si="24"/>
        <v>2320.76774508177</v>
      </c>
      <c r="Z39" s="12" t="str">
        <f t="shared" si="18"/>
        <v/>
      </c>
      <c r="AA39" s="12" t="str">
        <f t="shared" si="19"/>
        <v/>
      </c>
      <c r="AB39" s="12" t="str">
        <f t="shared" si="20"/>
        <v/>
      </c>
      <c r="AC39" s="12" t="str">
        <f t="shared" si="21"/>
        <v/>
      </c>
      <c r="AD39" s="838"/>
      <c r="AE39" s="838"/>
      <c r="AF39" s="838"/>
      <c r="AG39" s="838"/>
      <c r="AH39" s="722" t="s">
        <v>9</v>
      </c>
      <c r="AI39" s="827"/>
      <c r="AJ39" s="827"/>
      <c r="AK39" s="827"/>
      <c r="AL39" s="827"/>
      <c r="AM39" s="827"/>
      <c r="AN39" s="827"/>
      <c r="AO39" s="827"/>
      <c r="AP39" s="827"/>
      <c r="AQ39" s="827"/>
      <c r="AR39" s="684" t="str">
        <f t="shared" si="26"/>
        <v>NO</v>
      </c>
      <c r="AS39" s="895"/>
      <c r="AT39" s="898"/>
      <c r="AU39" s="266"/>
      <c r="AV39" s="282"/>
      <c r="BA39" s="251"/>
    </row>
    <row r="40" spans="1:53" s="246" customFormat="1" ht="32.25" thickBot="1" x14ac:dyDescent="0.3">
      <c r="A40" s="843"/>
      <c r="B40" s="642" t="s">
        <v>54</v>
      </c>
      <c r="C40" s="576">
        <v>311</v>
      </c>
      <c r="D40" s="14" t="str">
        <f>IFERROR(INDEX(DESEMPATE!$D$3:$D$28,MATCH('EXP GEN.'!B40,DESEMPATE!$C$3:$C$28,0)),"")</f>
        <v>IDOM INGENIERIA Y CONSULTORÍA S.A.U.</v>
      </c>
      <c r="E40" s="315" t="str">
        <f>IFERROR(IF(D40="","",IF(VLOOKUP(D40,DESEMPATE!D$3:$E$28,2,FALSE)=1,"N/A",IF(VLOOKUP(D40,DESEMPATE!D$3:$E$28,2,FALSE)&gt;=0.51,"SI","NO"))),"")</f>
        <v>SI</v>
      </c>
      <c r="F40" s="689" t="s">
        <v>361</v>
      </c>
      <c r="G40" s="710" t="s">
        <v>284</v>
      </c>
      <c r="H40" s="689"/>
      <c r="I40" s="711" t="s">
        <v>373</v>
      </c>
      <c r="J40" s="689" t="s">
        <v>9</v>
      </c>
      <c r="K40" s="744" t="s">
        <v>9</v>
      </c>
      <c r="L40" s="744" t="s">
        <v>8</v>
      </c>
      <c r="M40" s="744" t="s">
        <v>9</v>
      </c>
      <c r="N40" s="685">
        <v>0.5</v>
      </c>
      <c r="O40" s="686">
        <v>39142</v>
      </c>
      <c r="P40" s="686">
        <v>40910</v>
      </c>
      <c r="Q40" s="18">
        <f t="shared" si="25"/>
        <v>2012</v>
      </c>
      <c r="R40" s="19">
        <f>IFERROR(INDEX(PARAMETROS!$B$53:$B$79,MATCH(Q40,PARAMETROS!$A$53:$A$79,0)),"")</f>
        <v>566700</v>
      </c>
      <c r="S40" s="645">
        <v>1074000</v>
      </c>
      <c r="T40" s="564" t="s">
        <v>286</v>
      </c>
      <c r="U40" s="634">
        <f>IFERROR(IF(T40="","",IF(T40="COP","N/A",IF(OR(T40="USD",T40="US"),1,IF(T40="EUR",VLOOKUP(P40,'SH EURO'!$A$6:$B$6567,2,FALSE),"INGRESAR TASA")))),"")</f>
        <v>1.2954000000000001</v>
      </c>
      <c r="V40" s="559">
        <f t="shared" si="22"/>
        <v>1391259.6</v>
      </c>
      <c r="W40" s="21">
        <f>IFERROR(IF(T40="","",IF(T40="COP",1,IF(U40&lt;&gt;"N/A",VLOOKUP(P40,'SH TRM'!$A$9:$B$9145,2,FALSE),"REVISAR"))),"")</f>
        <v>1942.7</v>
      </c>
      <c r="X40" s="562">
        <f t="shared" si="23"/>
        <v>2702800024.9200001</v>
      </c>
      <c r="Y40" s="12">
        <f t="shared" si="24"/>
        <v>4769.3665518263633</v>
      </c>
      <c r="Z40" s="12" t="str">
        <f t="shared" si="18"/>
        <v/>
      </c>
      <c r="AA40" s="12" t="str">
        <f t="shared" si="19"/>
        <v/>
      </c>
      <c r="AB40" s="12" t="str">
        <f t="shared" si="20"/>
        <v/>
      </c>
      <c r="AC40" s="12" t="str">
        <f t="shared" si="21"/>
        <v/>
      </c>
      <c r="AD40" s="838"/>
      <c r="AE40" s="838"/>
      <c r="AF40" s="838"/>
      <c r="AG40" s="838"/>
      <c r="AH40" s="722" t="s">
        <v>9</v>
      </c>
      <c r="AI40" s="830"/>
      <c r="AJ40" s="831"/>
      <c r="AK40" s="832"/>
      <c r="AL40" s="830"/>
      <c r="AM40" s="831"/>
      <c r="AN40" s="832"/>
      <c r="AO40" s="830"/>
      <c r="AP40" s="831"/>
      <c r="AQ40" s="832"/>
      <c r="AR40" s="684" t="str">
        <f t="shared" si="26"/>
        <v>NO</v>
      </c>
      <c r="AS40" s="895"/>
      <c r="AT40" s="899"/>
      <c r="AU40" s="266"/>
      <c r="BA40" s="251"/>
    </row>
    <row r="41" spans="1:53" s="246" customFormat="1" ht="30.75" customHeight="1" x14ac:dyDescent="0.25">
      <c r="A41" s="843"/>
      <c r="B41" s="642" t="s">
        <v>54</v>
      </c>
      <c r="C41" s="576"/>
      <c r="D41" s="14" t="str">
        <f>IFERROR(INDEX(DESEMPATE!$D$3:$D$28,MATCH('EXP GEN.'!B41,DESEMPATE!$C$3:$C$28,0)),"")</f>
        <v>IDOM INGENIERIA Y CONSULTORÍA S.A.U.</v>
      </c>
      <c r="E41" s="315" t="str">
        <f>IFERROR(IF(D41="","",IF(VLOOKUP(D41,DESEMPATE!D$3:$E$28,2,FALSE)=1,"N/A",IF(VLOOKUP(D41,DESEMPATE!D$3:$E$28,2,FALSE)&gt;=0.51,"SI","NO"))),"")</f>
        <v>SI</v>
      </c>
      <c r="F41" s="689" t="s">
        <v>374</v>
      </c>
      <c r="G41" s="710" t="s">
        <v>284</v>
      </c>
      <c r="H41" s="689"/>
      <c r="I41" s="711" t="s">
        <v>375</v>
      </c>
      <c r="J41" s="689" t="s">
        <v>9</v>
      </c>
      <c r="K41" s="744" t="s">
        <v>9</v>
      </c>
      <c r="L41" s="744" t="s">
        <v>9</v>
      </c>
      <c r="M41" s="744" t="s">
        <v>9</v>
      </c>
      <c r="N41" s="685">
        <v>1</v>
      </c>
      <c r="O41" s="686">
        <v>37681</v>
      </c>
      <c r="P41" s="686">
        <v>40299</v>
      </c>
      <c r="Q41" s="18">
        <f t="shared" si="25"/>
        <v>2010</v>
      </c>
      <c r="R41" s="19">
        <f>IFERROR(INDEX(PARAMETROS!$B$53:$B$79,MATCH(Q41,PARAMETROS!$A$53:$A$79,0)),"")</f>
        <v>515000</v>
      </c>
      <c r="S41" s="645">
        <v>1739065156.72</v>
      </c>
      <c r="T41" s="564"/>
      <c r="U41" s="634" t="str">
        <f>IFERROR(IF(T41="","",IF(T41="COP","N/A",IF(OR(T41="USD",T41="US"),1,IF(T41="EUR",VLOOKUP(P41,'SH EURO'!$A$6:$B$6567,2,FALSE),"INGRESAR TASA")))),"")</f>
        <v/>
      </c>
      <c r="V41" s="559" t="str">
        <f t="shared" si="22"/>
        <v/>
      </c>
      <c r="W41" s="21" t="str">
        <f>IFERROR(IF(T41="","",IF(T41="COP",1,IF(U41&lt;&gt;"N/A",VLOOKUP(P41,'SH TRM'!$A$9:$B$9145,2,FALSE),"REVISAR"))),"")</f>
        <v/>
      </c>
      <c r="X41" s="562" t="str">
        <f t="shared" si="23"/>
        <v/>
      </c>
      <c r="Y41" s="12" t="str">
        <f t="shared" si="24"/>
        <v/>
      </c>
      <c r="Z41" s="12" t="str">
        <f t="shared" si="18"/>
        <v/>
      </c>
      <c r="AA41" s="12" t="str">
        <f t="shared" si="19"/>
        <v/>
      </c>
      <c r="AB41" s="12" t="str">
        <f t="shared" si="20"/>
        <v/>
      </c>
      <c r="AC41" s="12" t="str">
        <f t="shared" si="21"/>
        <v/>
      </c>
      <c r="AD41" s="838"/>
      <c r="AE41" s="838"/>
      <c r="AF41" s="838"/>
      <c r="AG41" s="838"/>
      <c r="AH41" s="722"/>
      <c r="AI41" s="827"/>
      <c r="AJ41" s="827"/>
      <c r="AK41" s="827"/>
      <c r="AL41" s="827"/>
      <c r="AM41" s="827"/>
      <c r="AN41" s="827"/>
      <c r="AO41" s="827"/>
      <c r="AP41" s="827"/>
      <c r="AQ41" s="827"/>
      <c r="AR41" s="684" t="str">
        <f t="shared" si="26"/>
        <v/>
      </c>
      <c r="AS41" s="895"/>
      <c r="AT41" s="286"/>
      <c r="AU41" s="266"/>
      <c r="BA41" s="251"/>
    </row>
    <row r="42" spans="1:53" s="600" customFormat="1" ht="12" customHeight="1" thickBot="1" x14ac:dyDescent="0.3">
      <c r="A42" s="844"/>
      <c r="B42" s="35"/>
      <c r="C42" s="137"/>
      <c r="D42" s="47" t="str">
        <f>IFERROR(INDEX(DESEMPATE!$D$3:$D$28,MATCH('EXP GEN.'!B42,DESEMPATE!$C$3:$C$28,0)),"")</f>
        <v/>
      </c>
      <c r="E42" s="336" t="str">
        <f>IFERROR(IF(D42="","",IF(VLOOKUP(D42,DESEMPATE!D$3:$E$28,2,FALSE)=1,"N/A",IF(VLOOKUP(D42,DESEMPATE!D$3:$E$28,2,FALSE)&gt;=0.51,"SI","NO"))),"")</f>
        <v/>
      </c>
      <c r="F42" s="138"/>
      <c r="G42" s="260"/>
      <c r="H42" s="138"/>
      <c r="I42" s="258"/>
      <c r="J42" s="138"/>
      <c r="K42" s="606"/>
      <c r="L42" s="606"/>
      <c r="M42" s="606"/>
      <c r="N42" s="37"/>
      <c r="O42" s="364"/>
      <c r="P42" s="364"/>
      <c r="Q42" s="38" t="str">
        <f t="shared" si="25"/>
        <v/>
      </c>
      <c r="R42" s="39" t="str">
        <f>IFERROR(INDEX(PARAMETROS!$B$53:$B$79,MATCH(Q42,PARAMETROS!$A$53:$A$79,0)),"")</f>
        <v/>
      </c>
      <c r="S42" s="646"/>
      <c r="T42" s="40"/>
      <c r="U42" s="637" t="str">
        <f>IFERROR(IF(T42="","",IF(T42="COP","N/A",IF(OR(T42="USD",T42="US"),1,IF(T42="EUR",VLOOKUP(P42,'SH EURO'!$A$6:$B$6567,2,FALSE),"INGRESAR TASA")))),"")</f>
        <v/>
      </c>
      <c r="V42" s="560" t="str">
        <f t="shared" si="22"/>
        <v/>
      </c>
      <c r="W42" s="41" t="str">
        <f>IFERROR(IF(T42="","",IF(T42="COP",1,IF(U42&lt;&gt;"N/A",VLOOKUP(P42,'SH TRM'!$A$9:$B$9145,2,FALSE),"REVISAR"))),"")</f>
        <v/>
      </c>
      <c r="X42" s="563" t="str">
        <f t="shared" si="23"/>
        <v/>
      </c>
      <c r="Y42" s="42" t="str">
        <f t="shared" si="24"/>
        <v/>
      </c>
      <c r="Z42" s="42" t="str">
        <f t="shared" si="18"/>
        <v/>
      </c>
      <c r="AA42" s="42" t="str">
        <f t="shared" si="19"/>
        <v/>
      </c>
      <c r="AB42" s="42" t="str">
        <f t="shared" si="20"/>
        <v/>
      </c>
      <c r="AC42" s="42" t="str">
        <f t="shared" si="21"/>
        <v/>
      </c>
      <c r="AD42" s="839"/>
      <c r="AE42" s="839"/>
      <c r="AF42" s="839"/>
      <c r="AG42" s="839"/>
      <c r="AH42" s="723"/>
      <c r="AI42" s="828"/>
      <c r="AJ42" s="828"/>
      <c r="AK42" s="828"/>
      <c r="AL42" s="828"/>
      <c r="AM42" s="828"/>
      <c r="AN42" s="828"/>
      <c r="AO42" s="828"/>
      <c r="AP42" s="828"/>
      <c r="AQ42" s="828"/>
      <c r="AR42" s="696" t="str">
        <f t="shared" si="26"/>
        <v/>
      </c>
      <c r="AS42" s="896"/>
      <c r="AT42" s="263"/>
      <c r="AU42" s="599"/>
      <c r="BA42" s="601"/>
    </row>
    <row r="43" spans="1:53" s="246" customFormat="1" ht="30.75" customHeight="1" x14ac:dyDescent="0.25">
      <c r="A43" s="841" t="s">
        <v>155</v>
      </c>
      <c r="B43" s="584"/>
      <c r="C43" s="140"/>
      <c r="D43" s="140" t="str">
        <f>IFERROR(INDEX(DESEMPATE!$D$3:$D$28,MATCH('EXP GEN.'!B43,DESEMPATE!$C$3:$C$28,0)),"")</f>
        <v/>
      </c>
      <c r="E43" s="585" t="str">
        <f>IFERROR(IF(D43="","",IF(VLOOKUP(D43,DESEMPATE!D$3:$E$28,2,FALSE)=1,"N/A",IF(VLOOKUP(D43,DESEMPATE!D$3:$E$28,2,FALSE)&gt;=0.51,"SI","NO"))),"")</f>
        <v/>
      </c>
      <c r="F43" s="141"/>
      <c r="G43" s="261"/>
      <c r="H43" s="141"/>
      <c r="I43" s="259"/>
      <c r="J43" s="141"/>
      <c r="K43" s="608"/>
      <c r="L43" s="608"/>
      <c r="M43" s="608"/>
      <c r="N43" s="635"/>
      <c r="O43" s="588"/>
      <c r="P43" s="588"/>
      <c r="Q43" s="589" t="str">
        <f t="shared" si="25"/>
        <v/>
      </c>
      <c r="R43" s="619" t="str">
        <f>IFERROR(INDEX(PARAMETROS!$B$53:$B$79,MATCH(Q43,PARAMETROS!$A$53:$A$79,0)),"")</f>
        <v/>
      </c>
      <c r="S43" s="543"/>
      <c r="T43" s="591"/>
      <c r="U43" s="636" t="str">
        <f>IFERROR(IF(T43="","",IF(T43="COP","N/A",IF(OR(T43="USD",T43="US"),1,IF(T43="EUR",VLOOKUP(P43,'SH EURO'!$A$6:$B$6567,2,FALSE),"INGRESAR TASA")))),"")</f>
        <v/>
      </c>
      <c r="V43" s="593" t="str">
        <f t="shared" si="22"/>
        <v/>
      </c>
      <c r="W43" s="25" t="str">
        <f>IFERROR(IF(T43="","",IF(T43="COP",1,IF(U43&lt;&gt;"N/A",VLOOKUP(P43,'SH TRM'!$A$9:$B$9145,2,FALSE),"REVISAR"))),"")</f>
        <v/>
      </c>
      <c r="X43" s="594" t="str">
        <f t="shared" si="23"/>
        <v/>
      </c>
      <c r="Y43" s="592" t="str">
        <f t="shared" si="24"/>
        <v/>
      </c>
      <c r="Z43" s="592" t="str">
        <f t="shared" si="18"/>
        <v/>
      </c>
      <c r="AA43" s="592" t="str">
        <f t="shared" si="19"/>
        <v/>
      </c>
      <c r="AB43" s="592" t="str">
        <f t="shared" si="20"/>
        <v/>
      </c>
      <c r="AC43" s="592" t="str">
        <f t="shared" si="21"/>
        <v/>
      </c>
      <c r="AD43" s="836" t="str">
        <f>IFERROR(IF(COUNTIF(AC43:AC52,"")=10,"",IF(SUM(AC43:AC52)&gt;=CM010EG,"CUMPLE","NO CUMPLE")),"")</f>
        <v/>
      </c>
      <c r="AE43" s="836" t="str">
        <f>IFERROR(IF(COUNTIF(Z43:Z52,"")=10,"",IF(COUNTIF(E43:E52,"N/A")&gt;0,IF(SUMIF(E43:E52,"N/A",Z43:Z52)&gt;=CM010EGC1,"CUMPLE","NO CUMPLE"),IF(AND(SUM(Z43:Z52)&gt;=CM010EGC1,SUMIF(E43:E52,"SI",Z43:Z52)&gt;=0.51*SUM(Z43:Z52)),"CUMPLE","NO CUMPLE"))),"")</f>
        <v/>
      </c>
      <c r="AF43" s="836" t="str">
        <f>IFERROR(IF(COUNTIF(AA43:AA52,"")=10,"",IF(COUNTIF(E43:E52,"N/A")&gt;0,IF(SUMIF(E43:E52,"N/A",AA43:AA52)&gt;=CM010EGC2,"CUMPLE","NO CUMPLE"),IF(SUM(AA43:AA52)&gt;=CM010EGC2,"CUMPLE","NO CUMPLE"))),"")</f>
        <v/>
      </c>
      <c r="AG43" s="836" t="str">
        <f>IFERROR(IF(COUNTIF(AB43:AB52,"")=10,"",IF(COUNTIF(E43:E52,"N/A")&gt;0,IF(SUMIF(E43:E52,"N/A",AB43:AB52)&gt;=CM010EGC3,"CUMPLE","NO CUMPLE"),IF(SUM(AB43:AB52)&gt;=CM010EGC3,"CUMPLE","NO CUMPLE"))),"")</f>
        <v/>
      </c>
      <c r="AH43" s="505"/>
      <c r="AI43" s="840"/>
      <c r="AJ43" s="840"/>
      <c r="AK43" s="840"/>
      <c r="AL43" s="840"/>
      <c r="AM43" s="840"/>
      <c r="AN43" s="840"/>
      <c r="AO43" s="840"/>
      <c r="AP43" s="840"/>
      <c r="AQ43" s="840"/>
      <c r="AR43" s="608" t="str">
        <f t="shared" si="26"/>
        <v/>
      </c>
      <c r="AS43" s="894" t="s">
        <v>209</v>
      </c>
      <c r="AT43" s="506"/>
      <c r="AU43" s="266"/>
      <c r="AV43" s="282"/>
      <c r="BA43" s="251"/>
    </row>
    <row r="44" spans="1:53" s="246" customFormat="1" ht="30.75" customHeight="1" x14ac:dyDescent="0.25">
      <c r="A44" s="842"/>
      <c r="B44" s="13"/>
      <c r="C44" s="14"/>
      <c r="D44" s="14" t="str">
        <f>IFERROR(INDEX(DESEMPATE!$D$3:$D$28,MATCH('EXP GEN.'!B44,DESEMPATE!$C$3:$C$28,0)),"")</f>
        <v/>
      </c>
      <c r="E44" s="315" t="str">
        <f>IFERROR(IF(D44="","",IF(VLOOKUP(D44,DESEMPATE!D$3:$E$28,2,FALSE)=1,"N/A",IF(VLOOKUP(D44,DESEMPATE!D$3:$E$28,2,FALSE)&gt;=0.51,"SI","NO"))),"")</f>
        <v/>
      </c>
      <c r="F44" s="141"/>
      <c r="G44" s="261"/>
      <c r="H44" s="141"/>
      <c r="I44" s="259"/>
      <c r="J44" s="22"/>
      <c r="K44" s="492"/>
      <c r="L44" s="492"/>
      <c r="M44" s="492"/>
      <c r="N44" s="23"/>
      <c r="O44" s="289"/>
      <c r="P44" s="17"/>
      <c r="Q44" s="18" t="str">
        <f t="shared" si="25"/>
        <v/>
      </c>
      <c r="R44" s="19" t="str">
        <f>IFERROR(INDEX(PARAMETROS!$B$53:$B$79,MATCH(Q44,PARAMETROS!$A$53:$A$79,0)),"")</f>
        <v/>
      </c>
      <c r="S44" s="543"/>
      <c r="T44" s="19"/>
      <c r="U44" s="634" t="str">
        <f>IFERROR(IF(T44="","",IF(T44="COP","N/A",IF(OR(T44="USD",T44="US"),1,IF(T44="EUR",VLOOKUP(P44,'SH EURO'!$A$6:$B$6567,2,FALSE),"INGRESAR TASA")))),"")</f>
        <v/>
      </c>
      <c r="V44" s="559" t="str">
        <f t="shared" si="22"/>
        <v/>
      </c>
      <c r="W44" s="21" t="str">
        <f>IFERROR(IF(T44="","",IF(T44="COP",1,IF(U44&lt;&gt;"N/A",VLOOKUP(P44,'SH TRM'!$A$9:$B$9145,2,FALSE),"REVISAR"))),"")</f>
        <v/>
      </c>
      <c r="X44" s="562" t="str">
        <f t="shared" si="23"/>
        <v/>
      </c>
      <c r="Y44" s="12" t="str">
        <f t="shared" si="24"/>
        <v/>
      </c>
      <c r="Z44" s="12" t="str">
        <f t="shared" si="18"/>
        <v/>
      </c>
      <c r="AA44" s="12" t="str">
        <f t="shared" si="19"/>
        <v/>
      </c>
      <c r="AB44" s="12" t="str">
        <f t="shared" si="20"/>
        <v/>
      </c>
      <c r="AC44" s="12" t="str">
        <f t="shared" si="21"/>
        <v/>
      </c>
      <c r="AD44" s="837"/>
      <c r="AE44" s="837"/>
      <c r="AF44" s="837"/>
      <c r="AG44" s="837"/>
      <c r="AH44" s="505"/>
      <c r="AI44" s="827"/>
      <c r="AJ44" s="827"/>
      <c r="AK44" s="827"/>
      <c r="AL44" s="827"/>
      <c r="AM44" s="827"/>
      <c r="AN44" s="827"/>
      <c r="AO44" s="827"/>
      <c r="AP44" s="827"/>
      <c r="AQ44" s="827"/>
      <c r="AR44" s="492" t="str">
        <f t="shared" si="26"/>
        <v/>
      </c>
      <c r="AS44" s="895"/>
      <c r="AT44" s="506"/>
      <c r="AU44" s="266"/>
      <c r="AV44" s="282"/>
      <c r="BA44" s="251"/>
    </row>
    <row r="45" spans="1:53" s="246" customFormat="1" ht="30.75" customHeight="1" x14ac:dyDescent="0.25">
      <c r="A45" s="842"/>
      <c r="B45" s="13"/>
      <c r="C45" s="14"/>
      <c r="D45" s="14" t="str">
        <f>IFERROR(INDEX(DESEMPATE!$D$3:$D$28,MATCH('EXP GEN.'!B45,DESEMPATE!$C$3:$C$28,0)),"")</f>
        <v/>
      </c>
      <c r="E45" s="315" t="str">
        <f>IFERROR(IF(D45="","",IF(VLOOKUP(D45,DESEMPATE!D$3:$E$28,2,FALSE)=1,"N/A",IF(VLOOKUP(D45,DESEMPATE!D$3:$E$28,2,FALSE)&gt;=0.51,"SI","NO"))),"")</f>
        <v/>
      </c>
      <c r="F45" s="141"/>
      <c r="G45" s="261"/>
      <c r="H45" s="141"/>
      <c r="I45" s="259"/>
      <c r="J45" s="22"/>
      <c r="K45" s="492"/>
      <c r="L45" s="492"/>
      <c r="M45" s="492"/>
      <c r="N45" s="23"/>
      <c r="O45" s="289"/>
      <c r="P45" s="17"/>
      <c r="Q45" s="18" t="str">
        <f t="shared" si="25"/>
        <v/>
      </c>
      <c r="R45" s="19" t="str">
        <f>IFERROR(INDEX(PARAMETROS!$B$53:$B$79,MATCH(Q45,PARAMETROS!$A$53:$A$79,0)),"")</f>
        <v/>
      </c>
      <c r="S45" s="543"/>
      <c r="T45" s="19"/>
      <c r="U45" s="634" t="str">
        <f>IFERROR(IF(T45="","",IF(T45="COP","N/A",IF(OR(T45="USD",T45="US"),1,IF(T45="EUR",VLOOKUP(P45,'SH EURO'!$A$6:$B$6567,2,FALSE),"INGRESAR TASA")))),"")</f>
        <v/>
      </c>
      <c r="V45" s="559" t="str">
        <f t="shared" si="22"/>
        <v/>
      </c>
      <c r="W45" s="21" t="str">
        <f>IFERROR(IF(T45="","",IF(T45="COP",1,IF(U45&lt;&gt;"N/A",VLOOKUP(P45,'SH TRM'!$A$9:$B$9145,2,FALSE),"REVISAR"))),"")</f>
        <v/>
      </c>
      <c r="X45" s="562" t="str">
        <f t="shared" si="23"/>
        <v/>
      </c>
      <c r="Y45" s="12" t="str">
        <f t="shared" si="24"/>
        <v/>
      </c>
      <c r="Z45" s="12" t="str">
        <f t="shared" si="18"/>
        <v/>
      </c>
      <c r="AA45" s="12" t="str">
        <f t="shared" si="19"/>
        <v/>
      </c>
      <c r="AB45" s="12" t="str">
        <f t="shared" si="20"/>
        <v/>
      </c>
      <c r="AC45" s="12" t="str">
        <f t="shared" si="21"/>
        <v/>
      </c>
      <c r="AD45" s="837"/>
      <c r="AE45" s="837"/>
      <c r="AF45" s="837"/>
      <c r="AG45" s="837"/>
      <c r="AH45" s="505"/>
      <c r="AI45" s="827"/>
      <c r="AJ45" s="827"/>
      <c r="AK45" s="827"/>
      <c r="AL45" s="827"/>
      <c r="AM45" s="827"/>
      <c r="AN45" s="827"/>
      <c r="AO45" s="827"/>
      <c r="AP45" s="827"/>
      <c r="AQ45" s="827"/>
      <c r="AR45" s="492" t="str">
        <f t="shared" si="26"/>
        <v/>
      </c>
      <c r="AS45" s="895"/>
      <c r="AT45" s="506"/>
      <c r="AU45" s="266"/>
      <c r="AV45" s="282"/>
      <c r="BA45" s="251"/>
    </row>
    <row r="46" spans="1:53" s="246" customFormat="1" ht="30.75" customHeight="1" x14ac:dyDescent="0.25">
      <c r="A46" s="842"/>
      <c r="B46" s="13"/>
      <c r="C46" s="14"/>
      <c r="D46" s="14" t="str">
        <f>IFERROR(INDEX(DESEMPATE!$D$3:$D$28,MATCH('EXP GEN.'!B46,DESEMPATE!$C$3:$C$28,0)),"")</f>
        <v/>
      </c>
      <c r="E46" s="315" t="str">
        <f>IFERROR(IF(D46="","",IF(VLOOKUP(D46,DESEMPATE!D$3:$E$28,2,FALSE)=1,"N/A",IF(VLOOKUP(D46,DESEMPATE!D$3:$E$28,2,FALSE)&gt;=0.51,"SI","NO"))),"")</f>
        <v/>
      </c>
      <c r="F46" s="141"/>
      <c r="G46" s="261"/>
      <c r="H46" s="141"/>
      <c r="I46" s="259"/>
      <c r="J46" s="22"/>
      <c r="K46" s="492"/>
      <c r="L46" s="492"/>
      <c r="M46" s="492"/>
      <c r="N46" s="23"/>
      <c r="O46" s="289"/>
      <c r="P46" s="17"/>
      <c r="Q46" s="18" t="str">
        <f t="shared" si="25"/>
        <v/>
      </c>
      <c r="R46" s="19" t="str">
        <f>IFERROR(INDEX(PARAMETROS!$B$53:$B$79,MATCH(Q46,PARAMETROS!$A$53:$A$79,0)),"")</f>
        <v/>
      </c>
      <c r="S46" s="543"/>
      <c r="T46" s="19"/>
      <c r="U46" s="634" t="str">
        <f>IFERROR(IF(T46="","",IF(T46="COP","N/A",IF(OR(T46="USD",T46="US"),1,IF(T46="EUR",VLOOKUP(P46,'SH EURO'!$A$6:$B$6567,2,FALSE),"INGRESAR TASA")))),"")</f>
        <v/>
      </c>
      <c r="V46" s="559" t="str">
        <f t="shared" si="22"/>
        <v/>
      </c>
      <c r="W46" s="21" t="str">
        <f>IFERROR(IF(T46="","",IF(T46="COP",1,IF(U46&lt;&gt;"N/A",VLOOKUP(P46,'SH TRM'!$A$9:$B$9145,2,FALSE),"REVISAR"))),"")</f>
        <v/>
      </c>
      <c r="X46" s="562" t="str">
        <f t="shared" si="23"/>
        <v/>
      </c>
      <c r="Y46" s="12" t="str">
        <f t="shared" si="24"/>
        <v/>
      </c>
      <c r="Z46" s="12" t="str">
        <f t="shared" si="18"/>
        <v/>
      </c>
      <c r="AA46" s="12" t="str">
        <f t="shared" si="19"/>
        <v/>
      </c>
      <c r="AB46" s="12" t="str">
        <f t="shared" si="20"/>
        <v/>
      </c>
      <c r="AC46" s="12" t="str">
        <f t="shared" si="21"/>
        <v/>
      </c>
      <c r="AD46" s="837"/>
      <c r="AE46" s="837"/>
      <c r="AF46" s="837"/>
      <c r="AG46" s="837"/>
      <c r="AH46" s="505"/>
      <c r="AI46" s="827"/>
      <c r="AJ46" s="827"/>
      <c r="AK46" s="827"/>
      <c r="AL46" s="827"/>
      <c r="AM46" s="827"/>
      <c r="AN46" s="827"/>
      <c r="AO46" s="827"/>
      <c r="AP46" s="827"/>
      <c r="AQ46" s="827"/>
      <c r="AR46" s="492" t="str">
        <f t="shared" si="26"/>
        <v/>
      </c>
      <c r="AS46" s="895"/>
      <c r="AT46" s="506"/>
      <c r="AU46" s="266"/>
      <c r="AV46" s="282"/>
      <c r="BA46" s="251"/>
    </row>
    <row r="47" spans="1:53" s="246" customFormat="1" ht="30.75" customHeight="1" x14ac:dyDescent="0.25">
      <c r="A47" s="842"/>
      <c r="B47" s="13"/>
      <c r="C47" s="14"/>
      <c r="D47" s="14" t="str">
        <f>IFERROR(INDEX(DESEMPATE!$D$3:$D$28,MATCH('EXP GEN.'!B47,DESEMPATE!$C$3:$C$28,0)),"")</f>
        <v/>
      </c>
      <c r="E47" s="315" t="str">
        <f>IFERROR(IF(D47="","",IF(VLOOKUP(D47,DESEMPATE!D$3:$E$28,2,FALSE)=1,"N/A",IF(VLOOKUP(D47,DESEMPATE!D$3:$E$28,2,FALSE)&gt;=0.51,"SI","NO"))),"")</f>
        <v/>
      </c>
      <c r="F47" s="141"/>
      <c r="G47" s="261"/>
      <c r="H47" s="141"/>
      <c r="I47" s="259"/>
      <c r="J47" s="22"/>
      <c r="K47" s="492"/>
      <c r="L47" s="492"/>
      <c r="M47" s="492"/>
      <c r="N47" s="23"/>
      <c r="O47" s="289"/>
      <c r="P47" s="17"/>
      <c r="Q47" s="18" t="str">
        <f t="shared" si="25"/>
        <v/>
      </c>
      <c r="R47" s="19" t="str">
        <f>IFERROR(INDEX(PARAMETROS!$B$53:$B$79,MATCH(Q47,PARAMETROS!$A$53:$A$79,0)),"")</f>
        <v/>
      </c>
      <c r="S47" s="543"/>
      <c r="T47" s="19"/>
      <c r="U47" s="634" t="str">
        <f>IFERROR(IF(T47="","",IF(T47="COP","N/A",IF(OR(T47="USD",T47="US"),1,IF(T47="EUR",VLOOKUP(P47,'SH EURO'!$A$6:$B$6567,2,FALSE),"INGRESAR TASA")))),"")</f>
        <v/>
      </c>
      <c r="V47" s="559" t="str">
        <f t="shared" si="22"/>
        <v/>
      </c>
      <c r="W47" s="21" t="str">
        <f>IFERROR(IF(T47="","",IF(T47="COP",1,IF(U47&lt;&gt;"N/A",VLOOKUP(P47,'SH TRM'!$A$9:$B$9145,2,FALSE),"REVISAR"))),"")</f>
        <v/>
      </c>
      <c r="X47" s="562" t="str">
        <f t="shared" si="23"/>
        <v/>
      </c>
      <c r="Y47" s="12" t="str">
        <f t="shared" si="24"/>
        <v/>
      </c>
      <c r="Z47" s="12" t="str">
        <f t="shared" si="18"/>
        <v/>
      </c>
      <c r="AA47" s="12" t="str">
        <f t="shared" si="19"/>
        <v/>
      </c>
      <c r="AB47" s="12" t="str">
        <f t="shared" si="20"/>
        <v/>
      </c>
      <c r="AC47" s="12" t="str">
        <f t="shared" si="21"/>
        <v/>
      </c>
      <c r="AD47" s="837"/>
      <c r="AE47" s="837"/>
      <c r="AF47" s="837"/>
      <c r="AG47" s="837"/>
      <c r="AH47" s="505"/>
      <c r="AI47" s="827"/>
      <c r="AJ47" s="827"/>
      <c r="AK47" s="827"/>
      <c r="AL47" s="827"/>
      <c r="AM47" s="827"/>
      <c r="AN47" s="827"/>
      <c r="AO47" s="827"/>
      <c r="AP47" s="827"/>
      <c r="AQ47" s="827"/>
      <c r="AR47" s="492" t="str">
        <f t="shared" si="26"/>
        <v/>
      </c>
      <c r="AS47" s="895"/>
      <c r="AT47" s="506"/>
      <c r="AU47" s="266"/>
      <c r="AV47" s="282"/>
      <c r="BA47" s="251"/>
    </row>
    <row r="48" spans="1:53" s="246" customFormat="1" ht="30.75" customHeight="1" x14ac:dyDescent="0.25">
      <c r="A48" s="843"/>
      <c r="B48" s="13"/>
      <c r="C48" s="14"/>
      <c r="D48" s="14" t="str">
        <f>IFERROR(INDEX(DESEMPATE!$D$3:$D$28,MATCH('EXP GEN.'!B48,DESEMPATE!$C$3:$C$28,0)),"")</f>
        <v/>
      </c>
      <c r="E48" s="315" t="str">
        <f>IFERROR(IF(D48="","",IF(VLOOKUP(D48,DESEMPATE!D$3:$E$28,2,FALSE)=1,"N/A",IF(VLOOKUP(D48,DESEMPATE!D$3:$E$28,2,FALSE)&gt;=0.51,"SI","NO"))),"")</f>
        <v/>
      </c>
      <c r="F48" s="22"/>
      <c r="G48" s="255"/>
      <c r="H48" s="22"/>
      <c r="I48" s="256"/>
      <c r="J48" s="22"/>
      <c r="K48" s="492"/>
      <c r="L48" s="492"/>
      <c r="M48" s="492"/>
      <c r="N48" s="23"/>
      <c r="O48" s="289"/>
      <c r="P48" s="17"/>
      <c r="Q48" s="18" t="str">
        <f t="shared" si="25"/>
        <v/>
      </c>
      <c r="R48" s="19" t="str">
        <f>IFERROR(INDEX(PARAMETROS!$B$53:$B$79,MATCH(Q48,PARAMETROS!$A$53:$A$79,0)),"")</f>
        <v/>
      </c>
      <c r="S48" s="544"/>
      <c r="T48" s="19"/>
      <c r="U48" s="634" t="str">
        <f>IFERROR(IF(T48="","",IF(T48="COP","N/A",IF(OR(T48="USD",T48="US"),1,IF(T48="EUR",VLOOKUP(P48,'SH EURO'!$A$6:$B$6567,2,FALSE),"INGRESAR TASA")))),"")</f>
        <v/>
      </c>
      <c r="V48" s="559" t="str">
        <f t="shared" si="22"/>
        <v/>
      </c>
      <c r="W48" s="21" t="str">
        <f>IFERROR(IF(T48="","",IF(T48="COP",1,IF(U48&lt;&gt;"N/A",VLOOKUP(P48,'SH TRM'!$A$9:$B$9145,2,FALSE),"REVISAR"))),"")</f>
        <v/>
      </c>
      <c r="X48" s="562" t="str">
        <f t="shared" si="23"/>
        <v/>
      </c>
      <c r="Y48" s="12" t="str">
        <f t="shared" si="24"/>
        <v/>
      </c>
      <c r="Z48" s="12" t="str">
        <f t="shared" si="18"/>
        <v/>
      </c>
      <c r="AA48" s="12" t="str">
        <f t="shared" si="19"/>
        <v/>
      </c>
      <c r="AB48" s="12" t="str">
        <f t="shared" si="20"/>
        <v/>
      </c>
      <c r="AC48" s="12" t="str">
        <f t="shared" si="21"/>
        <v/>
      </c>
      <c r="AD48" s="838"/>
      <c r="AE48" s="838"/>
      <c r="AF48" s="838"/>
      <c r="AG48" s="838"/>
      <c r="AH48" s="341"/>
      <c r="AI48" s="827"/>
      <c r="AJ48" s="827"/>
      <c r="AK48" s="827"/>
      <c r="AL48" s="827"/>
      <c r="AM48" s="827"/>
      <c r="AN48" s="827"/>
      <c r="AO48" s="827"/>
      <c r="AP48" s="827"/>
      <c r="AQ48" s="827"/>
      <c r="AR48" s="492" t="str">
        <f t="shared" si="26"/>
        <v/>
      </c>
      <c r="AS48" s="895"/>
      <c r="AT48" s="264"/>
      <c r="AU48" s="266"/>
      <c r="AV48" s="282"/>
      <c r="AX48" s="251"/>
      <c r="AY48" s="251"/>
      <c r="BA48" s="269"/>
    </row>
    <row r="49" spans="1:53" s="246" customFormat="1" ht="30.75" customHeight="1" x14ac:dyDescent="0.25">
      <c r="A49" s="843"/>
      <c r="B49" s="13"/>
      <c r="C49" s="14"/>
      <c r="D49" s="14" t="str">
        <f>IFERROR(INDEX(DESEMPATE!$D$3:$D$28,MATCH('EXP GEN.'!B49,DESEMPATE!$C$3:$C$28,0)),"")</f>
        <v/>
      </c>
      <c r="E49" s="315" t="str">
        <f>IFERROR(IF(D49="","",IF(VLOOKUP(D49,DESEMPATE!D$3:$E$28,2,FALSE)=1,"N/A",IF(VLOOKUP(D49,DESEMPATE!D$3:$E$28,2,FALSE)&gt;=0.51,"SI","NO"))),"")</f>
        <v/>
      </c>
      <c r="F49" s="22"/>
      <c r="G49" s="255"/>
      <c r="H49" s="22"/>
      <c r="I49" s="256"/>
      <c r="J49" s="22"/>
      <c r="K49" s="492"/>
      <c r="L49" s="492"/>
      <c r="M49" s="492"/>
      <c r="N49" s="16"/>
      <c r="O49" s="17"/>
      <c r="P49" s="17"/>
      <c r="Q49" s="18" t="str">
        <f t="shared" si="25"/>
        <v/>
      </c>
      <c r="R49" s="19" t="str">
        <f>IFERROR(INDEX(PARAMETROS!$B$53:$B$79,MATCH(Q49,PARAMETROS!$A$53:$A$79,0)),"")</f>
        <v/>
      </c>
      <c r="S49" s="544"/>
      <c r="T49" s="20"/>
      <c r="U49" s="634" t="str">
        <f>IFERROR(IF(T49="","",IF(T49="COP","N/A",IF(OR(T49="USD",T49="US"),1,IF(T49="EUR",VLOOKUP(P49,'SH EURO'!$A$6:$B$6567,2,FALSE),"INGRESAR TASA")))),"")</f>
        <v/>
      </c>
      <c r="V49" s="559" t="str">
        <f t="shared" si="22"/>
        <v/>
      </c>
      <c r="W49" s="21" t="str">
        <f>IFERROR(IF(T49="","",IF(T49="COP",1,IF(U49&lt;&gt;"N/A",VLOOKUP(P49,'SH TRM'!$A$9:$B$9145,2,FALSE),"REVISAR"))),"")</f>
        <v/>
      </c>
      <c r="X49" s="562" t="str">
        <f t="shared" si="23"/>
        <v/>
      </c>
      <c r="Y49" s="12" t="str">
        <f t="shared" si="24"/>
        <v/>
      </c>
      <c r="Z49" s="12" t="str">
        <f t="shared" si="18"/>
        <v/>
      </c>
      <c r="AA49" s="12" t="str">
        <f t="shared" si="19"/>
        <v/>
      </c>
      <c r="AB49" s="12" t="str">
        <f t="shared" si="20"/>
        <v/>
      </c>
      <c r="AC49" s="12" t="str">
        <f t="shared" si="21"/>
        <v/>
      </c>
      <c r="AD49" s="838"/>
      <c r="AE49" s="838"/>
      <c r="AF49" s="838"/>
      <c r="AG49" s="838"/>
      <c r="AH49" s="341"/>
      <c r="AI49" s="827"/>
      <c r="AJ49" s="827"/>
      <c r="AK49" s="827"/>
      <c r="AL49" s="827"/>
      <c r="AM49" s="827"/>
      <c r="AN49" s="827"/>
      <c r="AO49" s="827"/>
      <c r="AP49" s="827"/>
      <c r="AQ49" s="827"/>
      <c r="AR49" s="495" t="str">
        <f t="shared" si="26"/>
        <v/>
      </c>
      <c r="AS49" s="895"/>
      <c r="AT49" s="287"/>
      <c r="AU49" s="266"/>
      <c r="BA49" s="251"/>
    </row>
    <row r="50" spans="1:53" ht="30.75" customHeight="1" x14ac:dyDescent="0.25">
      <c r="A50" s="843"/>
      <c r="B50" s="13"/>
      <c r="C50" s="14"/>
      <c r="D50" s="14" t="str">
        <f>IFERROR(INDEX(DESEMPATE!$D$3:$D$28,MATCH('EXP GEN.'!B50,DESEMPATE!$C$3:$C$28,0)),"")</f>
        <v/>
      </c>
      <c r="E50" s="315" t="str">
        <f>IFERROR(IF(D50="","",IF(VLOOKUP(D50,DESEMPATE!D$3:$E$28,2,FALSE)=1,"N/A",IF(VLOOKUP(D50,DESEMPATE!D$3:$E$28,2,FALSE)&gt;=0.51,"SI","NO"))),"")</f>
        <v/>
      </c>
      <c r="F50" s="22"/>
      <c r="G50" s="255"/>
      <c r="H50" s="22"/>
      <c r="I50" s="256"/>
      <c r="J50" s="22"/>
      <c r="K50" s="492"/>
      <c r="L50" s="492"/>
      <c r="M50" s="492"/>
      <c r="N50" s="16"/>
      <c r="O50" s="17"/>
      <c r="P50" s="17"/>
      <c r="Q50" s="18" t="str">
        <f t="shared" si="25"/>
        <v/>
      </c>
      <c r="R50" s="19" t="str">
        <f>IFERROR(INDEX(PARAMETROS!$B$53:$B$79,MATCH(Q50,PARAMETROS!$A$53:$A$79,0)),"")</f>
        <v/>
      </c>
      <c r="S50" s="544"/>
      <c r="T50" s="20"/>
      <c r="U50" s="634" t="str">
        <f>IFERROR(IF(T50="","",IF(T50="COP","N/A",IF(OR(T50="USD",T50="US"),1,IF(T50="EUR",VLOOKUP(P50,'SH EURO'!$A$6:$B$6567,2,FALSE),"INGRESAR TASA")))),"")</f>
        <v/>
      </c>
      <c r="V50" s="559" t="str">
        <f t="shared" si="22"/>
        <v/>
      </c>
      <c r="W50" s="21" t="str">
        <f>IFERROR(IF(T50="","",IF(T50="COP",1,IF(U50&lt;&gt;"N/A",VLOOKUP(P50,'SH TRM'!$A$9:$B$9145,2,FALSE),"REVISAR"))),"")</f>
        <v/>
      </c>
      <c r="X50" s="562" t="str">
        <f t="shared" si="23"/>
        <v/>
      </c>
      <c r="Y50" s="12" t="str">
        <f t="shared" si="24"/>
        <v/>
      </c>
      <c r="Z50" s="12" t="str">
        <f t="shared" si="18"/>
        <v/>
      </c>
      <c r="AA50" s="12" t="str">
        <f t="shared" si="19"/>
        <v/>
      </c>
      <c r="AB50" s="12" t="str">
        <f t="shared" si="20"/>
        <v/>
      </c>
      <c r="AC50" s="12" t="str">
        <f t="shared" si="21"/>
        <v/>
      </c>
      <c r="AD50" s="838"/>
      <c r="AE50" s="838"/>
      <c r="AF50" s="838"/>
      <c r="AG50" s="838"/>
      <c r="AH50" s="341"/>
      <c r="AI50" s="830"/>
      <c r="AJ50" s="831"/>
      <c r="AK50" s="832"/>
      <c r="AL50" s="830"/>
      <c r="AM50" s="831"/>
      <c r="AN50" s="832"/>
      <c r="AO50" s="830"/>
      <c r="AP50" s="831"/>
      <c r="AQ50" s="832"/>
      <c r="AR50" s="492" t="str">
        <f t="shared" si="26"/>
        <v/>
      </c>
      <c r="AS50" s="895"/>
      <c r="AT50" s="264"/>
    </row>
    <row r="51" spans="1:53" s="246" customFormat="1" ht="30" customHeight="1" x14ac:dyDescent="0.25">
      <c r="A51" s="843"/>
      <c r="B51" s="13"/>
      <c r="C51" s="14"/>
      <c r="D51" s="14" t="str">
        <f>IFERROR(INDEX(DESEMPATE!$D$3:$D$28,MATCH('EXP GEN.'!B51,DESEMPATE!$C$3:$C$28,0)),"")</f>
        <v/>
      </c>
      <c r="E51" s="315" t="str">
        <f>IFERROR(IF(D51="","",IF(VLOOKUP(D51,DESEMPATE!D$3:$E$28,2,FALSE)=1,"N/A",IF(VLOOKUP(D51,DESEMPATE!D$3:$E$28,2,FALSE)&gt;=0.51,"SI","NO"))),"")</f>
        <v/>
      </c>
      <c r="F51" s="22"/>
      <c r="G51" s="255"/>
      <c r="H51" s="22"/>
      <c r="I51" s="256"/>
      <c r="J51" s="22"/>
      <c r="K51" s="495"/>
      <c r="L51" s="495"/>
      <c r="M51" s="495"/>
      <c r="N51" s="16"/>
      <c r="O51" s="17"/>
      <c r="P51" s="17"/>
      <c r="Q51" s="18" t="str">
        <f t="shared" si="25"/>
        <v/>
      </c>
      <c r="R51" s="19" t="str">
        <f>IFERROR(INDEX(PARAMETROS!$B$53:$B$79,MATCH(Q51,PARAMETROS!$A$53:$A$79,0)),"")</f>
        <v/>
      </c>
      <c r="S51" s="544"/>
      <c r="T51" s="20"/>
      <c r="U51" s="634" t="str">
        <f>IFERROR(IF(T51="","",IF(T51="COP","N/A",IF(OR(T51="USD",T51="US"),1,IF(T51="EUR",VLOOKUP(P51,'SH EURO'!$A$6:$B$6567,2,FALSE),"INGRESAR TASA")))),"")</f>
        <v/>
      </c>
      <c r="V51" s="559" t="str">
        <f t="shared" si="22"/>
        <v/>
      </c>
      <c r="W51" s="21" t="str">
        <f>IFERROR(IF(T51="","",IF(T51="COP",1,IF(U51&lt;&gt;"N/A",VLOOKUP(P51,'SH TRM'!$A$9:$B$9145,2,FALSE),"REVISAR"))),"")</f>
        <v/>
      </c>
      <c r="X51" s="562" t="str">
        <f t="shared" si="23"/>
        <v/>
      </c>
      <c r="Y51" s="12" t="str">
        <f t="shared" si="24"/>
        <v/>
      </c>
      <c r="Z51" s="12" t="str">
        <f t="shared" si="18"/>
        <v/>
      </c>
      <c r="AA51" s="12" t="str">
        <f t="shared" si="19"/>
        <v/>
      </c>
      <c r="AB51" s="12" t="str">
        <f t="shared" si="20"/>
        <v/>
      </c>
      <c r="AC51" s="12" t="str">
        <f t="shared" si="21"/>
        <v/>
      </c>
      <c r="AD51" s="838"/>
      <c r="AE51" s="838"/>
      <c r="AF51" s="838"/>
      <c r="AG51" s="838"/>
      <c r="AH51" s="341"/>
      <c r="AI51" s="827"/>
      <c r="AJ51" s="827"/>
      <c r="AK51" s="827"/>
      <c r="AL51" s="827"/>
      <c r="AM51" s="827"/>
      <c r="AN51" s="827"/>
      <c r="AO51" s="827"/>
      <c r="AP51" s="827"/>
      <c r="AQ51" s="827"/>
      <c r="AR51" s="495" t="str">
        <f t="shared" si="26"/>
        <v/>
      </c>
      <c r="AS51" s="895"/>
      <c r="AT51" s="264"/>
      <c r="AU51" s="266"/>
      <c r="BA51" s="251"/>
    </row>
    <row r="52" spans="1:53" s="246" customFormat="1" ht="30" customHeight="1" thickBot="1" x14ac:dyDescent="0.3">
      <c r="A52" s="844"/>
      <c r="B52" s="35"/>
      <c r="C52" s="137"/>
      <c r="D52" s="47" t="str">
        <f>IFERROR(INDEX(DESEMPATE!$D$3:$D$28,MATCH('EXP GEN.'!B52,DESEMPATE!$C$3:$C$28,0)),"")</f>
        <v/>
      </c>
      <c r="E52" s="336" t="str">
        <f>IFERROR(IF(D52="","",IF(VLOOKUP(D52,DESEMPATE!D$3:$E$28,2,FALSE)=1,"N/A",IF(VLOOKUP(D52,DESEMPATE!D$3:$E$28,2,FALSE)&gt;=0.51,"SI","NO"))),"")</f>
        <v/>
      </c>
      <c r="F52" s="138"/>
      <c r="G52" s="260"/>
      <c r="H52" s="138"/>
      <c r="I52" s="258"/>
      <c r="J52" s="138"/>
      <c r="K52" s="496"/>
      <c r="L52" s="496"/>
      <c r="M52" s="496"/>
      <c r="N52" s="37"/>
      <c r="O52" s="364"/>
      <c r="P52" s="364"/>
      <c r="Q52" s="38" t="str">
        <f t="shared" si="25"/>
        <v/>
      </c>
      <c r="R52" s="39" t="str">
        <f>IFERROR(INDEX(PARAMETROS!$B$53:$B$79,MATCH(Q52,PARAMETROS!$A$53:$A$79,0)),"")</f>
        <v/>
      </c>
      <c r="S52" s="545"/>
      <c r="T52" s="40"/>
      <c r="U52" s="634" t="str">
        <f>IFERROR(IF(T52="","",IF(T52="COP","N/A",IF(OR(T52="USD",T52="US"),1,IF(T52="EUR",VLOOKUP(P52,'SH EURO'!$A$6:$B$6567,2,FALSE),"INGRESAR TASA")))),"")</f>
        <v/>
      </c>
      <c r="V52" s="560" t="str">
        <f t="shared" si="22"/>
        <v/>
      </c>
      <c r="W52" s="21" t="str">
        <f>IFERROR(IF(T52="","",IF(T52="COP",1,IF(U52&lt;&gt;"N/A",VLOOKUP(P52,'SH TRM'!$A$9:$B$9145,2,FALSE),"REVISAR"))),"")</f>
        <v/>
      </c>
      <c r="X52" s="563" t="str">
        <f t="shared" si="23"/>
        <v/>
      </c>
      <c r="Y52" s="42" t="str">
        <f t="shared" si="24"/>
        <v/>
      </c>
      <c r="Z52" s="42" t="str">
        <f t="shared" si="18"/>
        <v/>
      </c>
      <c r="AA52" s="42" t="str">
        <f t="shared" si="19"/>
        <v/>
      </c>
      <c r="AB52" s="42" t="str">
        <f t="shared" si="20"/>
        <v/>
      </c>
      <c r="AC52" s="42" t="str">
        <f t="shared" si="21"/>
        <v/>
      </c>
      <c r="AD52" s="839"/>
      <c r="AE52" s="839"/>
      <c r="AF52" s="839"/>
      <c r="AG52" s="839"/>
      <c r="AH52" s="342"/>
      <c r="AI52" s="828"/>
      <c r="AJ52" s="828"/>
      <c r="AK52" s="828"/>
      <c r="AL52" s="828"/>
      <c r="AM52" s="828"/>
      <c r="AN52" s="828"/>
      <c r="AO52" s="828"/>
      <c r="AP52" s="828"/>
      <c r="AQ52" s="828"/>
      <c r="AR52" s="496" t="str">
        <f t="shared" si="26"/>
        <v/>
      </c>
      <c r="AS52" s="896"/>
      <c r="AT52" s="263"/>
      <c r="AU52" s="266"/>
      <c r="BA52" s="251"/>
    </row>
    <row r="53" spans="1:53" s="246" customFormat="1" ht="30" customHeight="1" x14ac:dyDescent="0.25">
      <c r="A53" s="841" t="s">
        <v>156</v>
      </c>
      <c r="B53" s="26"/>
      <c r="C53" s="140"/>
      <c r="D53" s="140" t="str">
        <f>IFERROR(INDEX(DESEMPATE!$D$3:$D$28,MATCH('EXP GEN.'!B53,DESEMPATE!$C$3:$C$28,0)),"")</f>
        <v/>
      </c>
      <c r="E53" s="315" t="str">
        <f>IFERROR(IF(D53="","",IF(VLOOKUP(D53,DESEMPATE!D$3:$E$28,2,FALSE)=1,"N/A",IF(VLOOKUP(D53,DESEMPATE!D$3:$E$28,2,FALSE)&gt;=0.51,"SI","NO"))),"")</f>
        <v/>
      </c>
      <c r="F53" s="34"/>
      <c r="G53" s="254"/>
      <c r="H53" s="34"/>
      <c r="I53" s="257"/>
      <c r="J53" s="34"/>
      <c r="K53" s="494"/>
      <c r="L53" s="494"/>
      <c r="M53" s="494"/>
      <c r="N53" s="46"/>
      <c r="O53" s="29"/>
      <c r="P53" s="29"/>
      <c r="Q53" s="30" t="str">
        <f t="shared" si="25"/>
        <v/>
      </c>
      <c r="R53" s="139" t="str">
        <f>IFERROR(INDEX(PARAMETROS!$B$53:$B$79,MATCH(Q53,PARAMETROS!$A$53:$A$79,0)),"")</f>
        <v/>
      </c>
      <c r="S53" s="542"/>
      <c r="T53" s="31"/>
      <c r="U53" s="634" t="str">
        <f>IFERROR(IF(T53="","",IF(T53="COP","N/A",IF(OR(T53="USD",T53="US"),1,IF(T53="EUR",VLOOKUP(P53,'SH EURO'!$A$6:$B$6567,2,FALSE),"INGRESAR TASA")))),"")</f>
        <v/>
      </c>
      <c r="V53" s="558" t="str">
        <f t="shared" si="22"/>
        <v/>
      </c>
      <c r="W53" s="21" t="str">
        <f>IFERROR(IF(T53="","",IF(T53="COP",1,IF(U53&lt;&gt;"N/A",VLOOKUP(P53,'SH TRM'!$A$9:$B$9145,2,FALSE),"REVISAR"))),"")</f>
        <v/>
      </c>
      <c r="X53" s="561" t="str">
        <f t="shared" si="23"/>
        <v/>
      </c>
      <c r="Y53" s="33" t="str">
        <f t="shared" si="24"/>
        <v/>
      </c>
      <c r="Z53" s="33" t="str">
        <f t="shared" si="18"/>
        <v/>
      </c>
      <c r="AA53" s="33" t="str">
        <f t="shared" si="19"/>
        <v/>
      </c>
      <c r="AB53" s="33" t="str">
        <f t="shared" si="20"/>
        <v/>
      </c>
      <c r="AC53" s="33" t="str">
        <f t="shared" si="21"/>
        <v/>
      </c>
      <c r="AD53" s="836" t="str">
        <f>IFERROR(IF(COUNTIF(AC53:AC62,"")=10,"",IF(SUM(AC53:AC62)&gt;=CM010EG,"CUMPLE","NO CUMPLE")),"")</f>
        <v/>
      </c>
      <c r="AE53" s="836" t="str">
        <f>IFERROR(IF(COUNTIF(Z53:Z62,"")=10,"",IF(COUNTIF(E53:E62,"N/A")&gt;0,IF(SUMIF(E53:E62,"N/A",Z53:Z62)&gt;=CM010EGC1,"CUMPLE","NO CUMPLE"),IF(AND(SUM(Z53:Z62)&gt;=CM010EGC1,SUMIF(E53:E62,"SI",Z53:Z62)&gt;=0.51*SUM(Z53:Z62)),"CUMPLE","NO CUMPLE"))),"")</f>
        <v/>
      </c>
      <c r="AF53" s="836" t="str">
        <f>IFERROR(IF(COUNTIF(AA53:AA62,"")=10,"",IF(COUNTIF(E53:E62,"N/A")&gt;0,IF(SUMIF(E53:E62,"N/A",AA53:AA62)&gt;=CM010EGC2,"CUMPLE","NO CUMPLE"),IF(SUM(AA53:AA62)&gt;=CM010EGC2,"CUMPLE","NO CUMPLE"))),"")</f>
        <v/>
      </c>
      <c r="AG53" s="836" t="str">
        <f>IFERROR(IF(COUNTIF(AB53:AB62,"")=10,"",IF(COUNTIF(E53:E62,"N/A")&gt;0,IF(SUMIF(E53:E62,"N/A",AB53:AB62)&gt;=CM010EGC3,"CUMPLE","NO CUMPLE"),IF(SUM(AB53:AB62)&gt;=CM010EGC3,"CUMPLE","NO CUMPLE"))),"")</f>
        <v/>
      </c>
      <c r="AH53" s="340"/>
      <c r="AI53" s="829"/>
      <c r="AJ53" s="829"/>
      <c r="AK53" s="829"/>
      <c r="AL53" s="829"/>
      <c r="AM53" s="829"/>
      <c r="AN53" s="829"/>
      <c r="AO53" s="829"/>
      <c r="AP53" s="829"/>
      <c r="AQ53" s="829"/>
      <c r="AR53" s="494" t="str">
        <f t="shared" si="26"/>
        <v/>
      </c>
      <c r="AS53" s="894" t="s">
        <v>209</v>
      </c>
      <c r="AT53" s="265"/>
      <c r="AU53" s="266"/>
      <c r="BA53" s="251"/>
    </row>
    <row r="54" spans="1:53" s="246" customFormat="1" ht="30" customHeight="1" x14ac:dyDescent="0.25">
      <c r="A54" s="842"/>
      <c r="B54" s="13"/>
      <c r="C54" s="14"/>
      <c r="D54" s="14" t="str">
        <f>IFERROR(INDEX(DESEMPATE!$D$3:$D$28,MATCH('EXP GEN.'!B54,DESEMPATE!$C$3:$C$28,0)),"")</f>
        <v/>
      </c>
      <c r="E54" s="315" t="str">
        <f>IFERROR(IF(D54="","",IF(VLOOKUP(D54,DESEMPATE!D$3:$E$28,2,FALSE)=1,"N/A",IF(VLOOKUP(D54,DESEMPATE!D$3:$E$28,2,FALSE)&gt;=0.51,"SI","NO"))),"")</f>
        <v/>
      </c>
      <c r="F54" s="141"/>
      <c r="G54" s="261"/>
      <c r="H54" s="141"/>
      <c r="I54" s="259"/>
      <c r="J54" s="22"/>
      <c r="K54" s="492"/>
      <c r="L54" s="492"/>
      <c r="M54" s="492"/>
      <c r="N54" s="23"/>
      <c r="O54" s="289"/>
      <c r="P54" s="17"/>
      <c r="Q54" s="18" t="str">
        <f t="shared" si="25"/>
        <v/>
      </c>
      <c r="R54" s="19" t="str">
        <f>IFERROR(INDEX(PARAMETROS!$B$53:$B$79,MATCH(Q54,PARAMETROS!$A$53:$A$79,0)),"")</f>
        <v/>
      </c>
      <c r="S54" s="543"/>
      <c r="T54" s="19"/>
      <c r="U54" s="634" t="str">
        <f>IFERROR(IF(T54="","",IF(T54="COP","N/A",IF(OR(T54="USD",T54="US"),1,IF(T54="EUR",VLOOKUP(P54,'SH EURO'!$A$6:$B$6567,2,FALSE),"INGRESAR TASA")))),"")</f>
        <v/>
      </c>
      <c r="V54" s="559" t="str">
        <f t="shared" si="22"/>
        <v/>
      </c>
      <c r="W54" s="21" t="str">
        <f>IFERROR(IF(T54="","",IF(T54="COP",1,IF(U54&lt;&gt;"N/A",VLOOKUP(P54,'SH TRM'!$A$9:$B$9145,2,FALSE),"REVISAR"))),"")</f>
        <v/>
      </c>
      <c r="X54" s="562" t="str">
        <f t="shared" si="23"/>
        <v/>
      </c>
      <c r="Y54" s="12" t="str">
        <f t="shared" si="24"/>
        <v/>
      </c>
      <c r="Z54" s="12" t="str">
        <f t="shared" si="18"/>
        <v/>
      </c>
      <c r="AA54" s="12" t="str">
        <f t="shared" si="19"/>
        <v/>
      </c>
      <c r="AB54" s="12" t="str">
        <f t="shared" si="20"/>
        <v/>
      </c>
      <c r="AC54" s="12" t="str">
        <f t="shared" si="21"/>
        <v/>
      </c>
      <c r="AD54" s="837"/>
      <c r="AE54" s="837"/>
      <c r="AF54" s="837"/>
      <c r="AG54" s="837"/>
      <c r="AH54" s="505"/>
      <c r="AI54" s="827"/>
      <c r="AJ54" s="827"/>
      <c r="AK54" s="827"/>
      <c r="AL54" s="827"/>
      <c r="AM54" s="827"/>
      <c r="AN54" s="827"/>
      <c r="AO54" s="827"/>
      <c r="AP54" s="827"/>
      <c r="AQ54" s="827"/>
      <c r="AR54" s="492" t="str">
        <f t="shared" si="26"/>
        <v/>
      </c>
      <c r="AS54" s="895"/>
      <c r="AT54" s="506"/>
      <c r="AU54" s="266"/>
      <c r="BA54" s="251"/>
    </row>
    <row r="55" spans="1:53" s="246" customFormat="1" ht="30" customHeight="1" x14ac:dyDescent="0.25">
      <c r="A55" s="842"/>
      <c r="B55" s="13"/>
      <c r="C55" s="14"/>
      <c r="D55" s="14" t="str">
        <f>IFERROR(INDEX(DESEMPATE!$D$3:$D$28,MATCH('EXP GEN.'!B55,DESEMPATE!$C$3:$C$28,0)),"")</f>
        <v/>
      </c>
      <c r="E55" s="315" t="str">
        <f>IFERROR(IF(D55="","",IF(VLOOKUP(D55,DESEMPATE!D$3:$E$28,2,FALSE)=1,"N/A",IF(VLOOKUP(D55,DESEMPATE!D$3:$E$28,2,FALSE)&gt;=0.51,"SI","NO"))),"")</f>
        <v/>
      </c>
      <c r="F55" s="141"/>
      <c r="G55" s="261"/>
      <c r="H55" s="141"/>
      <c r="I55" s="259"/>
      <c r="J55" s="22"/>
      <c r="K55" s="492"/>
      <c r="L55" s="492"/>
      <c r="M55" s="492"/>
      <c r="N55" s="23"/>
      <c r="O55" s="289"/>
      <c r="P55" s="17"/>
      <c r="Q55" s="18" t="str">
        <f t="shared" si="25"/>
        <v/>
      </c>
      <c r="R55" s="19" t="str">
        <f>IFERROR(INDEX(PARAMETROS!$B$53:$B$79,MATCH(Q55,PARAMETROS!$A$53:$A$79,0)),"")</f>
        <v/>
      </c>
      <c r="S55" s="543"/>
      <c r="T55" s="19"/>
      <c r="U55" s="634" t="str">
        <f>IFERROR(IF(T55="","",IF(T55="COP","N/A",IF(OR(T55="USD",T55="US"),1,IF(T55="EUR",VLOOKUP(P55,'SH EURO'!$A$6:$B$6567,2,FALSE),"INGRESAR TASA")))),"")</f>
        <v/>
      </c>
      <c r="V55" s="559" t="str">
        <f t="shared" si="22"/>
        <v/>
      </c>
      <c r="W55" s="21" t="str">
        <f>IFERROR(IF(T55="","",IF(T55="COP",1,IF(U55&lt;&gt;"N/A",VLOOKUP(P55,'SH TRM'!$A$9:$B$9145,2,FALSE),"REVISAR"))),"")</f>
        <v/>
      </c>
      <c r="X55" s="562" t="str">
        <f t="shared" si="23"/>
        <v/>
      </c>
      <c r="Y55" s="12" t="str">
        <f t="shared" si="24"/>
        <v/>
      </c>
      <c r="Z55" s="12" t="str">
        <f t="shared" si="18"/>
        <v/>
      </c>
      <c r="AA55" s="12" t="str">
        <f t="shared" si="19"/>
        <v/>
      </c>
      <c r="AB55" s="12" t="str">
        <f t="shared" si="20"/>
        <v/>
      </c>
      <c r="AC55" s="12" t="str">
        <f t="shared" si="21"/>
        <v/>
      </c>
      <c r="AD55" s="837"/>
      <c r="AE55" s="837"/>
      <c r="AF55" s="837"/>
      <c r="AG55" s="837"/>
      <c r="AH55" s="505"/>
      <c r="AI55" s="827"/>
      <c r="AJ55" s="827"/>
      <c r="AK55" s="827"/>
      <c r="AL55" s="827"/>
      <c r="AM55" s="827"/>
      <c r="AN55" s="827"/>
      <c r="AO55" s="827"/>
      <c r="AP55" s="827"/>
      <c r="AQ55" s="827"/>
      <c r="AR55" s="492" t="str">
        <f t="shared" si="26"/>
        <v/>
      </c>
      <c r="AS55" s="895"/>
      <c r="AT55" s="506"/>
      <c r="AU55" s="266"/>
      <c r="BA55" s="251"/>
    </row>
    <row r="56" spans="1:53" s="246" customFormat="1" ht="30" customHeight="1" x14ac:dyDescent="0.25">
      <c r="A56" s="842"/>
      <c r="B56" s="13"/>
      <c r="C56" s="14"/>
      <c r="D56" s="14" t="str">
        <f>IFERROR(INDEX(DESEMPATE!$D$3:$D$28,MATCH('EXP GEN.'!B56,DESEMPATE!$C$3:$C$28,0)),"")</f>
        <v/>
      </c>
      <c r="E56" s="315" t="str">
        <f>IFERROR(IF(D56="","",IF(VLOOKUP(D56,DESEMPATE!D$3:$E$28,2,FALSE)=1,"N/A",IF(VLOOKUP(D56,DESEMPATE!D$3:$E$28,2,FALSE)&gt;=0.51,"SI","NO"))),"")</f>
        <v/>
      </c>
      <c r="F56" s="141"/>
      <c r="G56" s="261"/>
      <c r="H56" s="141"/>
      <c r="I56" s="259"/>
      <c r="J56" s="22"/>
      <c r="K56" s="492"/>
      <c r="L56" s="492"/>
      <c r="M56" s="492"/>
      <c r="N56" s="23"/>
      <c r="O56" s="289"/>
      <c r="P56" s="17"/>
      <c r="Q56" s="18" t="str">
        <f t="shared" si="25"/>
        <v/>
      </c>
      <c r="R56" s="19" t="str">
        <f>IFERROR(INDEX(PARAMETROS!$B$53:$B$79,MATCH(Q56,PARAMETROS!$A$53:$A$79,0)),"")</f>
        <v/>
      </c>
      <c r="S56" s="543"/>
      <c r="T56" s="19"/>
      <c r="U56" s="634" t="str">
        <f>IFERROR(IF(T56="","",IF(T56="COP","N/A",IF(OR(T56="USD",T56="US"),1,IF(T56="EUR",VLOOKUP(P56,'SH EURO'!$A$6:$B$6567,2,FALSE),"INGRESAR TASA")))),"")</f>
        <v/>
      </c>
      <c r="V56" s="559" t="str">
        <f t="shared" si="22"/>
        <v/>
      </c>
      <c r="W56" s="21" t="str">
        <f>IFERROR(IF(T56="","",IF(T56="COP",1,IF(U56&lt;&gt;"N/A",VLOOKUP(P56,'SH TRM'!$A$9:$B$9145,2,FALSE),"REVISAR"))),"")</f>
        <v/>
      </c>
      <c r="X56" s="562" t="str">
        <f t="shared" si="23"/>
        <v/>
      </c>
      <c r="Y56" s="12" t="str">
        <f t="shared" si="24"/>
        <v/>
      </c>
      <c r="Z56" s="12" t="str">
        <f t="shared" si="18"/>
        <v/>
      </c>
      <c r="AA56" s="12" t="str">
        <f t="shared" si="19"/>
        <v/>
      </c>
      <c r="AB56" s="12" t="str">
        <f t="shared" si="20"/>
        <v/>
      </c>
      <c r="AC56" s="12" t="str">
        <f t="shared" si="21"/>
        <v/>
      </c>
      <c r="AD56" s="837"/>
      <c r="AE56" s="837"/>
      <c r="AF56" s="837"/>
      <c r="AG56" s="837"/>
      <c r="AH56" s="505"/>
      <c r="AI56" s="827"/>
      <c r="AJ56" s="827"/>
      <c r="AK56" s="827"/>
      <c r="AL56" s="827"/>
      <c r="AM56" s="827"/>
      <c r="AN56" s="827"/>
      <c r="AO56" s="827"/>
      <c r="AP56" s="827"/>
      <c r="AQ56" s="827"/>
      <c r="AR56" s="492" t="str">
        <f t="shared" si="26"/>
        <v/>
      </c>
      <c r="AS56" s="895"/>
      <c r="AT56" s="506"/>
      <c r="AU56" s="266"/>
      <c r="BA56" s="251"/>
    </row>
    <row r="57" spans="1:53" s="246" customFormat="1" ht="30" customHeight="1" x14ac:dyDescent="0.25">
      <c r="A57" s="842"/>
      <c r="B57" s="13"/>
      <c r="C57" s="14"/>
      <c r="D57" s="14" t="str">
        <f>IFERROR(INDEX(DESEMPATE!$D$3:$D$28,MATCH('EXP GEN.'!B57,DESEMPATE!$C$3:$C$28,0)),"")</f>
        <v/>
      </c>
      <c r="E57" s="315" t="str">
        <f>IFERROR(IF(D57="","",IF(VLOOKUP(D57,DESEMPATE!D$3:$E$28,2,FALSE)=1,"N/A",IF(VLOOKUP(D57,DESEMPATE!D$3:$E$28,2,FALSE)&gt;=0.51,"SI","NO"))),"")</f>
        <v/>
      </c>
      <c r="F57" s="141"/>
      <c r="G57" s="261"/>
      <c r="H57" s="141"/>
      <c r="I57" s="259"/>
      <c r="J57" s="22"/>
      <c r="K57" s="492"/>
      <c r="L57" s="492"/>
      <c r="M57" s="492"/>
      <c r="N57" s="23"/>
      <c r="O57" s="289"/>
      <c r="P57" s="17"/>
      <c r="Q57" s="18" t="str">
        <f t="shared" si="25"/>
        <v/>
      </c>
      <c r="R57" s="19" t="str">
        <f>IFERROR(INDEX(PARAMETROS!$B$53:$B$79,MATCH(Q57,PARAMETROS!$A$53:$A$79,0)),"")</f>
        <v/>
      </c>
      <c r="S57" s="543"/>
      <c r="T57" s="19"/>
      <c r="U57" s="634" t="str">
        <f>IFERROR(IF(T57="","",IF(T57="COP","N/A",IF(OR(T57="USD",T57="US"),1,IF(T57="EUR",VLOOKUP(P57,'SH EURO'!$A$6:$B$6567,2,FALSE),"INGRESAR TASA")))),"")</f>
        <v/>
      </c>
      <c r="V57" s="559" t="str">
        <f t="shared" si="22"/>
        <v/>
      </c>
      <c r="W57" s="21" t="str">
        <f>IFERROR(IF(T57="","",IF(T57="COP",1,IF(U57&lt;&gt;"N/A",VLOOKUP(P57,'SH TRM'!$A$9:$B$9145,2,FALSE),"REVISAR"))),"")</f>
        <v/>
      </c>
      <c r="X57" s="562" t="str">
        <f t="shared" si="23"/>
        <v/>
      </c>
      <c r="Y57" s="12" t="str">
        <f t="shared" si="24"/>
        <v/>
      </c>
      <c r="Z57" s="12" t="str">
        <f t="shared" si="18"/>
        <v/>
      </c>
      <c r="AA57" s="12" t="str">
        <f t="shared" si="19"/>
        <v/>
      </c>
      <c r="AB57" s="12" t="str">
        <f t="shared" si="20"/>
        <v/>
      </c>
      <c r="AC57" s="12" t="str">
        <f t="shared" si="21"/>
        <v/>
      </c>
      <c r="AD57" s="837"/>
      <c r="AE57" s="837"/>
      <c r="AF57" s="837"/>
      <c r="AG57" s="837"/>
      <c r="AH57" s="505"/>
      <c r="AI57" s="827"/>
      <c r="AJ57" s="827"/>
      <c r="AK57" s="827"/>
      <c r="AL57" s="827"/>
      <c r="AM57" s="827"/>
      <c r="AN57" s="827"/>
      <c r="AO57" s="827"/>
      <c r="AP57" s="827"/>
      <c r="AQ57" s="827"/>
      <c r="AR57" s="492" t="str">
        <f t="shared" si="26"/>
        <v/>
      </c>
      <c r="AS57" s="895"/>
      <c r="AT57" s="506"/>
      <c r="AU57" s="266"/>
      <c r="BA57" s="251"/>
    </row>
    <row r="58" spans="1:53" s="246" customFormat="1" ht="30" customHeight="1" x14ac:dyDescent="0.25">
      <c r="A58" s="843"/>
      <c r="B58" s="13"/>
      <c r="C58" s="14"/>
      <c r="D58" s="14" t="str">
        <f>IFERROR(INDEX(DESEMPATE!$D$3:$D$28,MATCH('EXP GEN.'!B58,DESEMPATE!$C$3:$C$28,0)),"")</f>
        <v/>
      </c>
      <c r="E58" s="315" t="str">
        <f>IFERROR(IF(D58="","",IF(VLOOKUP(D58,DESEMPATE!D$3:$E$28,2,FALSE)=1,"N/A",IF(VLOOKUP(D58,DESEMPATE!D$3:$E$28,2,FALSE)&gt;=0.51,"SI","NO"))),"")</f>
        <v/>
      </c>
      <c r="F58" s="22"/>
      <c r="G58" s="255"/>
      <c r="H58" s="22"/>
      <c r="I58" s="256"/>
      <c r="J58" s="22"/>
      <c r="K58" s="492"/>
      <c r="L58" s="492"/>
      <c r="M58" s="492"/>
      <c r="N58" s="23"/>
      <c r="O58" s="289"/>
      <c r="P58" s="17"/>
      <c r="Q58" s="18" t="str">
        <f t="shared" si="25"/>
        <v/>
      </c>
      <c r="R58" s="19" t="str">
        <f>IFERROR(INDEX(PARAMETROS!$B$53:$B$79,MATCH(Q58,PARAMETROS!$A$53:$A$79,0)),"")</f>
        <v/>
      </c>
      <c r="S58" s="544"/>
      <c r="T58" s="19"/>
      <c r="U58" s="634" t="str">
        <f>IFERROR(IF(T58="","",IF(T58="COP","N/A",IF(OR(T58="USD",T58="US"),1,IF(T58="EUR",VLOOKUP(P58,'SH EURO'!$A$6:$B$6567,2,FALSE),"INGRESAR TASA")))),"")</f>
        <v/>
      </c>
      <c r="V58" s="559" t="str">
        <f t="shared" si="22"/>
        <v/>
      </c>
      <c r="W58" s="21" t="str">
        <f>IFERROR(IF(T58="","",IF(T58="COP",1,IF(U58&lt;&gt;"N/A",VLOOKUP(P58,'SH TRM'!$A$9:$B$9145,2,FALSE),"REVISAR"))),"")</f>
        <v/>
      </c>
      <c r="X58" s="562" t="str">
        <f t="shared" si="23"/>
        <v/>
      </c>
      <c r="Y58" s="12" t="str">
        <f t="shared" si="24"/>
        <v/>
      </c>
      <c r="Z58" s="12" t="str">
        <f t="shared" si="18"/>
        <v/>
      </c>
      <c r="AA58" s="12" t="str">
        <f t="shared" si="19"/>
        <v/>
      </c>
      <c r="AB58" s="12" t="str">
        <f t="shared" si="20"/>
        <v/>
      </c>
      <c r="AC58" s="12" t="str">
        <f t="shared" si="21"/>
        <v/>
      </c>
      <c r="AD58" s="838"/>
      <c r="AE58" s="838"/>
      <c r="AF58" s="838"/>
      <c r="AG58" s="838"/>
      <c r="AH58" s="341"/>
      <c r="AI58" s="827"/>
      <c r="AJ58" s="827"/>
      <c r="AK58" s="827"/>
      <c r="AL58" s="827"/>
      <c r="AM58" s="827"/>
      <c r="AN58" s="827"/>
      <c r="AO58" s="827"/>
      <c r="AP58" s="827"/>
      <c r="AQ58" s="827"/>
      <c r="AR58" s="492" t="str">
        <f t="shared" si="26"/>
        <v/>
      </c>
      <c r="AS58" s="895"/>
      <c r="AT58" s="264"/>
      <c r="AU58" s="266"/>
      <c r="BA58" s="251"/>
    </row>
    <row r="59" spans="1:53" s="246" customFormat="1" ht="30" customHeight="1" x14ac:dyDescent="0.25">
      <c r="A59" s="843"/>
      <c r="B59" s="13"/>
      <c r="C59" s="14"/>
      <c r="D59" s="14" t="str">
        <f>IFERROR(INDEX(DESEMPATE!$D$3:$D$28,MATCH('EXP GEN.'!B59,DESEMPATE!$C$3:$C$28,0)),"")</f>
        <v/>
      </c>
      <c r="E59" s="315" t="str">
        <f>IFERROR(IF(D59="","",IF(VLOOKUP(D59,DESEMPATE!D$3:$E$28,2,FALSE)=1,"N/A",IF(VLOOKUP(D59,DESEMPATE!D$3:$E$28,2,FALSE)&gt;=0.51,"SI","NO"))),"")</f>
        <v/>
      </c>
      <c r="F59" s="22"/>
      <c r="G59" s="255"/>
      <c r="H59" s="22"/>
      <c r="I59" s="256"/>
      <c r="J59" s="22"/>
      <c r="K59" s="492"/>
      <c r="L59" s="492"/>
      <c r="M59" s="492"/>
      <c r="N59" s="16"/>
      <c r="O59" s="17"/>
      <c r="P59" s="17"/>
      <c r="Q59" s="18" t="str">
        <f t="shared" si="25"/>
        <v/>
      </c>
      <c r="R59" s="19" t="str">
        <f>IFERROR(INDEX(PARAMETROS!$B$53:$B$79,MATCH(Q59,PARAMETROS!$A$53:$A$79,0)),"")</f>
        <v/>
      </c>
      <c r="S59" s="544"/>
      <c r="T59" s="20"/>
      <c r="U59" s="634" t="str">
        <f>IFERROR(IF(T59="","",IF(T59="COP","N/A",IF(OR(T59="USD",T59="US"),1,IF(T59="EUR",VLOOKUP(P59,'SH EURO'!$A$6:$B$6567,2,FALSE),"INGRESAR TASA")))),"")</f>
        <v/>
      </c>
      <c r="V59" s="559" t="str">
        <f t="shared" si="22"/>
        <v/>
      </c>
      <c r="W59" s="21" t="str">
        <f>IFERROR(IF(T59="","",IF(T59="COP",1,IF(U59&lt;&gt;"N/A",VLOOKUP(P59,'SH TRM'!$A$9:$B$9145,2,FALSE),"REVISAR"))),"")</f>
        <v/>
      </c>
      <c r="X59" s="562" t="str">
        <f t="shared" si="23"/>
        <v/>
      </c>
      <c r="Y59" s="12" t="str">
        <f t="shared" si="24"/>
        <v/>
      </c>
      <c r="Z59" s="12" t="str">
        <f t="shared" si="18"/>
        <v/>
      </c>
      <c r="AA59" s="12" t="str">
        <f t="shared" si="19"/>
        <v/>
      </c>
      <c r="AB59" s="12" t="str">
        <f t="shared" si="20"/>
        <v/>
      </c>
      <c r="AC59" s="12" t="str">
        <f t="shared" si="21"/>
        <v/>
      </c>
      <c r="AD59" s="838"/>
      <c r="AE59" s="838"/>
      <c r="AF59" s="838"/>
      <c r="AG59" s="838"/>
      <c r="AH59" s="341"/>
      <c r="AI59" s="827"/>
      <c r="AJ59" s="827"/>
      <c r="AK59" s="827"/>
      <c r="AL59" s="827"/>
      <c r="AM59" s="827"/>
      <c r="AN59" s="827"/>
      <c r="AO59" s="827"/>
      <c r="AP59" s="827"/>
      <c r="AQ59" s="827"/>
      <c r="AR59" s="495" t="str">
        <f t="shared" si="26"/>
        <v/>
      </c>
      <c r="AS59" s="895"/>
      <c r="AT59" s="264"/>
      <c r="AU59" s="266"/>
      <c r="BA59" s="251"/>
    </row>
    <row r="60" spans="1:53" s="246" customFormat="1" ht="30" customHeight="1" x14ac:dyDescent="0.25">
      <c r="A60" s="843"/>
      <c r="B60" s="13"/>
      <c r="C60" s="14"/>
      <c r="D60" s="14" t="str">
        <f>IFERROR(INDEX(DESEMPATE!$D$3:$D$28,MATCH('EXP GEN.'!B60,DESEMPATE!$C$3:$C$28,0)),"")</f>
        <v/>
      </c>
      <c r="E60" s="315" t="str">
        <f>IFERROR(IF(D60="","",IF(VLOOKUP(D60,DESEMPATE!D$3:$E$28,2,FALSE)=1,"N/A",IF(VLOOKUP(D60,DESEMPATE!D$3:$E$28,2,FALSE)&gt;=0.51,"SI","NO"))),"")</f>
        <v/>
      </c>
      <c r="F60" s="22"/>
      <c r="G60" s="255"/>
      <c r="H60" s="22"/>
      <c r="I60" s="256"/>
      <c r="J60" s="22"/>
      <c r="K60" s="492"/>
      <c r="L60" s="492"/>
      <c r="M60" s="492"/>
      <c r="N60" s="16"/>
      <c r="O60" s="17"/>
      <c r="P60" s="17"/>
      <c r="Q60" s="18" t="str">
        <f t="shared" si="25"/>
        <v/>
      </c>
      <c r="R60" s="19" t="str">
        <f>IFERROR(INDEX(PARAMETROS!$B$53:$B$79,MATCH(Q60,PARAMETROS!$A$53:$A$79,0)),"")</f>
        <v/>
      </c>
      <c r="S60" s="544"/>
      <c r="T60" s="20"/>
      <c r="U60" s="634" t="str">
        <f>IFERROR(IF(T60="","",IF(T60="COP","N/A",IF(OR(T60="USD",T60="US"),1,IF(T60="EUR",VLOOKUP(P60,'SH EURO'!$A$6:$B$6567,2,FALSE),"INGRESAR TASA")))),"")</f>
        <v/>
      </c>
      <c r="V60" s="559" t="str">
        <f t="shared" si="22"/>
        <v/>
      </c>
      <c r="W60" s="21" t="str">
        <f>IFERROR(IF(T60="","",IF(T60="COP",1,IF(U60&lt;&gt;"N/A",VLOOKUP(P60,'SH TRM'!$A$9:$B$9145,2,FALSE),"REVISAR"))),"")</f>
        <v/>
      </c>
      <c r="X60" s="562" t="str">
        <f t="shared" si="23"/>
        <v/>
      </c>
      <c r="Y60" s="12" t="str">
        <f t="shared" si="24"/>
        <v/>
      </c>
      <c r="Z60" s="12" t="str">
        <f t="shared" si="18"/>
        <v/>
      </c>
      <c r="AA60" s="12" t="str">
        <f t="shared" si="19"/>
        <v/>
      </c>
      <c r="AB60" s="12" t="str">
        <f t="shared" si="20"/>
        <v/>
      </c>
      <c r="AC60" s="12" t="str">
        <f t="shared" si="21"/>
        <v/>
      </c>
      <c r="AD60" s="838"/>
      <c r="AE60" s="838"/>
      <c r="AF60" s="838"/>
      <c r="AG60" s="838"/>
      <c r="AH60" s="341"/>
      <c r="AI60" s="830"/>
      <c r="AJ60" s="831"/>
      <c r="AK60" s="832"/>
      <c r="AL60" s="830"/>
      <c r="AM60" s="831"/>
      <c r="AN60" s="832"/>
      <c r="AO60" s="830"/>
      <c r="AP60" s="831"/>
      <c r="AQ60" s="832"/>
      <c r="AR60" s="492" t="str">
        <f t="shared" si="26"/>
        <v/>
      </c>
      <c r="AS60" s="895"/>
      <c r="AT60" s="264"/>
      <c r="AU60" s="266"/>
      <c r="BA60" s="251"/>
    </row>
    <row r="61" spans="1:53" s="246" customFormat="1" ht="30" customHeight="1" x14ac:dyDescent="0.25">
      <c r="A61" s="843"/>
      <c r="B61" s="13"/>
      <c r="C61" s="14"/>
      <c r="D61" s="14" t="str">
        <f>IFERROR(INDEX(DESEMPATE!$D$3:$D$28,MATCH('EXP GEN.'!B61,DESEMPATE!$C$3:$C$28,0)),"")</f>
        <v/>
      </c>
      <c r="E61" s="315" t="str">
        <f>IFERROR(IF(D61="","",IF(VLOOKUP(D61,DESEMPATE!D$3:$E$28,2,FALSE)=1,"N/A",IF(VLOOKUP(D61,DESEMPATE!D$3:$E$28,2,FALSE)&gt;=0.51,"SI","NO"))),"")</f>
        <v/>
      </c>
      <c r="F61" s="22"/>
      <c r="G61" s="255"/>
      <c r="H61" s="22"/>
      <c r="I61" s="256"/>
      <c r="J61" s="22"/>
      <c r="K61" s="495"/>
      <c r="L61" s="495"/>
      <c r="M61" s="495"/>
      <c r="N61" s="16"/>
      <c r="O61" s="17"/>
      <c r="P61" s="17"/>
      <c r="Q61" s="18" t="str">
        <f t="shared" si="25"/>
        <v/>
      </c>
      <c r="R61" s="19" t="str">
        <f>IFERROR(INDEX(PARAMETROS!$B$53:$B$79,MATCH(Q61,PARAMETROS!$A$53:$A$79,0)),"")</f>
        <v/>
      </c>
      <c r="S61" s="544"/>
      <c r="T61" s="20"/>
      <c r="U61" s="634" t="str">
        <f>IFERROR(IF(T61="","",IF(T61="COP","N/A",IF(OR(T61="USD",T61="US"),1,IF(T61="EUR",VLOOKUP(P61,'SH EURO'!$A$6:$B$6567,2,FALSE),"INGRESAR TASA")))),"")</f>
        <v/>
      </c>
      <c r="V61" s="559" t="str">
        <f t="shared" si="22"/>
        <v/>
      </c>
      <c r="W61" s="21" t="str">
        <f>IFERROR(IF(T61="","",IF(T61="COP",1,IF(U61&lt;&gt;"N/A",VLOOKUP(P61,'SH TRM'!$A$9:$B$9145,2,FALSE),"REVISAR"))),"")</f>
        <v/>
      </c>
      <c r="X61" s="562" t="str">
        <f t="shared" si="23"/>
        <v/>
      </c>
      <c r="Y61" s="12" t="str">
        <f t="shared" si="24"/>
        <v/>
      </c>
      <c r="Z61" s="12" t="str">
        <f t="shared" si="18"/>
        <v/>
      </c>
      <c r="AA61" s="12" t="str">
        <f t="shared" si="19"/>
        <v/>
      </c>
      <c r="AB61" s="12" t="str">
        <f t="shared" si="20"/>
        <v/>
      </c>
      <c r="AC61" s="12" t="str">
        <f t="shared" si="21"/>
        <v/>
      </c>
      <c r="AD61" s="838"/>
      <c r="AE61" s="838"/>
      <c r="AF61" s="838"/>
      <c r="AG61" s="838"/>
      <c r="AH61" s="341"/>
      <c r="AI61" s="827"/>
      <c r="AJ61" s="827"/>
      <c r="AK61" s="827"/>
      <c r="AL61" s="827"/>
      <c r="AM61" s="827"/>
      <c r="AN61" s="827"/>
      <c r="AO61" s="827"/>
      <c r="AP61" s="827"/>
      <c r="AQ61" s="827"/>
      <c r="AR61" s="495" t="str">
        <f t="shared" si="26"/>
        <v/>
      </c>
      <c r="AS61" s="895"/>
      <c r="AT61" s="264"/>
      <c r="AU61" s="266"/>
      <c r="BA61" s="251"/>
    </row>
    <row r="62" spans="1:53" s="246" customFormat="1" ht="30" customHeight="1" thickBot="1" x14ac:dyDescent="0.3">
      <c r="A62" s="844"/>
      <c r="B62" s="35"/>
      <c r="C62" s="137"/>
      <c r="D62" s="47" t="str">
        <f>IFERROR(INDEX(DESEMPATE!$D$3:$D$28,MATCH('EXP GEN.'!B62,DESEMPATE!$C$3:$C$28,0)),"")</f>
        <v/>
      </c>
      <c r="E62" s="336" t="str">
        <f>IFERROR(IF(D62="","",IF(VLOOKUP(D62,DESEMPATE!D$3:$E$28,2,FALSE)=1,"N/A",IF(VLOOKUP(D62,DESEMPATE!D$3:$E$28,2,FALSE)&gt;=0.51,"SI","NO"))),"")</f>
        <v/>
      </c>
      <c r="F62" s="138"/>
      <c r="G62" s="260"/>
      <c r="H62" s="138"/>
      <c r="I62" s="258"/>
      <c r="J62" s="138"/>
      <c r="K62" s="496"/>
      <c r="L62" s="496"/>
      <c r="M62" s="496"/>
      <c r="N62" s="37"/>
      <c r="O62" s="364"/>
      <c r="P62" s="364"/>
      <c r="Q62" s="38" t="str">
        <f t="shared" si="25"/>
        <v/>
      </c>
      <c r="R62" s="39" t="str">
        <f>IFERROR(INDEX(PARAMETROS!$B$53:$B$79,MATCH(Q62,PARAMETROS!$A$53:$A$79,0)),"")</f>
        <v/>
      </c>
      <c r="S62" s="545"/>
      <c r="T62" s="40"/>
      <c r="U62" s="634" t="str">
        <f>IFERROR(IF(T62="","",IF(T62="COP","N/A",IF(OR(T62="USD",T62="US"),1,IF(T62="EUR",VLOOKUP(P62,'SH EURO'!$A$6:$B$6567,2,FALSE),"INGRESAR TASA")))),"")</f>
        <v/>
      </c>
      <c r="V62" s="560" t="str">
        <f t="shared" si="22"/>
        <v/>
      </c>
      <c r="W62" s="21" t="str">
        <f>IFERROR(IF(T62="","",IF(T62="COP",1,IF(U62&lt;&gt;"N/A",VLOOKUP(P62,'SH TRM'!$A$9:$B$9145,2,FALSE),"REVISAR"))),"")</f>
        <v/>
      </c>
      <c r="X62" s="563" t="str">
        <f t="shared" si="23"/>
        <v/>
      </c>
      <c r="Y62" s="42" t="str">
        <f t="shared" si="24"/>
        <v/>
      </c>
      <c r="Z62" s="42" t="str">
        <f t="shared" si="18"/>
        <v/>
      </c>
      <c r="AA62" s="42" t="str">
        <f t="shared" si="19"/>
        <v/>
      </c>
      <c r="AB62" s="42" t="str">
        <f t="shared" si="20"/>
        <v/>
      </c>
      <c r="AC62" s="42" t="str">
        <f t="shared" si="21"/>
        <v/>
      </c>
      <c r="AD62" s="839"/>
      <c r="AE62" s="839"/>
      <c r="AF62" s="839"/>
      <c r="AG62" s="839"/>
      <c r="AH62" s="342"/>
      <c r="AI62" s="828"/>
      <c r="AJ62" s="828"/>
      <c r="AK62" s="828"/>
      <c r="AL62" s="828"/>
      <c r="AM62" s="828"/>
      <c r="AN62" s="828"/>
      <c r="AO62" s="828"/>
      <c r="AP62" s="828"/>
      <c r="AQ62" s="828"/>
      <c r="AR62" s="496" t="str">
        <f t="shared" si="26"/>
        <v/>
      </c>
      <c r="AS62" s="896"/>
      <c r="AT62" s="263"/>
      <c r="AU62" s="266"/>
      <c r="BA62" s="251"/>
    </row>
    <row r="63" spans="1:53" s="246" customFormat="1" ht="30" customHeight="1" x14ac:dyDescent="0.25">
      <c r="A63" s="841" t="s">
        <v>157</v>
      </c>
      <c r="B63" s="26"/>
      <c r="C63" s="140"/>
      <c r="D63" s="140" t="str">
        <f>IFERROR(INDEX(DESEMPATE!$D$3:$D$28,MATCH('EXP GEN.'!B63,DESEMPATE!$C$3:$C$28,0)),"")</f>
        <v/>
      </c>
      <c r="E63" s="315" t="str">
        <f>IFERROR(IF(D63="","",IF(VLOOKUP(D63,DESEMPATE!D$3:$E$28,2,FALSE)=1,"N/A",IF(VLOOKUP(D63,DESEMPATE!D$3:$E$28,2,FALSE)&gt;=0.51,"SI","NO"))),"")</f>
        <v/>
      </c>
      <c r="F63" s="34"/>
      <c r="G63" s="254"/>
      <c r="H63" s="34"/>
      <c r="I63" s="257"/>
      <c r="J63" s="34"/>
      <c r="K63" s="494"/>
      <c r="L63" s="494"/>
      <c r="M63" s="494"/>
      <c r="N63" s="46"/>
      <c r="O63" s="29"/>
      <c r="P63" s="29"/>
      <c r="Q63" s="30" t="str">
        <f t="shared" si="25"/>
        <v/>
      </c>
      <c r="R63" s="139" t="str">
        <f>IFERROR(INDEX(PARAMETROS!$B$53:$B$79,MATCH(Q63,PARAMETROS!$A$53:$A$79,0)),"")</f>
        <v/>
      </c>
      <c r="S63" s="542"/>
      <c r="T63" s="31"/>
      <c r="U63" s="634" t="str">
        <f>IFERROR(IF(T63="","",IF(T63="COP","N/A",IF(OR(T63="USD",T63="US"),1,IF(T63="EUR",VLOOKUP(P63,'SH EURO'!$A$6:$B$6567,2,FALSE),"INGRESAR TASA")))),"")</f>
        <v/>
      </c>
      <c r="V63" s="558" t="str">
        <f t="shared" si="22"/>
        <v/>
      </c>
      <c r="W63" s="21" t="str">
        <f>IFERROR(IF(T63="","",IF(T63="COP",1,IF(U63&lt;&gt;"N/A",VLOOKUP(P63,'SH TRM'!$A$9:$B$9145,2,FALSE),"REVISAR"))),"")</f>
        <v/>
      </c>
      <c r="X63" s="561" t="str">
        <f t="shared" si="23"/>
        <v/>
      </c>
      <c r="Y63" s="33" t="str">
        <f t="shared" si="24"/>
        <v/>
      </c>
      <c r="Z63" s="33" t="str">
        <f t="shared" si="18"/>
        <v/>
      </c>
      <c r="AA63" s="33" t="str">
        <f t="shared" si="19"/>
        <v/>
      </c>
      <c r="AB63" s="33" t="str">
        <f t="shared" si="20"/>
        <v/>
      </c>
      <c r="AC63" s="33" t="str">
        <f t="shared" si="21"/>
        <v/>
      </c>
      <c r="AD63" s="836" t="str">
        <f>IFERROR(IF(COUNTIF(AC63:AC72,"")=10,"",IF(SUM(AC63:AC72)&gt;=CM010EG,"CUMPLE","NO CUMPLE")),"")</f>
        <v/>
      </c>
      <c r="AE63" s="836" t="str">
        <f>IFERROR(IF(COUNTIF(Z63:Z72,"")=10,"",IF(COUNTIF(E63:E72,"N/A")&gt;0,IF(SUMIF(E63:E72,"N/A",Z63:Z72)&gt;=CM010EGC1,"CUMPLE","NO CUMPLE"),IF(AND(SUM(Z63:Z72)&gt;=CM010EGC1,SUMIF(E63:E72,"SI",Z63:Z72)&gt;=0.51*SUM(Z63:Z72)),"CUMPLE","NO CUMPLE"))),"")</f>
        <v/>
      </c>
      <c r="AF63" s="836" t="str">
        <f>IFERROR(IF(COUNTIF(AA63:AA72,"")=10,"",IF(COUNTIF(E63:E72,"N/A")&gt;0,IF(SUMIF(E63:E72,"N/A",AA63:AA72)&gt;=CM010EGC2,"CUMPLE","NO CUMPLE"),IF(SUM(AA63:AA72)&gt;=CM010EGC2,"CUMPLE","NO CUMPLE"))),"")</f>
        <v/>
      </c>
      <c r="AG63" s="836" t="str">
        <f>IFERROR(IF(COUNTIF(AB63:AB72,"")=10,"",IF(COUNTIF(E63:E72,"N/A")&gt;0,IF(SUMIF(E63:E72,"N/A",AB63:AB72)&gt;=CM010EGC3,"CUMPLE","NO CUMPLE"),IF(SUM(AB63:AB72)&gt;=CM010EGC3,"CUMPLE","NO CUMPLE"))),"")</f>
        <v/>
      </c>
      <c r="AH63" s="340"/>
      <c r="AI63" s="829"/>
      <c r="AJ63" s="829"/>
      <c r="AK63" s="829"/>
      <c r="AL63" s="829"/>
      <c r="AM63" s="829"/>
      <c r="AN63" s="829"/>
      <c r="AO63" s="829"/>
      <c r="AP63" s="829"/>
      <c r="AQ63" s="829"/>
      <c r="AR63" s="494" t="str">
        <f t="shared" si="26"/>
        <v/>
      </c>
      <c r="AS63" s="894" t="s">
        <v>209</v>
      </c>
      <c r="AT63" s="265"/>
      <c r="AU63" s="266"/>
      <c r="BA63" s="251"/>
    </row>
    <row r="64" spans="1:53" s="246" customFormat="1" ht="30" customHeight="1" x14ac:dyDescent="0.25">
      <c r="A64" s="842"/>
      <c r="B64" s="13"/>
      <c r="C64" s="14"/>
      <c r="D64" s="14" t="str">
        <f>IFERROR(INDEX(DESEMPATE!$D$3:$D$28,MATCH('EXP GEN.'!B64,DESEMPATE!$C$3:$C$28,0)),"")</f>
        <v/>
      </c>
      <c r="E64" s="315" t="str">
        <f>IFERROR(IF(D64="","",IF(VLOOKUP(D64,DESEMPATE!D$3:$E$28,2,FALSE)=1,"N/A",IF(VLOOKUP(D64,DESEMPATE!D$3:$E$28,2,FALSE)&gt;=0.51,"SI","NO"))),"")</f>
        <v/>
      </c>
      <c r="F64" s="141"/>
      <c r="G64" s="261"/>
      <c r="H64" s="141"/>
      <c r="I64" s="259"/>
      <c r="J64" s="22"/>
      <c r="K64" s="492"/>
      <c r="L64" s="492"/>
      <c r="M64" s="492"/>
      <c r="N64" s="23"/>
      <c r="O64" s="289"/>
      <c r="P64" s="17"/>
      <c r="Q64" s="18" t="str">
        <f t="shared" si="25"/>
        <v/>
      </c>
      <c r="R64" s="19" t="str">
        <f>IFERROR(INDEX(PARAMETROS!$B$53:$B$79,MATCH(Q64,PARAMETROS!$A$53:$A$79,0)),"")</f>
        <v/>
      </c>
      <c r="S64" s="543"/>
      <c r="T64" s="19"/>
      <c r="U64" s="634" t="str">
        <f>IFERROR(IF(T64="","",IF(T64="COP","N/A",IF(OR(T64="USD",T64="US"),1,IF(T64="EUR",VLOOKUP(P64,'SH EURO'!$A$6:$B$6567,2,FALSE),"INGRESAR TASA")))),"")</f>
        <v/>
      </c>
      <c r="V64" s="559" t="str">
        <f t="shared" si="22"/>
        <v/>
      </c>
      <c r="W64" s="21" t="str">
        <f>IFERROR(IF(T64="","",IF(T64="COP",1,IF(U64&lt;&gt;"N/A",VLOOKUP(P64,'SH TRM'!$A$9:$B$9145,2,FALSE),"REVISAR"))),"")</f>
        <v/>
      </c>
      <c r="X64" s="562" t="str">
        <f t="shared" si="23"/>
        <v/>
      </c>
      <c r="Y64" s="12" t="str">
        <f t="shared" si="24"/>
        <v/>
      </c>
      <c r="Z64" s="12" t="str">
        <f t="shared" si="18"/>
        <v/>
      </c>
      <c r="AA64" s="12" t="str">
        <f t="shared" si="19"/>
        <v/>
      </c>
      <c r="AB64" s="12" t="str">
        <f t="shared" si="20"/>
        <v/>
      </c>
      <c r="AC64" s="12" t="str">
        <f t="shared" si="21"/>
        <v/>
      </c>
      <c r="AD64" s="837"/>
      <c r="AE64" s="837"/>
      <c r="AF64" s="837"/>
      <c r="AG64" s="837"/>
      <c r="AH64" s="505"/>
      <c r="AI64" s="827"/>
      <c r="AJ64" s="827"/>
      <c r="AK64" s="827"/>
      <c r="AL64" s="827"/>
      <c r="AM64" s="827"/>
      <c r="AN64" s="827"/>
      <c r="AO64" s="827"/>
      <c r="AP64" s="827"/>
      <c r="AQ64" s="827"/>
      <c r="AR64" s="492" t="str">
        <f t="shared" si="26"/>
        <v/>
      </c>
      <c r="AS64" s="895"/>
      <c r="AT64" s="506"/>
      <c r="AU64" s="266"/>
      <c r="BA64" s="251"/>
    </row>
    <row r="65" spans="1:53" s="246" customFormat="1" ht="30" customHeight="1" x14ac:dyDescent="0.25">
      <c r="A65" s="842"/>
      <c r="B65" s="13"/>
      <c r="C65" s="14"/>
      <c r="D65" s="14" t="str">
        <f>IFERROR(INDEX(DESEMPATE!$D$3:$D$28,MATCH('EXP GEN.'!B65,DESEMPATE!$C$3:$C$28,0)),"")</f>
        <v/>
      </c>
      <c r="E65" s="315" t="str">
        <f>IFERROR(IF(D65="","",IF(VLOOKUP(D65,DESEMPATE!D$3:$E$28,2,FALSE)=1,"N/A",IF(VLOOKUP(D65,DESEMPATE!D$3:$E$28,2,FALSE)&gt;=0.51,"SI","NO"))),"")</f>
        <v/>
      </c>
      <c r="F65" s="141"/>
      <c r="G65" s="261"/>
      <c r="H65" s="141"/>
      <c r="I65" s="259"/>
      <c r="J65" s="22"/>
      <c r="K65" s="492"/>
      <c r="L65" s="492"/>
      <c r="M65" s="492"/>
      <c r="N65" s="23"/>
      <c r="O65" s="289"/>
      <c r="P65" s="17"/>
      <c r="Q65" s="18" t="str">
        <f t="shared" si="25"/>
        <v/>
      </c>
      <c r="R65" s="19" t="str">
        <f>IFERROR(INDEX(PARAMETROS!$B$53:$B$79,MATCH(Q65,PARAMETROS!$A$53:$A$79,0)),"")</f>
        <v/>
      </c>
      <c r="S65" s="543"/>
      <c r="T65" s="19"/>
      <c r="U65" s="634" t="str">
        <f>IFERROR(IF(T65="","",IF(T65="COP","N/A",IF(OR(T65="USD",T65="US"),1,IF(T65="EUR",VLOOKUP(P65,'SH EURO'!$A$6:$B$6567,2,FALSE),"INGRESAR TASA")))),"")</f>
        <v/>
      </c>
      <c r="V65" s="559" t="str">
        <f t="shared" si="22"/>
        <v/>
      </c>
      <c r="W65" s="21" t="str">
        <f>IFERROR(IF(T65="","",IF(T65="COP",1,IF(U65&lt;&gt;"N/A",VLOOKUP(P65,'SH TRM'!$A$9:$B$9145,2,FALSE),"REVISAR"))),"")</f>
        <v/>
      </c>
      <c r="X65" s="562" t="str">
        <f t="shared" si="23"/>
        <v/>
      </c>
      <c r="Y65" s="12" t="str">
        <f t="shared" si="24"/>
        <v/>
      </c>
      <c r="Z65" s="12" t="str">
        <f t="shared" si="18"/>
        <v/>
      </c>
      <c r="AA65" s="12" t="str">
        <f t="shared" si="19"/>
        <v/>
      </c>
      <c r="AB65" s="12" t="str">
        <f t="shared" si="20"/>
        <v/>
      </c>
      <c r="AC65" s="12" t="str">
        <f t="shared" si="21"/>
        <v/>
      </c>
      <c r="AD65" s="837"/>
      <c r="AE65" s="837"/>
      <c r="AF65" s="837"/>
      <c r="AG65" s="837"/>
      <c r="AH65" s="505"/>
      <c r="AI65" s="827"/>
      <c r="AJ65" s="827"/>
      <c r="AK65" s="827"/>
      <c r="AL65" s="827"/>
      <c r="AM65" s="827"/>
      <c r="AN65" s="827"/>
      <c r="AO65" s="827"/>
      <c r="AP65" s="827"/>
      <c r="AQ65" s="827"/>
      <c r="AR65" s="492" t="str">
        <f t="shared" si="26"/>
        <v/>
      </c>
      <c r="AS65" s="895"/>
      <c r="AT65" s="506"/>
      <c r="AU65" s="266"/>
      <c r="BA65" s="251"/>
    </row>
    <row r="66" spans="1:53" s="246" customFormat="1" ht="30" customHeight="1" x14ac:dyDescent="0.25">
      <c r="A66" s="842"/>
      <c r="B66" s="13"/>
      <c r="C66" s="14"/>
      <c r="D66" s="14" t="str">
        <f>IFERROR(INDEX(DESEMPATE!$D$3:$D$28,MATCH('EXP GEN.'!B66,DESEMPATE!$C$3:$C$28,0)),"")</f>
        <v/>
      </c>
      <c r="E66" s="315" t="str">
        <f>IFERROR(IF(D66="","",IF(VLOOKUP(D66,DESEMPATE!D$3:$E$28,2,FALSE)=1,"N/A",IF(VLOOKUP(D66,DESEMPATE!D$3:$E$28,2,FALSE)&gt;=0.51,"SI","NO"))),"")</f>
        <v/>
      </c>
      <c r="F66" s="141"/>
      <c r="G66" s="261"/>
      <c r="H66" s="141"/>
      <c r="I66" s="259"/>
      <c r="J66" s="22"/>
      <c r="K66" s="492"/>
      <c r="L66" s="492"/>
      <c r="M66" s="492"/>
      <c r="N66" s="23"/>
      <c r="O66" s="289"/>
      <c r="P66" s="17"/>
      <c r="Q66" s="18" t="str">
        <f t="shared" si="25"/>
        <v/>
      </c>
      <c r="R66" s="19" t="str">
        <f>IFERROR(INDEX(PARAMETROS!$B$53:$B$79,MATCH(Q66,PARAMETROS!$A$53:$A$79,0)),"")</f>
        <v/>
      </c>
      <c r="S66" s="543"/>
      <c r="T66" s="19"/>
      <c r="U66" s="634" t="str">
        <f>IFERROR(IF(T66="","",IF(T66="COP","N/A",IF(OR(T66="USD",T66="US"),1,IF(T66="EUR",VLOOKUP(P66,'SH EURO'!$A$6:$B$6567,2,FALSE),"INGRESAR TASA")))),"")</f>
        <v/>
      </c>
      <c r="V66" s="559" t="str">
        <f t="shared" si="22"/>
        <v/>
      </c>
      <c r="W66" s="21" t="str">
        <f>IFERROR(IF(T66="","",IF(T66="COP",1,IF(U66&lt;&gt;"N/A",VLOOKUP(P66,'SH TRM'!$A$9:$B$9145,2,FALSE),"REVISAR"))),"")</f>
        <v/>
      </c>
      <c r="X66" s="562" t="str">
        <f t="shared" si="23"/>
        <v/>
      </c>
      <c r="Y66" s="12" t="str">
        <f t="shared" si="24"/>
        <v/>
      </c>
      <c r="Z66" s="12" t="str">
        <f t="shared" si="18"/>
        <v/>
      </c>
      <c r="AA66" s="12" t="str">
        <f t="shared" si="19"/>
        <v/>
      </c>
      <c r="AB66" s="12" t="str">
        <f t="shared" si="20"/>
        <v/>
      </c>
      <c r="AC66" s="12" t="str">
        <f t="shared" si="21"/>
        <v/>
      </c>
      <c r="AD66" s="837"/>
      <c r="AE66" s="837"/>
      <c r="AF66" s="837"/>
      <c r="AG66" s="837"/>
      <c r="AH66" s="505"/>
      <c r="AI66" s="827"/>
      <c r="AJ66" s="827"/>
      <c r="AK66" s="827"/>
      <c r="AL66" s="827"/>
      <c r="AM66" s="827"/>
      <c r="AN66" s="827"/>
      <c r="AO66" s="827"/>
      <c r="AP66" s="827"/>
      <c r="AQ66" s="827"/>
      <c r="AR66" s="492" t="str">
        <f t="shared" si="26"/>
        <v/>
      </c>
      <c r="AS66" s="895"/>
      <c r="AT66" s="506"/>
      <c r="AU66" s="266"/>
      <c r="BA66" s="251"/>
    </row>
    <row r="67" spans="1:53" s="246" customFormat="1" ht="30" customHeight="1" x14ac:dyDescent="0.25">
      <c r="A67" s="842"/>
      <c r="B67" s="13"/>
      <c r="C67" s="14"/>
      <c r="D67" s="14" t="str">
        <f>IFERROR(INDEX(DESEMPATE!$D$3:$D$28,MATCH('EXP GEN.'!B67,DESEMPATE!$C$3:$C$28,0)),"")</f>
        <v/>
      </c>
      <c r="E67" s="315" t="str">
        <f>IFERROR(IF(D67="","",IF(VLOOKUP(D67,DESEMPATE!D$3:$E$28,2,FALSE)=1,"N/A",IF(VLOOKUP(D67,DESEMPATE!D$3:$E$28,2,FALSE)&gt;=0.51,"SI","NO"))),"")</f>
        <v/>
      </c>
      <c r="F67" s="141"/>
      <c r="G67" s="261"/>
      <c r="H67" s="141"/>
      <c r="I67" s="259"/>
      <c r="J67" s="22"/>
      <c r="K67" s="492"/>
      <c r="L67" s="492"/>
      <c r="M67" s="492"/>
      <c r="N67" s="23"/>
      <c r="O67" s="289"/>
      <c r="P67" s="17"/>
      <c r="Q67" s="18" t="str">
        <f t="shared" si="25"/>
        <v/>
      </c>
      <c r="R67" s="19" t="str">
        <f>IFERROR(INDEX(PARAMETROS!$B$53:$B$79,MATCH(Q67,PARAMETROS!$A$53:$A$79,0)),"")</f>
        <v/>
      </c>
      <c r="S67" s="543"/>
      <c r="T67" s="19"/>
      <c r="U67" s="634" t="str">
        <f>IFERROR(IF(T67="","",IF(T67="COP","N/A",IF(OR(T67="USD",T67="US"),1,IF(T67="EUR",VLOOKUP(P67,'SH EURO'!$A$6:$B$6567,2,FALSE),"INGRESAR TASA")))),"")</f>
        <v/>
      </c>
      <c r="V67" s="559" t="str">
        <f t="shared" si="22"/>
        <v/>
      </c>
      <c r="W67" s="21" t="str">
        <f>IFERROR(IF(T67="","",IF(T67="COP",1,IF(U67&lt;&gt;"N/A",VLOOKUP(P67,'SH TRM'!$A$9:$B$9145,2,FALSE),"REVISAR"))),"")</f>
        <v/>
      </c>
      <c r="X67" s="562" t="str">
        <f t="shared" si="23"/>
        <v/>
      </c>
      <c r="Y67" s="12" t="str">
        <f t="shared" si="24"/>
        <v/>
      </c>
      <c r="Z67" s="12" t="str">
        <f t="shared" si="18"/>
        <v/>
      </c>
      <c r="AA67" s="12" t="str">
        <f t="shared" si="19"/>
        <v/>
      </c>
      <c r="AB67" s="12" t="str">
        <f t="shared" si="20"/>
        <v/>
      </c>
      <c r="AC67" s="12" t="str">
        <f t="shared" si="21"/>
        <v/>
      </c>
      <c r="AD67" s="837"/>
      <c r="AE67" s="837"/>
      <c r="AF67" s="837"/>
      <c r="AG67" s="837"/>
      <c r="AH67" s="505"/>
      <c r="AI67" s="827"/>
      <c r="AJ67" s="827"/>
      <c r="AK67" s="827"/>
      <c r="AL67" s="827"/>
      <c r="AM67" s="827"/>
      <c r="AN67" s="827"/>
      <c r="AO67" s="827"/>
      <c r="AP67" s="827"/>
      <c r="AQ67" s="827"/>
      <c r="AR67" s="492" t="str">
        <f t="shared" si="26"/>
        <v/>
      </c>
      <c r="AS67" s="895"/>
      <c r="AT67" s="506"/>
      <c r="AU67" s="266"/>
      <c r="BA67" s="251"/>
    </row>
    <row r="68" spans="1:53" s="246" customFormat="1" ht="30" customHeight="1" x14ac:dyDescent="0.25">
      <c r="A68" s="843"/>
      <c r="B68" s="13"/>
      <c r="C68" s="14"/>
      <c r="D68" s="14" t="str">
        <f>IFERROR(INDEX(DESEMPATE!$D$3:$D$28,MATCH('EXP GEN.'!B68,DESEMPATE!$C$3:$C$28,0)),"")</f>
        <v/>
      </c>
      <c r="E68" s="315" t="str">
        <f>IFERROR(IF(D68="","",IF(VLOOKUP(D68,DESEMPATE!D$3:$E$28,2,FALSE)=1,"N/A",IF(VLOOKUP(D68,DESEMPATE!D$3:$E$28,2,FALSE)&gt;=0.51,"SI","NO"))),"")</f>
        <v/>
      </c>
      <c r="F68" s="22"/>
      <c r="G68" s="255"/>
      <c r="H68" s="22"/>
      <c r="I68" s="256"/>
      <c r="J68" s="22"/>
      <c r="K68" s="492"/>
      <c r="L68" s="492"/>
      <c r="M68" s="492"/>
      <c r="N68" s="23"/>
      <c r="O68" s="289"/>
      <c r="P68" s="17"/>
      <c r="Q68" s="18" t="str">
        <f t="shared" si="25"/>
        <v/>
      </c>
      <c r="R68" s="19" t="str">
        <f>IFERROR(INDEX(PARAMETROS!$B$53:$B$79,MATCH(Q68,PARAMETROS!$A$53:$A$79,0)),"")</f>
        <v/>
      </c>
      <c r="S68" s="544"/>
      <c r="T68" s="19"/>
      <c r="U68" s="634" t="str">
        <f>IFERROR(IF(T68="","",IF(T68="COP","N/A",IF(OR(T68="USD",T68="US"),1,IF(T68="EUR",VLOOKUP(P68,'SH EURO'!$A$6:$B$6567,2,FALSE),"INGRESAR TASA")))),"")</f>
        <v/>
      </c>
      <c r="V68" s="559" t="str">
        <f t="shared" si="22"/>
        <v/>
      </c>
      <c r="W68" s="21" t="str">
        <f>IFERROR(IF(T68="","",IF(T68="COP",1,IF(U68&lt;&gt;"N/A",VLOOKUP(P68,'SH TRM'!$A$9:$B$9145,2,FALSE),"REVISAR"))),"")</f>
        <v/>
      </c>
      <c r="X68" s="562" t="str">
        <f t="shared" si="23"/>
        <v/>
      </c>
      <c r="Y68" s="12" t="str">
        <f t="shared" si="24"/>
        <v/>
      </c>
      <c r="Z68" s="12" t="str">
        <f t="shared" si="18"/>
        <v/>
      </c>
      <c r="AA68" s="12" t="str">
        <f t="shared" si="19"/>
        <v/>
      </c>
      <c r="AB68" s="12" t="str">
        <f t="shared" si="20"/>
        <v/>
      </c>
      <c r="AC68" s="12" t="str">
        <f t="shared" si="21"/>
        <v/>
      </c>
      <c r="AD68" s="838"/>
      <c r="AE68" s="838"/>
      <c r="AF68" s="838"/>
      <c r="AG68" s="838"/>
      <c r="AH68" s="341"/>
      <c r="AI68" s="827"/>
      <c r="AJ68" s="827"/>
      <c r="AK68" s="827"/>
      <c r="AL68" s="827"/>
      <c r="AM68" s="827"/>
      <c r="AN68" s="827"/>
      <c r="AO68" s="827"/>
      <c r="AP68" s="827"/>
      <c r="AQ68" s="827"/>
      <c r="AR68" s="492" t="str">
        <f t="shared" si="26"/>
        <v/>
      </c>
      <c r="AS68" s="895"/>
      <c r="AT68" s="264"/>
      <c r="AU68" s="266"/>
      <c r="BA68" s="251"/>
    </row>
    <row r="69" spans="1:53" s="246" customFormat="1" ht="30" customHeight="1" x14ac:dyDescent="0.25">
      <c r="A69" s="843"/>
      <c r="B69" s="13"/>
      <c r="C69" s="14"/>
      <c r="D69" s="14" t="str">
        <f>IFERROR(INDEX(DESEMPATE!$D$3:$D$28,MATCH('EXP GEN.'!B69,DESEMPATE!$C$3:$C$28,0)),"")</f>
        <v/>
      </c>
      <c r="E69" s="315" t="str">
        <f>IFERROR(IF(D69="","",IF(VLOOKUP(D69,DESEMPATE!D$3:$E$28,2,FALSE)=1,"N/A",IF(VLOOKUP(D69,DESEMPATE!D$3:$E$28,2,FALSE)&gt;=0.51,"SI","NO"))),"")</f>
        <v/>
      </c>
      <c r="F69" s="22"/>
      <c r="G69" s="255"/>
      <c r="H69" s="22"/>
      <c r="I69" s="256"/>
      <c r="J69" s="22"/>
      <c r="K69" s="492"/>
      <c r="L69" s="492"/>
      <c r="M69" s="492"/>
      <c r="N69" s="16"/>
      <c r="O69" s="17"/>
      <c r="P69" s="17"/>
      <c r="Q69" s="18" t="str">
        <f t="shared" si="25"/>
        <v/>
      </c>
      <c r="R69" s="19" t="str">
        <f>IFERROR(INDEX(PARAMETROS!$B$53:$B$79,MATCH(Q69,PARAMETROS!$A$53:$A$79,0)),"")</f>
        <v/>
      </c>
      <c r="S69" s="544"/>
      <c r="T69" s="20"/>
      <c r="U69" s="634" t="str">
        <f>IFERROR(IF(T69="","",IF(T69="COP","N/A",IF(OR(T69="USD",T69="US"),1,IF(T69="EUR",VLOOKUP(P69,'SH EURO'!$A$6:$B$6567,2,FALSE),"INGRESAR TASA")))),"")</f>
        <v/>
      </c>
      <c r="V69" s="559" t="str">
        <f t="shared" si="22"/>
        <v/>
      </c>
      <c r="W69" s="21" t="str">
        <f>IFERROR(IF(T69="","",IF(T69="COP",1,IF(U69&lt;&gt;"N/A",VLOOKUP(P69,'SH TRM'!$A$9:$B$9145,2,FALSE),"REVISAR"))),"")</f>
        <v/>
      </c>
      <c r="X69" s="562" t="str">
        <f t="shared" si="23"/>
        <v/>
      </c>
      <c r="Y69" s="12" t="str">
        <f t="shared" si="24"/>
        <v/>
      </c>
      <c r="Z69" s="12" t="str">
        <f t="shared" si="18"/>
        <v/>
      </c>
      <c r="AA69" s="12" t="str">
        <f t="shared" si="19"/>
        <v/>
      </c>
      <c r="AB69" s="12" t="str">
        <f t="shared" si="20"/>
        <v/>
      </c>
      <c r="AC69" s="12" t="str">
        <f t="shared" si="21"/>
        <v/>
      </c>
      <c r="AD69" s="838"/>
      <c r="AE69" s="838"/>
      <c r="AF69" s="838"/>
      <c r="AG69" s="838"/>
      <c r="AH69" s="341"/>
      <c r="AI69" s="827"/>
      <c r="AJ69" s="827"/>
      <c r="AK69" s="827"/>
      <c r="AL69" s="827"/>
      <c r="AM69" s="827"/>
      <c r="AN69" s="827"/>
      <c r="AO69" s="827"/>
      <c r="AP69" s="827"/>
      <c r="AQ69" s="827"/>
      <c r="AR69" s="495" t="str">
        <f t="shared" si="26"/>
        <v/>
      </c>
      <c r="AS69" s="895"/>
      <c r="AT69" s="264"/>
      <c r="AU69" s="266"/>
      <c r="BA69" s="251"/>
    </row>
    <row r="70" spans="1:53" s="246" customFormat="1" ht="30" customHeight="1" x14ac:dyDescent="0.25">
      <c r="A70" s="843"/>
      <c r="B70" s="13"/>
      <c r="C70" s="14"/>
      <c r="D70" s="14" t="str">
        <f>IFERROR(INDEX(DESEMPATE!$D$3:$D$28,MATCH('EXP GEN.'!B70,DESEMPATE!$C$3:$C$28,0)),"")</f>
        <v/>
      </c>
      <c r="E70" s="315" t="str">
        <f>IFERROR(IF(D70="","",IF(VLOOKUP(D70,DESEMPATE!D$3:$E$28,2,FALSE)=1,"N/A",IF(VLOOKUP(D70,DESEMPATE!D$3:$E$28,2,FALSE)&gt;=0.51,"SI","NO"))),"")</f>
        <v/>
      </c>
      <c r="F70" s="22"/>
      <c r="G70" s="255"/>
      <c r="H70" s="22"/>
      <c r="I70" s="256"/>
      <c r="J70" s="22"/>
      <c r="K70" s="492"/>
      <c r="L70" s="492"/>
      <c r="M70" s="492"/>
      <c r="N70" s="16"/>
      <c r="O70" s="17"/>
      <c r="P70" s="17"/>
      <c r="Q70" s="18" t="str">
        <f t="shared" si="25"/>
        <v/>
      </c>
      <c r="R70" s="19" t="str">
        <f>IFERROR(INDEX(PARAMETROS!$B$53:$B$79,MATCH(Q70,PARAMETROS!$A$53:$A$79,0)),"")</f>
        <v/>
      </c>
      <c r="S70" s="544"/>
      <c r="T70" s="20"/>
      <c r="U70" s="634" t="str">
        <f>IFERROR(IF(T70="","",IF(T70="COP","N/A",IF(OR(T70="USD",T70="US"),1,IF(T70="EUR",VLOOKUP(P70,'SH EURO'!$A$6:$B$6567,2,FALSE),"INGRESAR TASA")))),"")</f>
        <v/>
      </c>
      <c r="V70" s="559" t="str">
        <f t="shared" si="22"/>
        <v/>
      </c>
      <c r="W70" s="21" t="str">
        <f>IFERROR(IF(T70="","",IF(T70="COP",1,IF(U70&lt;&gt;"N/A",VLOOKUP(P70,'SH TRM'!$A$9:$B$9145,2,FALSE),"REVISAR"))),"")</f>
        <v/>
      </c>
      <c r="X70" s="562" t="str">
        <f t="shared" si="23"/>
        <v/>
      </c>
      <c r="Y70" s="12" t="str">
        <f t="shared" si="24"/>
        <v/>
      </c>
      <c r="Z70" s="12" t="str">
        <f t="shared" si="18"/>
        <v/>
      </c>
      <c r="AA70" s="12" t="str">
        <f t="shared" si="19"/>
        <v/>
      </c>
      <c r="AB70" s="12" t="str">
        <f t="shared" si="20"/>
        <v/>
      </c>
      <c r="AC70" s="12" t="str">
        <f t="shared" si="21"/>
        <v/>
      </c>
      <c r="AD70" s="838"/>
      <c r="AE70" s="838"/>
      <c r="AF70" s="838"/>
      <c r="AG70" s="838"/>
      <c r="AH70" s="341"/>
      <c r="AI70" s="830"/>
      <c r="AJ70" s="831"/>
      <c r="AK70" s="832"/>
      <c r="AL70" s="830"/>
      <c r="AM70" s="831"/>
      <c r="AN70" s="832"/>
      <c r="AO70" s="830"/>
      <c r="AP70" s="831"/>
      <c r="AQ70" s="832"/>
      <c r="AR70" s="492" t="str">
        <f t="shared" si="26"/>
        <v/>
      </c>
      <c r="AS70" s="895"/>
      <c r="AT70" s="262"/>
      <c r="AU70" s="266"/>
      <c r="BA70" s="251"/>
    </row>
    <row r="71" spans="1:53" s="246" customFormat="1" ht="30" customHeight="1" x14ac:dyDescent="0.25">
      <c r="A71" s="843"/>
      <c r="B71" s="13"/>
      <c r="C71" s="14"/>
      <c r="D71" s="14" t="str">
        <f>IFERROR(INDEX(DESEMPATE!$D$3:$D$28,MATCH('EXP GEN.'!B71,DESEMPATE!$C$3:$C$28,0)),"")</f>
        <v/>
      </c>
      <c r="E71" s="315" t="str">
        <f>IFERROR(IF(D71="","",IF(VLOOKUP(D71,DESEMPATE!D$3:$E$28,2,FALSE)=1,"N/A",IF(VLOOKUP(D71,DESEMPATE!D$3:$E$28,2,FALSE)&gt;=0.51,"SI","NO"))),"")</f>
        <v/>
      </c>
      <c r="F71" s="22"/>
      <c r="G71" s="255"/>
      <c r="H71" s="22"/>
      <c r="I71" s="256"/>
      <c r="J71" s="22"/>
      <c r="K71" s="495"/>
      <c r="L71" s="495"/>
      <c r="M71" s="495"/>
      <c r="N71" s="16"/>
      <c r="O71" s="17"/>
      <c r="P71" s="17"/>
      <c r="Q71" s="18" t="str">
        <f t="shared" si="25"/>
        <v/>
      </c>
      <c r="R71" s="19" t="str">
        <f>IFERROR(INDEX(PARAMETROS!$B$53:$B$79,MATCH(Q71,PARAMETROS!$A$53:$A$79,0)),"")</f>
        <v/>
      </c>
      <c r="S71" s="544"/>
      <c r="T71" s="20"/>
      <c r="U71" s="634" t="str">
        <f>IFERROR(IF(T71="","",IF(T71="COP","N/A",IF(OR(T71="USD",T71="US"),1,IF(T71="EUR",VLOOKUP(P71,'SH EURO'!$A$6:$B$6567,2,FALSE),"INGRESAR TASA")))),"")</f>
        <v/>
      </c>
      <c r="V71" s="559" t="str">
        <f t="shared" si="22"/>
        <v/>
      </c>
      <c r="W71" s="21" t="str">
        <f>IFERROR(IF(T71="","",IF(T71="COP",1,IF(U71&lt;&gt;"N/A",VLOOKUP(P71,'SH TRM'!$A$9:$B$9145,2,FALSE),"REVISAR"))),"")</f>
        <v/>
      </c>
      <c r="X71" s="562" t="str">
        <f t="shared" si="23"/>
        <v/>
      </c>
      <c r="Y71" s="12" t="str">
        <f t="shared" si="24"/>
        <v/>
      </c>
      <c r="Z71" s="12" t="str">
        <f t="shared" si="18"/>
        <v/>
      </c>
      <c r="AA71" s="12" t="str">
        <f t="shared" si="19"/>
        <v/>
      </c>
      <c r="AB71" s="12" t="str">
        <f t="shared" si="20"/>
        <v/>
      </c>
      <c r="AC71" s="12" t="str">
        <f t="shared" si="21"/>
        <v/>
      </c>
      <c r="AD71" s="838"/>
      <c r="AE71" s="838"/>
      <c r="AF71" s="838"/>
      <c r="AG71" s="838"/>
      <c r="AH71" s="341"/>
      <c r="AI71" s="827"/>
      <c r="AJ71" s="827"/>
      <c r="AK71" s="827"/>
      <c r="AL71" s="827"/>
      <c r="AM71" s="827"/>
      <c r="AN71" s="827"/>
      <c r="AO71" s="827"/>
      <c r="AP71" s="827"/>
      <c r="AQ71" s="827"/>
      <c r="AR71" s="495" t="str">
        <f t="shared" si="26"/>
        <v/>
      </c>
      <c r="AS71" s="895"/>
      <c r="AT71" s="264"/>
      <c r="AU71" s="266"/>
      <c r="BA71" s="251"/>
    </row>
    <row r="72" spans="1:53" s="246" customFormat="1" ht="30" customHeight="1" thickBot="1" x14ac:dyDescent="0.3">
      <c r="A72" s="844"/>
      <c r="B72" s="35"/>
      <c r="C72" s="137"/>
      <c r="D72" s="47" t="str">
        <f>IFERROR(INDEX(DESEMPATE!$D$3:$D$28,MATCH('EXP GEN.'!B72,DESEMPATE!$C$3:$C$28,0)),"")</f>
        <v/>
      </c>
      <c r="E72" s="336" t="str">
        <f>IFERROR(IF(D72="","",IF(VLOOKUP(D72,DESEMPATE!D$3:$E$28,2,FALSE)=1,"N/A",IF(VLOOKUP(D72,DESEMPATE!D$3:$E$28,2,FALSE)&gt;=0.51,"SI","NO"))),"")</f>
        <v/>
      </c>
      <c r="F72" s="138"/>
      <c r="G72" s="260"/>
      <c r="H72" s="138"/>
      <c r="I72" s="258"/>
      <c r="J72" s="138"/>
      <c r="K72" s="496"/>
      <c r="L72" s="496"/>
      <c r="M72" s="496"/>
      <c r="N72" s="37"/>
      <c r="O72" s="364"/>
      <c r="P72" s="364"/>
      <c r="Q72" s="38" t="str">
        <f t="shared" si="25"/>
        <v/>
      </c>
      <c r="R72" s="39" t="str">
        <f>IFERROR(INDEX(PARAMETROS!$B$53:$B$79,MATCH(Q72,PARAMETROS!$A$53:$A$79,0)),"")</f>
        <v/>
      </c>
      <c r="S72" s="545"/>
      <c r="T72" s="40"/>
      <c r="U72" s="634" t="str">
        <f>IFERROR(IF(T72="","",IF(T72="COP","N/A",IF(OR(T72="USD",T72="US"),1,IF(T72="EUR",VLOOKUP(P72,'SH EURO'!$A$6:$B$6567,2,FALSE),"INGRESAR TASA")))),"")</f>
        <v/>
      </c>
      <c r="V72" s="560" t="str">
        <f t="shared" si="22"/>
        <v/>
      </c>
      <c r="W72" s="21" t="str">
        <f>IFERROR(IF(T72="","",IF(T72="COP",1,IF(U72&lt;&gt;"N/A",VLOOKUP(P72,'SH TRM'!$A$9:$B$9145,2,FALSE),"REVISAR"))),"")</f>
        <v/>
      </c>
      <c r="X72" s="563" t="str">
        <f t="shared" si="23"/>
        <v/>
      </c>
      <c r="Y72" s="42" t="str">
        <f t="shared" si="24"/>
        <v/>
      </c>
      <c r="Z72" s="42" t="str">
        <f t="shared" si="18"/>
        <v/>
      </c>
      <c r="AA72" s="42" t="str">
        <f t="shared" si="19"/>
        <v/>
      </c>
      <c r="AB72" s="42" t="str">
        <f t="shared" si="20"/>
        <v/>
      </c>
      <c r="AC72" s="42" t="str">
        <f t="shared" si="21"/>
        <v/>
      </c>
      <c r="AD72" s="839"/>
      <c r="AE72" s="839"/>
      <c r="AF72" s="839"/>
      <c r="AG72" s="839"/>
      <c r="AH72" s="342"/>
      <c r="AI72" s="828"/>
      <c r="AJ72" s="828"/>
      <c r="AK72" s="828"/>
      <c r="AL72" s="828"/>
      <c r="AM72" s="828"/>
      <c r="AN72" s="828"/>
      <c r="AO72" s="828"/>
      <c r="AP72" s="828"/>
      <c r="AQ72" s="828"/>
      <c r="AR72" s="496" t="str">
        <f t="shared" si="26"/>
        <v/>
      </c>
      <c r="AS72" s="896"/>
      <c r="AT72" s="263"/>
      <c r="AU72" s="266"/>
      <c r="BA72" s="251"/>
    </row>
    <row r="73" spans="1:53" s="246" customFormat="1" ht="30" customHeight="1" x14ac:dyDescent="0.25">
      <c r="A73" s="841" t="s">
        <v>158</v>
      </c>
      <c r="B73" s="26"/>
      <c r="C73" s="140"/>
      <c r="D73" s="140" t="str">
        <f>IFERROR(INDEX(DESEMPATE!$D$3:$D$28,MATCH('EXP GEN.'!B73,DESEMPATE!$C$3:$C$28,0)),"")</f>
        <v/>
      </c>
      <c r="E73" s="315" t="str">
        <f>IFERROR(IF(D73="","",IF(VLOOKUP(D73,DESEMPATE!D$3:$E$28,2,FALSE)=1,"N/A",IF(VLOOKUP(D73,DESEMPATE!D$3:$E$28,2,FALSE)&gt;=0.51,"SI","NO"))),"")</f>
        <v/>
      </c>
      <c r="F73" s="34"/>
      <c r="G73" s="254"/>
      <c r="H73" s="34"/>
      <c r="I73" s="257"/>
      <c r="J73" s="34"/>
      <c r="K73" s="494"/>
      <c r="L73" s="494"/>
      <c r="M73" s="494"/>
      <c r="N73" s="46"/>
      <c r="O73" s="29"/>
      <c r="P73" s="29"/>
      <c r="Q73" s="30" t="str">
        <f t="shared" si="25"/>
        <v/>
      </c>
      <c r="R73" s="139" t="str">
        <f>IFERROR(INDEX(PARAMETROS!$B$53:$B$79,MATCH(Q73,PARAMETROS!$A$53:$A$79,0)),"")</f>
        <v/>
      </c>
      <c r="S73" s="542"/>
      <c r="T73" s="31"/>
      <c r="U73" s="634" t="str">
        <f>IFERROR(IF(T73="","",IF(T73="COP","N/A",IF(OR(T73="USD",T73="US"),1,IF(T73="EUR",VLOOKUP(P73,'SH EURO'!$A$6:$B$6567,2,FALSE),"INGRESAR TASA")))),"")</f>
        <v/>
      </c>
      <c r="V73" s="558" t="str">
        <f t="shared" si="22"/>
        <v/>
      </c>
      <c r="W73" s="21" t="str">
        <f>IFERROR(IF(T73="","",IF(T73="COP",1,IF(U73&lt;&gt;"N/A",VLOOKUP(P73,'SH TRM'!$A$9:$B$9145,2,FALSE),"REVISAR"))),"")</f>
        <v/>
      </c>
      <c r="X73" s="561" t="str">
        <f t="shared" si="23"/>
        <v/>
      </c>
      <c r="Y73" s="33" t="str">
        <f t="shared" si="24"/>
        <v/>
      </c>
      <c r="Z73" s="33" t="str">
        <f t="shared" si="18"/>
        <v/>
      </c>
      <c r="AA73" s="33" t="str">
        <f t="shared" si="19"/>
        <v/>
      </c>
      <c r="AB73" s="33" t="str">
        <f t="shared" si="20"/>
        <v/>
      </c>
      <c r="AC73" s="33" t="str">
        <f t="shared" si="21"/>
        <v/>
      </c>
      <c r="AD73" s="836" t="str">
        <f>IFERROR(IF(COUNTIF(AC73:AC82,"")=10,"",IF(SUM(AC73:AC82)&gt;=CM010EG,"CUMPLE","NO CUMPLE")),"")</f>
        <v/>
      </c>
      <c r="AE73" s="836" t="str">
        <f>IFERROR(IF(COUNTIF(Z73:Z82,"")=10,"",IF(COUNTIF(E73:E82,"N/A")&gt;0,IF(SUMIF(E73:E82,"N/A",Z73:Z82)&gt;=CM010EGC1,"CUMPLE","NO CUMPLE"),IF(AND(SUM(Z73:Z82)&gt;=CM010EGC1,SUMIF(E73:E82,"SI",Z73:Z82)&gt;=0.51*SUM(Z73:Z82)),"CUMPLE","NO CUMPLE"))),"")</f>
        <v/>
      </c>
      <c r="AF73" s="836" t="str">
        <f>IFERROR(IF(COUNTIF(AA73:AA82,"")=10,"",IF(COUNTIF(E73:E82,"N/A")&gt;0,IF(SUMIF(E73:E82,"N/A",AA73:AA82)&gt;=CM010EGC2,"CUMPLE","NO CUMPLE"),IF(SUM(AA73:AA82)&gt;=CM010EGC2,"CUMPLE","NO CUMPLE"))),"")</f>
        <v/>
      </c>
      <c r="AG73" s="836" t="str">
        <f>IFERROR(IF(COUNTIF(AB73:AB82,"")=10,"",IF(COUNTIF(E73:E82,"N/A")&gt;0,IF(SUMIF(E73:E82,"N/A",AB73:AB82)&gt;=CM010EGC3,"CUMPLE","NO CUMPLE"),IF(SUM(AB73:AB82)&gt;=CM010EGC3,"CUMPLE","NO CUMPLE"))),"")</f>
        <v/>
      </c>
      <c r="AH73" s="340"/>
      <c r="AI73" s="829"/>
      <c r="AJ73" s="829"/>
      <c r="AK73" s="829"/>
      <c r="AL73" s="829"/>
      <c r="AM73" s="829"/>
      <c r="AN73" s="829"/>
      <c r="AO73" s="829"/>
      <c r="AP73" s="829"/>
      <c r="AQ73" s="829"/>
      <c r="AR73" s="494" t="str">
        <f t="shared" si="26"/>
        <v/>
      </c>
      <c r="AS73" s="894" t="s">
        <v>209</v>
      </c>
      <c r="AT73" s="265"/>
      <c r="AU73" s="266"/>
      <c r="BA73" s="251"/>
    </row>
    <row r="74" spans="1:53" s="246" customFormat="1" ht="30" customHeight="1" x14ac:dyDescent="0.25">
      <c r="A74" s="842"/>
      <c r="B74" s="13"/>
      <c r="C74" s="14"/>
      <c r="D74" s="14" t="str">
        <f>IFERROR(INDEX(DESEMPATE!$D$3:$D$28,MATCH('EXP GEN.'!B74,DESEMPATE!$C$3:$C$28,0)),"")</f>
        <v/>
      </c>
      <c r="E74" s="315" t="str">
        <f>IFERROR(IF(D74="","",IF(VLOOKUP(D74,DESEMPATE!D$3:$E$28,2,FALSE)=1,"N/A",IF(VLOOKUP(D74,DESEMPATE!D$3:$E$28,2,FALSE)&gt;=0.51,"SI","NO"))),"")</f>
        <v/>
      </c>
      <c r="F74" s="141"/>
      <c r="G74" s="261"/>
      <c r="H74" s="141"/>
      <c r="I74" s="259"/>
      <c r="J74" s="22"/>
      <c r="K74" s="492"/>
      <c r="L74" s="492"/>
      <c r="M74" s="492"/>
      <c r="N74" s="23"/>
      <c r="O74" s="289"/>
      <c r="P74" s="17"/>
      <c r="Q74" s="18" t="str">
        <f t="shared" si="25"/>
        <v/>
      </c>
      <c r="R74" s="19" t="str">
        <f>IFERROR(INDEX(PARAMETROS!$B$53:$B$79,MATCH(Q74,PARAMETROS!$A$53:$A$79,0)),"")</f>
        <v/>
      </c>
      <c r="S74" s="543"/>
      <c r="T74" s="19"/>
      <c r="U74" s="634" t="str">
        <f>IFERROR(IF(T74="","",IF(T74="COP","N/A",IF(OR(T74="USD",T74="US"),1,IF(T74="EUR",VLOOKUP(P74,'SH EURO'!$A$6:$B$6567,2,FALSE),"INGRESAR TASA")))),"")</f>
        <v/>
      </c>
      <c r="V74" s="559" t="str">
        <f t="shared" si="22"/>
        <v/>
      </c>
      <c r="W74" s="21" t="str">
        <f>IFERROR(IF(T74="","",IF(T74="COP",1,IF(U74&lt;&gt;"N/A",VLOOKUP(P74,'SH TRM'!$A$9:$B$9145,2,FALSE),"REVISAR"))),"")</f>
        <v/>
      </c>
      <c r="X74" s="562" t="str">
        <f t="shared" si="23"/>
        <v/>
      </c>
      <c r="Y74" s="12" t="str">
        <f t="shared" si="24"/>
        <v/>
      </c>
      <c r="Z74" s="12" t="str">
        <f t="shared" si="18"/>
        <v/>
      </c>
      <c r="AA74" s="12" t="str">
        <f t="shared" si="19"/>
        <v/>
      </c>
      <c r="AB74" s="12" t="str">
        <f t="shared" si="20"/>
        <v/>
      </c>
      <c r="AC74" s="12" t="str">
        <f t="shared" si="21"/>
        <v/>
      </c>
      <c r="AD74" s="837"/>
      <c r="AE74" s="837"/>
      <c r="AF74" s="837"/>
      <c r="AG74" s="837"/>
      <c r="AH74" s="505"/>
      <c r="AI74" s="827"/>
      <c r="AJ74" s="827"/>
      <c r="AK74" s="827"/>
      <c r="AL74" s="827"/>
      <c r="AM74" s="827"/>
      <c r="AN74" s="827"/>
      <c r="AO74" s="827"/>
      <c r="AP74" s="827"/>
      <c r="AQ74" s="827"/>
      <c r="AR74" s="492" t="str">
        <f t="shared" si="26"/>
        <v/>
      </c>
      <c r="AS74" s="895"/>
      <c r="AT74" s="506"/>
      <c r="AU74" s="266"/>
      <c r="BA74" s="251"/>
    </row>
    <row r="75" spans="1:53" s="246" customFormat="1" ht="30" customHeight="1" x14ac:dyDescent="0.25">
      <c r="A75" s="842"/>
      <c r="B75" s="13"/>
      <c r="C75" s="14"/>
      <c r="D75" s="14" t="str">
        <f>IFERROR(INDEX(DESEMPATE!$D$3:$D$28,MATCH('EXP GEN.'!B75,DESEMPATE!$C$3:$C$28,0)),"")</f>
        <v/>
      </c>
      <c r="E75" s="315" t="str">
        <f>IFERROR(IF(D75="","",IF(VLOOKUP(D75,DESEMPATE!D$3:$E$28,2,FALSE)=1,"N/A",IF(VLOOKUP(D75,DESEMPATE!D$3:$E$28,2,FALSE)&gt;=0.51,"SI","NO"))),"")</f>
        <v/>
      </c>
      <c r="F75" s="141"/>
      <c r="G75" s="261"/>
      <c r="H75" s="141"/>
      <c r="I75" s="259"/>
      <c r="J75" s="22"/>
      <c r="K75" s="492"/>
      <c r="L75" s="492"/>
      <c r="M75" s="492"/>
      <c r="N75" s="23"/>
      <c r="O75" s="289"/>
      <c r="P75" s="17"/>
      <c r="Q75" s="18" t="str">
        <f t="shared" si="25"/>
        <v/>
      </c>
      <c r="R75" s="19" t="str">
        <f>IFERROR(INDEX(PARAMETROS!$B$53:$B$79,MATCH(Q75,PARAMETROS!$A$53:$A$79,0)),"")</f>
        <v/>
      </c>
      <c r="S75" s="543"/>
      <c r="T75" s="19"/>
      <c r="U75" s="634" t="str">
        <f>IFERROR(IF(T75="","",IF(T75="COP","N/A",IF(OR(T75="USD",T75="US"),1,IF(T75="EUR",VLOOKUP(P75,'SH EURO'!$A$6:$B$6567,2,FALSE),"INGRESAR TASA")))),"")</f>
        <v/>
      </c>
      <c r="V75" s="559" t="str">
        <f t="shared" si="22"/>
        <v/>
      </c>
      <c r="W75" s="21" t="str">
        <f>IFERROR(IF(T75="","",IF(T75="COP",1,IF(U75&lt;&gt;"N/A",VLOOKUP(P75,'SH TRM'!$A$9:$B$9145,2,FALSE),"REVISAR"))),"")</f>
        <v/>
      </c>
      <c r="X75" s="562" t="str">
        <f t="shared" si="23"/>
        <v/>
      </c>
      <c r="Y75" s="12" t="str">
        <f t="shared" si="24"/>
        <v/>
      </c>
      <c r="Z75" s="12" t="str">
        <f t="shared" si="18"/>
        <v/>
      </c>
      <c r="AA75" s="12" t="str">
        <f t="shared" si="19"/>
        <v/>
      </c>
      <c r="AB75" s="12" t="str">
        <f t="shared" si="20"/>
        <v/>
      </c>
      <c r="AC75" s="12" t="str">
        <f t="shared" si="21"/>
        <v/>
      </c>
      <c r="AD75" s="837"/>
      <c r="AE75" s="837"/>
      <c r="AF75" s="837"/>
      <c r="AG75" s="837"/>
      <c r="AH75" s="505"/>
      <c r="AI75" s="827"/>
      <c r="AJ75" s="827"/>
      <c r="AK75" s="827"/>
      <c r="AL75" s="827"/>
      <c r="AM75" s="827"/>
      <c r="AN75" s="827"/>
      <c r="AO75" s="827"/>
      <c r="AP75" s="827"/>
      <c r="AQ75" s="827"/>
      <c r="AR75" s="492" t="str">
        <f t="shared" si="26"/>
        <v/>
      </c>
      <c r="AS75" s="895"/>
      <c r="AT75" s="506"/>
      <c r="AU75" s="266"/>
      <c r="BA75" s="251"/>
    </row>
    <row r="76" spans="1:53" s="246" customFormat="1" ht="30" customHeight="1" x14ac:dyDescent="0.25">
      <c r="A76" s="842"/>
      <c r="B76" s="13"/>
      <c r="C76" s="14"/>
      <c r="D76" s="14" t="str">
        <f>IFERROR(INDEX(DESEMPATE!$D$3:$D$28,MATCH('EXP GEN.'!B76,DESEMPATE!$C$3:$C$28,0)),"")</f>
        <v/>
      </c>
      <c r="E76" s="315" t="str">
        <f>IFERROR(IF(D76="","",IF(VLOOKUP(D76,DESEMPATE!D$3:$E$28,2,FALSE)=1,"N/A",IF(VLOOKUP(D76,DESEMPATE!D$3:$E$28,2,FALSE)&gt;=0.51,"SI","NO"))),"")</f>
        <v/>
      </c>
      <c r="F76" s="141"/>
      <c r="G76" s="261"/>
      <c r="H76" s="141"/>
      <c r="I76" s="259"/>
      <c r="J76" s="22"/>
      <c r="K76" s="492"/>
      <c r="L76" s="492"/>
      <c r="M76" s="492"/>
      <c r="N76" s="23"/>
      <c r="O76" s="289"/>
      <c r="P76" s="17"/>
      <c r="Q76" s="18" t="str">
        <f t="shared" si="25"/>
        <v/>
      </c>
      <c r="R76" s="19" t="str">
        <f>IFERROR(INDEX(PARAMETROS!$B$53:$B$79,MATCH(Q76,PARAMETROS!$A$53:$A$79,0)),"")</f>
        <v/>
      </c>
      <c r="S76" s="543"/>
      <c r="T76" s="19"/>
      <c r="U76" s="634" t="str">
        <f>IFERROR(IF(T76="","",IF(T76="COP","N/A",IF(OR(T76="USD",T76="US"),1,IF(T76="EUR",VLOOKUP(P76,'SH EURO'!$A$6:$B$6567,2,FALSE),"INGRESAR TASA")))),"")</f>
        <v/>
      </c>
      <c r="V76" s="559" t="str">
        <f t="shared" si="22"/>
        <v/>
      </c>
      <c r="W76" s="21" t="str">
        <f>IFERROR(IF(T76="","",IF(T76="COP",1,IF(U76&lt;&gt;"N/A",VLOOKUP(P76,'SH TRM'!$A$9:$B$9145,2,FALSE),"REVISAR"))),"")</f>
        <v/>
      </c>
      <c r="X76" s="562" t="str">
        <f t="shared" si="23"/>
        <v/>
      </c>
      <c r="Y76" s="12" t="str">
        <f t="shared" si="24"/>
        <v/>
      </c>
      <c r="Z76" s="12" t="str">
        <f t="shared" si="18"/>
        <v/>
      </c>
      <c r="AA76" s="12" t="str">
        <f t="shared" si="19"/>
        <v/>
      </c>
      <c r="AB76" s="12" t="str">
        <f t="shared" si="20"/>
        <v/>
      </c>
      <c r="AC76" s="12" t="str">
        <f t="shared" si="21"/>
        <v/>
      </c>
      <c r="AD76" s="837"/>
      <c r="AE76" s="837"/>
      <c r="AF76" s="837"/>
      <c r="AG76" s="837"/>
      <c r="AH76" s="505"/>
      <c r="AI76" s="827"/>
      <c r="AJ76" s="827"/>
      <c r="AK76" s="827"/>
      <c r="AL76" s="827"/>
      <c r="AM76" s="827"/>
      <c r="AN76" s="827"/>
      <c r="AO76" s="827"/>
      <c r="AP76" s="827"/>
      <c r="AQ76" s="827"/>
      <c r="AR76" s="492" t="str">
        <f t="shared" si="26"/>
        <v/>
      </c>
      <c r="AS76" s="895"/>
      <c r="AT76" s="506"/>
      <c r="AU76" s="266"/>
      <c r="BA76" s="251"/>
    </row>
    <row r="77" spans="1:53" s="246" customFormat="1" ht="30" customHeight="1" x14ac:dyDescent="0.25">
      <c r="A77" s="842"/>
      <c r="B77" s="13"/>
      <c r="C77" s="14"/>
      <c r="D77" s="14" t="str">
        <f>IFERROR(INDEX(DESEMPATE!$D$3:$D$28,MATCH('EXP GEN.'!B77,DESEMPATE!$C$3:$C$28,0)),"")</f>
        <v/>
      </c>
      <c r="E77" s="315" t="str">
        <f>IFERROR(IF(D77="","",IF(VLOOKUP(D77,DESEMPATE!D$3:$E$28,2,FALSE)=1,"N/A",IF(VLOOKUP(D77,DESEMPATE!D$3:$E$28,2,FALSE)&gt;=0.51,"SI","NO"))),"")</f>
        <v/>
      </c>
      <c r="F77" s="141"/>
      <c r="G77" s="261"/>
      <c r="H77" s="141"/>
      <c r="I77" s="259"/>
      <c r="J77" s="22"/>
      <c r="K77" s="492"/>
      <c r="L77" s="492"/>
      <c r="M77" s="492"/>
      <c r="N77" s="23"/>
      <c r="O77" s="289"/>
      <c r="P77" s="17"/>
      <c r="Q77" s="18" t="str">
        <f t="shared" si="25"/>
        <v/>
      </c>
      <c r="R77" s="19" t="str">
        <f>IFERROR(INDEX(PARAMETROS!$B$53:$B$79,MATCH(Q77,PARAMETROS!$A$53:$A$79,0)),"")</f>
        <v/>
      </c>
      <c r="S77" s="543"/>
      <c r="T77" s="19"/>
      <c r="U77" s="634" t="str">
        <f>IFERROR(IF(T77="","",IF(T77="COP","N/A",IF(OR(T77="USD",T77="US"),1,IF(T77="EUR",VLOOKUP(P77,'SH EURO'!$A$6:$B$6567,2,FALSE),"INGRESAR TASA")))),"")</f>
        <v/>
      </c>
      <c r="V77" s="559" t="str">
        <f t="shared" si="22"/>
        <v/>
      </c>
      <c r="W77" s="21" t="str">
        <f>IFERROR(IF(T77="","",IF(T77="COP",1,IF(U77&lt;&gt;"N/A",VLOOKUP(P77,'SH TRM'!$A$9:$B$9145,2,FALSE),"REVISAR"))),"")</f>
        <v/>
      </c>
      <c r="X77" s="562" t="str">
        <f t="shared" si="23"/>
        <v/>
      </c>
      <c r="Y77" s="12" t="str">
        <f t="shared" si="24"/>
        <v/>
      </c>
      <c r="Z77" s="12" t="str">
        <f t="shared" si="18"/>
        <v/>
      </c>
      <c r="AA77" s="12" t="str">
        <f t="shared" si="19"/>
        <v/>
      </c>
      <c r="AB77" s="12" t="str">
        <f t="shared" si="20"/>
        <v/>
      </c>
      <c r="AC77" s="12" t="str">
        <f t="shared" si="21"/>
        <v/>
      </c>
      <c r="AD77" s="837"/>
      <c r="AE77" s="837"/>
      <c r="AF77" s="837"/>
      <c r="AG77" s="837"/>
      <c r="AH77" s="505"/>
      <c r="AI77" s="827"/>
      <c r="AJ77" s="827"/>
      <c r="AK77" s="827"/>
      <c r="AL77" s="827"/>
      <c r="AM77" s="827"/>
      <c r="AN77" s="827"/>
      <c r="AO77" s="827"/>
      <c r="AP77" s="827"/>
      <c r="AQ77" s="827"/>
      <c r="AR77" s="492" t="str">
        <f t="shared" si="26"/>
        <v/>
      </c>
      <c r="AS77" s="895"/>
      <c r="AT77" s="506"/>
      <c r="AU77" s="266"/>
      <c r="BA77" s="251"/>
    </row>
    <row r="78" spans="1:53" s="246" customFormat="1" ht="30" customHeight="1" x14ac:dyDescent="0.25">
      <c r="A78" s="843"/>
      <c r="B78" s="13"/>
      <c r="C78" s="14"/>
      <c r="D78" s="14" t="str">
        <f>IFERROR(INDEX(DESEMPATE!$D$3:$D$28,MATCH('EXP GEN.'!B78,DESEMPATE!$C$3:$C$28,0)),"")</f>
        <v/>
      </c>
      <c r="E78" s="315" t="str">
        <f>IFERROR(IF(D78="","",IF(VLOOKUP(D78,DESEMPATE!D$3:$E$28,2,FALSE)=1,"N/A",IF(VLOOKUP(D78,DESEMPATE!D$3:$E$28,2,FALSE)&gt;=0.51,"SI","NO"))),"")</f>
        <v/>
      </c>
      <c r="F78" s="22"/>
      <c r="G78" s="255"/>
      <c r="H78" s="22"/>
      <c r="I78" s="256"/>
      <c r="J78" s="22"/>
      <c r="K78" s="492"/>
      <c r="L78" s="492"/>
      <c r="M78" s="492"/>
      <c r="N78" s="23"/>
      <c r="O78" s="289"/>
      <c r="P78" s="17"/>
      <c r="Q78" s="18" t="str">
        <f t="shared" si="25"/>
        <v/>
      </c>
      <c r="R78" s="19" t="str">
        <f>IFERROR(INDEX(PARAMETROS!$B$53:$B$79,MATCH(Q78,PARAMETROS!$A$53:$A$79,0)),"")</f>
        <v/>
      </c>
      <c r="S78" s="544"/>
      <c r="T78" s="19"/>
      <c r="U78" s="634" t="str">
        <f>IFERROR(IF(T78="","",IF(T78="COP","N/A",IF(OR(T78="USD",T78="US"),1,IF(T78="EUR",VLOOKUP(P78,'SH EURO'!$A$6:$B$6567,2,FALSE),"INGRESAR TASA")))),"")</f>
        <v/>
      </c>
      <c r="V78" s="559" t="str">
        <f t="shared" si="22"/>
        <v/>
      </c>
      <c r="W78" s="21" t="str">
        <f>IFERROR(IF(T78="","",IF(T78="COP",1,IF(U78&lt;&gt;"N/A",VLOOKUP(P78,'SH TRM'!$A$9:$B$9145,2,FALSE),"REVISAR"))),"")</f>
        <v/>
      </c>
      <c r="X78" s="562" t="str">
        <f t="shared" si="23"/>
        <v/>
      </c>
      <c r="Y78" s="12" t="str">
        <f t="shared" si="24"/>
        <v/>
      </c>
      <c r="Z78" s="12" t="str">
        <f t="shared" ref="Z78:Z141" si="27">IFERROR(IF(OR(J78="",J78="NO",K78="",K78="NO"),"",IF(AND(J78="SI",K78="SI"),IFERROR(Y78*N78,""))),"")</f>
        <v/>
      </c>
      <c r="AA78" s="12" t="str">
        <f t="shared" ref="AA78:AA141" si="28">IFERROR(IF(OR(J78="",J78="NO",L78="",L78="NO"),"",IF(AND(J78="SI",L78="SI"),IFERROR(Y78*N78,""))),"")</f>
        <v/>
      </c>
      <c r="AB78" s="12" t="str">
        <f t="shared" ref="AB78:AB141" si="29">IFERROR(IF(OR(J78="",J78="NO",M78="",M78="NO"),"",IF(AND(J78="SI",M78="SI"),IFERROR(Y78*N78,""))),"")</f>
        <v/>
      </c>
      <c r="AC78" s="12" t="str">
        <f t="shared" ref="AC78:AC141" si="30">IFERROR(IF(OR(J78="",J78="NO"),"",IFERROR(Y78*N78,"")),"")</f>
        <v/>
      </c>
      <c r="AD78" s="838"/>
      <c r="AE78" s="838"/>
      <c r="AF78" s="838"/>
      <c r="AG78" s="838"/>
      <c r="AH78" s="341"/>
      <c r="AI78" s="827"/>
      <c r="AJ78" s="827"/>
      <c r="AK78" s="827"/>
      <c r="AL78" s="827"/>
      <c r="AM78" s="827"/>
      <c r="AN78" s="827"/>
      <c r="AO78" s="827"/>
      <c r="AP78" s="827"/>
      <c r="AQ78" s="827"/>
      <c r="AR78" s="492" t="str">
        <f t="shared" si="26"/>
        <v/>
      </c>
      <c r="AS78" s="895"/>
      <c r="AT78" s="264"/>
      <c r="AU78" s="266"/>
      <c r="BA78" s="251"/>
    </row>
    <row r="79" spans="1:53" s="246" customFormat="1" ht="30" customHeight="1" x14ac:dyDescent="0.25">
      <c r="A79" s="843"/>
      <c r="B79" s="13"/>
      <c r="C79" s="14"/>
      <c r="D79" s="14" t="str">
        <f>IFERROR(INDEX(DESEMPATE!$D$3:$D$28,MATCH('EXP GEN.'!B79,DESEMPATE!$C$3:$C$28,0)),"")</f>
        <v/>
      </c>
      <c r="E79" s="315" t="str">
        <f>IFERROR(IF(D79="","",IF(VLOOKUP(D79,DESEMPATE!D$3:$E$28,2,FALSE)=1,"N/A",IF(VLOOKUP(D79,DESEMPATE!D$3:$E$28,2,FALSE)&gt;=0.51,"SI","NO"))),"")</f>
        <v/>
      </c>
      <c r="F79" s="22"/>
      <c r="G79" s="255"/>
      <c r="H79" s="22"/>
      <c r="I79" s="256"/>
      <c r="J79" s="22"/>
      <c r="K79" s="492"/>
      <c r="L79" s="492"/>
      <c r="M79" s="492"/>
      <c r="N79" s="16"/>
      <c r="O79" s="17"/>
      <c r="P79" s="17"/>
      <c r="Q79" s="18" t="str">
        <f t="shared" si="25"/>
        <v/>
      </c>
      <c r="R79" s="19" t="str">
        <f>IFERROR(INDEX(PARAMETROS!$B$53:$B$79,MATCH(Q79,PARAMETROS!$A$53:$A$79,0)),"")</f>
        <v/>
      </c>
      <c r="S79" s="544"/>
      <c r="T79" s="20"/>
      <c r="U79" s="634" t="str">
        <f>IFERROR(IF(T79="","",IF(T79="COP","N/A",IF(OR(T79="USD",T79="US"),1,IF(T79="EUR",VLOOKUP(P79,'SH EURO'!$A$6:$B$6567,2,FALSE),"INGRESAR TASA")))),"")</f>
        <v/>
      </c>
      <c r="V79" s="559" t="str">
        <f t="shared" si="22"/>
        <v/>
      </c>
      <c r="W79" s="21" t="str">
        <f>IFERROR(IF(T79="","",IF(T79="COP",1,IF(U79&lt;&gt;"N/A",VLOOKUP(P79,'SH TRM'!$A$9:$B$9145,2,FALSE),"REVISAR"))),"")</f>
        <v/>
      </c>
      <c r="X79" s="562" t="str">
        <f t="shared" si="23"/>
        <v/>
      </c>
      <c r="Y79" s="12" t="str">
        <f t="shared" si="24"/>
        <v/>
      </c>
      <c r="Z79" s="12" t="str">
        <f t="shared" si="27"/>
        <v/>
      </c>
      <c r="AA79" s="12" t="str">
        <f t="shared" si="28"/>
        <v/>
      </c>
      <c r="AB79" s="12" t="str">
        <f t="shared" si="29"/>
        <v/>
      </c>
      <c r="AC79" s="12" t="str">
        <f t="shared" si="30"/>
        <v/>
      </c>
      <c r="AD79" s="838"/>
      <c r="AE79" s="838"/>
      <c r="AF79" s="838"/>
      <c r="AG79" s="838"/>
      <c r="AH79" s="341"/>
      <c r="AI79" s="827"/>
      <c r="AJ79" s="827"/>
      <c r="AK79" s="827"/>
      <c r="AL79" s="827"/>
      <c r="AM79" s="827"/>
      <c r="AN79" s="827"/>
      <c r="AO79" s="827"/>
      <c r="AP79" s="827"/>
      <c r="AQ79" s="827"/>
      <c r="AR79" s="495" t="str">
        <f t="shared" si="26"/>
        <v/>
      </c>
      <c r="AS79" s="895"/>
      <c r="AT79" s="264"/>
      <c r="AU79" s="266"/>
      <c r="BA79" s="251"/>
    </row>
    <row r="80" spans="1:53" s="246" customFormat="1" ht="30" customHeight="1" x14ac:dyDescent="0.25">
      <c r="A80" s="843"/>
      <c r="B80" s="13"/>
      <c r="C80" s="14"/>
      <c r="D80" s="14" t="str">
        <f>IFERROR(INDEX(DESEMPATE!$D$3:$D$28,MATCH('EXP GEN.'!B80,DESEMPATE!$C$3:$C$28,0)),"")</f>
        <v/>
      </c>
      <c r="E80" s="315" t="str">
        <f>IFERROR(IF(D80="","",IF(VLOOKUP(D80,DESEMPATE!D$3:$E$28,2,FALSE)=1,"N/A",IF(VLOOKUP(D80,DESEMPATE!D$3:$E$28,2,FALSE)&gt;=0.51,"SI","NO"))),"")</f>
        <v/>
      </c>
      <c r="F80" s="22"/>
      <c r="G80" s="255"/>
      <c r="H80" s="22"/>
      <c r="I80" s="256"/>
      <c r="J80" s="22"/>
      <c r="K80" s="492"/>
      <c r="L80" s="492"/>
      <c r="M80" s="492"/>
      <c r="N80" s="16"/>
      <c r="O80" s="17"/>
      <c r="P80" s="17"/>
      <c r="Q80" s="18" t="str">
        <f t="shared" si="25"/>
        <v/>
      </c>
      <c r="R80" s="19" t="str">
        <f>IFERROR(INDEX(PARAMETROS!$B$53:$B$79,MATCH(Q80,PARAMETROS!$A$53:$A$79,0)),"")</f>
        <v/>
      </c>
      <c r="S80" s="544"/>
      <c r="T80" s="20"/>
      <c r="U80" s="634" t="str">
        <f>IFERROR(IF(T80="","",IF(T80="COP","N/A",IF(OR(T80="USD",T80="US"),1,IF(T80="EUR",VLOOKUP(P80,'SH EURO'!$A$6:$B$6567,2,FALSE),"INGRESAR TASA")))),"")</f>
        <v/>
      </c>
      <c r="V80" s="559" t="str">
        <f t="shared" si="22"/>
        <v/>
      </c>
      <c r="W80" s="21" t="str">
        <f>IFERROR(IF(T80="","",IF(T80="COP",1,IF(U80&lt;&gt;"N/A",VLOOKUP(P80,'SH TRM'!$A$9:$B$9145,2,FALSE),"REVISAR"))),"")</f>
        <v/>
      </c>
      <c r="X80" s="562" t="str">
        <f t="shared" si="23"/>
        <v/>
      </c>
      <c r="Y80" s="12" t="str">
        <f t="shared" si="24"/>
        <v/>
      </c>
      <c r="Z80" s="12" t="str">
        <f t="shared" si="27"/>
        <v/>
      </c>
      <c r="AA80" s="12" t="str">
        <f t="shared" si="28"/>
        <v/>
      </c>
      <c r="AB80" s="12" t="str">
        <f t="shared" si="29"/>
        <v/>
      </c>
      <c r="AC80" s="12" t="str">
        <f t="shared" si="30"/>
        <v/>
      </c>
      <c r="AD80" s="838"/>
      <c r="AE80" s="838"/>
      <c r="AF80" s="838"/>
      <c r="AG80" s="838"/>
      <c r="AH80" s="341"/>
      <c r="AI80" s="830"/>
      <c r="AJ80" s="831"/>
      <c r="AK80" s="832"/>
      <c r="AL80" s="830"/>
      <c r="AM80" s="831"/>
      <c r="AN80" s="832"/>
      <c r="AO80" s="830"/>
      <c r="AP80" s="831"/>
      <c r="AQ80" s="832"/>
      <c r="AR80" s="492" t="str">
        <f t="shared" si="26"/>
        <v/>
      </c>
      <c r="AS80" s="895"/>
      <c r="AT80" s="264"/>
      <c r="AU80" s="266"/>
      <c r="BA80" s="251"/>
    </row>
    <row r="81" spans="1:53" s="246" customFormat="1" ht="30" customHeight="1" x14ac:dyDescent="0.25">
      <c r="A81" s="843"/>
      <c r="B81" s="13"/>
      <c r="C81" s="14"/>
      <c r="D81" s="14" t="str">
        <f>IFERROR(INDEX(DESEMPATE!$D$3:$D$28,MATCH('EXP GEN.'!B81,DESEMPATE!$C$3:$C$28,0)),"")</f>
        <v/>
      </c>
      <c r="E81" s="315" t="str">
        <f>IFERROR(IF(D81="","",IF(VLOOKUP(D81,DESEMPATE!D$3:$E$28,2,FALSE)=1,"N/A",IF(VLOOKUP(D81,DESEMPATE!D$3:$E$28,2,FALSE)&gt;=0.51,"SI","NO"))),"")</f>
        <v/>
      </c>
      <c r="F81" s="22"/>
      <c r="G81" s="255"/>
      <c r="H81" s="22"/>
      <c r="I81" s="256"/>
      <c r="J81" s="22"/>
      <c r="K81" s="495"/>
      <c r="L81" s="495"/>
      <c r="M81" s="495"/>
      <c r="N81" s="16"/>
      <c r="O81" s="17"/>
      <c r="P81" s="17"/>
      <c r="Q81" s="18" t="str">
        <f t="shared" si="25"/>
        <v/>
      </c>
      <c r="R81" s="19" t="str">
        <f>IFERROR(INDEX(PARAMETROS!$B$53:$B$79,MATCH(Q81,PARAMETROS!$A$53:$A$79,0)),"")</f>
        <v/>
      </c>
      <c r="S81" s="544"/>
      <c r="T81" s="20"/>
      <c r="U81" s="634" t="str">
        <f>IFERROR(IF(T81="","",IF(T81="COP","N/A",IF(OR(T81="USD",T81="US"),1,IF(T81="EUR",VLOOKUP(P81,'SH EURO'!$A$6:$B$6567,2,FALSE),"INGRESAR TASA")))),"")</f>
        <v/>
      </c>
      <c r="V81" s="559" t="str">
        <f t="shared" si="22"/>
        <v/>
      </c>
      <c r="W81" s="21" t="str">
        <f>IFERROR(IF(T81="","",IF(T81="COP",1,IF(U81&lt;&gt;"N/A",VLOOKUP(P81,'SH TRM'!$A$9:$B$9145,2,FALSE),"REVISAR"))),"")</f>
        <v/>
      </c>
      <c r="X81" s="562" t="str">
        <f t="shared" si="23"/>
        <v/>
      </c>
      <c r="Y81" s="12" t="str">
        <f t="shared" si="24"/>
        <v/>
      </c>
      <c r="Z81" s="12" t="str">
        <f t="shared" si="27"/>
        <v/>
      </c>
      <c r="AA81" s="12" t="str">
        <f t="shared" si="28"/>
        <v/>
      </c>
      <c r="AB81" s="12" t="str">
        <f t="shared" si="29"/>
        <v/>
      </c>
      <c r="AC81" s="12" t="str">
        <f t="shared" si="30"/>
        <v/>
      </c>
      <c r="AD81" s="838"/>
      <c r="AE81" s="838"/>
      <c r="AF81" s="838"/>
      <c r="AG81" s="838"/>
      <c r="AH81" s="341"/>
      <c r="AI81" s="827"/>
      <c r="AJ81" s="827"/>
      <c r="AK81" s="827"/>
      <c r="AL81" s="827"/>
      <c r="AM81" s="827"/>
      <c r="AN81" s="827"/>
      <c r="AO81" s="827"/>
      <c r="AP81" s="827"/>
      <c r="AQ81" s="827"/>
      <c r="AR81" s="495" t="str">
        <f t="shared" si="26"/>
        <v/>
      </c>
      <c r="AS81" s="895"/>
      <c r="AT81" s="264"/>
      <c r="AU81" s="266"/>
      <c r="BA81" s="251"/>
    </row>
    <row r="82" spans="1:53" s="246" customFormat="1" ht="30" customHeight="1" thickBot="1" x14ac:dyDescent="0.3">
      <c r="A82" s="844"/>
      <c r="B82" s="35"/>
      <c r="C82" s="137"/>
      <c r="D82" s="47" t="str">
        <f>IFERROR(INDEX(DESEMPATE!$D$3:$D$28,MATCH('EXP GEN.'!B82,DESEMPATE!$C$3:$C$28,0)),"")</f>
        <v/>
      </c>
      <c r="E82" s="336" t="str">
        <f>IFERROR(IF(D82="","",IF(VLOOKUP(D82,DESEMPATE!D$3:$E$28,2,FALSE)=1,"N/A",IF(VLOOKUP(D82,DESEMPATE!D$3:$E$28,2,FALSE)&gt;=0.51,"SI","NO"))),"")</f>
        <v/>
      </c>
      <c r="F82" s="138"/>
      <c r="G82" s="260"/>
      <c r="H82" s="138"/>
      <c r="I82" s="258"/>
      <c r="J82" s="138"/>
      <c r="K82" s="496"/>
      <c r="L82" s="496"/>
      <c r="M82" s="496"/>
      <c r="N82" s="37"/>
      <c r="O82" s="364"/>
      <c r="P82" s="364"/>
      <c r="Q82" s="38" t="str">
        <f t="shared" si="25"/>
        <v/>
      </c>
      <c r="R82" s="39" t="str">
        <f>IFERROR(INDEX(PARAMETROS!$B$53:$B$79,MATCH(Q82,PARAMETROS!$A$53:$A$79,0)),"")</f>
        <v/>
      </c>
      <c r="S82" s="545"/>
      <c r="T82" s="40"/>
      <c r="U82" s="634" t="str">
        <f>IFERROR(IF(T82="","",IF(T82="COP","N/A",IF(OR(T82="USD",T82="US"),1,IF(T82="EUR",VLOOKUP(P82,'SH EURO'!$A$6:$B$6567,2,FALSE),"INGRESAR TASA")))),"")</f>
        <v/>
      </c>
      <c r="V82" s="560" t="str">
        <f t="shared" ref="V82:V145" si="31">IFERROR(IF(S82="","",IF(U82="INGRESAR TASA","INGRESAR TASA USD",IF(U82="N/A","N/A",U82*S82))),"")</f>
        <v/>
      </c>
      <c r="W82" s="21" t="str">
        <f>IFERROR(IF(T82="","",IF(T82="COP",1,IF(U82&lt;&gt;"N/A",VLOOKUP(P82,'SH TRM'!$A$9:$B$9145,2,FALSE),"REVISAR"))),"")</f>
        <v/>
      </c>
      <c r="X82" s="563" t="str">
        <f t="shared" ref="X82:X145" si="32">IFERROR(IF(W82&lt;&gt;"",IF(T82&lt;&gt;"COP",V82*W82,S82),""),"")</f>
        <v/>
      </c>
      <c r="Y82" s="42" t="str">
        <f t="shared" ref="Y82:Y145" si="33">IFERROR(X82/R82,"")</f>
        <v/>
      </c>
      <c r="Z82" s="42" t="str">
        <f t="shared" si="27"/>
        <v/>
      </c>
      <c r="AA82" s="42" t="str">
        <f t="shared" si="28"/>
        <v/>
      </c>
      <c r="AB82" s="42" t="str">
        <f t="shared" si="29"/>
        <v/>
      </c>
      <c r="AC82" s="42" t="str">
        <f t="shared" si="30"/>
        <v/>
      </c>
      <c r="AD82" s="839"/>
      <c r="AE82" s="839"/>
      <c r="AF82" s="839"/>
      <c r="AG82" s="839"/>
      <c r="AH82" s="342"/>
      <c r="AI82" s="828"/>
      <c r="AJ82" s="828"/>
      <c r="AK82" s="828"/>
      <c r="AL82" s="828"/>
      <c r="AM82" s="828"/>
      <c r="AN82" s="828"/>
      <c r="AO82" s="828"/>
      <c r="AP82" s="828"/>
      <c r="AQ82" s="828"/>
      <c r="AR82" s="496" t="str">
        <f t="shared" ref="AR82:AR145" si="34">IFERROR(IF(AH82="","",IF(ISNUMBER(AH82),IF(COUNTIF(AI82:AQ82,"SI")&gt;0,"SI","NO"),AH82)),"")</f>
        <v/>
      </c>
      <c r="AS82" s="896"/>
      <c r="AT82" s="263"/>
      <c r="AU82" s="266"/>
      <c r="BA82" s="251"/>
    </row>
    <row r="83" spans="1:53" s="246" customFormat="1" ht="30" customHeight="1" x14ac:dyDescent="0.25">
      <c r="A83" s="841" t="s">
        <v>159</v>
      </c>
      <c r="B83" s="26"/>
      <c r="C83" s="140"/>
      <c r="D83" s="140" t="str">
        <f>IFERROR(INDEX(DESEMPATE!$D$3:$D$28,MATCH('EXP GEN.'!B83,DESEMPATE!$C$3:$C$28,0)),"")</f>
        <v/>
      </c>
      <c r="E83" s="315" t="str">
        <f>IFERROR(IF(D83="","",IF(VLOOKUP(D83,DESEMPATE!D$3:$E$28,2,FALSE)=1,"N/A",IF(VLOOKUP(D83,DESEMPATE!D$3:$E$28,2,FALSE)&gt;=0.51,"SI","NO"))),"")</f>
        <v/>
      </c>
      <c r="F83" s="34"/>
      <c r="G83" s="254"/>
      <c r="H83" s="34"/>
      <c r="I83" s="257"/>
      <c r="J83" s="34"/>
      <c r="K83" s="494"/>
      <c r="L83" s="494"/>
      <c r="M83" s="494"/>
      <c r="N83" s="46"/>
      <c r="O83" s="29"/>
      <c r="P83" s="29"/>
      <c r="Q83" s="30" t="str">
        <f t="shared" si="25"/>
        <v/>
      </c>
      <c r="R83" s="139" t="str">
        <f>IFERROR(INDEX(PARAMETROS!$B$53:$B$79,MATCH(Q83,PARAMETROS!$A$53:$A$79,0)),"")</f>
        <v/>
      </c>
      <c r="S83" s="542"/>
      <c r="T83" s="31"/>
      <c r="U83" s="634" t="str">
        <f>IFERROR(IF(T83="","",IF(T83="COP","N/A",IF(OR(T83="USD",T83="US"),1,IF(T83="EUR",VLOOKUP(P83,'SH EURO'!$A$6:$B$6567,2,FALSE),"INGRESAR TASA")))),"")</f>
        <v/>
      </c>
      <c r="V83" s="558" t="str">
        <f t="shared" si="31"/>
        <v/>
      </c>
      <c r="W83" s="21" t="str">
        <f>IFERROR(IF(T83="","",IF(T83="COP",1,IF(U83&lt;&gt;"N/A",VLOOKUP(P83,'SH TRM'!$A$9:$B$9145,2,FALSE),"REVISAR"))),"")</f>
        <v/>
      </c>
      <c r="X83" s="561" t="str">
        <f t="shared" si="32"/>
        <v/>
      </c>
      <c r="Y83" s="33" t="str">
        <f t="shared" si="33"/>
        <v/>
      </c>
      <c r="Z83" s="33" t="str">
        <f t="shared" si="27"/>
        <v/>
      </c>
      <c r="AA83" s="33" t="str">
        <f t="shared" si="28"/>
        <v/>
      </c>
      <c r="AB83" s="33" t="str">
        <f t="shared" si="29"/>
        <v/>
      </c>
      <c r="AC83" s="33" t="str">
        <f t="shared" si="30"/>
        <v/>
      </c>
      <c r="AD83" s="836" t="str">
        <f>IFERROR(IF(COUNTIF(AC83:AC92,"")=10,"",IF(SUM(AC83:AC92)&gt;=CM010EG,"CUMPLE","NO CUMPLE")),"")</f>
        <v/>
      </c>
      <c r="AE83" s="836" t="str">
        <f>IFERROR(IF(COUNTIF(Z83:Z92,"")=10,"",IF(COUNTIF(E83:E92,"N/A")&gt;0,IF(SUMIF(E83:E92,"N/A",Z83:Z92)&gt;=CM010EGC1,"CUMPLE","NO CUMPLE"),IF(AND(SUM(Z83:Z92)&gt;=CM010EGC1,SUMIF(E83:E92,"SI",Z83:Z92)&gt;=0.51*SUM(Z83:Z92)),"CUMPLE","NO CUMPLE"))),"")</f>
        <v/>
      </c>
      <c r="AF83" s="836" t="str">
        <f>IFERROR(IF(COUNTIF(AA83:AA92,"")=10,"",IF(COUNTIF(E83:E92,"N/A")&gt;0,IF(SUMIF(E83:E92,"N/A",AA83:AA92)&gt;=CM010EGC2,"CUMPLE","NO CUMPLE"),IF(SUM(AA83:AA92)&gt;=CM010EGC2,"CUMPLE","NO CUMPLE"))),"")</f>
        <v/>
      </c>
      <c r="AG83" s="836" t="str">
        <f>IFERROR(IF(COUNTIF(AB83:AB92,"")=10,"",IF(COUNTIF(E83:E92,"N/A")&gt;0,IF(SUMIF(E83:E92,"N/A",AB83:AB92)&gt;=CM010EGC3,"CUMPLE","NO CUMPLE"),IF(SUM(AB83:AB92)&gt;=CM010EGC3,"CUMPLE","NO CUMPLE"))),"")</f>
        <v/>
      </c>
      <c r="AH83" s="340"/>
      <c r="AI83" s="829"/>
      <c r="AJ83" s="829"/>
      <c r="AK83" s="829"/>
      <c r="AL83" s="829"/>
      <c r="AM83" s="829"/>
      <c r="AN83" s="829"/>
      <c r="AO83" s="829"/>
      <c r="AP83" s="829"/>
      <c r="AQ83" s="829"/>
      <c r="AR83" s="494" t="str">
        <f t="shared" si="34"/>
        <v/>
      </c>
      <c r="AS83" s="894" t="s">
        <v>209</v>
      </c>
      <c r="AT83" s="265"/>
      <c r="AU83" s="266"/>
      <c r="BA83" s="251"/>
    </row>
    <row r="84" spans="1:53" s="246" customFormat="1" ht="30" customHeight="1" x14ac:dyDescent="0.25">
      <c r="A84" s="842"/>
      <c r="B84" s="13"/>
      <c r="C84" s="14"/>
      <c r="D84" s="14" t="str">
        <f>IFERROR(INDEX(DESEMPATE!$D$3:$D$28,MATCH('EXP GEN.'!B84,DESEMPATE!$C$3:$C$28,0)),"")</f>
        <v/>
      </c>
      <c r="E84" s="315" t="str">
        <f>IFERROR(IF(D84="","",IF(VLOOKUP(D84,DESEMPATE!D$3:$E$28,2,FALSE)=1,"N/A",IF(VLOOKUP(D84,DESEMPATE!D$3:$E$28,2,FALSE)&gt;=0.51,"SI","NO"))),"")</f>
        <v/>
      </c>
      <c r="F84" s="141"/>
      <c r="G84" s="261"/>
      <c r="H84" s="141"/>
      <c r="I84" s="259"/>
      <c r="J84" s="22"/>
      <c r="K84" s="492"/>
      <c r="L84" s="492"/>
      <c r="M84" s="492"/>
      <c r="N84" s="23"/>
      <c r="O84" s="289"/>
      <c r="P84" s="17"/>
      <c r="Q84" s="18" t="str">
        <f t="shared" si="25"/>
        <v/>
      </c>
      <c r="R84" s="19" t="str">
        <f>IFERROR(INDEX(PARAMETROS!$B$53:$B$79,MATCH(Q84,PARAMETROS!$A$53:$A$79,0)),"")</f>
        <v/>
      </c>
      <c r="S84" s="543"/>
      <c r="T84" s="19"/>
      <c r="U84" s="634" t="str">
        <f>IFERROR(IF(T84="","",IF(T84="COP","N/A",IF(OR(T84="USD",T84="US"),1,IF(T84="EUR",VLOOKUP(P84,'SH EURO'!$A$6:$B$6567,2,FALSE),"INGRESAR TASA")))),"")</f>
        <v/>
      </c>
      <c r="V84" s="559" t="str">
        <f t="shared" si="31"/>
        <v/>
      </c>
      <c r="W84" s="21" t="str">
        <f>IFERROR(IF(T84="","",IF(T84="COP",1,IF(U84&lt;&gt;"N/A",VLOOKUP(P84,'SH TRM'!$A$9:$B$9145,2,FALSE),"REVISAR"))),"")</f>
        <v/>
      </c>
      <c r="X84" s="562" t="str">
        <f t="shared" si="32"/>
        <v/>
      </c>
      <c r="Y84" s="12" t="str">
        <f t="shared" si="33"/>
        <v/>
      </c>
      <c r="Z84" s="12" t="str">
        <f t="shared" si="27"/>
        <v/>
      </c>
      <c r="AA84" s="12" t="str">
        <f t="shared" si="28"/>
        <v/>
      </c>
      <c r="AB84" s="12" t="str">
        <f t="shared" si="29"/>
        <v/>
      </c>
      <c r="AC84" s="12" t="str">
        <f t="shared" si="30"/>
        <v/>
      </c>
      <c r="AD84" s="837"/>
      <c r="AE84" s="837"/>
      <c r="AF84" s="837"/>
      <c r="AG84" s="837"/>
      <c r="AH84" s="505"/>
      <c r="AI84" s="827"/>
      <c r="AJ84" s="827"/>
      <c r="AK84" s="827"/>
      <c r="AL84" s="827"/>
      <c r="AM84" s="827"/>
      <c r="AN84" s="827"/>
      <c r="AO84" s="827"/>
      <c r="AP84" s="827"/>
      <c r="AQ84" s="827"/>
      <c r="AR84" s="492" t="str">
        <f t="shared" si="34"/>
        <v/>
      </c>
      <c r="AS84" s="895"/>
      <c r="AT84" s="506"/>
      <c r="AU84" s="266"/>
      <c r="BA84" s="251"/>
    </row>
    <row r="85" spans="1:53" s="246" customFormat="1" ht="30" customHeight="1" x14ac:dyDescent="0.25">
      <c r="A85" s="842"/>
      <c r="B85" s="13"/>
      <c r="C85" s="14"/>
      <c r="D85" s="14" t="str">
        <f>IFERROR(INDEX(DESEMPATE!$D$3:$D$28,MATCH('EXP GEN.'!B85,DESEMPATE!$C$3:$C$28,0)),"")</f>
        <v/>
      </c>
      <c r="E85" s="315" t="str">
        <f>IFERROR(IF(D85="","",IF(VLOOKUP(D85,DESEMPATE!D$3:$E$28,2,FALSE)=1,"N/A",IF(VLOOKUP(D85,DESEMPATE!D$3:$E$28,2,FALSE)&gt;=0.51,"SI","NO"))),"")</f>
        <v/>
      </c>
      <c r="F85" s="141"/>
      <c r="G85" s="261"/>
      <c r="H85" s="141"/>
      <c r="I85" s="259"/>
      <c r="J85" s="22"/>
      <c r="K85" s="492"/>
      <c r="L85" s="492"/>
      <c r="M85" s="492"/>
      <c r="N85" s="23"/>
      <c r="O85" s="289"/>
      <c r="P85" s="17"/>
      <c r="Q85" s="18" t="str">
        <f t="shared" si="25"/>
        <v/>
      </c>
      <c r="R85" s="19" t="str">
        <f>IFERROR(INDEX(PARAMETROS!$B$53:$B$79,MATCH(Q85,PARAMETROS!$A$53:$A$79,0)),"")</f>
        <v/>
      </c>
      <c r="S85" s="543"/>
      <c r="T85" s="19"/>
      <c r="U85" s="634" t="str">
        <f>IFERROR(IF(T85="","",IF(T85="COP","N/A",IF(OR(T85="USD",T85="US"),1,IF(T85="EUR",VLOOKUP(P85,'SH EURO'!$A$6:$B$6567,2,FALSE),"INGRESAR TASA")))),"")</f>
        <v/>
      </c>
      <c r="V85" s="559" t="str">
        <f t="shared" si="31"/>
        <v/>
      </c>
      <c r="W85" s="21" t="str">
        <f>IFERROR(IF(T85="","",IF(T85="COP",1,IF(U85&lt;&gt;"N/A",VLOOKUP(P85,'SH TRM'!$A$9:$B$9145,2,FALSE),"REVISAR"))),"")</f>
        <v/>
      </c>
      <c r="X85" s="562" t="str">
        <f t="shared" si="32"/>
        <v/>
      </c>
      <c r="Y85" s="12" t="str">
        <f t="shared" si="33"/>
        <v/>
      </c>
      <c r="Z85" s="12" t="str">
        <f t="shared" si="27"/>
        <v/>
      </c>
      <c r="AA85" s="12" t="str">
        <f t="shared" si="28"/>
        <v/>
      </c>
      <c r="AB85" s="12" t="str">
        <f t="shared" si="29"/>
        <v/>
      </c>
      <c r="AC85" s="12" t="str">
        <f t="shared" si="30"/>
        <v/>
      </c>
      <c r="AD85" s="837"/>
      <c r="AE85" s="837"/>
      <c r="AF85" s="837"/>
      <c r="AG85" s="837"/>
      <c r="AH85" s="505"/>
      <c r="AI85" s="827"/>
      <c r="AJ85" s="827"/>
      <c r="AK85" s="827"/>
      <c r="AL85" s="827"/>
      <c r="AM85" s="827"/>
      <c r="AN85" s="827"/>
      <c r="AO85" s="827"/>
      <c r="AP85" s="827"/>
      <c r="AQ85" s="827"/>
      <c r="AR85" s="492" t="str">
        <f t="shared" si="34"/>
        <v/>
      </c>
      <c r="AS85" s="895"/>
      <c r="AT85" s="506"/>
      <c r="AU85" s="266"/>
      <c r="BA85" s="251"/>
    </row>
    <row r="86" spans="1:53" s="246" customFormat="1" ht="30" customHeight="1" x14ac:dyDescent="0.25">
      <c r="A86" s="842"/>
      <c r="B86" s="13"/>
      <c r="C86" s="14"/>
      <c r="D86" s="14" t="str">
        <f>IFERROR(INDEX(DESEMPATE!$D$3:$D$28,MATCH('EXP GEN.'!B86,DESEMPATE!$C$3:$C$28,0)),"")</f>
        <v/>
      </c>
      <c r="E86" s="315" t="str">
        <f>IFERROR(IF(D86="","",IF(VLOOKUP(D86,DESEMPATE!D$3:$E$28,2,FALSE)=1,"N/A",IF(VLOOKUP(D86,DESEMPATE!D$3:$E$28,2,FALSE)&gt;=0.51,"SI","NO"))),"")</f>
        <v/>
      </c>
      <c r="F86" s="141"/>
      <c r="G86" s="261"/>
      <c r="H86" s="141"/>
      <c r="I86" s="259"/>
      <c r="J86" s="22"/>
      <c r="K86" s="492"/>
      <c r="L86" s="492"/>
      <c r="M86" s="492"/>
      <c r="N86" s="23"/>
      <c r="O86" s="289"/>
      <c r="P86" s="17"/>
      <c r="Q86" s="18" t="str">
        <f t="shared" ref="Q86:Q149" si="35">IF(P86="","",YEAR(P86))</f>
        <v/>
      </c>
      <c r="R86" s="19" t="str">
        <f>IFERROR(INDEX(PARAMETROS!$B$53:$B$79,MATCH(Q86,PARAMETROS!$A$53:$A$79,0)),"")</f>
        <v/>
      </c>
      <c r="S86" s="543"/>
      <c r="T86" s="19"/>
      <c r="U86" s="634" t="str">
        <f>IFERROR(IF(T86="","",IF(T86="COP","N/A",IF(OR(T86="USD",T86="US"),1,IF(T86="EUR",VLOOKUP(P86,'SH EURO'!$A$6:$B$6567,2,FALSE),"INGRESAR TASA")))),"")</f>
        <v/>
      </c>
      <c r="V86" s="559" t="str">
        <f t="shared" si="31"/>
        <v/>
      </c>
      <c r="W86" s="21" t="str">
        <f>IFERROR(IF(T86="","",IF(T86="COP",1,IF(U86&lt;&gt;"N/A",VLOOKUP(P86,'SH TRM'!$A$9:$B$9145,2,FALSE),"REVISAR"))),"")</f>
        <v/>
      </c>
      <c r="X86" s="562" t="str">
        <f t="shared" si="32"/>
        <v/>
      </c>
      <c r="Y86" s="12" t="str">
        <f t="shared" si="33"/>
        <v/>
      </c>
      <c r="Z86" s="12" t="str">
        <f t="shared" si="27"/>
        <v/>
      </c>
      <c r="AA86" s="12" t="str">
        <f t="shared" si="28"/>
        <v/>
      </c>
      <c r="AB86" s="12" t="str">
        <f t="shared" si="29"/>
        <v/>
      </c>
      <c r="AC86" s="12" t="str">
        <f t="shared" si="30"/>
        <v/>
      </c>
      <c r="AD86" s="837"/>
      <c r="AE86" s="837"/>
      <c r="AF86" s="837"/>
      <c r="AG86" s="837"/>
      <c r="AH86" s="505"/>
      <c r="AI86" s="827"/>
      <c r="AJ86" s="827"/>
      <c r="AK86" s="827"/>
      <c r="AL86" s="827"/>
      <c r="AM86" s="827"/>
      <c r="AN86" s="827"/>
      <c r="AO86" s="827"/>
      <c r="AP86" s="827"/>
      <c r="AQ86" s="827"/>
      <c r="AR86" s="492" t="str">
        <f t="shared" si="34"/>
        <v/>
      </c>
      <c r="AS86" s="895"/>
      <c r="AT86" s="506"/>
      <c r="AU86" s="266"/>
      <c r="BA86" s="251"/>
    </row>
    <row r="87" spans="1:53" s="246" customFormat="1" ht="30" customHeight="1" x14ac:dyDescent="0.25">
      <c r="A87" s="842"/>
      <c r="B87" s="13"/>
      <c r="C87" s="14"/>
      <c r="D87" s="14" t="str">
        <f>IFERROR(INDEX(DESEMPATE!$D$3:$D$28,MATCH('EXP GEN.'!B87,DESEMPATE!$C$3:$C$28,0)),"")</f>
        <v/>
      </c>
      <c r="E87" s="315" t="str">
        <f>IFERROR(IF(D87="","",IF(VLOOKUP(D87,DESEMPATE!D$3:$E$28,2,FALSE)=1,"N/A",IF(VLOOKUP(D87,DESEMPATE!D$3:$E$28,2,FALSE)&gt;=0.51,"SI","NO"))),"")</f>
        <v/>
      </c>
      <c r="F87" s="141"/>
      <c r="G87" s="261"/>
      <c r="H87" s="141"/>
      <c r="I87" s="259"/>
      <c r="J87" s="22"/>
      <c r="K87" s="492"/>
      <c r="L87" s="492"/>
      <c r="M87" s="492"/>
      <c r="N87" s="23"/>
      <c r="O87" s="289"/>
      <c r="P87" s="17"/>
      <c r="Q87" s="18" t="str">
        <f t="shared" si="35"/>
        <v/>
      </c>
      <c r="R87" s="19" t="str">
        <f>IFERROR(INDEX(PARAMETROS!$B$53:$B$79,MATCH(Q87,PARAMETROS!$A$53:$A$79,0)),"")</f>
        <v/>
      </c>
      <c r="S87" s="543"/>
      <c r="T87" s="19"/>
      <c r="U87" s="634" t="str">
        <f>IFERROR(IF(T87="","",IF(T87="COP","N/A",IF(OR(T87="USD",T87="US"),1,IF(T87="EUR",VLOOKUP(P87,'SH EURO'!$A$6:$B$6567,2,FALSE),"INGRESAR TASA")))),"")</f>
        <v/>
      </c>
      <c r="V87" s="559" t="str">
        <f t="shared" si="31"/>
        <v/>
      </c>
      <c r="W87" s="21" t="str">
        <f>IFERROR(IF(T87="","",IF(T87="COP",1,IF(U87&lt;&gt;"N/A",VLOOKUP(P87,'SH TRM'!$A$9:$B$9145,2,FALSE),"REVISAR"))),"")</f>
        <v/>
      </c>
      <c r="X87" s="562" t="str">
        <f t="shared" si="32"/>
        <v/>
      </c>
      <c r="Y87" s="12" t="str">
        <f t="shared" si="33"/>
        <v/>
      </c>
      <c r="Z87" s="12" t="str">
        <f t="shared" si="27"/>
        <v/>
      </c>
      <c r="AA87" s="12" t="str">
        <f t="shared" si="28"/>
        <v/>
      </c>
      <c r="AB87" s="12" t="str">
        <f t="shared" si="29"/>
        <v/>
      </c>
      <c r="AC87" s="12" t="str">
        <f t="shared" si="30"/>
        <v/>
      </c>
      <c r="AD87" s="837"/>
      <c r="AE87" s="837"/>
      <c r="AF87" s="837"/>
      <c r="AG87" s="837"/>
      <c r="AH87" s="505"/>
      <c r="AI87" s="827"/>
      <c r="AJ87" s="827"/>
      <c r="AK87" s="827"/>
      <c r="AL87" s="827"/>
      <c r="AM87" s="827"/>
      <c r="AN87" s="827"/>
      <c r="AO87" s="827"/>
      <c r="AP87" s="827"/>
      <c r="AQ87" s="827"/>
      <c r="AR87" s="492" t="str">
        <f t="shared" si="34"/>
        <v/>
      </c>
      <c r="AS87" s="895"/>
      <c r="AT87" s="506"/>
      <c r="AU87" s="266"/>
      <c r="BA87" s="251"/>
    </row>
    <row r="88" spans="1:53" s="246" customFormat="1" ht="30" customHeight="1" x14ac:dyDescent="0.25">
      <c r="A88" s="843"/>
      <c r="B88" s="13"/>
      <c r="C88" s="14"/>
      <c r="D88" s="14" t="str">
        <f>IFERROR(INDEX(DESEMPATE!$D$3:$D$28,MATCH('EXP GEN.'!B88,DESEMPATE!$C$3:$C$28,0)),"")</f>
        <v/>
      </c>
      <c r="E88" s="315" t="str">
        <f>IFERROR(IF(D88="","",IF(VLOOKUP(D88,DESEMPATE!D$3:$E$28,2,FALSE)=1,"N/A",IF(VLOOKUP(D88,DESEMPATE!D$3:$E$28,2,FALSE)&gt;=0.51,"SI","NO"))),"")</f>
        <v/>
      </c>
      <c r="F88" s="22"/>
      <c r="G88" s="255"/>
      <c r="H88" s="22"/>
      <c r="I88" s="256"/>
      <c r="J88" s="22"/>
      <c r="K88" s="492"/>
      <c r="L88" s="492"/>
      <c r="M88" s="492"/>
      <c r="N88" s="23"/>
      <c r="O88" s="289"/>
      <c r="P88" s="17"/>
      <c r="Q88" s="18" t="str">
        <f t="shared" si="35"/>
        <v/>
      </c>
      <c r="R88" s="19" t="str">
        <f>IFERROR(INDEX(PARAMETROS!$B$53:$B$79,MATCH(Q88,PARAMETROS!$A$53:$A$79,0)),"")</f>
        <v/>
      </c>
      <c r="S88" s="544"/>
      <c r="T88" s="19"/>
      <c r="U88" s="634" t="str">
        <f>IFERROR(IF(T88="","",IF(T88="COP","N/A",IF(OR(T88="USD",T88="US"),1,IF(T88="EUR",VLOOKUP(P88,'SH EURO'!$A$6:$B$6567,2,FALSE),"INGRESAR TASA")))),"")</f>
        <v/>
      </c>
      <c r="V88" s="559" t="str">
        <f t="shared" si="31"/>
        <v/>
      </c>
      <c r="W88" s="21" t="str">
        <f>IFERROR(IF(T88="","",IF(T88="COP",1,IF(U88&lt;&gt;"N/A",VLOOKUP(P88,'SH TRM'!$A$9:$B$9145,2,FALSE),"REVISAR"))),"")</f>
        <v/>
      </c>
      <c r="X88" s="562" t="str">
        <f t="shared" si="32"/>
        <v/>
      </c>
      <c r="Y88" s="12" t="str">
        <f t="shared" si="33"/>
        <v/>
      </c>
      <c r="Z88" s="12" t="str">
        <f t="shared" si="27"/>
        <v/>
      </c>
      <c r="AA88" s="12" t="str">
        <f t="shared" si="28"/>
        <v/>
      </c>
      <c r="AB88" s="12" t="str">
        <f t="shared" si="29"/>
        <v/>
      </c>
      <c r="AC88" s="12" t="str">
        <f t="shared" si="30"/>
        <v/>
      </c>
      <c r="AD88" s="838"/>
      <c r="AE88" s="838"/>
      <c r="AF88" s="838"/>
      <c r="AG88" s="838"/>
      <c r="AH88" s="341"/>
      <c r="AI88" s="827"/>
      <c r="AJ88" s="827"/>
      <c r="AK88" s="827"/>
      <c r="AL88" s="827"/>
      <c r="AM88" s="827"/>
      <c r="AN88" s="827"/>
      <c r="AO88" s="827"/>
      <c r="AP88" s="827"/>
      <c r="AQ88" s="827"/>
      <c r="AR88" s="492" t="str">
        <f t="shared" si="34"/>
        <v/>
      </c>
      <c r="AS88" s="895"/>
      <c r="AT88" s="264"/>
      <c r="AU88" s="266"/>
      <c r="BA88" s="251"/>
    </row>
    <row r="89" spans="1:53" s="246" customFormat="1" ht="30" customHeight="1" x14ac:dyDescent="0.25">
      <c r="A89" s="843"/>
      <c r="B89" s="13"/>
      <c r="C89" s="14"/>
      <c r="D89" s="14" t="str">
        <f>IFERROR(INDEX(DESEMPATE!$D$3:$D$28,MATCH('EXP GEN.'!B89,DESEMPATE!$C$3:$C$28,0)),"")</f>
        <v/>
      </c>
      <c r="E89" s="315" t="str">
        <f>IFERROR(IF(D89="","",IF(VLOOKUP(D89,DESEMPATE!D$3:$E$28,2,FALSE)=1,"N/A",IF(VLOOKUP(D89,DESEMPATE!D$3:$E$28,2,FALSE)&gt;=0.51,"SI","NO"))),"")</f>
        <v/>
      </c>
      <c r="F89" s="22"/>
      <c r="G89" s="255"/>
      <c r="H89" s="22"/>
      <c r="I89" s="256"/>
      <c r="J89" s="22"/>
      <c r="K89" s="492"/>
      <c r="L89" s="492"/>
      <c r="M89" s="492"/>
      <c r="N89" s="16"/>
      <c r="O89" s="17"/>
      <c r="P89" s="17"/>
      <c r="Q89" s="18" t="str">
        <f t="shared" si="35"/>
        <v/>
      </c>
      <c r="R89" s="19" t="str">
        <f>IFERROR(INDEX(PARAMETROS!$B$53:$B$79,MATCH(Q89,PARAMETROS!$A$53:$A$79,0)),"")</f>
        <v/>
      </c>
      <c r="S89" s="544"/>
      <c r="T89" s="20"/>
      <c r="U89" s="634" t="str">
        <f>IFERROR(IF(T89="","",IF(T89="COP","N/A",IF(OR(T89="USD",T89="US"),1,IF(T89="EUR",VLOOKUP(P89,'SH EURO'!$A$6:$B$6567,2,FALSE),"INGRESAR TASA")))),"")</f>
        <v/>
      </c>
      <c r="V89" s="559" t="str">
        <f t="shared" si="31"/>
        <v/>
      </c>
      <c r="W89" s="21" t="str">
        <f>IFERROR(IF(T89="","",IF(T89="COP",1,IF(U89&lt;&gt;"N/A",VLOOKUP(P89,'SH TRM'!$A$9:$B$9145,2,FALSE),"REVISAR"))),"")</f>
        <v/>
      </c>
      <c r="X89" s="562" t="str">
        <f t="shared" si="32"/>
        <v/>
      </c>
      <c r="Y89" s="12" t="str">
        <f t="shared" si="33"/>
        <v/>
      </c>
      <c r="Z89" s="12" t="str">
        <f t="shared" si="27"/>
        <v/>
      </c>
      <c r="AA89" s="12" t="str">
        <f t="shared" si="28"/>
        <v/>
      </c>
      <c r="AB89" s="12" t="str">
        <f t="shared" si="29"/>
        <v/>
      </c>
      <c r="AC89" s="12" t="str">
        <f t="shared" si="30"/>
        <v/>
      </c>
      <c r="AD89" s="838"/>
      <c r="AE89" s="838"/>
      <c r="AF89" s="838"/>
      <c r="AG89" s="838"/>
      <c r="AH89" s="341"/>
      <c r="AI89" s="827"/>
      <c r="AJ89" s="827"/>
      <c r="AK89" s="827"/>
      <c r="AL89" s="827"/>
      <c r="AM89" s="827"/>
      <c r="AN89" s="827"/>
      <c r="AO89" s="827"/>
      <c r="AP89" s="827"/>
      <c r="AQ89" s="827"/>
      <c r="AR89" s="495" t="str">
        <f t="shared" si="34"/>
        <v/>
      </c>
      <c r="AS89" s="895"/>
      <c r="AT89" s="264"/>
      <c r="AU89" s="266"/>
      <c r="BA89" s="251"/>
    </row>
    <row r="90" spans="1:53" s="246" customFormat="1" ht="30" customHeight="1" x14ac:dyDescent="0.25">
      <c r="A90" s="843"/>
      <c r="B90" s="13"/>
      <c r="C90" s="14"/>
      <c r="D90" s="14" t="str">
        <f>IFERROR(INDEX(DESEMPATE!$D$3:$D$28,MATCH('EXP GEN.'!B90,DESEMPATE!$C$3:$C$28,0)),"")</f>
        <v/>
      </c>
      <c r="E90" s="315" t="str">
        <f>IFERROR(IF(D90="","",IF(VLOOKUP(D90,DESEMPATE!D$3:$E$28,2,FALSE)=1,"N/A",IF(VLOOKUP(D90,DESEMPATE!D$3:$E$28,2,FALSE)&gt;=0.51,"SI","NO"))),"")</f>
        <v/>
      </c>
      <c r="F90" s="22"/>
      <c r="G90" s="255"/>
      <c r="H90" s="22"/>
      <c r="I90" s="256"/>
      <c r="J90" s="22"/>
      <c r="K90" s="492"/>
      <c r="L90" s="492"/>
      <c r="M90" s="492"/>
      <c r="N90" s="16"/>
      <c r="O90" s="17"/>
      <c r="P90" s="17"/>
      <c r="Q90" s="18" t="str">
        <f t="shared" si="35"/>
        <v/>
      </c>
      <c r="R90" s="19" t="str">
        <f>IFERROR(INDEX(PARAMETROS!$B$53:$B$79,MATCH(Q90,PARAMETROS!$A$53:$A$79,0)),"")</f>
        <v/>
      </c>
      <c r="S90" s="544"/>
      <c r="T90" s="20"/>
      <c r="U90" s="634" t="str">
        <f>IFERROR(IF(T90="","",IF(T90="COP","N/A",IF(OR(T90="USD",T90="US"),1,IF(T90="EUR",VLOOKUP(P90,'SH EURO'!$A$6:$B$6567,2,FALSE),"INGRESAR TASA")))),"")</f>
        <v/>
      </c>
      <c r="V90" s="559" t="str">
        <f t="shared" si="31"/>
        <v/>
      </c>
      <c r="W90" s="21" t="str">
        <f>IFERROR(IF(T90="","",IF(T90="COP",1,IF(U90&lt;&gt;"N/A",VLOOKUP(P90,'SH TRM'!$A$9:$B$9145,2,FALSE),"REVISAR"))),"")</f>
        <v/>
      </c>
      <c r="X90" s="562" t="str">
        <f t="shared" si="32"/>
        <v/>
      </c>
      <c r="Y90" s="12" t="str">
        <f t="shared" si="33"/>
        <v/>
      </c>
      <c r="Z90" s="12" t="str">
        <f t="shared" si="27"/>
        <v/>
      </c>
      <c r="AA90" s="12" t="str">
        <f t="shared" si="28"/>
        <v/>
      </c>
      <c r="AB90" s="12" t="str">
        <f t="shared" si="29"/>
        <v/>
      </c>
      <c r="AC90" s="12" t="str">
        <f t="shared" si="30"/>
        <v/>
      </c>
      <c r="AD90" s="838"/>
      <c r="AE90" s="838"/>
      <c r="AF90" s="838"/>
      <c r="AG90" s="838"/>
      <c r="AH90" s="341"/>
      <c r="AI90" s="830"/>
      <c r="AJ90" s="831"/>
      <c r="AK90" s="832"/>
      <c r="AL90" s="830"/>
      <c r="AM90" s="831"/>
      <c r="AN90" s="832"/>
      <c r="AO90" s="830"/>
      <c r="AP90" s="831"/>
      <c r="AQ90" s="832"/>
      <c r="AR90" s="492" t="str">
        <f t="shared" si="34"/>
        <v/>
      </c>
      <c r="AS90" s="895"/>
      <c r="AT90" s="264"/>
      <c r="AU90" s="266"/>
      <c r="BA90" s="251"/>
    </row>
    <row r="91" spans="1:53" s="246" customFormat="1" ht="30" customHeight="1" x14ac:dyDescent="0.25">
      <c r="A91" s="843"/>
      <c r="B91" s="13"/>
      <c r="C91" s="14"/>
      <c r="D91" s="14" t="str">
        <f>IFERROR(INDEX(DESEMPATE!$D$3:$D$28,MATCH('EXP GEN.'!B91,DESEMPATE!$C$3:$C$28,0)),"")</f>
        <v/>
      </c>
      <c r="E91" s="315" t="str">
        <f>IFERROR(IF(D91="","",IF(VLOOKUP(D91,DESEMPATE!D$3:$E$28,2,FALSE)=1,"N/A",IF(VLOOKUP(D91,DESEMPATE!D$3:$E$28,2,FALSE)&gt;=0.51,"SI","NO"))),"")</f>
        <v/>
      </c>
      <c r="F91" s="22"/>
      <c r="G91" s="255"/>
      <c r="H91" s="22"/>
      <c r="I91" s="256"/>
      <c r="J91" s="22"/>
      <c r="K91" s="495"/>
      <c r="L91" s="495"/>
      <c r="M91" s="495"/>
      <c r="N91" s="16"/>
      <c r="O91" s="17"/>
      <c r="P91" s="17"/>
      <c r="Q91" s="18" t="str">
        <f t="shared" si="35"/>
        <v/>
      </c>
      <c r="R91" s="19" t="str">
        <f>IFERROR(INDEX(PARAMETROS!$B$53:$B$79,MATCH(Q91,PARAMETROS!$A$53:$A$79,0)),"")</f>
        <v/>
      </c>
      <c r="S91" s="544"/>
      <c r="T91" s="20"/>
      <c r="U91" s="634" t="str">
        <f>IFERROR(IF(T91="","",IF(T91="COP","N/A",IF(OR(T91="USD",T91="US"),1,IF(T91="EUR",VLOOKUP(P91,'SH EURO'!$A$6:$B$6567,2,FALSE),"INGRESAR TASA")))),"")</f>
        <v/>
      </c>
      <c r="V91" s="559" t="str">
        <f t="shared" si="31"/>
        <v/>
      </c>
      <c r="W91" s="21" t="str">
        <f>IFERROR(IF(T91="","",IF(T91="COP",1,IF(U91&lt;&gt;"N/A",VLOOKUP(P91,'SH TRM'!$A$9:$B$9145,2,FALSE),"REVISAR"))),"")</f>
        <v/>
      </c>
      <c r="X91" s="562" t="str">
        <f t="shared" si="32"/>
        <v/>
      </c>
      <c r="Y91" s="12" t="str">
        <f t="shared" si="33"/>
        <v/>
      </c>
      <c r="Z91" s="12" t="str">
        <f t="shared" si="27"/>
        <v/>
      </c>
      <c r="AA91" s="12" t="str">
        <f t="shared" si="28"/>
        <v/>
      </c>
      <c r="AB91" s="12" t="str">
        <f t="shared" si="29"/>
        <v/>
      </c>
      <c r="AC91" s="12" t="str">
        <f t="shared" si="30"/>
        <v/>
      </c>
      <c r="AD91" s="838"/>
      <c r="AE91" s="838"/>
      <c r="AF91" s="838"/>
      <c r="AG91" s="838"/>
      <c r="AH91" s="341"/>
      <c r="AI91" s="827"/>
      <c r="AJ91" s="827"/>
      <c r="AK91" s="827"/>
      <c r="AL91" s="827"/>
      <c r="AM91" s="827"/>
      <c r="AN91" s="827"/>
      <c r="AO91" s="827"/>
      <c r="AP91" s="827"/>
      <c r="AQ91" s="827"/>
      <c r="AR91" s="495" t="str">
        <f t="shared" si="34"/>
        <v/>
      </c>
      <c r="AS91" s="895"/>
      <c r="AT91" s="264"/>
      <c r="AU91" s="266"/>
      <c r="BA91" s="251"/>
    </row>
    <row r="92" spans="1:53" s="246" customFormat="1" ht="30" customHeight="1" thickBot="1" x14ac:dyDescent="0.3">
      <c r="A92" s="844"/>
      <c r="B92" s="35"/>
      <c r="C92" s="137"/>
      <c r="D92" s="47" t="str">
        <f>IFERROR(INDEX(DESEMPATE!$D$3:$D$28,MATCH('EXP GEN.'!B92,DESEMPATE!$C$3:$C$28,0)),"")</f>
        <v/>
      </c>
      <c r="E92" s="336" t="str">
        <f>IFERROR(IF(D92="","",IF(VLOOKUP(D92,DESEMPATE!D$3:$E$28,2,FALSE)=1,"N/A",IF(VLOOKUP(D92,DESEMPATE!D$3:$E$28,2,FALSE)&gt;=0.51,"SI","NO"))),"")</f>
        <v/>
      </c>
      <c r="F92" s="138"/>
      <c r="G92" s="260"/>
      <c r="H92" s="138"/>
      <c r="I92" s="258"/>
      <c r="J92" s="138"/>
      <c r="K92" s="496"/>
      <c r="L92" s="496"/>
      <c r="M92" s="496"/>
      <c r="N92" s="37"/>
      <c r="O92" s="364"/>
      <c r="P92" s="364"/>
      <c r="Q92" s="38" t="str">
        <f t="shared" si="35"/>
        <v/>
      </c>
      <c r="R92" s="39" t="str">
        <f>IFERROR(INDEX(PARAMETROS!$B$53:$B$79,MATCH(Q92,PARAMETROS!$A$53:$A$79,0)),"")</f>
        <v/>
      </c>
      <c r="S92" s="545"/>
      <c r="T92" s="40"/>
      <c r="U92" s="634" t="str">
        <f>IFERROR(IF(T92="","",IF(T92="COP","N/A",IF(OR(T92="USD",T92="US"),1,IF(T92="EUR",VLOOKUP(P92,'SH EURO'!$A$6:$B$6567,2,FALSE),"INGRESAR TASA")))),"")</f>
        <v/>
      </c>
      <c r="V92" s="560" t="str">
        <f t="shared" si="31"/>
        <v/>
      </c>
      <c r="W92" s="21" t="str">
        <f>IFERROR(IF(T92="","",IF(T92="COP",1,IF(U92&lt;&gt;"N/A",VLOOKUP(P92,'SH TRM'!$A$9:$B$9145,2,FALSE),"REVISAR"))),"")</f>
        <v/>
      </c>
      <c r="X92" s="563" t="str">
        <f t="shared" si="32"/>
        <v/>
      </c>
      <c r="Y92" s="42" t="str">
        <f t="shared" si="33"/>
        <v/>
      </c>
      <c r="Z92" s="42" t="str">
        <f t="shared" si="27"/>
        <v/>
      </c>
      <c r="AA92" s="42" t="str">
        <f t="shared" si="28"/>
        <v/>
      </c>
      <c r="AB92" s="42" t="str">
        <f t="shared" si="29"/>
        <v/>
      </c>
      <c r="AC92" s="42" t="str">
        <f t="shared" si="30"/>
        <v/>
      </c>
      <c r="AD92" s="839"/>
      <c r="AE92" s="839"/>
      <c r="AF92" s="839"/>
      <c r="AG92" s="839"/>
      <c r="AH92" s="342"/>
      <c r="AI92" s="828"/>
      <c r="AJ92" s="828"/>
      <c r="AK92" s="828"/>
      <c r="AL92" s="828"/>
      <c r="AM92" s="828"/>
      <c r="AN92" s="828"/>
      <c r="AO92" s="828"/>
      <c r="AP92" s="828"/>
      <c r="AQ92" s="828"/>
      <c r="AR92" s="496" t="str">
        <f t="shared" si="34"/>
        <v/>
      </c>
      <c r="AS92" s="896"/>
      <c r="AT92" s="263"/>
      <c r="AU92" s="266"/>
      <c r="BA92" s="251"/>
    </row>
    <row r="93" spans="1:53" s="246" customFormat="1" ht="30" customHeight="1" x14ac:dyDescent="0.25">
      <c r="A93" s="841" t="s">
        <v>160</v>
      </c>
      <c r="B93" s="26"/>
      <c r="C93" s="140"/>
      <c r="D93" s="140" t="str">
        <f>IFERROR(INDEX(DESEMPATE!$D$3:$D$28,MATCH('EXP GEN.'!B93,DESEMPATE!$C$3:$C$28,0)),"")</f>
        <v/>
      </c>
      <c r="E93" s="315" t="str">
        <f>IFERROR(IF(D93="","",IF(VLOOKUP(D93,DESEMPATE!D$3:$E$28,2,FALSE)=1,"N/A",IF(VLOOKUP(D93,DESEMPATE!D$3:$E$28,2,FALSE)&gt;=0.51,"SI","NO"))),"")</f>
        <v/>
      </c>
      <c r="F93" s="34"/>
      <c r="G93" s="254"/>
      <c r="H93" s="34"/>
      <c r="I93" s="257"/>
      <c r="J93" s="34"/>
      <c r="K93" s="494"/>
      <c r="L93" s="494"/>
      <c r="M93" s="494"/>
      <c r="N93" s="46"/>
      <c r="O93" s="29"/>
      <c r="P93" s="29"/>
      <c r="Q93" s="30" t="str">
        <f t="shared" si="35"/>
        <v/>
      </c>
      <c r="R93" s="139" t="str">
        <f>IFERROR(INDEX(PARAMETROS!$B$53:$B$79,MATCH(Q93,PARAMETROS!$A$53:$A$79,0)),"")</f>
        <v/>
      </c>
      <c r="S93" s="542"/>
      <c r="T93" s="31"/>
      <c r="U93" s="634" t="str">
        <f>IFERROR(IF(T93="","",IF(T93="COP","N/A",IF(OR(T93="USD",T93="US"),1,IF(T93="EUR",VLOOKUP(P93,'SH EURO'!$A$6:$B$6567,2,FALSE),"INGRESAR TASA")))),"")</f>
        <v/>
      </c>
      <c r="V93" s="558" t="str">
        <f t="shared" si="31"/>
        <v/>
      </c>
      <c r="W93" s="21" t="str">
        <f>IFERROR(IF(T93="","",IF(T93="COP",1,IF(U93&lt;&gt;"N/A",VLOOKUP(P93,'SH TRM'!$A$9:$B$8146,2,FALSE),"REVISAR"))),"")</f>
        <v/>
      </c>
      <c r="X93" s="561" t="str">
        <f t="shared" si="32"/>
        <v/>
      </c>
      <c r="Y93" s="33" t="str">
        <f t="shared" si="33"/>
        <v/>
      </c>
      <c r="Z93" s="33" t="str">
        <f t="shared" si="27"/>
        <v/>
      </c>
      <c r="AA93" s="33" t="str">
        <f t="shared" si="28"/>
        <v/>
      </c>
      <c r="AB93" s="33" t="str">
        <f t="shared" si="29"/>
        <v/>
      </c>
      <c r="AC93" s="33" t="str">
        <f t="shared" si="30"/>
        <v/>
      </c>
      <c r="AD93" s="836" t="str">
        <f>IFERROR(IF(COUNTIF(AC93:AC102,"")=10,"",IF(SUM(AC93:AC102)&gt;=CM010EG,"CUMPLE","NO CUMPLE")),"")</f>
        <v/>
      </c>
      <c r="AE93" s="836" t="str">
        <f>IFERROR(IF(COUNTIF(Z93:Z102,"")=10,"",IF(COUNTIF(E93:E102,"N/A")&gt;0,IF(SUMIF(E93:E102,"N/A",Z93:Z102)&gt;=CM010EGC1,"CUMPLE","NO CUMPLE"),IF(AND(SUM(Z93:Z102)&gt;=CM010EGC1,SUMIF(E93:E102,"SI",Z93:Z102)&gt;=0.51*SUM(Z93:Z102)),"CUMPLE","NO CUMPLE"))),"")</f>
        <v/>
      </c>
      <c r="AF93" s="836" t="str">
        <f>IFERROR(IF(COUNTIF(AA93:AA102,"")=10,"",IF(COUNTIF(E93:E102,"N/A")&gt;0,IF(SUMIF(E93:E102,"N/A",AA93:AA102)&gt;=CM010EGC2,"CUMPLE","NO CUMPLE"),IF(SUM(AA93:AA102)&gt;=CM010EGC2,"CUMPLE","NO CUMPLE"))),"")</f>
        <v/>
      </c>
      <c r="AG93" s="836" t="str">
        <f>IFERROR(IF(COUNTIF(AB93:AB102,"")=10,"",IF(COUNTIF(E93:E102,"N/A")&gt;0,IF(SUMIF(E93:E102,"N/A",AB93:AB102)&gt;=CM010EGC3,"CUMPLE","NO CUMPLE"),IF(SUM(AB93:AB102)&gt;=CM010EGC3,"CUMPLE","NO CUMPLE"))),"")</f>
        <v/>
      </c>
      <c r="AH93" s="340"/>
      <c r="AI93" s="829"/>
      <c r="AJ93" s="829"/>
      <c r="AK93" s="829"/>
      <c r="AL93" s="829"/>
      <c r="AM93" s="829"/>
      <c r="AN93" s="829"/>
      <c r="AO93" s="829"/>
      <c r="AP93" s="829"/>
      <c r="AQ93" s="829"/>
      <c r="AR93" s="494" t="str">
        <f t="shared" si="34"/>
        <v/>
      </c>
      <c r="AS93" s="894" t="s">
        <v>209</v>
      </c>
      <c r="AT93" s="265"/>
      <c r="AU93" s="266"/>
      <c r="BA93" s="251"/>
    </row>
    <row r="94" spans="1:53" s="246" customFormat="1" ht="30" customHeight="1" x14ac:dyDescent="0.25">
      <c r="A94" s="842"/>
      <c r="B94" s="13"/>
      <c r="C94" s="14"/>
      <c r="D94" s="14" t="str">
        <f>IFERROR(INDEX(DESEMPATE!$D$3:$D$28,MATCH('EXP GEN.'!B94,DESEMPATE!$C$3:$C$28,0)),"")</f>
        <v/>
      </c>
      <c r="E94" s="315" t="str">
        <f>IFERROR(IF(D94="","",IF(VLOOKUP(D94,DESEMPATE!D$3:$E$28,2,FALSE)=1,"N/A",IF(VLOOKUP(D94,DESEMPATE!D$3:$E$28,2,FALSE)&gt;=0.51,"SI","NO"))),"")</f>
        <v/>
      </c>
      <c r="F94" s="141"/>
      <c r="G94" s="261"/>
      <c r="H94" s="141"/>
      <c r="I94" s="259"/>
      <c r="J94" s="22"/>
      <c r="K94" s="492"/>
      <c r="L94" s="492"/>
      <c r="M94" s="492"/>
      <c r="N94" s="23"/>
      <c r="O94" s="289"/>
      <c r="P94" s="17"/>
      <c r="Q94" s="18" t="str">
        <f t="shared" si="35"/>
        <v/>
      </c>
      <c r="R94" s="19" t="str">
        <f>IFERROR(INDEX(PARAMETROS!$B$53:$B$79,MATCH(Q94,PARAMETROS!$A$53:$A$79,0)),"")</f>
        <v/>
      </c>
      <c r="S94" s="543"/>
      <c r="T94" s="19"/>
      <c r="U94" s="634" t="str">
        <f>IFERROR(IF(T94="","",IF(T94="COP","N/A",IF(OR(T94="USD",T94="US"),1,IF(T94="EUR",VLOOKUP(P94,'SH EURO'!$A$6:$B$6567,2,FALSE),"INGRESAR TASA")))),"")</f>
        <v/>
      </c>
      <c r="V94" s="559" t="str">
        <f t="shared" si="31"/>
        <v/>
      </c>
      <c r="W94" s="21" t="str">
        <f>IFERROR(IF(T94="","",IF(T94="COP",1,IF(U94&lt;&gt;"N/A",VLOOKUP(P94,'SH TRM'!$A$9:$B$8146,2,FALSE),"REVISAR"))),"")</f>
        <v/>
      </c>
      <c r="X94" s="562" t="str">
        <f t="shared" si="32"/>
        <v/>
      </c>
      <c r="Y94" s="12" t="str">
        <f t="shared" si="33"/>
        <v/>
      </c>
      <c r="Z94" s="12" t="str">
        <f t="shared" si="27"/>
        <v/>
      </c>
      <c r="AA94" s="12" t="str">
        <f t="shared" si="28"/>
        <v/>
      </c>
      <c r="AB94" s="12" t="str">
        <f t="shared" si="29"/>
        <v/>
      </c>
      <c r="AC94" s="12" t="str">
        <f t="shared" si="30"/>
        <v/>
      </c>
      <c r="AD94" s="837"/>
      <c r="AE94" s="837"/>
      <c r="AF94" s="837"/>
      <c r="AG94" s="837"/>
      <c r="AH94" s="505"/>
      <c r="AI94" s="827"/>
      <c r="AJ94" s="827"/>
      <c r="AK94" s="827"/>
      <c r="AL94" s="827"/>
      <c r="AM94" s="827"/>
      <c r="AN94" s="827"/>
      <c r="AO94" s="827"/>
      <c r="AP94" s="827"/>
      <c r="AQ94" s="827"/>
      <c r="AR94" s="492" t="str">
        <f t="shared" si="34"/>
        <v/>
      </c>
      <c r="AS94" s="895"/>
      <c r="AT94" s="506"/>
      <c r="AU94" s="266"/>
      <c r="BA94" s="251"/>
    </row>
    <row r="95" spans="1:53" s="246" customFormat="1" ht="30" customHeight="1" x14ac:dyDescent="0.25">
      <c r="A95" s="842"/>
      <c r="B95" s="13"/>
      <c r="C95" s="14"/>
      <c r="D95" s="14" t="str">
        <f>IFERROR(INDEX(DESEMPATE!$D$3:$D$28,MATCH('EXP GEN.'!B95,DESEMPATE!$C$3:$C$28,0)),"")</f>
        <v/>
      </c>
      <c r="E95" s="315" t="str">
        <f>IFERROR(IF(D95="","",IF(VLOOKUP(D95,DESEMPATE!D$3:$E$28,2,FALSE)=1,"N/A",IF(VLOOKUP(D95,DESEMPATE!D$3:$E$28,2,FALSE)&gt;=0.51,"SI","NO"))),"")</f>
        <v/>
      </c>
      <c r="F95" s="141"/>
      <c r="G95" s="261"/>
      <c r="H95" s="141"/>
      <c r="I95" s="259"/>
      <c r="J95" s="22"/>
      <c r="K95" s="492"/>
      <c r="L95" s="492"/>
      <c r="M95" s="492"/>
      <c r="N95" s="23"/>
      <c r="O95" s="289"/>
      <c r="P95" s="17"/>
      <c r="Q95" s="18" t="str">
        <f t="shared" si="35"/>
        <v/>
      </c>
      <c r="R95" s="19" t="str">
        <f>IFERROR(INDEX(PARAMETROS!$B$53:$B$79,MATCH(Q95,PARAMETROS!$A$53:$A$79,0)),"")</f>
        <v/>
      </c>
      <c r="S95" s="543"/>
      <c r="T95" s="19"/>
      <c r="U95" s="634" t="str">
        <f>IFERROR(IF(T95="","",IF(T95="COP","N/A",IF(OR(T95="USD",T95="US"),1,IF(T95="EUR",VLOOKUP(P95,'SH EURO'!$A$6:$B$6567,2,FALSE),"INGRESAR TASA")))),"")</f>
        <v/>
      </c>
      <c r="V95" s="559" t="str">
        <f t="shared" si="31"/>
        <v/>
      </c>
      <c r="W95" s="21" t="str">
        <f>IFERROR(IF(T95="","",IF(T95="COP",1,IF(U95&lt;&gt;"N/A",VLOOKUP(P95,'SH TRM'!$A$9:$B$8146,2,FALSE),"REVISAR"))),"")</f>
        <v/>
      </c>
      <c r="X95" s="562" t="str">
        <f t="shared" si="32"/>
        <v/>
      </c>
      <c r="Y95" s="12" t="str">
        <f t="shared" si="33"/>
        <v/>
      </c>
      <c r="Z95" s="12" t="str">
        <f t="shared" si="27"/>
        <v/>
      </c>
      <c r="AA95" s="12" t="str">
        <f t="shared" si="28"/>
        <v/>
      </c>
      <c r="AB95" s="12" t="str">
        <f t="shared" si="29"/>
        <v/>
      </c>
      <c r="AC95" s="12" t="str">
        <f t="shared" si="30"/>
        <v/>
      </c>
      <c r="AD95" s="837"/>
      <c r="AE95" s="837"/>
      <c r="AF95" s="837"/>
      <c r="AG95" s="837"/>
      <c r="AH95" s="505"/>
      <c r="AI95" s="827"/>
      <c r="AJ95" s="827"/>
      <c r="AK95" s="827"/>
      <c r="AL95" s="827"/>
      <c r="AM95" s="827"/>
      <c r="AN95" s="827"/>
      <c r="AO95" s="827"/>
      <c r="AP95" s="827"/>
      <c r="AQ95" s="827"/>
      <c r="AR95" s="492" t="str">
        <f t="shared" si="34"/>
        <v/>
      </c>
      <c r="AS95" s="895"/>
      <c r="AT95" s="506"/>
      <c r="AU95" s="266"/>
      <c r="BA95" s="251"/>
    </row>
    <row r="96" spans="1:53" s="246" customFormat="1" ht="30" customHeight="1" x14ac:dyDescent="0.25">
      <c r="A96" s="842"/>
      <c r="B96" s="13"/>
      <c r="C96" s="14"/>
      <c r="D96" s="14" t="str">
        <f>IFERROR(INDEX(DESEMPATE!$D$3:$D$28,MATCH('EXP GEN.'!B96,DESEMPATE!$C$3:$C$28,0)),"")</f>
        <v/>
      </c>
      <c r="E96" s="315" t="str">
        <f>IFERROR(IF(D96="","",IF(VLOOKUP(D96,DESEMPATE!D$3:$E$28,2,FALSE)=1,"N/A",IF(VLOOKUP(D96,DESEMPATE!D$3:$E$28,2,FALSE)&gt;=0.51,"SI","NO"))),"")</f>
        <v/>
      </c>
      <c r="F96" s="141"/>
      <c r="G96" s="261"/>
      <c r="H96" s="141"/>
      <c r="I96" s="259"/>
      <c r="J96" s="22"/>
      <c r="K96" s="492"/>
      <c r="L96" s="492"/>
      <c r="M96" s="492"/>
      <c r="N96" s="23"/>
      <c r="O96" s="289"/>
      <c r="P96" s="17"/>
      <c r="Q96" s="18" t="str">
        <f t="shared" si="35"/>
        <v/>
      </c>
      <c r="R96" s="19" t="str">
        <f>IFERROR(INDEX(PARAMETROS!$B$53:$B$79,MATCH(Q96,PARAMETROS!$A$53:$A$79,0)),"")</f>
        <v/>
      </c>
      <c r="S96" s="543"/>
      <c r="T96" s="19"/>
      <c r="U96" s="634" t="str">
        <f>IFERROR(IF(T96="","",IF(T96="COP","N/A",IF(OR(T96="USD",T96="US"),1,IF(T96="EUR",VLOOKUP(P96,'SH EURO'!$A$6:$B$6567,2,FALSE),"INGRESAR TASA")))),"")</f>
        <v/>
      </c>
      <c r="V96" s="559" t="str">
        <f t="shared" si="31"/>
        <v/>
      </c>
      <c r="W96" s="21" t="str">
        <f>IFERROR(IF(T96="","",IF(T96="COP",1,IF(U96&lt;&gt;"N/A",VLOOKUP(P96,'SH TRM'!$A$9:$B$8146,2,FALSE),"REVISAR"))),"")</f>
        <v/>
      </c>
      <c r="X96" s="562" t="str">
        <f t="shared" si="32"/>
        <v/>
      </c>
      <c r="Y96" s="12" t="str">
        <f t="shared" si="33"/>
        <v/>
      </c>
      <c r="Z96" s="12" t="str">
        <f t="shared" si="27"/>
        <v/>
      </c>
      <c r="AA96" s="12" t="str">
        <f t="shared" si="28"/>
        <v/>
      </c>
      <c r="AB96" s="12" t="str">
        <f t="shared" si="29"/>
        <v/>
      </c>
      <c r="AC96" s="12" t="str">
        <f t="shared" si="30"/>
        <v/>
      </c>
      <c r="AD96" s="837"/>
      <c r="AE96" s="837"/>
      <c r="AF96" s="837"/>
      <c r="AG96" s="837"/>
      <c r="AH96" s="505"/>
      <c r="AI96" s="827"/>
      <c r="AJ96" s="827"/>
      <c r="AK96" s="827"/>
      <c r="AL96" s="827"/>
      <c r="AM96" s="827"/>
      <c r="AN96" s="827"/>
      <c r="AO96" s="827"/>
      <c r="AP96" s="827"/>
      <c r="AQ96" s="827"/>
      <c r="AR96" s="492" t="str">
        <f t="shared" si="34"/>
        <v/>
      </c>
      <c r="AS96" s="895"/>
      <c r="AT96" s="506"/>
      <c r="AU96" s="266"/>
      <c r="BA96" s="251"/>
    </row>
    <row r="97" spans="1:53" s="246" customFormat="1" ht="30" customHeight="1" x14ac:dyDescent="0.25">
      <c r="A97" s="842"/>
      <c r="B97" s="13"/>
      <c r="C97" s="14"/>
      <c r="D97" s="14" t="str">
        <f>IFERROR(INDEX(DESEMPATE!$D$3:$D$28,MATCH('EXP GEN.'!B97,DESEMPATE!$C$3:$C$28,0)),"")</f>
        <v/>
      </c>
      <c r="E97" s="315" t="str">
        <f>IFERROR(IF(D97="","",IF(VLOOKUP(D97,DESEMPATE!D$3:$E$28,2,FALSE)=1,"N/A",IF(VLOOKUP(D97,DESEMPATE!D$3:$E$28,2,FALSE)&gt;=0.51,"SI","NO"))),"")</f>
        <v/>
      </c>
      <c r="F97" s="141"/>
      <c r="G97" s="261"/>
      <c r="H97" s="141"/>
      <c r="I97" s="259"/>
      <c r="J97" s="22"/>
      <c r="K97" s="492"/>
      <c r="L97" s="492"/>
      <c r="M97" s="492"/>
      <c r="N97" s="23"/>
      <c r="O97" s="289"/>
      <c r="P97" s="17"/>
      <c r="Q97" s="18" t="str">
        <f t="shared" si="35"/>
        <v/>
      </c>
      <c r="R97" s="19" t="str">
        <f>IFERROR(INDEX(PARAMETROS!$B$53:$B$79,MATCH(Q97,PARAMETROS!$A$53:$A$79,0)),"")</f>
        <v/>
      </c>
      <c r="S97" s="543"/>
      <c r="T97" s="19"/>
      <c r="U97" s="634" t="str">
        <f>IFERROR(IF(T97="","",IF(T97="COP","N/A",IF(OR(T97="USD",T97="US"),1,IF(T97="EUR",VLOOKUP(P97,'SH EURO'!$A$6:$B$6567,2,FALSE),"INGRESAR TASA")))),"")</f>
        <v/>
      </c>
      <c r="V97" s="559" t="str">
        <f t="shared" si="31"/>
        <v/>
      </c>
      <c r="W97" s="21" t="str">
        <f>IFERROR(IF(T97="","",IF(T97="COP",1,IF(U97&lt;&gt;"N/A",VLOOKUP(P97,'SH TRM'!$A$9:$B$8146,2,FALSE),"REVISAR"))),"")</f>
        <v/>
      </c>
      <c r="X97" s="562" t="str">
        <f t="shared" si="32"/>
        <v/>
      </c>
      <c r="Y97" s="12" t="str">
        <f t="shared" si="33"/>
        <v/>
      </c>
      <c r="Z97" s="12" t="str">
        <f t="shared" si="27"/>
        <v/>
      </c>
      <c r="AA97" s="12" t="str">
        <f t="shared" si="28"/>
        <v/>
      </c>
      <c r="AB97" s="12" t="str">
        <f t="shared" si="29"/>
        <v/>
      </c>
      <c r="AC97" s="12" t="str">
        <f t="shared" si="30"/>
        <v/>
      </c>
      <c r="AD97" s="837"/>
      <c r="AE97" s="837"/>
      <c r="AF97" s="837"/>
      <c r="AG97" s="837"/>
      <c r="AH97" s="505"/>
      <c r="AI97" s="827"/>
      <c r="AJ97" s="827"/>
      <c r="AK97" s="827"/>
      <c r="AL97" s="827"/>
      <c r="AM97" s="827"/>
      <c r="AN97" s="827"/>
      <c r="AO97" s="827"/>
      <c r="AP97" s="827"/>
      <c r="AQ97" s="827"/>
      <c r="AR97" s="492" t="str">
        <f t="shared" si="34"/>
        <v/>
      </c>
      <c r="AS97" s="895"/>
      <c r="AT97" s="506"/>
      <c r="AU97" s="266"/>
      <c r="BA97" s="251"/>
    </row>
    <row r="98" spans="1:53" s="246" customFormat="1" ht="30" customHeight="1" x14ac:dyDescent="0.25">
      <c r="A98" s="843"/>
      <c r="B98" s="13"/>
      <c r="C98" s="14"/>
      <c r="D98" s="14" t="str">
        <f>IFERROR(INDEX(DESEMPATE!$D$3:$D$28,MATCH('EXP GEN.'!B98,DESEMPATE!$C$3:$C$28,0)),"")</f>
        <v/>
      </c>
      <c r="E98" s="315" t="str">
        <f>IFERROR(IF(D98="","",IF(VLOOKUP(D98,DESEMPATE!D$3:$E$28,2,FALSE)=1,"N/A",IF(VLOOKUP(D98,DESEMPATE!D$3:$E$28,2,FALSE)&gt;=0.51,"SI","NO"))),"")</f>
        <v/>
      </c>
      <c r="F98" s="22"/>
      <c r="G98" s="255"/>
      <c r="H98" s="22"/>
      <c r="I98" s="256"/>
      <c r="J98" s="22"/>
      <c r="K98" s="492"/>
      <c r="L98" s="492"/>
      <c r="M98" s="492"/>
      <c r="N98" s="23"/>
      <c r="O98" s="289"/>
      <c r="P98" s="17"/>
      <c r="Q98" s="18" t="str">
        <f t="shared" si="35"/>
        <v/>
      </c>
      <c r="R98" s="19" t="str">
        <f>IFERROR(INDEX(PARAMETROS!$B$53:$B$79,MATCH(Q98,PARAMETROS!$A$53:$A$79,0)),"")</f>
        <v/>
      </c>
      <c r="S98" s="544"/>
      <c r="T98" s="19"/>
      <c r="U98" s="634" t="str">
        <f>IFERROR(IF(T98="","",IF(T98="COP","N/A",IF(OR(T98="USD",T98="US"),1,IF(T98="EUR",VLOOKUP(P98,'SH EURO'!$A$6:$B$6567,2,FALSE),"INGRESAR TASA")))),"")</f>
        <v/>
      </c>
      <c r="V98" s="559" t="str">
        <f t="shared" si="31"/>
        <v/>
      </c>
      <c r="W98" s="21" t="str">
        <f>IFERROR(IF(T98="","",IF(T98="COP",1,IF(U98&lt;&gt;"N/A",VLOOKUP(P98,'SH TRM'!$A$9:$B$8146,2,FALSE),"REVISAR"))),"")</f>
        <v/>
      </c>
      <c r="X98" s="562" t="str">
        <f t="shared" si="32"/>
        <v/>
      </c>
      <c r="Y98" s="12" t="str">
        <f t="shared" si="33"/>
        <v/>
      </c>
      <c r="Z98" s="12" t="str">
        <f t="shared" si="27"/>
        <v/>
      </c>
      <c r="AA98" s="12" t="str">
        <f t="shared" si="28"/>
        <v/>
      </c>
      <c r="AB98" s="12" t="str">
        <f t="shared" si="29"/>
        <v/>
      </c>
      <c r="AC98" s="12" t="str">
        <f t="shared" si="30"/>
        <v/>
      </c>
      <c r="AD98" s="838"/>
      <c r="AE98" s="838"/>
      <c r="AF98" s="838"/>
      <c r="AG98" s="838"/>
      <c r="AH98" s="341"/>
      <c r="AI98" s="827"/>
      <c r="AJ98" s="827"/>
      <c r="AK98" s="827"/>
      <c r="AL98" s="827"/>
      <c r="AM98" s="827"/>
      <c r="AN98" s="827"/>
      <c r="AO98" s="827"/>
      <c r="AP98" s="827"/>
      <c r="AQ98" s="827"/>
      <c r="AR98" s="492" t="str">
        <f t="shared" si="34"/>
        <v/>
      </c>
      <c r="AS98" s="895"/>
      <c r="AT98" s="264"/>
      <c r="AU98" s="266"/>
      <c r="BA98" s="251"/>
    </row>
    <row r="99" spans="1:53" s="246" customFormat="1" ht="30" customHeight="1" x14ac:dyDescent="0.25">
      <c r="A99" s="843"/>
      <c r="B99" s="13"/>
      <c r="C99" s="14"/>
      <c r="D99" s="14" t="str">
        <f>IFERROR(INDEX(DESEMPATE!$D$3:$D$28,MATCH('EXP GEN.'!B99,DESEMPATE!$C$3:$C$28,0)),"")</f>
        <v/>
      </c>
      <c r="E99" s="315" t="str">
        <f>IFERROR(IF(D99="","",IF(VLOOKUP(D99,DESEMPATE!D$3:$E$28,2,FALSE)=1,"N/A",IF(VLOOKUP(D99,DESEMPATE!D$3:$E$28,2,FALSE)&gt;=0.51,"SI","NO"))),"")</f>
        <v/>
      </c>
      <c r="F99" s="22"/>
      <c r="G99" s="255"/>
      <c r="H99" s="22"/>
      <c r="I99" s="256"/>
      <c r="J99" s="22"/>
      <c r="K99" s="492"/>
      <c r="L99" s="492"/>
      <c r="M99" s="492"/>
      <c r="N99" s="16"/>
      <c r="O99" s="17"/>
      <c r="P99" s="17"/>
      <c r="Q99" s="18" t="str">
        <f t="shared" si="35"/>
        <v/>
      </c>
      <c r="R99" s="19" t="str">
        <f>IFERROR(INDEX(PARAMETROS!$B$53:$B$79,MATCH(Q99,PARAMETROS!$A$53:$A$79,0)),"")</f>
        <v/>
      </c>
      <c r="S99" s="544"/>
      <c r="T99" s="20"/>
      <c r="U99" s="634" t="str">
        <f>IFERROR(IF(T99="","",IF(T99="COP","N/A",IF(OR(T99="USD",T99="US"),1,IF(T99="EUR",VLOOKUP(P99,'SH EURO'!$A$6:$B$6567,2,FALSE),"INGRESAR TASA")))),"")</f>
        <v/>
      </c>
      <c r="V99" s="559" t="str">
        <f t="shared" si="31"/>
        <v/>
      </c>
      <c r="W99" s="21" t="str">
        <f>IFERROR(IF(T99="","",IF(T99="COP",1,IF(U99&lt;&gt;"N/A",VLOOKUP(P99,'SH TRM'!$A$9:$B$8146,2,FALSE),"REVISAR"))),"")</f>
        <v/>
      </c>
      <c r="X99" s="562" t="str">
        <f t="shared" si="32"/>
        <v/>
      </c>
      <c r="Y99" s="12" t="str">
        <f t="shared" si="33"/>
        <v/>
      </c>
      <c r="Z99" s="12" t="str">
        <f t="shared" si="27"/>
        <v/>
      </c>
      <c r="AA99" s="12" t="str">
        <f t="shared" si="28"/>
        <v/>
      </c>
      <c r="AB99" s="12" t="str">
        <f t="shared" si="29"/>
        <v/>
      </c>
      <c r="AC99" s="12" t="str">
        <f t="shared" si="30"/>
        <v/>
      </c>
      <c r="AD99" s="838"/>
      <c r="AE99" s="838"/>
      <c r="AF99" s="838"/>
      <c r="AG99" s="838"/>
      <c r="AH99" s="341"/>
      <c r="AI99" s="827"/>
      <c r="AJ99" s="827"/>
      <c r="AK99" s="827"/>
      <c r="AL99" s="827"/>
      <c r="AM99" s="827"/>
      <c r="AN99" s="827"/>
      <c r="AO99" s="827"/>
      <c r="AP99" s="827"/>
      <c r="AQ99" s="827"/>
      <c r="AR99" s="495" t="str">
        <f t="shared" si="34"/>
        <v/>
      </c>
      <c r="AS99" s="895"/>
      <c r="AT99" s="264"/>
      <c r="AU99" s="266"/>
      <c r="BA99" s="251"/>
    </row>
    <row r="100" spans="1:53" s="246" customFormat="1" ht="30" customHeight="1" x14ac:dyDescent="0.25">
      <c r="A100" s="843"/>
      <c r="B100" s="13"/>
      <c r="C100" s="14"/>
      <c r="D100" s="14" t="str">
        <f>IFERROR(INDEX(DESEMPATE!$D$3:$D$28,MATCH('EXP GEN.'!B100,DESEMPATE!$C$3:$C$28,0)),"")</f>
        <v/>
      </c>
      <c r="E100" s="315" t="str">
        <f>IFERROR(IF(D100="","",IF(VLOOKUP(D100,DESEMPATE!D$3:$E$28,2,FALSE)=1,"N/A",IF(VLOOKUP(D100,DESEMPATE!D$3:$E$28,2,FALSE)&gt;=0.51,"SI","NO"))),"")</f>
        <v/>
      </c>
      <c r="F100" s="22"/>
      <c r="G100" s="255"/>
      <c r="H100" s="22"/>
      <c r="I100" s="256"/>
      <c r="J100" s="22"/>
      <c r="K100" s="492"/>
      <c r="L100" s="492"/>
      <c r="M100" s="492"/>
      <c r="N100" s="16"/>
      <c r="O100" s="17"/>
      <c r="P100" s="17"/>
      <c r="Q100" s="18" t="str">
        <f t="shared" si="35"/>
        <v/>
      </c>
      <c r="R100" s="19" t="str">
        <f>IFERROR(INDEX(PARAMETROS!$B$53:$B$79,MATCH(Q100,PARAMETROS!$A$53:$A$79,0)),"")</f>
        <v/>
      </c>
      <c r="S100" s="544"/>
      <c r="T100" s="20"/>
      <c r="U100" s="634" t="str">
        <f>IFERROR(IF(T100="","",IF(T100="COP","N/A",IF(OR(T100="USD",T100="US"),1,IF(T100="EUR",VLOOKUP(P100,'SH EURO'!$A$6:$B$6567,2,FALSE),"INGRESAR TASA")))),"")</f>
        <v/>
      </c>
      <c r="V100" s="559" t="str">
        <f t="shared" si="31"/>
        <v/>
      </c>
      <c r="W100" s="21" t="str">
        <f>IFERROR(IF(T100="","",IF(T100="COP",1,IF(U100&lt;&gt;"N/A",VLOOKUP(P100,'SH TRM'!$A$9:$B$8146,2,FALSE),"REVISAR"))),"")</f>
        <v/>
      </c>
      <c r="X100" s="562" t="str">
        <f t="shared" si="32"/>
        <v/>
      </c>
      <c r="Y100" s="12" t="str">
        <f t="shared" si="33"/>
        <v/>
      </c>
      <c r="Z100" s="12" t="str">
        <f t="shared" si="27"/>
        <v/>
      </c>
      <c r="AA100" s="12" t="str">
        <f t="shared" si="28"/>
        <v/>
      </c>
      <c r="AB100" s="12" t="str">
        <f t="shared" si="29"/>
        <v/>
      </c>
      <c r="AC100" s="12" t="str">
        <f t="shared" si="30"/>
        <v/>
      </c>
      <c r="AD100" s="838"/>
      <c r="AE100" s="838"/>
      <c r="AF100" s="838"/>
      <c r="AG100" s="838"/>
      <c r="AH100" s="341"/>
      <c r="AI100" s="830"/>
      <c r="AJ100" s="831"/>
      <c r="AK100" s="832"/>
      <c r="AL100" s="830"/>
      <c r="AM100" s="831"/>
      <c r="AN100" s="832"/>
      <c r="AO100" s="830"/>
      <c r="AP100" s="831"/>
      <c r="AQ100" s="832"/>
      <c r="AR100" s="492" t="str">
        <f t="shared" si="34"/>
        <v/>
      </c>
      <c r="AS100" s="895"/>
      <c r="AT100" s="264"/>
      <c r="AU100" s="266"/>
      <c r="BA100" s="251"/>
    </row>
    <row r="101" spans="1:53" s="246" customFormat="1" ht="30" customHeight="1" x14ac:dyDescent="0.25">
      <c r="A101" s="843"/>
      <c r="B101" s="13"/>
      <c r="C101" s="14"/>
      <c r="D101" s="14" t="str">
        <f>IFERROR(INDEX(DESEMPATE!$D$3:$D$28,MATCH('EXP GEN.'!B101,DESEMPATE!$C$3:$C$28,0)),"")</f>
        <v/>
      </c>
      <c r="E101" s="315" t="str">
        <f>IFERROR(IF(D101="","",IF(VLOOKUP(D101,DESEMPATE!D$3:$E$28,2,FALSE)=1,"N/A",IF(VLOOKUP(D101,DESEMPATE!D$3:$E$28,2,FALSE)&gt;=0.51,"SI","NO"))),"")</f>
        <v/>
      </c>
      <c r="F101" s="22"/>
      <c r="G101" s="255"/>
      <c r="H101" s="22"/>
      <c r="I101" s="256"/>
      <c r="J101" s="22"/>
      <c r="K101" s="495"/>
      <c r="L101" s="495"/>
      <c r="M101" s="495"/>
      <c r="N101" s="16"/>
      <c r="O101" s="17"/>
      <c r="P101" s="17"/>
      <c r="Q101" s="18" t="str">
        <f t="shared" si="35"/>
        <v/>
      </c>
      <c r="R101" s="19" t="str">
        <f>IFERROR(INDEX(PARAMETROS!$B$53:$B$79,MATCH(Q101,PARAMETROS!$A$53:$A$79,0)),"")</f>
        <v/>
      </c>
      <c r="S101" s="544"/>
      <c r="T101" s="20"/>
      <c r="U101" s="634" t="str">
        <f>IFERROR(IF(T101="","",IF(T101="COP","N/A",IF(OR(T101="USD",T101="US"),1,IF(T101="EUR",VLOOKUP(P101,'SH EURO'!$A$6:$B$6567,2,FALSE),"INGRESAR TASA")))),"")</f>
        <v/>
      </c>
      <c r="V101" s="559" t="str">
        <f t="shared" si="31"/>
        <v/>
      </c>
      <c r="W101" s="21" t="str">
        <f>IFERROR(IF(T101="","",IF(T101="COP",1,IF(U101&lt;&gt;"N/A",VLOOKUP(P101,'SH TRM'!$A$9:$B$8146,2,FALSE),"REVISAR"))),"")</f>
        <v/>
      </c>
      <c r="X101" s="562" t="str">
        <f t="shared" si="32"/>
        <v/>
      </c>
      <c r="Y101" s="12" t="str">
        <f t="shared" si="33"/>
        <v/>
      </c>
      <c r="Z101" s="12" t="str">
        <f t="shared" si="27"/>
        <v/>
      </c>
      <c r="AA101" s="12" t="str">
        <f t="shared" si="28"/>
        <v/>
      </c>
      <c r="AB101" s="12" t="str">
        <f t="shared" si="29"/>
        <v/>
      </c>
      <c r="AC101" s="12" t="str">
        <f t="shared" si="30"/>
        <v/>
      </c>
      <c r="AD101" s="838"/>
      <c r="AE101" s="838"/>
      <c r="AF101" s="838"/>
      <c r="AG101" s="838"/>
      <c r="AH101" s="341"/>
      <c r="AI101" s="827"/>
      <c r="AJ101" s="827"/>
      <c r="AK101" s="827"/>
      <c r="AL101" s="827"/>
      <c r="AM101" s="827"/>
      <c r="AN101" s="827"/>
      <c r="AO101" s="827"/>
      <c r="AP101" s="827"/>
      <c r="AQ101" s="827"/>
      <c r="AR101" s="495" t="str">
        <f t="shared" si="34"/>
        <v/>
      </c>
      <c r="AS101" s="895"/>
      <c r="AT101" s="264"/>
      <c r="AU101" s="266"/>
      <c r="BA101" s="251"/>
    </row>
    <row r="102" spans="1:53" s="246" customFormat="1" ht="30" customHeight="1" thickBot="1" x14ac:dyDescent="0.3">
      <c r="A102" s="844"/>
      <c r="B102" s="35"/>
      <c r="C102" s="137"/>
      <c r="D102" s="47" t="str">
        <f>IFERROR(INDEX(DESEMPATE!$D$3:$D$28,MATCH('EXP GEN.'!B102,DESEMPATE!$C$3:$C$28,0)),"")</f>
        <v/>
      </c>
      <c r="E102" s="336" t="str">
        <f>IFERROR(IF(D102="","",IF(VLOOKUP(D102,DESEMPATE!D$3:$E$28,2,FALSE)=1,"N/A",IF(VLOOKUP(D102,DESEMPATE!D$3:$E$28,2,FALSE)&gt;=0.51,"SI","NO"))),"")</f>
        <v/>
      </c>
      <c r="F102" s="138"/>
      <c r="G102" s="260"/>
      <c r="H102" s="138"/>
      <c r="I102" s="258"/>
      <c r="J102" s="138"/>
      <c r="K102" s="496"/>
      <c r="L102" s="496"/>
      <c r="M102" s="496"/>
      <c r="N102" s="37"/>
      <c r="O102" s="364"/>
      <c r="P102" s="364"/>
      <c r="Q102" s="38" t="str">
        <f t="shared" si="35"/>
        <v/>
      </c>
      <c r="R102" s="39" t="str">
        <f>IFERROR(INDEX(PARAMETROS!$B$53:$B$79,MATCH(Q102,PARAMETROS!$A$53:$A$79,0)),"")</f>
        <v/>
      </c>
      <c r="S102" s="545"/>
      <c r="T102" s="40"/>
      <c r="U102" s="634" t="str">
        <f>IFERROR(IF(T102="","",IF(T102="COP","N/A",IF(OR(T102="USD",T102="US"),1,IF(T102="EUR",VLOOKUP(P102,'SH EURO'!$A$6:$B$6567,2,FALSE),"INGRESAR TASA")))),"")</f>
        <v/>
      </c>
      <c r="V102" s="560" t="str">
        <f t="shared" si="31"/>
        <v/>
      </c>
      <c r="W102" s="21" t="str">
        <f>IFERROR(IF(T102="","",IF(T102="COP",1,IF(U102&lt;&gt;"N/A",VLOOKUP(P102,'SH TRM'!$A$9:$B$8146,2,FALSE),"REVISAR"))),"")</f>
        <v/>
      </c>
      <c r="X102" s="563" t="str">
        <f t="shared" si="32"/>
        <v/>
      </c>
      <c r="Y102" s="42" t="str">
        <f t="shared" si="33"/>
        <v/>
      </c>
      <c r="Z102" s="42" t="str">
        <f t="shared" si="27"/>
        <v/>
      </c>
      <c r="AA102" s="42" t="str">
        <f t="shared" si="28"/>
        <v/>
      </c>
      <c r="AB102" s="42" t="str">
        <f t="shared" si="29"/>
        <v/>
      </c>
      <c r="AC102" s="42" t="str">
        <f t="shared" si="30"/>
        <v/>
      </c>
      <c r="AD102" s="839"/>
      <c r="AE102" s="839"/>
      <c r="AF102" s="839"/>
      <c r="AG102" s="839"/>
      <c r="AH102" s="342"/>
      <c r="AI102" s="828"/>
      <c r="AJ102" s="828"/>
      <c r="AK102" s="828"/>
      <c r="AL102" s="828"/>
      <c r="AM102" s="828"/>
      <c r="AN102" s="828"/>
      <c r="AO102" s="828"/>
      <c r="AP102" s="828"/>
      <c r="AQ102" s="828"/>
      <c r="AR102" s="496" t="str">
        <f t="shared" si="34"/>
        <v/>
      </c>
      <c r="AS102" s="896"/>
      <c r="AT102" s="263"/>
      <c r="AU102" s="266"/>
      <c r="BA102" s="251"/>
    </row>
    <row r="103" spans="1:53" s="246" customFormat="1" ht="30" customHeight="1" x14ac:dyDescent="0.25">
      <c r="A103" s="841" t="s">
        <v>161</v>
      </c>
      <c r="B103" s="26"/>
      <c r="C103" s="140"/>
      <c r="D103" s="140" t="str">
        <f>IFERROR(INDEX(DESEMPATE!$D$3:$D$28,MATCH('EXP GEN.'!B103,DESEMPATE!$C$3:$C$28,0)),"")</f>
        <v/>
      </c>
      <c r="E103" s="315" t="str">
        <f>IFERROR(IF(D103="","",IF(VLOOKUP(D103,DESEMPATE!D$3:$E$28,2,FALSE)=1,"N/A",IF(VLOOKUP(D103,DESEMPATE!D$3:$E$28,2,FALSE)&gt;=0.51,"SI","NO"))),"")</f>
        <v/>
      </c>
      <c r="F103" s="34"/>
      <c r="G103" s="254"/>
      <c r="H103" s="34"/>
      <c r="I103" s="257"/>
      <c r="J103" s="34"/>
      <c r="K103" s="494"/>
      <c r="L103" s="494"/>
      <c r="M103" s="494"/>
      <c r="N103" s="46"/>
      <c r="O103" s="29"/>
      <c r="P103" s="29"/>
      <c r="Q103" s="30" t="str">
        <f t="shared" si="35"/>
        <v/>
      </c>
      <c r="R103" s="139" t="str">
        <f>IFERROR(INDEX(PARAMETROS!$B$53:$B$79,MATCH(Q103,PARAMETROS!$A$53:$A$79,0)),"")</f>
        <v/>
      </c>
      <c r="S103" s="542"/>
      <c r="T103" s="31"/>
      <c r="U103" s="634" t="str">
        <f>IFERROR(IF(T103="","",IF(T103="COP","N/A",IF(OR(T103="USD",T103="US"),1,IF(T103="EUR",VLOOKUP(P103,'SH EURO'!$A$6:$B$6567,2,FALSE),"INGRESAR TASA")))),"")</f>
        <v/>
      </c>
      <c r="V103" s="558" t="str">
        <f t="shared" si="31"/>
        <v/>
      </c>
      <c r="W103" s="21" t="str">
        <f>IFERROR(IF(T103="","",IF(T103="COP",1,IF(U103&lt;&gt;"N/A",VLOOKUP(P103,'SH TRM'!$A$9:$B$8146,2,FALSE),"REVISAR"))),"")</f>
        <v/>
      </c>
      <c r="X103" s="561" t="str">
        <f t="shared" si="32"/>
        <v/>
      </c>
      <c r="Y103" s="33" t="str">
        <f t="shared" si="33"/>
        <v/>
      </c>
      <c r="Z103" s="33" t="str">
        <f t="shared" si="27"/>
        <v/>
      </c>
      <c r="AA103" s="33" t="str">
        <f t="shared" si="28"/>
        <v/>
      </c>
      <c r="AB103" s="33" t="str">
        <f t="shared" si="29"/>
        <v/>
      </c>
      <c r="AC103" s="33" t="str">
        <f t="shared" si="30"/>
        <v/>
      </c>
      <c r="AD103" s="836" t="str">
        <f>IFERROR(IF(COUNTIF(AC103:AC112,"")=10,"",IF(SUM(AC103:AC112)&gt;=CM010EG,"CUMPLE","NO CUMPLE")),"")</f>
        <v/>
      </c>
      <c r="AE103" s="836" t="str">
        <f>IFERROR(IF(COUNTIF(Z103:Z112,"")=10,"",IF(COUNTIF(E103:E112,"N/A")&gt;0,IF(SUMIF(E103:E112,"N/A",Z103:Z112)&gt;=CM010EGC1,"CUMPLE","NO CUMPLE"),IF(AND(SUM(Z103:Z112)&gt;=CM010EGC1,SUMIF(E103:E112,"SI",Z103:Z112)&gt;=0.51*SUM(Z103:Z112)),"CUMPLE","NO CUMPLE"))),"")</f>
        <v/>
      </c>
      <c r="AF103" s="836" t="str">
        <f>IFERROR(IF(COUNTIF(AA103:AA112,"")=10,"",IF(COUNTIF(E103:E112,"N/A")&gt;0,IF(SUMIF(E103:E112,"N/A",AA103:AA112)&gt;=CM010EGC2,"CUMPLE","NO CUMPLE"),IF(SUM(AA103:AA112)&gt;=CM010EGC2,"CUMPLE","NO CUMPLE"))),"")</f>
        <v/>
      </c>
      <c r="AG103" s="836" t="str">
        <f>IFERROR(IF(COUNTIF(AB103:AB112,"")=10,"",IF(COUNTIF(E103:E112,"N/A")&gt;0,IF(SUMIF(E103:E112,"N/A",AB103:AB112)&gt;=CM010EGC3,"CUMPLE","NO CUMPLE"),IF(SUM(AB103:AB112)&gt;=CM010EGC3,"CUMPLE","NO CUMPLE"))),"")</f>
        <v/>
      </c>
      <c r="AH103" s="340"/>
      <c r="AI103" s="829"/>
      <c r="AJ103" s="829"/>
      <c r="AK103" s="829"/>
      <c r="AL103" s="829"/>
      <c r="AM103" s="829"/>
      <c r="AN103" s="829"/>
      <c r="AO103" s="829"/>
      <c r="AP103" s="829"/>
      <c r="AQ103" s="829"/>
      <c r="AR103" s="494" t="str">
        <f t="shared" si="34"/>
        <v/>
      </c>
      <c r="AS103" s="894" t="s">
        <v>209</v>
      </c>
      <c r="AT103" s="265"/>
      <c r="AU103" s="266"/>
      <c r="BA103" s="251"/>
    </row>
    <row r="104" spans="1:53" s="246" customFormat="1" ht="30" customHeight="1" x14ac:dyDescent="0.25">
      <c r="A104" s="842"/>
      <c r="B104" s="13"/>
      <c r="C104" s="14"/>
      <c r="D104" s="14" t="str">
        <f>IFERROR(INDEX(DESEMPATE!$D$3:$D$28,MATCH('EXP GEN.'!B104,DESEMPATE!$C$3:$C$28,0)),"")</f>
        <v/>
      </c>
      <c r="E104" s="315" t="str">
        <f>IFERROR(IF(D104="","",IF(VLOOKUP(D104,DESEMPATE!D$3:$E$28,2,FALSE)=1,"N/A",IF(VLOOKUP(D104,DESEMPATE!D$3:$E$28,2,FALSE)&gt;=0.51,"SI","NO"))),"")</f>
        <v/>
      </c>
      <c r="F104" s="141"/>
      <c r="G104" s="261"/>
      <c r="H104" s="141"/>
      <c r="I104" s="259"/>
      <c r="J104" s="22"/>
      <c r="K104" s="492"/>
      <c r="L104" s="492"/>
      <c r="M104" s="492"/>
      <c r="N104" s="23"/>
      <c r="O104" s="289"/>
      <c r="P104" s="17"/>
      <c r="Q104" s="18" t="str">
        <f t="shared" si="35"/>
        <v/>
      </c>
      <c r="R104" s="19" t="str">
        <f>IFERROR(INDEX(PARAMETROS!$B$53:$B$79,MATCH(Q104,PARAMETROS!$A$53:$A$79,0)),"")</f>
        <v/>
      </c>
      <c r="S104" s="543"/>
      <c r="T104" s="19"/>
      <c r="U104" s="634" t="str">
        <f>IFERROR(IF(T104="","",IF(T104="COP","N/A",IF(OR(T104="USD",T104="US"),1,IF(T104="EUR",VLOOKUP(P104,'SH EURO'!$A$6:$B$6567,2,FALSE),"INGRESAR TASA")))),"")</f>
        <v/>
      </c>
      <c r="V104" s="559" t="str">
        <f t="shared" si="31"/>
        <v/>
      </c>
      <c r="W104" s="21" t="str">
        <f>IFERROR(IF(T104="","",IF(T104="COP",1,IF(U104&lt;&gt;"N/A",VLOOKUP(P104,'SH TRM'!$A$9:$B$8146,2,FALSE),"REVISAR"))),"")</f>
        <v/>
      </c>
      <c r="X104" s="562" t="str">
        <f t="shared" si="32"/>
        <v/>
      </c>
      <c r="Y104" s="12" t="str">
        <f t="shared" si="33"/>
        <v/>
      </c>
      <c r="Z104" s="12" t="str">
        <f t="shared" si="27"/>
        <v/>
      </c>
      <c r="AA104" s="12" t="str">
        <f t="shared" si="28"/>
        <v/>
      </c>
      <c r="AB104" s="12" t="str">
        <f t="shared" si="29"/>
        <v/>
      </c>
      <c r="AC104" s="12" t="str">
        <f t="shared" si="30"/>
        <v/>
      </c>
      <c r="AD104" s="837"/>
      <c r="AE104" s="837"/>
      <c r="AF104" s="837"/>
      <c r="AG104" s="837"/>
      <c r="AH104" s="505"/>
      <c r="AI104" s="827"/>
      <c r="AJ104" s="827"/>
      <c r="AK104" s="827"/>
      <c r="AL104" s="827"/>
      <c r="AM104" s="827"/>
      <c r="AN104" s="827"/>
      <c r="AO104" s="827"/>
      <c r="AP104" s="827"/>
      <c r="AQ104" s="827"/>
      <c r="AR104" s="492" t="str">
        <f t="shared" si="34"/>
        <v/>
      </c>
      <c r="AS104" s="895"/>
      <c r="AT104" s="506"/>
      <c r="AU104" s="266"/>
      <c r="BA104" s="251"/>
    </row>
    <row r="105" spans="1:53" s="246" customFormat="1" ht="30" customHeight="1" x14ac:dyDescent="0.25">
      <c r="A105" s="842"/>
      <c r="B105" s="13"/>
      <c r="C105" s="14"/>
      <c r="D105" s="14" t="str">
        <f>IFERROR(INDEX(DESEMPATE!$D$3:$D$28,MATCH('EXP GEN.'!B105,DESEMPATE!$C$3:$C$28,0)),"")</f>
        <v/>
      </c>
      <c r="E105" s="315" t="str">
        <f>IFERROR(IF(D105="","",IF(VLOOKUP(D105,DESEMPATE!D$3:$E$28,2,FALSE)=1,"N/A",IF(VLOOKUP(D105,DESEMPATE!D$3:$E$28,2,FALSE)&gt;=0.51,"SI","NO"))),"")</f>
        <v/>
      </c>
      <c r="F105" s="141"/>
      <c r="G105" s="261"/>
      <c r="H105" s="141"/>
      <c r="I105" s="259"/>
      <c r="J105" s="22"/>
      <c r="K105" s="492"/>
      <c r="L105" s="492"/>
      <c r="M105" s="492"/>
      <c r="N105" s="23"/>
      <c r="O105" s="289"/>
      <c r="P105" s="17"/>
      <c r="Q105" s="18" t="str">
        <f t="shared" si="35"/>
        <v/>
      </c>
      <c r="R105" s="19" t="str">
        <f>IFERROR(INDEX(PARAMETROS!$B$53:$B$79,MATCH(Q105,PARAMETROS!$A$53:$A$79,0)),"")</f>
        <v/>
      </c>
      <c r="S105" s="543"/>
      <c r="T105" s="19"/>
      <c r="U105" s="634" t="str">
        <f>IFERROR(IF(T105="","",IF(T105="COP","N/A",IF(OR(T105="USD",T105="US"),1,IF(T105="EUR",VLOOKUP(P105,'SH EURO'!$A$6:$B$6567,2,FALSE),"INGRESAR TASA")))),"")</f>
        <v/>
      </c>
      <c r="V105" s="559" t="str">
        <f t="shared" si="31"/>
        <v/>
      </c>
      <c r="W105" s="21" t="str">
        <f>IFERROR(IF(T105="","",IF(T105="COP",1,IF(U105&lt;&gt;"N/A",VLOOKUP(P105,'SH TRM'!$A$9:$B$8146,2,FALSE),"REVISAR"))),"")</f>
        <v/>
      </c>
      <c r="X105" s="562" t="str">
        <f t="shared" si="32"/>
        <v/>
      </c>
      <c r="Y105" s="12" t="str">
        <f t="shared" si="33"/>
        <v/>
      </c>
      <c r="Z105" s="12" t="str">
        <f t="shared" si="27"/>
        <v/>
      </c>
      <c r="AA105" s="12" t="str">
        <f t="shared" si="28"/>
        <v/>
      </c>
      <c r="AB105" s="12" t="str">
        <f t="shared" si="29"/>
        <v/>
      </c>
      <c r="AC105" s="12" t="str">
        <f t="shared" si="30"/>
        <v/>
      </c>
      <c r="AD105" s="837"/>
      <c r="AE105" s="837"/>
      <c r="AF105" s="837"/>
      <c r="AG105" s="837"/>
      <c r="AH105" s="505"/>
      <c r="AI105" s="827"/>
      <c r="AJ105" s="827"/>
      <c r="AK105" s="827"/>
      <c r="AL105" s="827"/>
      <c r="AM105" s="827"/>
      <c r="AN105" s="827"/>
      <c r="AO105" s="827"/>
      <c r="AP105" s="827"/>
      <c r="AQ105" s="827"/>
      <c r="AR105" s="492" t="str">
        <f t="shared" si="34"/>
        <v/>
      </c>
      <c r="AS105" s="895"/>
      <c r="AT105" s="506"/>
      <c r="AU105" s="266"/>
      <c r="BA105" s="251"/>
    </row>
    <row r="106" spans="1:53" s="246" customFormat="1" ht="30" customHeight="1" x14ac:dyDescent="0.25">
      <c r="A106" s="842"/>
      <c r="B106" s="13"/>
      <c r="C106" s="14"/>
      <c r="D106" s="14" t="str">
        <f>IFERROR(INDEX(DESEMPATE!$D$3:$D$28,MATCH('EXP GEN.'!B106,DESEMPATE!$C$3:$C$28,0)),"")</f>
        <v/>
      </c>
      <c r="E106" s="315" t="str">
        <f>IFERROR(IF(D106="","",IF(VLOOKUP(D106,DESEMPATE!D$3:$E$28,2,FALSE)=1,"N/A",IF(VLOOKUP(D106,DESEMPATE!D$3:$E$28,2,FALSE)&gt;=0.51,"SI","NO"))),"")</f>
        <v/>
      </c>
      <c r="F106" s="141"/>
      <c r="G106" s="261"/>
      <c r="H106" s="141"/>
      <c r="I106" s="259"/>
      <c r="J106" s="22"/>
      <c r="K106" s="492"/>
      <c r="L106" s="492"/>
      <c r="M106" s="492"/>
      <c r="N106" s="23"/>
      <c r="O106" s="289"/>
      <c r="P106" s="17"/>
      <c r="Q106" s="18" t="str">
        <f t="shared" si="35"/>
        <v/>
      </c>
      <c r="R106" s="19" t="str">
        <f>IFERROR(INDEX(PARAMETROS!$B$53:$B$79,MATCH(Q106,PARAMETROS!$A$53:$A$79,0)),"")</f>
        <v/>
      </c>
      <c r="S106" s="543"/>
      <c r="T106" s="19"/>
      <c r="U106" s="634" t="str">
        <f>IFERROR(IF(T106="","",IF(T106="COP","N/A",IF(OR(T106="USD",T106="US"),1,IF(T106="EUR",VLOOKUP(P106,'SH EURO'!$A$6:$B$6567,2,FALSE),"INGRESAR TASA")))),"")</f>
        <v/>
      </c>
      <c r="V106" s="559" t="str">
        <f t="shared" si="31"/>
        <v/>
      </c>
      <c r="W106" s="21" t="str">
        <f>IFERROR(IF(T106="","",IF(T106="COP",1,IF(U106&lt;&gt;"N/A",VLOOKUP(P106,'SH TRM'!$A$9:$B$8146,2,FALSE),"REVISAR"))),"")</f>
        <v/>
      </c>
      <c r="X106" s="562" t="str">
        <f t="shared" si="32"/>
        <v/>
      </c>
      <c r="Y106" s="12" t="str">
        <f t="shared" si="33"/>
        <v/>
      </c>
      <c r="Z106" s="12" t="str">
        <f t="shared" si="27"/>
        <v/>
      </c>
      <c r="AA106" s="12" t="str">
        <f t="shared" si="28"/>
        <v/>
      </c>
      <c r="AB106" s="12" t="str">
        <f t="shared" si="29"/>
        <v/>
      </c>
      <c r="AC106" s="12" t="str">
        <f t="shared" si="30"/>
        <v/>
      </c>
      <c r="AD106" s="837"/>
      <c r="AE106" s="837"/>
      <c r="AF106" s="837"/>
      <c r="AG106" s="837"/>
      <c r="AH106" s="505"/>
      <c r="AI106" s="827"/>
      <c r="AJ106" s="827"/>
      <c r="AK106" s="827"/>
      <c r="AL106" s="827"/>
      <c r="AM106" s="827"/>
      <c r="AN106" s="827"/>
      <c r="AO106" s="827"/>
      <c r="AP106" s="827"/>
      <c r="AQ106" s="827"/>
      <c r="AR106" s="492" t="str">
        <f t="shared" si="34"/>
        <v/>
      </c>
      <c r="AS106" s="895"/>
      <c r="AT106" s="506"/>
      <c r="AU106" s="266"/>
      <c r="BA106" s="251"/>
    </row>
    <row r="107" spans="1:53" s="246" customFormat="1" ht="30" customHeight="1" x14ac:dyDescent="0.25">
      <c r="A107" s="842"/>
      <c r="B107" s="13"/>
      <c r="C107" s="14"/>
      <c r="D107" s="14" t="str">
        <f>IFERROR(INDEX(DESEMPATE!$D$3:$D$28,MATCH('EXP GEN.'!B107,DESEMPATE!$C$3:$C$28,0)),"")</f>
        <v/>
      </c>
      <c r="E107" s="315" t="str">
        <f>IFERROR(IF(D107="","",IF(VLOOKUP(D107,DESEMPATE!D$3:$E$28,2,FALSE)=1,"N/A",IF(VLOOKUP(D107,DESEMPATE!D$3:$E$28,2,FALSE)&gt;=0.51,"SI","NO"))),"")</f>
        <v/>
      </c>
      <c r="F107" s="141"/>
      <c r="G107" s="261"/>
      <c r="H107" s="141"/>
      <c r="I107" s="259"/>
      <c r="J107" s="22"/>
      <c r="K107" s="492"/>
      <c r="L107" s="492"/>
      <c r="M107" s="492"/>
      <c r="N107" s="23"/>
      <c r="O107" s="289"/>
      <c r="P107" s="17"/>
      <c r="Q107" s="18" t="str">
        <f t="shared" si="35"/>
        <v/>
      </c>
      <c r="R107" s="19" t="str">
        <f>IFERROR(INDEX(PARAMETROS!$B$53:$B$79,MATCH(Q107,PARAMETROS!$A$53:$A$79,0)),"")</f>
        <v/>
      </c>
      <c r="S107" s="543"/>
      <c r="T107" s="19"/>
      <c r="U107" s="634" t="str">
        <f>IFERROR(IF(T107="","",IF(T107="COP","N/A",IF(OR(T107="USD",T107="US"),1,IF(T107="EUR",VLOOKUP(P107,'SH EURO'!$A$6:$B$6567,2,FALSE),"INGRESAR TASA")))),"")</f>
        <v/>
      </c>
      <c r="V107" s="559" t="str">
        <f t="shared" si="31"/>
        <v/>
      </c>
      <c r="W107" s="21" t="str">
        <f>IFERROR(IF(T107="","",IF(T107="COP",1,IF(U107&lt;&gt;"N/A",VLOOKUP(P107,'SH TRM'!$A$9:$B$8146,2,FALSE),"REVISAR"))),"")</f>
        <v/>
      </c>
      <c r="X107" s="562" t="str">
        <f t="shared" si="32"/>
        <v/>
      </c>
      <c r="Y107" s="12" t="str">
        <f t="shared" si="33"/>
        <v/>
      </c>
      <c r="Z107" s="12" t="str">
        <f t="shared" si="27"/>
        <v/>
      </c>
      <c r="AA107" s="12" t="str">
        <f t="shared" si="28"/>
        <v/>
      </c>
      <c r="AB107" s="12" t="str">
        <f t="shared" si="29"/>
        <v/>
      </c>
      <c r="AC107" s="12" t="str">
        <f t="shared" si="30"/>
        <v/>
      </c>
      <c r="AD107" s="837"/>
      <c r="AE107" s="837"/>
      <c r="AF107" s="837"/>
      <c r="AG107" s="837"/>
      <c r="AH107" s="505"/>
      <c r="AI107" s="827"/>
      <c r="AJ107" s="827"/>
      <c r="AK107" s="827"/>
      <c r="AL107" s="827"/>
      <c r="AM107" s="827"/>
      <c r="AN107" s="827"/>
      <c r="AO107" s="827"/>
      <c r="AP107" s="827"/>
      <c r="AQ107" s="827"/>
      <c r="AR107" s="492" t="str">
        <f t="shared" si="34"/>
        <v/>
      </c>
      <c r="AS107" s="895"/>
      <c r="AT107" s="506"/>
      <c r="AU107" s="266"/>
      <c r="BA107" s="251"/>
    </row>
    <row r="108" spans="1:53" s="246" customFormat="1" ht="30" customHeight="1" x14ac:dyDescent="0.25">
      <c r="A108" s="843"/>
      <c r="B108" s="13"/>
      <c r="C108" s="14"/>
      <c r="D108" s="14" t="str">
        <f>IFERROR(INDEX(DESEMPATE!$D$3:$D$28,MATCH('EXP GEN.'!B108,DESEMPATE!$C$3:$C$28,0)),"")</f>
        <v/>
      </c>
      <c r="E108" s="315" t="str">
        <f>IFERROR(IF(D108="","",IF(VLOOKUP(D108,DESEMPATE!D$3:$E$28,2,FALSE)=1,"N/A",IF(VLOOKUP(D108,DESEMPATE!D$3:$E$28,2,FALSE)&gt;=0.51,"SI","NO"))),"")</f>
        <v/>
      </c>
      <c r="F108" s="22"/>
      <c r="G108" s="255"/>
      <c r="H108" s="22"/>
      <c r="I108" s="256"/>
      <c r="J108" s="22"/>
      <c r="K108" s="492"/>
      <c r="L108" s="492"/>
      <c r="M108" s="492"/>
      <c r="N108" s="23"/>
      <c r="O108" s="289"/>
      <c r="P108" s="17"/>
      <c r="Q108" s="18" t="str">
        <f t="shared" si="35"/>
        <v/>
      </c>
      <c r="R108" s="19" t="str">
        <f>IFERROR(INDEX(PARAMETROS!$B$53:$B$79,MATCH(Q108,PARAMETROS!$A$53:$A$79,0)),"")</f>
        <v/>
      </c>
      <c r="S108" s="544"/>
      <c r="T108" s="19"/>
      <c r="U108" s="634" t="str">
        <f>IFERROR(IF(T108="","",IF(T108="COP","N/A",IF(OR(T108="USD",T108="US"),1,IF(T108="EUR",VLOOKUP(P108,'SH EURO'!$A$6:$B$6567,2,FALSE),"INGRESAR TASA")))),"")</f>
        <v/>
      </c>
      <c r="V108" s="559" t="str">
        <f t="shared" si="31"/>
        <v/>
      </c>
      <c r="W108" s="21" t="str">
        <f>IFERROR(IF(T108="","",IF(T108="COP",1,IF(U108&lt;&gt;"N/A",VLOOKUP(P108,'SH TRM'!$A$9:$B$8146,2,FALSE),"REVISAR"))),"")</f>
        <v/>
      </c>
      <c r="X108" s="562" t="str">
        <f t="shared" si="32"/>
        <v/>
      </c>
      <c r="Y108" s="12" t="str">
        <f t="shared" si="33"/>
        <v/>
      </c>
      <c r="Z108" s="12" t="str">
        <f t="shared" si="27"/>
        <v/>
      </c>
      <c r="AA108" s="12" t="str">
        <f t="shared" si="28"/>
        <v/>
      </c>
      <c r="AB108" s="12" t="str">
        <f t="shared" si="29"/>
        <v/>
      </c>
      <c r="AC108" s="12" t="str">
        <f t="shared" si="30"/>
        <v/>
      </c>
      <c r="AD108" s="838"/>
      <c r="AE108" s="838"/>
      <c r="AF108" s="838"/>
      <c r="AG108" s="838"/>
      <c r="AH108" s="341"/>
      <c r="AI108" s="827"/>
      <c r="AJ108" s="827"/>
      <c r="AK108" s="827"/>
      <c r="AL108" s="827"/>
      <c r="AM108" s="827"/>
      <c r="AN108" s="827"/>
      <c r="AO108" s="827"/>
      <c r="AP108" s="827"/>
      <c r="AQ108" s="827"/>
      <c r="AR108" s="492" t="str">
        <f t="shared" si="34"/>
        <v/>
      </c>
      <c r="AS108" s="895"/>
      <c r="AT108" s="264"/>
      <c r="AU108" s="266"/>
      <c r="BA108" s="251"/>
    </row>
    <row r="109" spans="1:53" s="246" customFormat="1" ht="30" customHeight="1" x14ac:dyDescent="0.25">
      <c r="A109" s="843"/>
      <c r="B109" s="13"/>
      <c r="C109" s="14"/>
      <c r="D109" s="14" t="str">
        <f>IFERROR(INDEX(DESEMPATE!$D$3:$D$28,MATCH('EXP GEN.'!B109,DESEMPATE!$C$3:$C$28,0)),"")</f>
        <v/>
      </c>
      <c r="E109" s="315" t="str">
        <f>IFERROR(IF(D109="","",IF(VLOOKUP(D109,DESEMPATE!D$3:$E$28,2,FALSE)=1,"N/A",IF(VLOOKUP(D109,DESEMPATE!D$3:$E$28,2,FALSE)&gt;=0.51,"SI","NO"))),"")</f>
        <v/>
      </c>
      <c r="F109" s="22"/>
      <c r="G109" s="255"/>
      <c r="H109" s="22"/>
      <c r="I109" s="256"/>
      <c r="J109" s="22"/>
      <c r="K109" s="492"/>
      <c r="L109" s="492"/>
      <c r="M109" s="492"/>
      <c r="N109" s="16"/>
      <c r="O109" s="17"/>
      <c r="P109" s="17"/>
      <c r="Q109" s="18" t="str">
        <f t="shared" si="35"/>
        <v/>
      </c>
      <c r="R109" s="19" t="str">
        <f>IFERROR(INDEX(PARAMETROS!$B$53:$B$79,MATCH(Q109,PARAMETROS!$A$53:$A$79,0)),"")</f>
        <v/>
      </c>
      <c r="S109" s="544"/>
      <c r="T109" s="20"/>
      <c r="U109" s="634" t="str">
        <f>IFERROR(IF(T109="","",IF(T109="COP","N/A",IF(OR(T109="USD",T109="US"),1,IF(T109="EUR",VLOOKUP(P109,'SH EURO'!$A$6:$B$6567,2,FALSE),"INGRESAR TASA")))),"")</f>
        <v/>
      </c>
      <c r="V109" s="559" t="str">
        <f t="shared" si="31"/>
        <v/>
      </c>
      <c r="W109" s="21" t="str">
        <f>IFERROR(IF(T109="","",IF(T109="COP",1,IF(U109&lt;&gt;"N/A",VLOOKUP(P109,'SH TRM'!$A$9:$B$8146,2,FALSE),"REVISAR"))),"")</f>
        <v/>
      </c>
      <c r="X109" s="562" t="str">
        <f t="shared" si="32"/>
        <v/>
      </c>
      <c r="Y109" s="12" t="str">
        <f t="shared" si="33"/>
        <v/>
      </c>
      <c r="Z109" s="12" t="str">
        <f t="shared" si="27"/>
        <v/>
      </c>
      <c r="AA109" s="12" t="str">
        <f t="shared" si="28"/>
        <v/>
      </c>
      <c r="AB109" s="12" t="str">
        <f t="shared" si="29"/>
        <v/>
      </c>
      <c r="AC109" s="12" t="str">
        <f t="shared" si="30"/>
        <v/>
      </c>
      <c r="AD109" s="838"/>
      <c r="AE109" s="838"/>
      <c r="AF109" s="838"/>
      <c r="AG109" s="838"/>
      <c r="AH109" s="341"/>
      <c r="AI109" s="827"/>
      <c r="AJ109" s="827"/>
      <c r="AK109" s="827"/>
      <c r="AL109" s="827"/>
      <c r="AM109" s="827"/>
      <c r="AN109" s="827"/>
      <c r="AO109" s="827"/>
      <c r="AP109" s="827"/>
      <c r="AQ109" s="827"/>
      <c r="AR109" s="495" t="str">
        <f t="shared" si="34"/>
        <v/>
      </c>
      <c r="AS109" s="895"/>
      <c r="AT109" s="264"/>
      <c r="AU109" s="266"/>
      <c r="BA109" s="251"/>
    </row>
    <row r="110" spans="1:53" s="246" customFormat="1" ht="30" customHeight="1" x14ac:dyDescent="0.25">
      <c r="A110" s="843"/>
      <c r="B110" s="13"/>
      <c r="C110" s="14"/>
      <c r="D110" s="14" t="str">
        <f>IFERROR(INDEX(DESEMPATE!$D$3:$D$28,MATCH('EXP GEN.'!B110,DESEMPATE!$C$3:$C$28,0)),"")</f>
        <v/>
      </c>
      <c r="E110" s="315" t="str">
        <f>IFERROR(IF(D110="","",IF(VLOOKUP(D110,DESEMPATE!D$3:$E$28,2,FALSE)=1,"N/A",IF(VLOOKUP(D110,DESEMPATE!D$3:$E$28,2,FALSE)&gt;=0.51,"SI","NO"))),"")</f>
        <v/>
      </c>
      <c r="F110" s="22"/>
      <c r="G110" s="255"/>
      <c r="H110" s="22"/>
      <c r="I110" s="256"/>
      <c r="J110" s="22"/>
      <c r="K110" s="492"/>
      <c r="L110" s="492"/>
      <c r="M110" s="492"/>
      <c r="N110" s="16"/>
      <c r="O110" s="17"/>
      <c r="P110" s="17"/>
      <c r="Q110" s="18" t="str">
        <f t="shared" si="35"/>
        <v/>
      </c>
      <c r="R110" s="19" t="str">
        <f>IFERROR(INDEX(PARAMETROS!$B$53:$B$79,MATCH(Q110,PARAMETROS!$A$53:$A$79,0)),"")</f>
        <v/>
      </c>
      <c r="S110" s="544"/>
      <c r="T110" s="20"/>
      <c r="U110" s="634" t="str">
        <f>IFERROR(IF(T110="","",IF(T110="COP","N/A",IF(OR(T110="USD",T110="US"),1,IF(T110="EUR",VLOOKUP(P110,'SH EURO'!$A$6:$B$6567,2,FALSE),"INGRESAR TASA")))),"")</f>
        <v/>
      </c>
      <c r="V110" s="559" t="str">
        <f t="shared" si="31"/>
        <v/>
      </c>
      <c r="W110" s="21" t="str">
        <f>IFERROR(IF(T110="","",IF(T110="COP",1,IF(U110&lt;&gt;"N/A",VLOOKUP(P110,'SH TRM'!$A$9:$B$8146,2,FALSE),"REVISAR"))),"")</f>
        <v/>
      </c>
      <c r="X110" s="562" t="str">
        <f t="shared" si="32"/>
        <v/>
      </c>
      <c r="Y110" s="12" t="str">
        <f t="shared" si="33"/>
        <v/>
      </c>
      <c r="Z110" s="12" t="str">
        <f t="shared" si="27"/>
        <v/>
      </c>
      <c r="AA110" s="12" t="str">
        <f t="shared" si="28"/>
        <v/>
      </c>
      <c r="AB110" s="12" t="str">
        <f t="shared" si="29"/>
        <v/>
      </c>
      <c r="AC110" s="12" t="str">
        <f t="shared" si="30"/>
        <v/>
      </c>
      <c r="AD110" s="838"/>
      <c r="AE110" s="838"/>
      <c r="AF110" s="838"/>
      <c r="AG110" s="838"/>
      <c r="AH110" s="341"/>
      <c r="AI110" s="830"/>
      <c r="AJ110" s="831"/>
      <c r="AK110" s="832"/>
      <c r="AL110" s="830"/>
      <c r="AM110" s="831"/>
      <c r="AN110" s="832"/>
      <c r="AO110" s="830"/>
      <c r="AP110" s="831"/>
      <c r="AQ110" s="832"/>
      <c r="AR110" s="492" t="str">
        <f t="shared" si="34"/>
        <v/>
      </c>
      <c r="AS110" s="895"/>
      <c r="AT110" s="264"/>
      <c r="AU110" s="266"/>
      <c r="BA110" s="251"/>
    </row>
    <row r="111" spans="1:53" s="246" customFormat="1" ht="30" customHeight="1" x14ac:dyDescent="0.25">
      <c r="A111" s="843"/>
      <c r="B111" s="13"/>
      <c r="C111" s="14"/>
      <c r="D111" s="14" t="str">
        <f>IFERROR(INDEX(DESEMPATE!$D$3:$D$28,MATCH('EXP GEN.'!B111,DESEMPATE!$C$3:$C$28,0)),"")</f>
        <v/>
      </c>
      <c r="E111" s="315" t="str">
        <f>IFERROR(IF(D111="","",IF(VLOOKUP(D111,DESEMPATE!D$3:$E$28,2,FALSE)=1,"N/A",IF(VLOOKUP(D111,DESEMPATE!D$3:$E$28,2,FALSE)&gt;=0.51,"SI","NO"))),"")</f>
        <v/>
      </c>
      <c r="F111" s="22"/>
      <c r="G111" s="255"/>
      <c r="H111" s="22"/>
      <c r="I111" s="256"/>
      <c r="J111" s="22"/>
      <c r="K111" s="495"/>
      <c r="L111" s="495"/>
      <c r="M111" s="495"/>
      <c r="N111" s="16"/>
      <c r="O111" s="17"/>
      <c r="P111" s="17"/>
      <c r="Q111" s="18" t="str">
        <f t="shared" si="35"/>
        <v/>
      </c>
      <c r="R111" s="19" t="str">
        <f>IFERROR(INDEX(PARAMETROS!$B$53:$B$79,MATCH(Q111,PARAMETROS!$A$53:$A$79,0)),"")</f>
        <v/>
      </c>
      <c r="S111" s="544"/>
      <c r="T111" s="20"/>
      <c r="U111" s="634" t="str">
        <f>IFERROR(IF(T111="","",IF(T111="COP","N/A",IF(OR(T111="USD",T111="US"),1,IF(T111="EUR",VLOOKUP(P111,'SH EURO'!$A$6:$B$6567,2,FALSE),"INGRESAR TASA")))),"")</f>
        <v/>
      </c>
      <c r="V111" s="559" t="str">
        <f t="shared" si="31"/>
        <v/>
      </c>
      <c r="W111" s="21" t="str">
        <f>IFERROR(IF(T111="","",IF(T111="COP",1,IF(U111&lt;&gt;"N/A",VLOOKUP(P111,'SH TRM'!$A$9:$B$8146,2,FALSE),"REVISAR"))),"")</f>
        <v/>
      </c>
      <c r="X111" s="562" t="str">
        <f t="shared" si="32"/>
        <v/>
      </c>
      <c r="Y111" s="12" t="str">
        <f t="shared" si="33"/>
        <v/>
      </c>
      <c r="Z111" s="12" t="str">
        <f t="shared" si="27"/>
        <v/>
      </c>
      <c r="AA111" s="12" t="str">
        <f t="shared" si="28"/>
        <v/>
      </c>
      <c r="AB111" s="12" t="str">
        <f t="shared" si="29"/>
        <v/>
      </c>
      <c r="AC111" s="12" t="str">
        <f t="shared" si="30"/>
        <v/>
      </c>
      <c r="AD111" s="838"/>
      <c r="AE111" s="838"/>
      <c r="AF111" s="838"/>
      <c r="AG111" s="838"/>
      <c r="AH111" s="341"/>
      <c r="AI111" s="827"/>
      <c r="AJ111" s="827"/>
      <c r="AK111" s="827"/>
      <c r="AL111" s="827"/>
      <c r="AM111" s="827"/>
      <c r="AN111" s="827"/>
      <c r="AO111" s="827"/>
      <c r="AP111" s="827"/>
      <c r="AQ111" s="827"/>
      <c r="AR111" s="495" t="str">
        <f t="shared" si="34"/>
        <v/>
      </c>
      <c r="AS111" s="895"/>
      <c r="AT111" s="264"/>
      <c r="AU111" s="266"/>
      <c r="BA111" s="251"/>
    </row>
    <row r="112" spans="1:53" s="246" customFormat="1" ht="30" customHeight="1" thickBot="1" x14ac:dyDescent="0.3">
      <c r="A112" s="844"/>
      <c r="B112" s="35"/>
      <c r="C112" s="137"/>
      <c r="D112" s="47" t="str">
        <f>IFERROR(INDEX(DESEMPATE!$D$3:$D$28,MATCH('EXP GEN.'!B112,DESEMPATE!$C$3:$C$28,0)),"")</f>
        <v/>
      </c>
      <c r="E112" s="336" t="str">
        <f>IFERROR(IF(D112="","",IF(VLOOKUP(D112,DESEMPATE!D$3:$E$28,2,FALSE)=1,"N/A",IF(VLOOKUP(D112,DESEMPATE!D$3:$E$28,2,FALSE)&gt;=0.51,"SI","NO"))),"")</f>
        <v/>
      </c>
      <c r="F112" s="138"/>
      <c r="G112" s="260"/>
      <c r="H112" s="138"/>
      <c r="I112" s="258"/>
      <c r="J112" s="138"/>
      <c r="K112" s="496"/>
      <c r="L112" s="496"/>
      <c r="M112" s="496"/>
      <c r="N112" s="37"/>
      <c r="O112" s="364"/>
      <c r="P112" s="364"/>
      <c r="Q112" s="38" t="str">
        <f t="shared" si="35"/>
        <v/>
      </c>
      <c r="R112" s="39" t="str">
        <f>IFERROR(INDEX(PARAMETROS!$B$53:$B$79,MATCH(Q112,PARAMETROS!$A$53:$A$79,0)),"")</f>
        <v/>
      </c>
      <c r="S112" s="545"/>
      <c r="T112" s="40"/>
      <c r="U112" s="634" t="str">
        <f>IFERROR(IF(T112="","",IF(T112="COP","N/A",IF(OR(T112="USD",T112="US"),1,IF(T112="EUR",VLOOKUP(P112,'SH EURO'!$A$6:$B$6567,2,FALSE),"INGRESAR TASA")))),"")</f>
        <v/>
      </c>
      <c r="V112" s="560" t="str">
        <f t="shared" si="31"/>
        <v/>
      </c>
      <c r="W112" s="21" t="str">
        <f>IFERROR(IF(T112="","",IF(T112="COP",1,IF(U112&lt;&gt;"N/A",VLOOKUP(P112,'SH TRM'!$A$9:$B$8146,2,FALSE),"REVISAR"))),"")</f>
        <v/>
      </c>
      <c r="X112" s="563" t="str">
        <f t="shared" si="32"/>
        <v/>
      </c>
      <c r="Y112" s="42" t="str">
        <f t="shared" si="33"/>
        <v/>
      </c>
      <c r="Z112" s="42" t="str">
        <f t="shared" si="27"/>
        <v/>
      </c>
      <c r="AA112" s="42" t="str">
        <f t="shared" si="28"/>
        <v/>
      </c>
      <c r="AB112" s="42" t="str">
        <f t="shared" si="29"/>
        <v/>
      </c>
      <c r="AC112" s="42" t="str">
        <f t="shared" si="30"/>
        <v/>
      </c>
      <c r="AD112" s="839"/>
      <c r="AE112" s="839"/>
      <c r="AF112" s="839"/>
      <c r="AG112" s="839"/>
      <c r="AH112" s="342"/>
      <c r="AI112" s="828"/>
      <c r="AJ112" s="828"/>
      <c r="AK112" s="828"/>
      <c r="AL112" s="828"/>
      <c r="AM112" s="828"/>
      <c r="AN112" s="828"/>
      <c r="AO112" s="828"/>
      <c r="AP112" s="828"/>
      <c r="AQ112" s="828"/>
      <c r="AR112" s="496" t="str">
        <f t="shared" si="34"/>
        <v/>
      </c>
      <c r="AS112" s="896"/>
      <c r="AT112" s="263"/>
      <c r="AU112" s="266"/>
      <c r="BA112" s="251"/>
    </row>
    <row r="113" spans="1:53" s="246" customFormat="1" ht="30" customHeight="1" x14ac:dyDescent="0.25">
      <c r="A113" s="841" t="s">
        <v>162</v>
      </c>
      <c r="B113" s="26"/>
      <c r="C113" s="140"/>
      <c r="D113" s="140" t="str">
        <f>IFERROR(INDEX(DESEMPATE!$D$3:$D$28,MATCH('EXP GEN.'!B113,DESEMPATE!$C$3:$C$28,0)),"")</f>
        <v/>
      </c>
      <c r="E113" s="315" t="str">
        <f>IFERROR(IF(D113="","",IF(VLOOKUP(D113,DESEMPATE!D$3:$E$28,2,FALSE)=1,"N/A",IF(VLOOKUP(D113,DESEMPATE!D$3:$E$28,2,FALSE)&gt;=0.51,"SI","NO"))),"")</f>
        <v/>
      </c>
      <c r="F113" s="34"/>
      <c r="G113" s="254"/>
      <c r="H113" s="34"/>
      <c r="I113" s="257"/>
      <c r="J113" s="34"/>
      <c r="K113" s="494"/>
      <c r="L113" s="494"/>
      <c r="M113" s="494"/>
      <c r="N113" s="46"/>
      <c r="O113" s="29"/>
      <c r="P113" s="29"/>
      <c r="Q113" s="30" t="str">
        <f t="shared" si="35"/>
        <v/>
      </c>
      <c r="R113" s="139" t="str">
        <f>IFERROR(INDEX(PARAMETROS!$B$53:$B$79,MATCH(Q113,PARAMETROS!$A$53:$A$79,0)),"")</f>
        <v/>
      </c>
      <c r="S113" s="542"/>
      <c r="T113" s="31"/>
      <c r="U113" s="634" t="str">
        <f>IFERROR(IF(T113="","",IF(T113="COP","N/A",IF(OR(T113="USD",T113="US"),1,IF(T113="EUR",VLOOKUP(P113,'SH EURO'!$A$6:$B$6567,2,FALSE),"INGRESAR TASA")))),"")</f>
        <v/>
      </c>
      <c r="V113" s="558" t="str">
        <f t="shared" si="31"/>
        <v/>
      </c>
      <c r="W113" s="21" t="str">
        <f>IFERROR(IF(T113="","",IF(T113="COP",1,IF(U113&lt;&gt;"N/A",VLOOKUP(P113,'SH TRM'!$A$9:$B$8146,2,FALSE),"REVISAR"))),"")</f>
        <v/>
      </c>
      <c r="X113" s="561" t="str">
        <f t="shared" si="32"/>
        <v/>
      </c>
      <c r="Y113" s="33" t="str">
        <f t="shared" si="33"/>
        <v/>
      </c>
      <c r="Z113" s="33" t="str">
        <f t="shared" si="27"/>
        <v/>
      </c>
      <c r="AA113" s="33" t="str">
        <f t="shared" si="28"/>
        <v/>
      </c>
      <c r="AB113" s="33" t="str">
        <f t="shared" si="29"/>
        <v/>
      </c>
      <c r="AC113" s="33" t="str">
        <f t="shared" si="30"/>
        <v/>
      </c>
      <c r="AD113" s="836" t="str">
        <f>IFERROR(IF(COUNTIF(AC113:AC122,"")=10,"",IF(SUM(AC113:AC122)&gt;=CM010EG,"CUMPLE","NO CUMPLE")),"")</f>
        <v/>
      </c>
      <c r="AE113" s="836" t="str">
        <f>IFERROR(IF(COUNTIF(Z113:Z122,"")=10,"",IF(COUNTIF(E113:E122,"N/A")&gt;0,IF(SUMIF(E113:E122,"N/A",Z113:Z122)&gt;=CM010EGC1,"CUMPLE","NO CUMPLE"),IF(AND(SUM(Z113:Z122)&gt;=CM010EGC1,SUMIF(E113:E122,"SI",Z113:Z122)&gt;=0.51*SUM(Z113:Z122)),"CUMPLE","NO CUMPLE"))),"")</f>
        <v/>
      </c>
      <c r="AF113" s="836" t="str">
        <f>IFERROR(IF(COUNTIF(AA113:AA122,"")=10,"",IF(COUNTIF(E113:E122,"N/A")&gt;0,IF(SUMIF(E113:E122,"N/A",AA113:AA122)&gt;=CM010EGC2,"CUMPLE","NO CUMPLE"),IF(SUM(AA113:AA122)&gt;=CM010EGC2,"CUMPLE","NO CUMPLE"))),"")</f>
        <v/>
      </c>
      <c r="AG113" s="836" t="str">
        <f>IFERROR(IF(COUNTIF(AB113:AB122,"")=10,"",IF(COUNTIF(E113:E122,"N/A")&gt;0,IF(SUMIF(E113:E122,"N/A",AB113:AB122)&gt;=CM010EGC3,"CUMPLE","NO CUMPLE"),IF(SUM(AB113:AB122)&gt;=CM010EGC3,"CUMPLE","NO CUMPLE"))),"")</f>
        <v/>
      </c>
      <c r="AH113" s="340"/>
      <c r="AI113" s="829"/>
      <c r="AJ113" s="829"/>
      <c r="AK113" s="829"/>
      <c r="AL113" s="829"/>
      <c r="AM113" s="829"/>
      <c r="AN113" s="829"/>
      <c r="AO113" s="829"/>
      <c r="AP113" s="829"/>
      <c r="AQ113" s="829"/>
      <c r="AR113" s="494" t="str">
        <f t="shared" si="34"/>
        <v/>
      </c>
      <c r="AS113" s="894" t="s">
        <v>209</v>
      </c>
      <c r="AT113" s="265"/>
      <c r="AU113" s="266"/>
      <c r="BA113" s="251"/>
    </row>
    <row r="114" spans="1:53" s="246" customFormat="1" ht="30" customHeight="1" x14ac:dyDescent="0.25">
      <c r="A114" s="842"/>
      <c r="B114" s="13"/>
      <c r="C114" s="14"/>
      <c r="D114" s="14" t="str">
        <f>IFERROR(INDEX(DESEMPATE!$D$3:$D$28,MATCH('EXP GEN.'!B114,DESEMPATE!$C$3:$C$28,0)),"")</f>
        <v/>
      </c>
      <c r="E114" s="315" t="str">
        <f>IFERROR(IF(D114="","",IF(VLOOKUP(D114,DESEMPATE!D$3:$E$28,2,FALSE)=1,"N/A",IF(VLOOKUP(D114,DESEMPATE!D$3:$E$28,2,FALSE)&gt;=0.51,"SI","NO"))),"")</f>
        <v/>
      </c>
      <c r="F114" s="141"/>
      <c r="G114" s="261"/>
      <c r="H114" s="141"/>
      <c r="I114" s="259"/>
      <c r="J114" s="22"/>
      <c r="K114" s="492"/>
      <c r="L114" s="492"/>
      <c r="M114" s="492"/>
      <c r="N114" s="23"/>
      <c r="O114" s="289"/>
      <c r="P114" s="17"/>
      <c r="Q114" s="18" t="str">
        <f t="shared" si="35"/>
        <v/>
      </c>
      <c r="R114" s="19" t="str">
        <f>IFERROR(INDEX(PARAMETROS!$B$53:$B$79,MATCH(Q114,PARAMETROS!$A$53:$A$79,0)),"")</f>
        <v/>
      </c>
      <c r="S114" s="543"/>
      <c r="T114" s="19"/>
      <c r="U114" s="634" t="str">
        <f>IFERROR(IF(T114="","",IF(T114="COP","N/A",IF(OR(T114="USD",T114="US"),1,IF(T114="EUR",VLOOKUP(P114,'SH EURO'!$A$6:$B$6567,2,FALSE),"INGRESAR TASA")))),"")</f>
        <v/>
      </c>
      <c r="V114" s="559" t="str">
        <f t="shared" si="31"/>
        <v/>
      </c>
      <c r="W114" s="21" t="str">
        <f>IFERROR(IF(T114="","",IF(T114="COP",1,IF(U114&lt;&gt;"N/A",VLOOKUP(P114,'SH TRM'!$A$9:$B$8146,2,FALSE),"REVISAR"))),"")</f>
        <v/>
      </c>
      <c r="X114" s="562" t="str">
        <f t="shared" si="32"/>
        <v/>
      </c>
      <c r="Y114" s="12" t="str">
        <f t="shared" si="33"/>
        <v/>
      </c>
      <c r="Z114" s="12" t="str">
        <f t="shared" si="27"/>
        <v/>
      </c>
      <c r="AA114" s="12" t="str">
        <f t="shared" si="28"/>
        <v/>
      </c>
      <c r="AB114" s="12" t="str">
        <f t="shared" si="29"/>
        <v/>
      </c>
      <c r="AC114" s="12" t="str">
        <f t="shared" si="30"/>
        <v/>
      </c>
      <c r="AD114" s="837"/>
      <c r="AE114" s="837"/>
      <c r="AF114" s="837"/>
      <c r="AG114" s="837"/>
      <c r="AH114" s="505"/>
      <c r="AI114" s="827"/>
      <c r="AJ114" s="827"/>
      <c r="AK114" s="827"/>
      <c r="AL114" s="827"/>
      <c r="AM114" s="827"/>
      <c r="AN114" s="827"/>
      <c r="AO114" s="827"/>
      <c r="AP114" s="827"/>
      <c r="AQ114" s="827"/>
      <c r="AR114" s="492" t="str">
        <f t="shared" si="34"/>
        <v/>
      </c>
      <c r="AS114" s="895"/>
      <c r="AT114" s="506"/>
      <c r="AU114" s="266"/>
      <c r="BA114" s="251"/>
    </row>
    <row r="115" spans="1:53" s="246" customFormat="1" ht="30" customHeight="1" x14ac:dyDescent="0.25">
      <c r="A115" s="842"/>
      <c r="B115" s="13"/>
      <c r="C115" s="14"/>
      <c r="D115" s="14" t="str">
        <f>IFERROR(INDEX(DESEMPATE!$D$3:$D$28,MATCH('EXP GEN.'!B115,DESEMPATE!$C$3:$C$28,0)),"")</f>
        <v/>
      </c>
      <c r="E115" s="315" t="str">
        <f>IFERROR(IF(D115="","",IF(VLOOKUP(D115,DESEMPATE!D$3:$E$28,2,FALSE)=1,"N/A",IF(VLOOKUP(D115,DESEMPATE!D$3:$E$28,2,FALSE)&gt;=0.51,"SI","NO"))),"")</f>
        <v/>
      </c>
      <c r="F115" s="141"/>
      <c r="G115" s="261"/>
      <c r="H115" s="141"/>
      <c r="I115" s="259"/>
      <c r="J115" s="22"/>
      <c r="K115" s="492"/>
      <c r="L115" s="492"/>
      <c r="M115" s="492"/>
      <c r="N115" s="23"/>
      <c r="O115" s="289"/>
      <c r="P115" s="17"/>
      <c r="Q115" s="18" t="str">
        <f t="shared" si="35"/>
        <v/>
      </c>
      <c r="R115" s="19" t="str">
        <f>IFERROR(INDEX(PARAMETROS!$B$53:$B$79,MATCH(Q115,PARAMETROS!$A$53:$A$79,0)),"")</f>
        <v/>
      </c>
      <c r="S115" s="543"/>
      <c r="T115" s="19"/>
      <c r="U115" s="634" t="str">
        <f>IFERROR(IF(T115="","",IF(T115="COP","N/A",IF(OR(T115="USD",T115="US"),1,IF(T115="EUR",VLOOKUP(P115,'SH EURO'!$A$6:$B$6567,2,FALSE),"INGRESAR TASA")))),"")</f>
        <v/>
      </c>
      <c r="V115" s="559" t="str">
        <f t="shared" si="31"/>
        <v/>
      </c>
      <c r="W115" s="21" t="str">
        <f>IFERROR(IF(T115="","",IF(T115="COP",1,IF(U115&lt;&gt;"N/A",VLOOKUP(P115,'SH TRM'!$A$9:$B$8146,2,FALSE),"REVISAR"))),"")</f>
        <v/>
      </c>
      <c r="X115" s="562" t="str">
        <f t="shared" si="32"/>
        <v/>
      </c>
      <c r="Y115" s="12" t="str">
        <f t="shared" si="33"/>
        <v/>
      </c>
      <c r="Z115" s="12" t="str">
        <f t="shared" si="27"/>
        <v/>
      </c>
      <c r="AA115" s="12" t="str">
        <f t="shared" si="28"/>
        <v/>
      </c>
      <c r="AB115" s="12" t="str">
        <f t="shared" si="29"/>
        <v/>
      </c>
      <c r="AC115" s="12" t="str">
        <f t="shared" si="30"/>
        <v/>
      </c>
      <c r="AD115" s="837"/>
      <c r="AE115" s="837"/>
      <c r="AF115" s="837"/>
      <c r="AG115" s="837"/>
      <c r="AH115" s="505"/>
      <c r="AI115" s="827"/>
      <c r="AJ115" s="827"/>
      <c r="AK115" s="827"/>
      <c r="AL115" s="827"/>
      <c r="AM115" s="827"/>
      <c r="AN115" s="827"/>
      <c r="AO115" s="827"/>
      <c r="AP115" s="827"/>
      <c r="AQ115" s="827"/>
      <c r="AR115" s="492" t="str">
        <f t="shared" si="34"/>
        <v/>
      </c>
      <c r="AS115" s="895"/>
      <c r="AT115" s="506"/>
      <c r="AU115" s="266"/>
      <c r="BA115" s="251"/>
    </row>
    <row r="116" spans="1:53" s="246" customFormat="1" ht="30" customHeight="1" x14ac:dyDescent="0.25">
      <c r="A116" s="842"/>
      <c r="B116" s="13"/>
      <c r="C116" s="14"/>
      <c r="D116" s="14" t="str">
        <f>IFERROR(INDEX(DESEMPATE!$D$3:$D$28,MATCH('EXP GEN.'!B116,DESEMPATE!$C$3:$C$28,0)),"")</f>
        <v/>
      </c>
      <c r="E116" s="315" t="str">
        <f>IFERROR(IF(D116="","",IF(VLOOKUP(D116,DESEMPATE!D$3:$E$28,2,FALSE)=1,"N/A",IF(VLOOKUP(D116,DESEMPATE!D$3:$E$28,2,FALSE)&gt;=0.51,"SI","NO"))),"")</f>
        <v/>
      </c>
      <c r="F116" s="141"/>
      <c r="G116" s="261"/>
      <c r="H116" s="141"/>
      <c r="I116" s="259"/>
      <c r="J116" s="22"/>
      <c r="K116" s="492"/>
      <c r="L116" s="492"/>
      <c r="M116" s="492"/>
      <c r="N116" s="23"/>
      <c r="O116" s="289"/>
      <c r="P116" s="17"/>
      <c r="Q116" s="18" t="str">
        <f t="shared" si="35"/>
        <v/>
      </c>
      <c r="R116" s="19" t="str">
        <f>IFERROR(INDEX(PARAMETROS!$B$53:$B$79,MATCH(Q116,PARAMETROS!$A$53:$A$79,0)),"")</f>
        <v/>
      </c>
      <c r="S116" s="543"/>
      <c r="T116" s="19"/>
      <c r="U116" s="634" t="str">
        <f>IFERROR(IF(T116="","",IF(T116="COP","N/A",IF(OR(T116="USD",T116="US"),1,IF(T116="EUR",VLOOKUP(P116,'SH EURO'!$A$6:$B$6567,2,FALSE),"INGRESAR TASA")))),"")</f>
        <v/>
      </c>
      <c r="V116" s="559" t="str">
        <f t="shared" si="31"/>
        <v/>
      </c>
      <c r="W116" s="21" t="str">
        <f>IFERROR(IF(T116="","",IF(T116="COP",1,IF(U116&lt;&gt;"N/A",VLOOKUP(P116,'SH TRM'!$A$9:$B$8146,2,FALSE),"REVISAR"))),"")</f>
        <v/>
      </c>
      <c r="X116" s="562" t="str">
        <f t="shared" si="32"/>
        <v/>
      </c>
      <c r="Y116" s="12" t="str">
        <f t="shared" si="33"/>
        <v/>
      </c>
      <c r="Z116" s="12" t="str">
        <f t="shared" si="27"/>
        <v/>
      </c>
      <c r="AA116" s="12" t="str">
        <f t="shared" si="28"/>
        <v/>
      </c>
      <c r="AB116" s="12" t="str">
        <f t="shared" si="29"/>
        <v/>
      </c>
      <c r="AC116" s="12" t="str">
        <f t="shared" si="30"/>
        <v/>
      </c>
      <c r="AD116" s="837"/>
      <c r="AE116" s="837"/>
      <c r="AF116" s="837"/>
      <c r="AG116" s="837"/>
      <c r="AH116" s="505"/>
      <c r="AI116" s="827"/>
      <c r="AJ116" s="827"/>
      <c r="AK116" s="827"/>
      <c r="AL116" s="827"/>
      <c r="AM116" s="827"/>
      <c r="AN116" s="827"/>
      <c r="AO116" s="827"/>
      <c r="AP116" s="827"/>
      <c r="AQ116" s="827"/>
      <c r="AR116" s="492" t="str">
        <f t="shared" si="34"/>
        <v/>
      </c>
      <c r="AS116" s="895"/>
      <c r="AT116" s="506"/>
      <c r="AU116" s="266"/>
      <c r="BA116" s="251"/>
    </row>
    <row r="117" spans="1:53" s="246" customFormat="1" ht="30" customHeight="1" x14ac:dyDescent="0.25">
      <c r="A117" s="842"/>
      <c r="B117" s="13"/>
      <c r="C117" s="14"/>
      <c r="D117" s="14" t="str">
        <f>IFERROR(INDEX(DESEMPATE!$D$3:$D$28,MATCH('EXP GEN.'!B117,DESEMPATE!$C$3:$C$28,0)),"")</f>
        <v/>
      </c>
      <c r="E117" s="315" t="str">
        <f>IFERROR(IF(D117="","",IF(VLOOKUP(D117,DESEMPATE!D$3:$E$28,2,FALSE)=1,"N/A",IF(VLOOKUP(D117,DESEMPATE!D$3:$E$28,2,FALSE)&gt;=0.51,"SI","NO"))),"")</f>
        <v/>
      </c>
      <c r="F117" s="141"/>
      <c r="G117" s="261"/>
      <c r="H117" s="141"/>
      <c r="I117" s="259"/>
      <c r="J117" s="22"/>
      <c r="K117" s="492"/>
      <c r="L117" s="492"/>
      <c r="M117" s="492"/>
      <c r="N117" s="23"/>
      <c r="O117" s="289"/>
      <c r="P117" s="17"/>
      <c r="Q117" s="18" t="str">
        <f t="shared" si="35"/>
        <v/>
      </c>
      <c r="R117" s="19" t="str">
        <f>IFERROR(INDEX(PARAMETROS!$B$53:$B$79,MATCH(Q117,PARAMETROS!$A$53:$A$79,0)),"")</f>
        <v/>
      </c>
      <c r="S117" s="543"/>
      <c r="T117" s="19"/>
      <c r="U117" s="634" t="str">
        <f>IFERROR(IF(T117="","",IF(T117="COP","N/A",IF(OR(T117="USD",T117="US"),1,IF(T117="EUR",VLOOKUP(P117,'SH EURO'!$A$6:$B$6567,2,FALSE),"INGRESAR TASA")))),"")</f>
        <v/>
      </c>
      <c r="V117" s="559" t="str">
        <f t="shared" si="31"/>
        <v/>
      </c>
      <c r="W117" s="21" t="str">
        <f>IFERROR(IF(T117="","",IF(T117="COP",1,IF(U117&lt;&gt;"N/A",VLOOKUP(P117,'SH TRM'!$A$9:$B$8146,2,FALSE),"REVISAR"))),"")</f>
        <v/>
      </c>
      <c r="X117" s="562" t="str">
        <f t="shared" si="32"/>
        <v/>
      </c>
      <c r="Y117" s="12" t="str">
        <f t="shared" si="33"/>
        <v/>
      </c>
      <c r="Z117" s="12" t="str">
        <f t="shared" si="27"/>
        <v/>
      </c>
      <c r="AA117" s="12" t="str">
        <f t="shared" si="28"/>
        <v/>
      </c>
      <c r="AB117" s="12" t="str">
        <f t="shared" si="29"/>
        <v/>
      </c>
      <c r="AC117" s="12" t="str">
        <f t="shared" si="30"/>
        <v/>
      </c>
      <c r="AD117" s="837"/>
      <c r="AE117" s="837"/>
      <c r="AF117" s="837"/>
      <c r="AG117" s="837"/>
      <c r="AH117" s="505"/>
      <c r="AI117" s="827"/>
      <c r="AJ117" s="827"/>
      <c r="AK117" s="827"/>
      <c r="AL117" s="827"/>
      <c r="AM117" s="827"/>
      <c r="AN117" s="827"/>
      <c r="AO117" s="827"/>
      <c r="AP117" s="827"/>
      <c r="AQ117" s="827"/>
      <c r="AR117" s="492" t="str">
        <f t="shared" si="34"/>
        <v/>
      </c>
      <c r="AS117" s="895"/>
      <c r="AT117" s="506"/>
      <c r="AU117" s="266"/>
      <c r="BA117" s="251"/>
    </row>
    <row r="118" spans="1:53" s="246" customFormat="1" ht="30" customHeight="1" x14ac:dyDescent="0.25">
      <c r="A118" s="843"/>
      <c r="B118" s="13"/>
      <c r="C118" s="14"/>
      <c r="D118" s="14" t="str">
        <f>IFERROR(INDEX(DESEMPATE!$D$3:$D$28,MATCH('EXP GEN.'!B118,DESEMPATE!$C$3:$C$28,0)),"")</f>
        <v/>
      </c>
      <c r="E118" s="315" t="str">
        <f>IFERROR(IF(D118="","",IF(VLOOKUP(D118,DESEMPATE!D$3:$E$28,2,FALSE)=1,"N/A",IF(VLOOKUP(D118,DESEMPATE!D$3:$E$28,2,FALSE)&gt;=0.51,"SI","NO"))),"")</f>
        <v/>
      </c>
      <c r="F118" s="22"/>
      <c r="G118" s="255"/>
      <c r="H118" s="22"/>
      <c r="I118" s="256"/>
      <c r="J118" s="22"/>
      <c r="K118" s="492"/>
      <c r="L118" s="492"/>
      <c r="M118" s="492"/>
      <c r="N118" s="23"/>
      <c r="O118" s="289"/>
      <c r="P118" s="17"/>
      <c r="Q118" s="18" t="str">
        <f t="shared" si="35"/>
        <v/>
      </c>
      <c r="R118" s="19" t="str">
        <f>IFERROR(INDEX(PARAMETROS!$B$53:$B$79,MATCH(Q118,PARAMETROS!$A$53:$A$79,0)),"")</f>
        <v/>
      </c>
      <c r="S118" s="544"/>
      <c r="T118" s="19"/>
      <c r="U118" s="634" t="str">
        <f>IFERROR(IF(T118="","",IF(T118="COP","N/A",IF(OR(T118="USD",T118="US"),1,IF(T118="EUR",VLOOKUP(P118,'SH EURO'!$A$6:$B$6567,2,FALSE),"INGRESAR TASA")))),"")</f>
        <v/>
      </c>
      <c r="V118" s="559" t="str">
        <f t="shared" si="31"/>
        <v/>
      </c>
      <c r="W118" s="21" t="str">
        <f>IFERROR(IF(T118="","",IF(T118="COP",1,IF(U118&lt;&gt;"N/A",VLOOKUP(P118,'SH TRM'!$A$9:$B$8146,2,FALSE),"REVISAR"))),"")</f>
        <v/>
      </c>
      <c r="X118" s="562" t="str">
        <f t="shared" si="32"/>
        <v/>
      </c>
      <c r="Y118" s="12" t="str">
        <f t="shared" si="33"/>
        <v/>
      </c>
      <c r="Z118" s="12" t="str">
        <f t="shared" si="27"/>
        <v/>
      </c>
      <c r="AA118" s="12" t="str">
        <f t="shared" si="28"/>
        <v/>
      </c>
      <c r="AB118" s="12" t="str">
        <f t="shared" si="29"/>
        <v/>
      </c>
      <c r="AC118" s="12" t="str">
        <f t="shared" si="30"/>
        <v/>
      </c>
      <c r="AD118" s="838"/>
      <c r="AE118" s="838"/>
      <c r="AF118" s="838"/>
      <c r="AG118" s="838"/>
      <c r="AH118" s="341"/>
      <c r="AI118" s="827"/>
      <c r="AJ118" s="827"/>
      <c r="AK118" s="827"/>
      <c r="AL118" s="827"/>
      <c r="AM118" s="827"/>
      <c r="AN118" s="827"/>
      <c r="AO118" s="827"/>
      <c r="AP118" s="827"/>
      <c r="AQ118" s="827"/>
      <c r="AR118" s="492" t="str">
        <f t="shared" si="34"/>
        <v/>
      </c>
      <c r="AS118" s="895"/>
      <c r="AT118" s="264"/>
      <c r="AU118" s="266"/>
      <c r="BA118" s="251"/>
    </row>
    <row r="119" spans="1:53" s="246" customFormat="1" ht="30" customHeight="1" x14ac:dyDescent="0.25">
      <c r="A119" s="843"/>
      <c r="B119" s="13"/>
      <c r="C119" s="14"/>
      <c r="D119" s="14" t="str">
        <f>IFERROR(INDEX(DESEMPATE!$D$3:$D$28,MATCH('EXP GEN.'!B119,DESEMPATE!$C$3:$C$28,0)),"")</f>
        <v/>
      </c>
      <c r="E119" s="315" t="str">
        <f>IFERROR(IF(D119="","",IF(VLOOKUP(D119,DESEMPATE!D$3:$E$28,2,FALSE)=1,"N/A",IF(VLOOKUP(D119,DESEMPATE!D$3:$E$28,2,FALSE)&gt;=0.51,"SI","NO"))),"")</f>
        <v/>
      </c>
      <c r="F119" s="22"/>
      <c r="G119" s="255"/>
      <c r="H119" s="22"/>
      <c r="I119" s="256"/>
      <c r="J119" s="22"/>
      <c r="K119" s="492"/>
      <c r="L119" s="492"/>
      <c r="M119" s="492"/>
      <c r="N119" s="16"/>
      <c r="O119" s="17"/>
      <c r="P119" s="17"/>
      <c r="Q119" s="18" t="str">
        <f t="shared" si="35"/>
        <v/>
      </c>
      <c r="R119" s="19" t="str">
        <f>IFERROR(INDEX(PARAMETROS!$B$53:$B$79,MATCH(Q119,PARAMETROS!$A$53:$A$79,0)),"")</f>
        <v/>
      </c>
      <c r="S119" s="544"/>
      <c r="T119" s="20"/>
      <c r="U119" s="634" t="str">
        <f>IFERROR(IF(T119="","",IF(T119="COP","N/A",IF(OR(T119="USD",T119="US"),1,IF(T119="EUR",VLOOKUP(P119,'SH EURO'!$A$6:$B$6567,2,FALSE),"INGRESAR TASA")))),"")</f>
        <v/>
      </c>
      <c r="V119" s="559" t="str">
        <f t="shared" si="31"/>
        <v/>
      </c>
      <c r="W119" s="21" t="str">
        <f>IFERROR(IF(T119="","",IF(T119="COP",1,IF(U119&lt;&gt;"N/A",VLOOKUP(P119,'SH TRM'!$A$9:$B$8146,2,FALSE),"REVISAR"))),"")</f>
        <v/>
      </c>
      <c r="X119" s="562" t="str">
        <f t="shared" si="32"/>
        <v/>
      </c>
      <c r="Y119" s="12" t="str">
        <f t="shared" si="33"/>
        <v/>
      </c>
      <c r="Z119" s="12" t="str">
        <f t="shared" si="27"/>
        <v/>
      </c>
      <c r="AA119" s="12" t="str">
        <f t="shared" si="28"/>
        <v/>
      </c>
      <c r="AB119" s="12" t="str">
        <f t="shared" si="29"/>
        <v/>
      </c>
      <c r="AC119" s="12" t="str">
        <f t="shared" si="30"/>
        <v/>
      </c>
      <c r="AD119" s="838"/>
      <c r="AE119" s="838"/>
      <c r="AF119" s="838"/>
      <c r="AG119" s="838"/>
      <c r="AH119" s="341"/>
      <c r="AI119" s="827"/>
      <c r="AJ119" s="827"/>
      <c r="AK119" s="827"/>
      <c r="AL119" s="827"/>
      <c r="AM119" s="827"/>
      <c r="AN119" s="827"/>
      <c r="AO119" s="827"/>
      <c r="AP119" s="827"/>
      <c r="AQ119" s="827"/>
      <c r="AR119" s="495" t="str">
        <f t="shared" si="34"/>
        <v/>
      </c>
      <c r="AS119" s="895"/>
      <c r="AT119" s="264"/>
      <c r="AU119" s="266"/>
      <c r="BA119" s="251"/>
    </row>
    <row r="120" spans="1:53" s="246" customFormat="1" ht="30" customHeight="1" x14ac:dyDescent="0.25">
      <c r="A120" s="843"/>
      <c r="B120" s="13"/>
      <c r="C120" s="14"/>
      <c r="D120" s="14" t="str">
        <f>IFERROR(INDEX(DESEMPATE!$D$3:$D$28,MATCH('EXP GEN.'!B120,DESEMPATE!$C$3:$C$28,0)),"")</f>
        <v/>
      </c>
      <c r="E120" s="315" t="str">
        <f>IFERROR(IF(D120="","",IF(VLOOKUP(D120,DESEMPATE!D$3:$E$28,2,FALSE)=1,"N/A",IF(VLOOKUP(D120,DESEMPATE!D$3:$E$28,2,FALSE)&gt;=0.51,"SI","NO"))),"")</f>
        <v/>
      </c>
      <c r="F120" s="22"/>
      <c r="G120" s="255"/>
      <c r="H120" s="22"/>
      <c r="I120" s="256"/>
      <c r="J120" s="22"/>
      <c r="K120" s="492"/>
      <c r="L120" s="492"/>
      <c r="M120" s="492"/>
      <c r="N120" s="16"/>
      <c r="O120" s="17"/>
      <c r="P120" s="17"/>
      <c r="Q120" s="18" t="str">
        <f t="shared" si="35"/>
        <v/>
      </c>
      <c r="R120" s="19" t="str">
        <f>IFERROR(INDEX(PARAMETROS!$B$53:$B$79,MATCH(Q120,PARAMETROS!$A$53:$A$79,0)),"")</f>
        <v/>
      </c>
      <c r="S120" s="544"/>
      <c r="T120" s="20"/>
      <c r="U120" s="634" t="str">
        <f>IFERROR(IF(T120="","",IF(T120="COP","N/A",IF(OR(T120="USD",T120="US"),1,IF(T120="EUR",VLOOKUP(P120,'SH EURO'!$A$6:$B$6567,2,FALSE),"INGRESAR TASA")))),"")</f>
        <v/>
      </c>
      <c r="V120" s="559" t="str">
        <f t="shared" si="31"/>
        <v/>
      </c>
      <c r="W120" s="21" t="str">
        <f>IFERROR(IF(T120="","",IF(T120="COP",1,IF(U120&lt;&gt;"N/A",VLOOKUP(P120,'SH TRM'!$A$9:$B$8146,2,FALSE),"REVISAR"))),"")</f>
        <v/>
      </c>
      <c r="X120" s="562" t="str">
        <f t="shared" si="32"/>
        <v/>
      </c>
      <c r="Y120" s="12" t="str">
        <f t="shared" si="33"/>
        <v/>
      </c>
      <c r="Z120" s="12" t="str">
        <f t="shared" si="27"/>
        <v/>
      </c>
      <c r="AA120" s="12" t="str">
        <f t="shared" si="28"/>
        <v/>
      </c>
      <c r="AB120" s="12" t="str">
        <f t="shared" si="29"/>
        <v/>
      </c>
      <c r="AC120" s="12" t="str">
        <f t="shared" si="30"/>
        <v/>
      </c>
      <c r="AD120" s="838"/>
      <c r="AE120" s="838"/>
      <c r="AF120" s="838"/>
      <c r="AG120" s="838"/>
      <c r="AH120" s="341"/>
      <c r="AI120" s="830"/>
      <c r="AJ120" s="831"/>
      <c r="AK120" s="832"/>
      <c r="AL120" s="830"/>
      <c r="AM120" s="831"/>
      <c r="AN120" s="832"/>
      <c r="AO120" s="830"/>
      <c r="AP120" s="831"/>
      <c r="AQ120" s="832"/>
      <c r="AR120" s="492" t="str">
        <f t="shared" si="34"/>
        <v/>
      </c>
      <c r="AS120" s="895"/>
      <c r="AT120" s="264"/>
      <c r="AU120" s="266"/>
      <c r="BA120" s="251"/>
    </row>
    <row r="121" spans="1:53" s="246" customFormat="1" ht="30" customHeight="1" x14ac:dyDescent="0.25">
      <c r="A121" s="843"/>
      <c r="B121" s="13"/>
      <c r="C121" s="14"/>
      <c r="D121" s="14" t="str">
        <f>IFERROR(INDEX(DESEMPATE!$D$3:$D$28,MATCH('EXP GEN.'!B121,DESEMPATE!$C$3:$C$28,0)),"")</f>
        <v/>
      </c>
      <c r="E121" s="315" t="str">
        <f>IFERROR(IF(D121="","",IF(VLOOKUP(D121,DESEMPATE!D$3:$E$28,2,FALSE)=1,"N/A",IF(VLOOKUP(D121,DESEMPATE!D$3:$E$28,2,FALSE)&gt;=0.51,"SI","NO"))),"")</f>
        <v/>
      </c>
      <c r="F121" s="22"/>
      <c r="G121" s="255"/>
      <c r="H121" s="22"/>
      <c r="I121" s="256"/>
      <c r="J121" s="22"/>
      <c r="K121" s="495"/>
      <c r="L121" s="495"/>
      <c r="M121" s="495"/>
      <c r="N121" s="16"/>
      <c r="O121" s="17"/>
      <c r="P121" s="17"/>
      <c r="Q121" s="18" t="str">
        <f t="shared" si="35"/>
        <v/>
      </c>
      <c r="R121" s="19" t="str">
        <f>IFERROR(INDEX(PARAMETROS!$B$53:$B$79,MATCH(Q121,PARAMETROS!$A$53:$A$79,0)),"")</f>
        <v/>
      </c>
      <c r="S121" s="544"/>
      <c r="T121" s="20"/>
      <c r="U121" s="634" t="str">
        <f>IFERROR(IF(T121="","",IF(T121="COP","N/A",IF(OR(T121="USD",T121="US"),1,IF(T121="EUR",VLOOKUP(P121,'SH EURO'!$A$6:$B$6567,2,FALSE),"INGRESAR TASA")))),"")</f>
        <v/>
      </c>
      <c r="V121" s="559" t="str">
        <f t="shared" si="31"/>
        <v/>
      </c>
      <c r="W121" s="21" t="str">
        <f>IFERROR(IF(T121="","",IF(T121="COP",1,IF(U121&lt;&gt;"N/A",VLOOKUP(P121,'SH TRM'!$A$9:$B$8146,2,FALSE),"REVISAR"))),"")</f>
        <v/>
      </c>
      <c r="X121" s="562" t="str">
        <f t="shared" si="32"/>
        <v/>
      </c>
      <c r="Y121" s="12" t="str">
        <f t="shared" si="33"/>
        <v/>
      </c>
      <c r="Z121" s="12" t="str">
        <f t="shared" si="27"/>
        <v/>
      </c>
      <c r="AA121" s="12" t="str">
        <f t="shared" si="28"/>
        <v/>
      </c>
      <c r="AB121" s="12" t="str">
        <f t="shared" si="29"/>
        <v/>
      </c>
      <c r="AC121" s="12" t="str">
        <f t="shared" si="30"/>
        <v/>
      </c>
      <c r="AD121" s="838"/>
      <c r="AE121" s="838"/>
      <c r="AF121" s="838"/>
      <c r="AG121" s="838"/>
      <c r="AH121" s="341"/>
      <c r="AI121" s="827"/>
      <c r="AJ121" s="827"/>
      <c r="AK121" s="827"/>
      <c r="AL121" s="827"/>
      <c r="AM121" s="827"/>
      <c r="AN121" s="827"/>
      <c r="AO121" s="827"/>
      <c r="AP121" s="827"/>
      <c r="AQ121" s="827"/>
      <c r="AR121" s="495" t="str">
        <f t="shared" si="34"/>
        <v/>
      </c>
      <c r="AS121" s="895"/>
      <c r="AT121" s="264"/>
      <c r="AU121" s="266"/>
      <c r="BA121" s="251"/>
    </row>
    <row r="122" spans="1:53" s="246" customFormat="1" ht="30" customHeight="1" thickBot="1" x14ac:dyDescent="0.3">
      <c r="A122" s="844"/>
      <c r="B122" s="35"/>
      <c r="C122" s="137"/>
      <c r="D122" s="47" t="str">
        <f>IFERROR(INDEX(DESEMPATE!$D$3:$D$28,MATCH('EXP GEN.'!B122,DESEMPATE!$C$3:$C$28,0)),"")</f>
        <v/>
      </c>
      <c r="E122" s="336" t="str">
        <f>IFERROR(IF(D122="","",IF(VLOOKUP(D122,DESEMPATE!D$3:$E$28,2,FALSE)=1,"N/A",IF(VLOOKUP(D122,DESEMPATE!D$3:$E$28,2,FALSE)&gt;=0.51,"SI","NO"))),"")</f>
        <v/>
      </c>
      <c r="F122" s="138"/>
      <c r="G122" s="260"/>
      <c r="H122" s="138"/>
      <c r="I122" s="258"/>
      <c r="J122" s="138"/>
      <c r="K122" s="496"/>
      <c r="L122" s="496"/>
      <c r="M122" s="496"/>
      <c r="N122" s="37"/>
      <c r="O122" s="364"/>
      <c r="P122" s="364"/>
      <c r="Q122" s="38" t="str">
        <f t="shared" si="35"/>
        <v/>
      </c>
      <c r="R122" s="39" t="str">
        <f>IFERROR(INDEX(PARAMETROS!$B$53:$B$79,MATCH(Q122,PARAMETROS!$A$53:$A$79,0)),"")</f>
        <v/>
      </c>
      <c r="S122" s="545"/>
      <c r="T122" s="40"/>
      <c r="U122" s="634" t="str">
        <f>IFERROR(IF(T122="","",IF(T122="COP","N/A",IF(OR(T122="USD",T122="US"),1,IF(T122="EUR",VLOOKUP(P122,'SH EURO'!$A$6:$B$6567,2,FALSE),"INGRESAR TASA")))),"")</f>
        <v/>
      </c>
      <c r="V122" s="560" t="str">
        <f t="shared" si="31"/>
        <v/>
      </c>
      <c r="W122" s="21" t="str">
        <f>IFERROR(IF(T122="","",IF(T122="COP",1,IF(U122&lt;&gt;"N/A",VLOOKUP(P122,'SH TRM'!$A$9:$B$8146,2,FALSE),"REVISAR"))),"")</f>
        <v/>
      </c>
      <c r="X122" s="563" t="str">
        <f t="shared" si="32"/>
        <v/>
      </c>
      <c r="Y122" s="42" t="str">
        <f t="shared" si="33"/>
        <v/>
      </c>
      <c r="Z122" s="42" t="str">
        <f t="shared" si="27"/>
        <v/>
      </c>
      <c r="AA122" s="42" t="str">
        <f t="shared" si="28"/>
        <v/>
      </c>
      <c r="AB122" s="42" t="str">
        <f t="shared" si="29"/>
        <v/>
      </c>
      <c r="AC122" s="42" t="str">
        <f t="shared" si="30"/>
        <v/>
      </c>
      <c r="AD122" s="839"/>
      <c r="AE122" s="839"/>
      <c r="AF122" s="839"/>
      <c r="AG122" s="839"/>
      <c r="AH122" s="342"/>
      <c r="AI122" s="828"/>
      <c r="AJ122" s="828"/>
      <c r="AK122" s="828"/>
      <c r="AL122" s="828"/>
      <c r="AM122" s="828"/>
      <c r="AN122" s="828"/>
      <c r="AO122" s="828"/>
      <c r="AP122" s="828"/>
      <c r="AQ122" s="828"/>
      <c r="AR122" s="496" t="str">
        <f t="shared" si="34"/>
        <v/>
      </c>
      <c r="AS122" s="896"/>
      <c r="AT122" s="263"/>
      <c r="AU122" s="266"/>
      <c r="BA122" s="251"/>
    </row>
    <row r="123" spans="1:53" s="246" customFormat="1" ht="30" customHeight="1" x14ac:dyDescent="0.25">
      <c r="A123" s="841" t="s">
        <v>163</v>
      </c>
      <c r="B123" s="26"/>
      <c r="C123" s="140"/>
      <c r="D123" s="140" t="str">
        <f>IFERROR(INDEX(DESEMPATE!$D$3:$D$28,MATCH('EXP GEN.'!B123,DESEMPATE!$C$3:$C$28,0)),"")</f>
        <v/>
      </c>
      <c r="E123" s="315" t="str">
        <f>IFERROR(IF(D123="","",IF(VLOOKUP(D123,DESEMPATE!D$3:$E$28,2,FALSE)=1,"N/A",IF(VLOOKUP(D123,DESEMPATE!D$3:$E$28,2,FALSE)&gt;=0.51,"SI","NO"))),"")</f>
        <v/>
      </c>
      <c r="F123" s="34"/>
      <c r="G123" s="254"/>
      <c r="H123" s="34"/>
      <c r="I123" s="257"/>
      <c r="J123" s="34"/>
      <c r="K123" s="494"/>
      <c r="L123" s="494"/>
      <c r="M123" s="494"/>
      <c r="N123" s="46"/>
      <c r="O123" s="29"/>
      <c r="P123" s="29"/>
      <c r="Q123" s="30" t="str">
        <f t="shared" si="35"/>
        <v/>
      </c>
      <c r="R123" s="139" t="str">
        <f>IFERROR(INDEX(PARAMETROS!$B$53:$B$79,MATCH(Q123,PARAMETROS!$A$53:$A$79,0)),"")</f>
        <v/>
      </c>
      <c r="S123" s="542"/>
      <c r="T123" s="31"/>
      <c r="U123" s="634" t="str">
        <f>IFERROR(IF(T123="","",IF(T123="COP","N/A",IF(OR(T123="USD",T123="US"),1,IF(T123="EUR",VLOOKUP(P123,'SH EURO'!$A$6:$B$6567,2,FALSE),"INGRESAR TASA")))),"")</f>
        <v/>
      </c>
      <c r="V123" s="558" t="str">
        <f t="shared" si="31"/>
        <v/>
      </c>
      <c r="W123" s="21" t="str">
        <f>IFERROR(IF(T123="","",IF(T123="COP",1,IF(U123&lt;&gt;"N/A",VLOOKUP(P123,'SH TRM'!$A$9:$B$8146,2,FALSE),"REVISAR"))),"")</f>
        <v/>
      </c>
      <c r="X123" s="561" t="str">
        <f t="shared" si="32"/>
        <v/>
      </c>
      <c r="Y123" s="33" t="str">
        <f t="shared" si="33"/>
        <v/>
      </c>
      <c r="Z123" s="33" t="str">
        <f t="shared" si="27"/>
        <v/>
      </c>
      <c r="AA123" s="33" t="str">
        <f t="shared" si="28"/>
        <v/>
      </c>
      <c r="AB123" s="33" t="str">
        <f t="shared" si="29"/>
        <v/>
      </c>
      <c r="AC123" s="33" t="str">
        <f t="shared" si="30"/>
        <v/>
      </c>
      <c r="AD123" s="836" t="str">
        <f>IFERROR(IF(COUNTIF(AC123:AC132,"")=10,"",IF(SUM(AC123:AC132)&gt;=CM010EG,"CUMPLE","NO CUMPLE")),"")</f>
        <v/>
      </c>
      <c r="AE123" s="836" t="str">
        <f>IFERROR(IF(COUNTIF(Z123:Z132,"")=10,"",IF(COUNTIF(E123:E132,"N/A")&gt;0,IF(SUMIF(E123:E132,"N/A",Z123:Z132)&gt;=CM010EGC1,"CUMPLE","NO CUMPLE"),IF(AND(SUM(Z123:Z132)&gt;=CM010EGC1,SUMIF(E123:E132,"SI",Z123:Z132)&gt;=0.51*SUM(Z123:Z132)),"CUMPLE","NO CUMPLE"))),"")</f>
        <v/>
      </c>
      <c r="AF123" s="836" t="str">
        <f>IFERROR(IF(COUNTIF(AA123:AA132,"")=10,"",IF(COUNTIF(E123:E132,"N/A")&gt;0,IF(SUMIF(E123:E132,"N/A",AA123:AA132)&gt;=CM010EGC2,"CUMPLE","NO CUMPLE"),IF(SUM(AA123:AA132)&gt;=CM010EGC2,"CUMPLE","NO CUMPLE"))),"")</f>
        <v/>
      </c>
      <c r="AG123" s="836" t="str">
        <f>IFERROR(IF(COUNTIF(AB123:AB132,"")=10,"",IF(COUNTIF(E123:E132,"N/A")&gt;0,IF(SUMIF(E123:E132,"N/A",AB123:AB132)&gt;=CM010EGC3,"CUMPLE","NO CUMPLE"),IF(SUM(AB123:AB132)&gt;=CM010EGC3,"CUMPLE","NO CUMPLE"))),"")</f>
        <v/>
      </c>
      <c r="AH123" s="340"/>
      <c r="AI123" s="829"/>
      <c r="AJ123" s="829"/>
      <c r="AK123" s="829"/>
      <c r="AL123" s="829"/>
      <c r="AM123" s="829"/>
      <c r="AN123" s="829"/>
      <c r="AO123" s="829"/>
      <c r="AP123" s="829"/>
      <c r="AQ123" s="829"/>
      <c r="AR123" s="494" t="str">
        <f t="shared" si="34"/>
        <v/>
      </c>
      <c r="AS123" s="894" t="s">
        <v>209</v>
      </c>
      <c r="AT123" s="265"/>
      <c r="AU123" s="266"/>
      <c r="BA123" s="251"/>
    </row>
    <row r="124" spans="1:53" s="246" customFormat="1" ht="30" customHeight="1" x14ac:dyDescent="0.25">
      <c r="A124" s="842"/>
      <c r="B124" s="13"/>
      <c r="C124" s="14"/>
      <c r="D124" s="14" t="str">
        <f>IFERROR(INDEX(DESEMPATE!$D$3:$D$28,MATCH('EXP GEN.'!B124,DESEMPATE!$C$3:$C$28,0)),"")</f>
        <v/>
      </c>
      <c r="E124" s="315" t="str">
        <f>IFERROR(IF(D124="","",IF(VLOOKUP(D124,DESEMPATE!D$3:$E$28,2,FALSE)=1,"N/A",IF(VLOOKUP(D124,DESEMPATE!D$3:$E$28,2,FALSE)&gt;=0.51,"SI","NO"))),"")</f>
        <v/>
      </c>
      <c r="F124" s="141"/>
      <c r="G124" s="261"/>
      <c r="H124" s="141"/>
      <c r="I124" s="259"/>
      <c r="J124" s="22"/>
      <c r="K124" s="492"/>
      <c r="L124" s="492"/>
      <c r="M124" s="492"/>
      <c r="N124" s="23"/>
      <c r="O124" s="289"/>
      <c r="P124" s="17"/>
      <c r="Q124" s="18" t="str">
        <f t="shared" si="35"/>
        <v/>
      </c>
      <c r="R124" s="19" t="str">
        <f>IFERROR(INDEX(PARAMETROS!$B$53:$B$79,MATCH(Q124,PARAMETROS!$A$53:$A$79,0)),"")</f>
        <v/>
      </c>
      <c r="S124" s="543"/>
      <c r="T124" s="19"/>
      <c r="U124" s="634" t="str">
        <f>IFERROR(IF(T124="","",IF(T124="COP","N/A",IF(OR(T124="USD",T124="US"),1,IF(T124="EUR",VLOOKUP(P124,'SH EURO'!$A$6:$B$6567,2,FALSE),"INGRESAR TASA")))),"")</f>
        <v/>
      </c>
      <c r="V124" s="559" t="str">
        <f t="shared" si="31"/>
        <v/>
      </c>
      <c r="W124" s="21" t="str">
        <f>IFERROR(IF(T124="","",IF(T124="COP",1,IF(U124&lt;&gt;"N/A",VLOOKUP(P124,'SH TRM'!$A$9:$B$8146,2,FALSE),"REVISAR"))),"")</f>
        <v/>
      </c>
      <c r="X124" s="562" t="str">
        <f t="shared" si="32"/>
        <v/>
      </c>
      <c r="Y124" s="12" t="str">
        <f t="shared" si="33"/>
        <v/>
      </c>
      <c r="Z124" s="12" t="str">
        <f t="shared" si="27"/>
        <v/>
      </c>
      <c r="AA124" s="12" t="str">
        <f t="shared" si="28"/>
        <v/>
      </c>
      <c r="AB124" s="12" t="str">
        <f t="shared" si="29"/>
        <v/>
      </c>
      <c r="AC124" s="12" t="str">
        <f t="shared" si="30"/>
        <v/>
      </c>
      <c r="AD124" s="837"/>
      <c r="AE124" s="837"/>
      <c r="AF124" s="837"/>
      <c r="AG124" s="837"/>
      <c r="AH124" s="505"/>
      <c r="AI124" s="827"/>
      <c r="AJ124" s="827"/>
      <c r="AK124" s="827"/>
      <c r="AL124" s="827"/>
      <c r="AM124" s="827"/>
      <c r="AN124" s="827"/>
      <c r="AO124" s="827"/>
      <c r="AP124" s="827"/>
      <c r="AQ124" s="827"/>
      <c r="AR124" s="492" t="str">
        <f t="shared" si="34"/>
        <v/>
      </c>
      <c r="AS124" s="895"/>
      <c r="AT124" s="506"/>
      <c r="AU124" s="266"/>
      <c r="BA124" s="251"/>
    </row>
    <row r="125" spans="1:53" s="246" customFormat="1" ht="30" customHeight="1" x14ac:dyDescent="0.25">
      <c r="A125" s="842"/>
      <c r="B125" s="13"/>
      <c r="C125" s="14"/>
      <c r="D125" s="14" t="str">
        <f>IFERROR(INDEX(DESEMPATE!$D$3:$D$28,MATCH('EXP GEN.'!B125,DESEMPATE!$C$3:$C$28,0)),"")</f>
        <v/>
      </c>
      <c r="E125" s="315" t="str">
        <f>IFERROR(IF(D125="","",IF(VLOOKUP(D125,DESEMPATE!D$3:$E$28,2,FALSE)=1,"N/A",IF(VLOOKUP(D125,DESEMPATE!D$3:$E$28,2,FALSE)&gt;=0.51,"SI","NO"))),"")</f>
        <v/>
      </c>
      <c r="F125" s="141"/>
      <c r="G125" s="261"/>
      <c r="H125" s="141"/>
      <c r="I125" s="259"/>
      <c r="J125" s="22"/>
      <c r="K125" s="492"/>
      <c r="L125" s="492"/>
      <c r="M125" s="492"/>
      <c r="N125" s="23"/>
      <c r="O125" s="289"/>
      <c r="P125" s="17"/>
      <c r="Q125" s="18" t="str">
        <f t="shared" si="35"/>
        <v/>
      </c>
      <c r="R125" s="19" t="str">
        <f>IFERROR(INDEX(PARAMETROS!$B$53:$B$79,MATCH(Q125,PARAMETROS!$A$53:$A$79,0)),"")</f>
        <v/>
      </c>
      <c r="S125" s="543"/>
      <c r="T125" s="19"/>
      <c r="U125" s="634" t="str">
        <f>IFERROR(IF(T125="","",IF(T125="COP","N/A",IF(OR(T125="USD",T125="US"),1,IF(T125="EUR",VLOOKUP(P125,'SH EURO'!$A$6:$B$6567,2,FALSE),"INGRESAR TASA")))),"")</f>
        <v/>
      </c>
      <c r="V125" s="559" t="str">
        <f t="shared" si="31"/>
        <v/>
      </c>
      <c r="W125" s="21" t="str">
        <f>IFERROR(IF(T125="","",IF(T125="COP",1,IF(U125&lt;&gt;"N/A",VLOOKUP(P125,'SH TRM'!$A$9:$B$8146,2,FALSE),"REVISAR"))),"")</f>
        <v/>
      </c>
      <c r="X125" s="562" t="str">
        <f t="shared" si="32"/>
        <v/>
      </c>
      <c r="Y125" s="12" t="str">
        <f t="shared" si="33"/>
        <v/>
      </c>
      <c r="Z125" s="12" t="str">
        <f t="shared" si="27"/>
        <v/>
      </c>
      <c r="AA125" s="12" t="str">
        <f t="shared" si="28"/>
        <v/>
      </c>
      <c r="AB125" s="12" t="str">
        <f t="shared" si="29"/>
        <v/>
      </c>
      <c r="AC125" s="12" t="str">
        <f t="shared" si="30"/>
        <v/>
      </c>
      <c r="AD125" s="837"/>
      <c r="AE125" s="837"/>
      <c r="AF125" s="837"/>
      <c r="AG125" s="837"/>
      <c r="AH125" s="505"/>
      <c r="AI125" s="827"/>
      <c r="AJ125" s="827"/>
      <c r="AK125" s="827"/>
      <c r="AL125" s="827"/>
      <c r="AM125" s="827"/>
      <c r="AN125" s="827"/>
      <c r="AO125" s="827"/>
      <c r="AP125" s="827"/>
      <c r="AQ125" s="827"/>
      <c r="AR125" s="492" t="str">
        <f t="shared" si="34"/>
        <v/>
      </c>
      <c r="AS125" s="895"/>
      <c r="AT125" s="506"/>
      <c r="AU125" s="266"/>
      <c r="BA125" s="251"/>
    </row>
    <row r="126" spans="1:53" s="246" customFormat="1" ht="30" customHeight="1" x14ac:dyDescent="0.25">
      <c r="A126" s="842"/>
      <c r="B126" s="13"/>
      <c r="C126" s="14"/>
      <c r="D126" s="14" t="str">
        <f>IFERROR(INDEX(DESEMPATE!$D$3:$D$28,MATCH('EXP GEN.'!B126,DESEMPATE!$C$3:$C$28,0)),"")</f>
        <v/>
      </c>
      <c r="E126" s="315" t="str">
        <f>IFERROR(IF(D126="","",IF(VLOOKUP(D126,DESEMPATE!D$3:$E$28,2,FALSE)=1,"N/A",IF(VLOOKUP(D126,DESEMPATE!D$3:$E$28,2,FALSE)&gt;=0.51,"SI","NO"))),"")</f>
        <v/>
      </c>
      <c r="F126" s="141"/>
      <c r="G126" s="261"/>
      <c r="H126" s="141"/>
      <c r="I126" s="259"/>
      <c r="J126" s="22"/>
      <c r="K126" s="492"/>
      <c r="L126" s="492"/>
      <c r="M126" s="492"/>
      <c r="N126" s="23"/>
      <c r="O126" s="289"/>
      <c r="P126" s="17"/>
      <c r="Q126" s="18" t="str">
        <f t="shared" si="35"/>
        <v/>
      </c>
      <c r="R126" s="19" t="str">
        <f>IFERROR(INDEX(PARAMETROS!$B$53:$B$79,MATCH(Q126,PARAMETROS!$A$53:$A$79,0)),"")</f>
        <v/>
      </c>
      <c r="S126" s="543"/>
      <c r="T126" s="19"/>
      <c r="U126" s="634" t="str">
        <f>IFERROR(IF(T126="","",IF(T126="COP","N/A",IF(OR(T126="USD",T126="US"),1,IF(T126="EUR",VLOOKUP(P126,'SH EURO'!$A$6:$B$6567,2,FALSE),"INGRESAR TASA")))),"")</f>
        <v/>
      </c>
      <c r="V126" s="559" t="str">
        <f t="shared" si="31"/>
        <v/>
      </c>
      <c r="W126" s="21" t="str">
        <f>IFERROR(IF(T126="","",IF(T126="COP",1,IF(U126&lt;&gt;"N/A",VLOOKUP(P126,'SH TRM'!$A$9:$B$8146,2,FALSE),"REVISAR"))),"")</f>
        <v/>
      </c>
      <c r="X126" s="562" t="str">
        <f t="shared" si="32"/>
        <v/>
      </c>
      <c r="Y126" s="12" t="str">
        <f t="shared" si="33"/>
        <v/>
      </c>
      <c r="Z126" s="12" t="str">
        <f t="shared" si="27"/>
        <v/>
      </c>
      <c r="AA126" s="12" t="str">
        <f t="shared" si="28"/>
        <v/>
      </c>
      <c r="AB126" s="12" t="str">
        <f t="shared" si="29"/>
        <v/>
      </c>
      <c r="AC126" s="12" t="str">
        <f t="shared" si="30"/>
        <v/>
      </c>
      <c r="AD126" s="837"/>
      <c r="AE126" s="837"/>
      <c r="AF126" s="837"/>
      <c r="AG126" s="837"/>
      <c r="AH126" s="505"/>
      <c r="AI126" s="827"/>
      <c r="AJ126" s="827"/>
      <c r="AK126" s="827"/>
      <c r="AL126" s="827"/>
      <c r="AM126" s="827"/>
      <c r="AN126" s="827"/>
      <c r="AO126" s="827"/>
      <c r="AP126" s="827"/>
      <c r="AQ126" s="827"/>
      <c r="AR126" s="492" t="str">
        <f t="shared" si="34"/>
        <v/>
      </c>
      <c r="AS126" s="895"/>
      <c r="AT126" s="506"/>
      <c r="AU126" s="266"/>
      <c r="BA126" s="251"/>
    </row>
    <row r="127" spans="1:53" s="246" customFormat="1" ht="30" customHeight="1" x14ac:dyDescent="0.25">
      <c r="A127" s="842"/>
      <c r="B127" s="13"/>
      <c r="C127" s="14"/>
      <c r="D127" s="14" t="str">
        <f>IFERROR(INDEX(DESEMPATE!$D$3:$D$28,MATCH('EXP GEN.'!B127,DESEMPATE!$C$3:$C$28,0)),"")</f>
        <v/>
      </c>
      <c r="E127" s="315" t="str">
        <f>IFERROR(IF(D127="","",IF(VLOOKUP(D127,DESEMPATE!D$3:$E$28,2,FALSE)=1,"N/A",IF(VLOOKUP(D127,DESEMPATE!D$3:$E$28,2,FALSE)&gt;=0.51,"SI","NO"))),"")</f>
        <v/>
      </c>
      <c r="F127" s="141"/>
      <c r="G127" s="261"/>
      <c r="H127" s="141"/>
      <c r="I127" s="259"/>
      <c r="J127" s="22"/>
      <c r="K127" s="492"/>
      <c r="L127" s="492"/>
      <c r="M127" s="492"/>
      <c r="N127" s="23"/>
      <c r="O127" s="289"/>
      <c r="P127" s="17"/>
      <c r="Q127" s="18" t="str">
        <f t="shared" si="35"/>
        <v/>
      </c>
      <c r="R127" s="19" t="str">
        <f>IFERROR(INDEX(PARAMETROS!$B$53:$B$79,MATCH(Q127,PARAMETROS!$A$53:$A$79,0)),"")</f>
        <v/>
      </c>
      <c r="S127" s="543"/>
      <c r="T127" s="19"/>
      <c r="U127" s="634" t="str">
        <f>IFERROR(IF(T127="","",IF(T127="COP","N/A",IF(OR(T127="USD",T127="US"),1,IF(T127="EUR",VLOOKUP(P127,'SH EURO'!$A$6:$B$6567,2,FALSE),"INGRESAR TASA")))),"")</f>
        <v/>
      </c>
      <c r="V127" s="559" t="str">
        <f t="shared" si="31"/>
        <v/>
      </c>
      <c r="W127" s="21" t="str">
        <f>IFERROR(IF(T127="","",IF(T127="COP",1,IF(U127&lt;&gt;"N/A",VLOOKUP(P127,'SH TRM'!$A$9:$B$8146,2,FALSE),"REVISAR"))),"")</f>
        <v/>
      </c>
      <c r="X127" s="562" t="str">
        <f t="shared" si="32"/>
        <v/>
      </c>
      <c r="Y127" s="12" t="str">
        <f t="shared" si="33"/>
        <v/>
      </c>
      <c r="Z127" s="12" t="str">
        <f t="shared" si="27"/>
        <v/>
      </c>
      <c r="AA127" s="12" t="str">
        <f t="shared" si="28"/>
        <v/>
      </c>
      <c r="AB127" s="12" t="str">
        <f t="shared" si="29"/>
        <v/>
      </c>
      <c r="AC127" s="12" t="str">
        <f t="shared" si="30"/>
        <v/>
      </c>
      <c r="AD127" s="837"/>
      <c r="AE127" s="837"/>
      <c r="AF127" s="837"/>
      <c r="AG127" s="837"/>
      <c r="AH127" s="505"/>
      <c r="AI127" s="827"/>
      <c r="AJ127" s="827"/>
      <c r="AK127" s="827"/>
      <c r="AL127" s="827"/>
      <c r="AM127" s="827"/>
      <c r="AN127" s="827"/>
      <c r="AO127" s="827"/>
      <c r="AP127" s="827"/>
      <c r="AQ127" s="827"/>
      <c r="AR127" s="492" t="str">
        <f t="shared" si="34"/>
        <v/>
      </c>
      <c r="AS127" s="895"/>
      <c r="AT127" s="506"/>
      <c r="AU127" s="266"/>
      <c r="BA127" s="251"/>
    </row>
    <row r="128" spans="1:53" s="246" customFormat="1" ht="30" customHeight="1" x14ac:dyDescent="0.25">
      <c r="A128" s="843"/>
      <c r="B128" s="13"/>
      <c r="C128" s="14"/>
      <c r="D128" s="14" t="str">
        <f>IFERROR(INDEX(DESEMPATE!$D$3:$D$28,MATCH('EXP GEN.'!B128,DESEMPATE!$C$3:$C$28,0)),"")</f>
        <v/>
      </c>
      <c r="E128" s="315" t="str">
        <f>IFERROR(IF(D128="","",IF(VLOOKUP(D128,DESEMPATE!D$3:$E$28,2,FALSE)=1,"N/A",IF(VLOOKUP(D128,DESEMPATE!D$3:$E$28,2,FALSE)&gt;=0.51,"SI","NO"))),"")</f>
        <v/>
      </c>
      <c r="F128" s="22"/>
      <c r="G128" s="255"/>
      <c r="H128" s="22"/>
      <c r="I128" s="256"/>
      <c r="J128" s="22"/>
      <c r="K128" s="492"/>
      <c r="L128" s="492"/>
      <c r="M128" s="492"/>
      <c r="N128" s="23"/>
      <c r="O128" s="289"/>
      <c r="P128" s="17"/>
      <c r="Q128" s="18" t="str">
        <f t="shared" si="35"/>
        <v/>
      </c>
      <c r="R128" s="19" t="str">
        <f>IFERROR(INDEX(PARAMETROS!$B$53:$B$79,MATCH(Q128,PARAMETROS!$A$53:$A$79,0)),"")</f>
        <v/>
      </c>
      <c r="S128" s="544"/>
      <c r="T128" s="19"/>
      <c r="U128" s="634" t="str">
        <f>IFERROR(IF(T128="","",IF(T128="COP","N/A",IF(OR(T128="USD",T128="US"),1,IF(T128="EUR",VLOOKUP(P128,'SH EURO'!$A$6:$B$6567,2,FALSE),"INGRESAR TASA")))),"")</f>
        <v/>
      </c>
      <c r="V128" s="559" t="str">
        <f t="shared" si="31"/>
        <v/>
      </c>
      <c r="W128" s="21" t="str">
        <f>IFERROR(IF(T128="","",IF(T128="COP",1,IF(U128&lt;&gt;"N/A",VLOOKUP(P128,'SH TRM'!$A$9:$B$8146,2,FALSE),"REVISAR"))),"")</f>
        <v/>
      </c>
      <c r="X128" s="562" t="str">
        <f t="shared" si="32"/>
        <v/>
      </c>
      <c r="Y128" s="12" t="str">
        <f t="shared" si="33"/>
        <v/>
      </c>
      <c r="Z128" s="12" t="str">
        <f t="shared" si="27"/>
        <v/>
      </c>
      <c r="AA128" s="12" t="str">
        <f t="shared" si="28"/>
        <v/>
      </c>
      <c r="AB128" s="12" t="str">
        <f t="shared" si="29"/>
        <v/>
      </c>
      <c r="AC128" s="12" t="str">
        <f t="shared" si="30"/>
        <v/>
      </c>
      <c r="AD128" s="838"/>
      <c r="AE128" s="838"/>
      <c r="AF128" s="838"/>
      <c r="AG128" s="838"/>
      <c r="AH128" s="341"/>
      <c r="AI128" s="827"/>
      <c r="AJ128" s="827"/>
      <c r="AK128" s="827"/>
      <c r="AL128" s="827"/>
      <c r="AM128" s="827"/>
      <c r="AN128" s="827"/>
      <c r="AO128" s="827"/>
      <c r="AP128" s="827"/>
      <c r="AQ128" s="827"/>
      <c r="AR128" s="492" t="str">
        <f t="shared" si="34"/>
        <v/>
      </c>
      <c r="AS128" s="895"/>
      <c r="AT128" s="264"/>
      <c r="AU128" s="266"/>
      <c r="BA128" s="251"/>
    </row>
    <row r="129" spans="1:53" s="246" customFormat="1" ht="30" customHeight="1" x14ac:dyDescent="0.25">
      <c r="A129" s="843"/>
      <c r="B129" s="13"/>
      <c r="C129" s="14"/>
      <c r="D129" s="14" t="str">
        <f>IFERROR(INDEX(DESEMPATE!$D$3:$D$28,MATCH('EXP GEN.'!B129,DESEMPATE!$C$3:$C$28,0)),"")</f>
        <v/>
      </c>
      <c r="E129" s="315" t="str">
        <f>IFERROR(IF(D129="","",IF(VLOOKUP(D129,DESEMPATE!D$3:$E$28,2,FALSE)=1,"N/A",IF(VLOOKUP(D129,DESEMPATE!D$3:$E$28,2,FALSE)&gt;=0.51,"SI","NO"))),"")</f>
        <v/>
      </c>
      <c r="F129" s="22"/>
      <c r="G129" s="255"/>
      <c r="H129" s="22"/>
      <c r="I129" s="256"/>
      <c r="J129" s="22"/>
      <c r="K129" s="492"/>
      <c r="L129" s="492"/>
      <c r="M129" s="492"/>
      <c r="N129" s="16"/>
      <c r="O129" s="17"/>
      <c r="P129" s="17"/>
      <c r="Q129" s="18" t="str">
        <f t="shared" si="35"/>
        <v/>
      </c>
      <c r="R129" s="19" t="str">
        <f>IFERROR(INDEX(PARAMETROS!$B$53:$B$79,MATCH(Q129,PARAMETROS!$A$53:$A$79,0)),"")</f>
        <v/>
      </c>
      <c r="S129" s="544"/>
      <c r="T129" s="20"/>
      <c r="U129" s="634" t="str">
        <f>IFERROR(IF(T129="","",IF(T129="COP","N/A",IF(OR(T129="USD",T129="US"),1,IF(T129="EUR",VLOOKUP(P129,'SH EURO'!$A$6:$B$6567,2,FALSE),"INGRESAR TASA")))),"")</f>
        <v/>
      </c>
      <c r="V129" s="559" t="str">
        <f t="shared" si="31"/>
        <v/>
      </c>
      <c r="W129" s="21" t="str">
        <f>IFERROR(IF(T129="","",IF(T129="COP",1,IF(U129&lt;&gt;"N/A",VLOOKUP(P129,'SH TRM'!$A$9:$B$8146,2,FALSE),"REVISAR"))),"")</f>
        <v/>
      </c>
      <c r="X129" s="562" t="str">
        <f t="shared" si="32"/>
        <v/>
      </c>
      <c r="Y129" s="12" t="str">
        <f t="shared" si="33"/>
        <v/>
      </c>
      <c r="Z129" s="12" t="str">
        <f t="shared" si="27"/>
        <v/>
      </c>
      <c r="AA129" s="12" t="str">
        <f t="shared" si="28"/>
        <v/>
      </c>
      <c r="AB129" s="12" t="str">
        <f t="shared" si="29"/>
        <v/>
      </c>
      <c r="AC129" s="12" t="str">
        <f t="shared" si="30"/>
        <v/>
      </c>
      <c r="AD129" s="838"/>
      <c r="AE129" s="838"/>
      <c r="AF129" s="838"/>
      <c r="AG129" s="838"/>
      <c r="AH129" s="341"/>
      <c r="AI129" s="827"/>
      <c r="AJ129" s="827"/>
      <c r="AK129" s="827"/>
      <c r="AL129" s="827"/>
      <c r="AM129" s="827"/>
      <c r="AN129" s="827"/>
      <c r="AO129" s="827"/>
      <c r="AP129" s="827"/>
      <c r="AQ129" s="827"/>
      <c r="AR129" s="495" t="str">
        <f t="shared" si="34"/>
        <v/>
      </c>
      <c r="AS129" s="895"/>
      <c r="AT129" s="264"/>
      <c r="AU129" s="266"/>
      <c r="BA129" s="251"/>
    </row>
    <row r="130" spans="1:53" s="246" customFormat="1" ht="30" customHeight="1" x14ac:dyDescent="0.25">
      <c r="A130" s="843"/>
      <c r="B130" s="13"/>
      <c r="C130" s="14"/>
      <c r="D130" s="14" t="str">
        <f>IFERROR(INDEX(DESEMPATE!$D$3:$D$28,MATCH('EXP GEN.'!B130,DESEMPATE!$C$3:$C$28,0)),"")</f>
        <v/>
      </c>
      <c r="E130" s="315" t="str">
        <f>IFERROR(IF(D130="","",IF(VLOOKUP(D130,DESEMPATE!D$3:$E$28,2,FALSE)=1,"N/A",IF(VLOOKUP(D130,DESEMPATE!D$3:$E$28,2,FALSE)&gt;=0.51,"SI","NO"))),"")</f>
        <v/>
      </c>
      <c r="F130" s="22"/>
      <c r="G130" s="255"/>
      <c r="H130" s="22"/>
      <c r="I130" s="256"/>
      <c r="J130" s="22"/>
      <c r="K130" s="492"/>
      <c r="L130" s="492"/>
      <c r="M130" s="492"/>
      <c r="N130" s="16"/>
      <c r="O130" s="17"/>
      <c r="P130" s="17"/>
      <c r="Q130" s="18" t="str">
        <f t="shared" si="35"/>
        <v/>
      </c>
      <c r="R130" s="19" t="str">
        <f>IFERROR(INDEX(PARAMETROS!$B$53:$B$79,MATCH(Q130,PARAMETROS!$A$53:$A$79,0)),"")</f>
        <v/>
      </c>
      <c r="S130" s="544"/>
      <c r="T130" s="20"/>
      <c r="U130" s="634" t="str">
        <f>IFERROR(IF(T130="","",IF(T130="COP","N/A",IF(OR(T130="USD",T130="US"),1,IF(T130="EUR",VLOOKUP(P130,'SH EURO'!$A$6:$B$6567,2,FALSE),"INGRESAR TASA")))),"")</f>
        <v/>
      </c>
      <c r="V130" s="559" t="str">
        <f t="shared" si="31"/>
        <v/>
      </c>
      <c r="W130" s="21" t="str">
        <f>IFERROR(IF(T130="","",IF(T130="COP",1,IF(U130&lt;&gt;"N/A",VLOOKUP(P130,'SH TRM'!$A$9:$B$8146,2,FALSE),"REVISAR"))),"")</f>
        <v/>
      </c>
      <c r="X130" s="562" t="str">
        <f t="shared" si="32"/>
        <v/>
      </c>
      <c r="Y130" s="12" t="str">
        <f t="shared" si="33"/>
        <v/>
      </c>
      <c r="Z130" s="12" t="str">
        <f t="shared" si="27"/>
        <v/>
      </c>
      <c r="AA130" s="12" t="str">
        <f t="shared" si="28"/>
        <v/>
      </c>
      <c r="AB130" s="12" t="str">
        <f t="shared" si="29"/>
        <v/>
      </c>
      <c r="AC130" s="12" t="str">
        <f t="shared" si="30"/>
        <v/>
      </c>
      <c r="AD130" s="838"/>
      <c r="AE130" s="838"/>
      <c r="AF130" s="838"/>
      <c r="AG130" s="838"/>
      <c r="AH130" s="341"/>
      <c r="AI130" s="830"/>
      <c r="AJ130" s="831"/>
      <c r="AK130" s="832"/>
      <c r="AL130" s="830"/>
      <c r="AM130" s="831"/>
      <c r="AN130" s="832"/>
      <c r="AO130" s="830"/>
      <c r="AP130" s="831"/>
      <c r="AQ130" s="832"/>
      <c r="AR130" s="492" t="str">
        <f t="shared" si="34"/>
        <v/>
      </c>
      <c r="AS130" s="895"/>
      <c r="AT130" s="264"/>
      <c r="AU130" s="266"/>
      <c r="BA130" s="251"/>
    </row>
    <row r="131" spans="1:53" s="246" customFormat="1" ht="30" customHeight="1" x14ac:dyDescent="0.25">
      <c r="A131" s="843"/>
      <c r="B131" s="13"/>
      <c r="C131" s="14"/>
      <c r="D131" s="14" t="str">
        <f>IFERROR(INDEX(DESEMPATE!$D$3:$D$28,MATCH('EXP GEN.'!B131,DESEMPATE!$C$3:$C$28,0)),"")</f>
        <v/>
      </c>
      <c r="E131" s="315" t="str">
        <f>IFERROR(IF(D131="","",IF(VLOOKUP(D131,DESEMPATE!D$3:$E$28,2,FALSE)=1,"N/A",IF(VLOOKUP(D131,DESEMPATE!D$3:$E$28,2,FALSE)&gt;=0.51,"SI","NO"))),"")</f>
        <v/>
      </c>
      <c r="F131" s="22"/>
      <c r="G131" s="255"/>
      <c r="H131" s="22"/>
      <c r="I131" s="256"/>
      <c r="J131" s="22"/>
      <c r="K131" s="495"/>
      <c r="L131" s="495"/>
      <c r="M131" s="495"/>
      <c r="N131" s="16"/>
      <c r="O131" s="17"/>
      <c r="P131" s="17"/>
      <c r="Q131" s="18" t="str">
        <f t="shared" si="35"/>
        <v/>
      </c>
      <c r="R131" s="19" t="str">
        <f>IFERROR(INDEX(PARAMETROS!$B$53:$B$79,MATCH(Q131,PARAMETROS!$A$53:$A$79,0)),"")</f>
        <v/>
      </c>
      <c r="S131" s="544"/>
      <c r="T131" s="20"/>
      <c r="U131" s="634" t="str">
        <f>IFERROR(IF(T131="","",IF(T131="COP","N/A",IF(OR(T131="USD",T131="US"),1,IF(T131="EUR",VLOOKUP(P131,'SH EURO'!$A$6:$B$6567,2,FALSE),"INGRESAR TASA")))),"")</f>
        <v/>
      </c>
      <c r="V131" s="559" t="str">
        <f t="shared" si="31"/>
        <v/>
      </c>
      <c r="W131" s="21" t="str">
        <f>IFERROR(IF(T131="","",IF(T131="COP",1,IF(U131&lt;&gt;"N/A",VLOOKUP(P131,'SH TRM'!$A$9:$B$8146,2,FALSE),"REVISAR"))),"")</f>
        <v/>
      </c>
      <c r="X131" s="562" t="str">
        <f t="shared" si="32"/>
        <v/>
      </c>
      <c r="Y131" s="12" t="str">
        <f t="shared" si="33"/>
        <v/>
      </c>
      <c r="Z131" s="12" t="str">
        <f t="shared" si="27"/>
        <v/>
      </c>
      <c r="AA131" s="12" t="str">
        <f t="shared" si="28"/>
        <v/>
      </c>
      <c r="AB131" s="12" t="str">
        <f t="shared" si="29"/>
        <v/>
      </c>
      <c r="AC131" s="12" t="str">
        <f t="shared" si="30"/>
        <v/>
      </c>
      <c r="AD131" s="838"/>
      <c r="AE131" s="838"/>
      <c r="AF131" s="838"/>
      <c r="AG131" s="838"/>
      <c r="AH131" s="341"/>
      <c r="AI131" s="827"/>
      <c r="AJ131" s="827"/>
      <c r="AK131" s="827"/>
      <c r="AL131" s="827"/>
      <c r="AM131" s="827"/>
      <c r="AN131" s="827"/>
      <c r="AO131" s="827"/>
      <c r="AP131" s="827"/>
      <c r="AQ131" s="827"/>
      <c r="AR131" s="495" t="str">
        <f t="shared" si="34"/>
        <v/>
      </c>
      <c r="AS131" s="895"/>
      <c r="AT131" s="264"/>
      <c r="AU131" s="266"/>
      <c r="BA131" s="251"/>
    </row>
    <row r="132" spans="1:53" s="246" customFormat="1" ht="30" customHeight="1" thickBot="1" x14ac:dyDescent="0.3">
      <c r="A132" s="844"/>
      <c r="B132" s="35"/>
      <c r="C132" s="137"/>
      <c r="D132" s="47" t="str">
        <f>IFERROR(INDEX(DESEMPATE!$D$3:$D$28,MATCH('EXP GEN.'!B132,DESEMPATE!$C$3:$C$28,0)),"")</f>
        <v/>
      </c>
      <c r="E132" s="336" t="str">
        <f>IFERROR(IF(D132="","",IF(VLOOKUP(D132,DESEMPATE!D$3:$E$28,2,FALSE)=1,"N/A",IF(VLOOKUP(D132,DESEMPATE!D$3:$E$28,2,FALSE)&gt;=0.51,"SI","NO"))),"")</f>
        <v/>
      </c>
      <c r="F132" s="138"/>
      <c r="G132" s="260"/>
      <c r="H132" s="138"/>
      <c r="I132" s="258"/>
      <c r="J132" s="138"/>
      <c r="K132" s="496"/>
      <c r="L132" s="496"/>
      <c r="M132" s="496"/>
      <c r="N132" s="37"/>
      <c r="O132" s="364"/>
      <c r="P132" s="364"/>
      <c r="Q132" s="38" t="str">
        <f t="shared" si="35"/>
        <v/>
      </c>
      <c r="R132" s="39" t="str">
        <f>IFERROR(INDEX(PARAMETROS!$B$53:$B$79,MATCH(Q132,PARAMETROS!$A$53:$A$79,0)),"")</f>
        <v/>
      </c>
      <c r="S132" s="545"/>
      <c r="T132" s="40"/>
      <c r="U132" s="634" t="str">
        <f>IFERROR(IF(T132="","",IF(T132="COP","N/A",IF(OR(T132="USD",T132="US"),1,IF(T132="EUR",VLOOKUP(P132,'SH EURO'!$A$6:$B$6567,2,FALSE),"INGRESAR TASA")))),"")</f>
        <v/>
      </c>
      <c r="V132" s="560" t="str">
        <f t="shared" si="31"/>
        <v/>
      </c>
      <c r="W132" s="21" t="str">
        <f>IFERROR(IF(T132="","",IF(T132="COP",1,IF(U132&lt;&gt;"N/A",VLOOKUP(P132,'SH TRM'!$A$9:$B$8146,2,FALSE),"REVISAR"))),"")</f>
        <v/>
      </c>
      <c r="X132" s="563" t="str">
        <f t="shared" si="32"/>
        <v/>
      </c>
      <c r="Y132" s="42" t="str">
        <f t="shared" si="33"/>
        <v/>
      </c>
      <c r="Z132" s="42" t="str">
        <f t="shared" si="27"/>
        <v/>
      </c>
      <c r="AA132" s="42" t="str">
        <f t="shared" si="28"/>
        <v/>
      </c>
      <c r="AB132" s="42" t="str">
        <f t="shared" si="29"/>
        <v/>
      </c>
      <c r="AC132" s="42" t="str">
        <f t="shared" si="30"/>
        <v/>
      </c>
      <c r="AD132" s="839"/>
      <c r="AE132" s="839"/>
      <c r="AF132" s="839"/>
      <c r="AG132" s="839"/>
      <c r="AH132" s="342"/>
      <c r="AI132" s="828"/>
      <c r="AJ132" s="828"/>
      <c r="AK132" s="828"/>
      <c r="AL132" s="828"/>
      <c r="AM132" s="828"/>
      <c r="AN132" s="828"/>
      <c r="AO132" s="828"/>
      <c r="AP132" s="828"/>
      <c r="AQ132" s="828"/>
      <c r="AR132" s="496" t="str">
        <f t="shared" si="34"/>
        <v/>
      </c>
      <c r="AS132" s="896"/>
      <c r="AT132" s="263"/>
      <c r="AU132" s="266"/>
      <c r="BA132" s="251"/>
    </row>
    <row r="133" spans="1:53" s="246" customFormat="1" ht="30" customHeight="1" x14ac:dyDescent="0.25">
      <c r="A133" s="841" t="s">
        <v>164</v>
      </c>
      <c r="B133" s="26"/>
      <c r="C133" s="140"/>
      <c r="D133" s="140" t="str">
        <f>IFERROR(INDEX(DESEMPATE!$D$3:$D$28,MATCH('EXP GEN.'!B133,DESEMPATE!$C$3:$C$28,0)),"")</f>
        <v/>
      </c>
      <c r="E133" s="315" t="str">
        <f>IFERROR(IF(D133="","",IF(VLOOKUP(D133,DESEMPATE!D$3:$E$28,2,FALSE)=1,"N/A",IF(VLOOKUP(D133,DESEMPATE!D$3:$E$28,2,FALSE)&gt;=0.51,"SI","NO"))),"")</f>
        <v/>
      </c>
      <c r="F133" s="34"/>
      <c r="G133" s="254"/>
      <c r="H133" s="34"/>
      <c r="I133" s="257"/>
      <c r="J133" s="34"/>
      <c r="K133" s="494"/>
      <c r="L133" s="494"/>
      <c r="M133" s="494"/>
      <c r="N133" s="46"/>
      <c r="O133" s="29"/>
      <c r="P133" s="29"/>
      <c r="Q133" s="30" t="str">
        <f t="shared" si="35"/>
        <v/>
      </c>
      <c r="R133" s="139" t="str">
        <f>IFERROR(INDEX(PARAMETROS!$B$53:$B$79,MATCH(Q133,PARAMETROS!$A$53:$A$79,0)),"")</f>
        <v/>
      </c>
      <c r="S133" s="542"/>
      <c r="T133" s="31"/>
      <c r="U133" s="634" t="str">
        <f>IFERROR(IF(T133="","",IF(T133="COP","N/A",IF(OR(T133="USD",T133="US"),1,IF(T133="EUR",VLOOKUP(P133,'SH EURO'!$A$6:$B$6567,2,FALSE),"INGRESAR TASA")))),"")</f>
        <v/>
      </c>
      <c r="V133" s="558" t="str">
        <f t="shared" si="31"/>
        <v/>
      </c>
      <c r="W133" s="21" t="str">
        <f>IFERROR(IF(T133="","",IF(T133="COP",1,IF(U133&lt;&gt;"N/A",VLOOKUP(P133,'SH TRM'!$A$9:$B$8146,2,FALSE),"REVISAR"))),"")</f>
        <v/>
      </c>
      <c r="X133" s="561" t="str">
        <f t="shared" si="32"/>
        <v/>
      </c>
      <c r="Y133" s="33" t="str">
        <f t="shared" si="33"/>
        <v/>
      </c>
      <c r="Z133" s="33" t="str">
        <f t="shared" si="27"/>
        <v/>
      </c>
      <c r="AA133" s="33" t="str">
        <f t="shared" si="28"/>
        <v/>
      </c>
      <c r="AB133" s="33" t="str">
        <f t="shared" si="29"/>
        <v/>
      </c>
      <c r="AC133" s="33" t="str">
        <f t="shared" si="30"/>
        <v/>
      </c>
      <c r="AD133" s="836" t="str">
        <f>IFERROR(IF(COUNTIF(AC133:AC142,"")=10,"",IF(SUM(AC133:AC142)&gt;=CM010EG,"CUMPLE","NO CUMPLE")),"")</f>
        <v/>
      </c>
      <c r="AE133" s="836" t="str">
        <f>IFERROR(IF(COUNTIF(Z133:Z142,"")=10,"",IF(COUNTIF(E133:E142,"N/A")&gt;0,IF(SUMIF(E133:E142,"N/A",Z133:Z142)&gt;=CM010EGC1,"CUMPLE","NO CUMPLE"),IF(AND(SUM(Z133:Z142)&gt;=CM010EGC1,SUMIF(E133:E142,"SI",Z133:Z142)&gt;=0.51*SUM(Z133:Z142)),"CUMPLE","NO CUMPLE"))),"")</f>
        <v/>
      </c>
      <c r="AF133" s="836" t="str">
        <f>IFERROR(IF(COUNTIF(AA133:AA142,"")=10,"",IF(COUNTIF(E133:E142,"N/A")&gt;0,IF(SUMIF(E133:E142,"N/A",AA133:AA142)&gt;=CM010EGC2,"CUMPLE","NO CUMPLE"),IF(SUM(AA133:AA142)&gt;=CM010EGC2,"CUMPLE","NO CUMPLE"))),"")</f>
        <v/>
      </c>
      <c r="AG133" s="836" t="str">
        <f>IFERROR(IF(COUNTIF(AB133:AB142,"")=10,"",IF(COUNTIF(E133:E142,"N/A")&gt;0,IF(SUMIF(E133:E142,"N/A",AB133:AB142)&gt;=CM010EGC3,"CUMPLE","NO CUMPLE"),IF(SUM(AB133:AB142)&gt;=CM010EGC3,"CUMPLE","NO CUMPLE"))),"")</f>
        <v/>
      </c>
      <c r="AH133" s="340"/>
      <c r="AI133" s="829"/>
      <c r="AJ133" s="829"/>
      <c r="AK133" s="829"/>
      <c r="AL133" s="829"/>
      <c r="AM133" s="829"/>
      <c r="AN133" s="829"/>
      <c r="AO133" s="829"/>
      <c r="AP133" s="829"/>
      <c r="AQ133" s="829"/>
      <c r="AR133" s="494" t="str">
        <f t="shared" si="34"/>
        <v/>
      </c>
      <c r="AS133" s="894" t="s">
        <v>209</v>
      </c>
      <c r="AT133" s="265"/>
      <c r="AU133" s="266"/>
      <c r="BA133" s="251"/>
    </row>
    <row r="134" spans="1:53" s="246" customFormat="1" ht="30" customHeight="1" x14ac:dyDescent="0.25">
      <c r="A134" s="842"/>
      <c r="B134" s="13"/>
      <c r="C134" s="14"/>
      <c r="D134" s="14" t="str">
        <f>IFERROR(INDEX(DESEMPATE!$D$3:$D$28,MATCH('EXP GEN.'!B134,DESEMPATE!$C$3:$C$28,0)),"")</f>
        <v/>
      </c>
      <c r="E134" s="315" t="str">
        <f>IFERROR(IF(D134="","",IF(VLOOKUP(D134,DESEMPATE!D$3:$E$28,2,FALSE)=1,"N/A",IF(VLOOKUP(D134,DESEMPATE!D$3:$E$28,2,FALSE)&gt;=0.51,"SI","NO"))),"")</f>
        <v/>
      </c>
      <c r="F134" s="141"/>
      <c r="G134" s="261"/>
      <c r="H134" s="141"/>
      <c r="I134" s="259"/>
      <c r="J134" s="22"/>
      <c r="K134" s="492"/>
      <c r="L134" s="492"/>
      <c r="M134" s="492"/>
      <c r="N134" s="23"/>
      <c r="O134" s="289"/>
      <c r="P134" s="17"/>
      <c r="Q134" s="18" t="str">
        <f t="shared" si="35"/>
        <v/>
      </c>
      <c r="R134" s="19" t="str">
        <f>IFERROR(INDEX(PARAMETROS!$B$53:$B$79,MATCH(Q134,PARAMETROS!$A$53:$A$79,0)),"")</f>
        <v/>
      </c>
      <c r="S134" s="543"/>
      <c r="T134" s="19"/>
      <c r="U134" s="634" t="str">
        <f>IFERROR(IF(T134="","",IF(T134="COP","N/A",IF(OR(T134="USD",T134="US"),1,IF(T134="EUR",VLOOKUP(P134,'SH EURO'!$A$6:$B$6567,2,FALSE),"INGRESAR TASA")))),"")</f>
        <v/>
      </c>
      <c r="V134" s="559" t="str">
        <f t="shared" si="31"/>
        <v/>
      </c>
      <c r="W134" s="21" t="str">
        <f>IFERROR(IF(T134="","",IF(T134="COP",1,IF(U134&lt;&gt;"N/A",VLOOKUP(P134,'SH TRM'!$A$9:$B$8146,2,FALSE),"REVISAR"))),"")</f>
        <v/>
      </c>
      <c r="X134" s="562" t="str">
        <f t="shared" si="32"/>
        <v/>
      </c>
      <c r="Y134" s="12" t="str">
        <f t="shared" si="33"/>
        <v/>
      </c>
      <c r="Z134" s="12" t="str">
        <f t="shared" si="27"/>
        <v/>
      </c>
      <c r="AA134" s="12" t="str">
        <f t="shared" si="28"/>
        <v/>
      </c>
      <c r="AB134" s="12" t="str">
        <f t="shared" si="29"/>
        <v/>
      </c>
      <c r="AC134" s="12" t="str">
        <f t="shared" si="30"/>
        <v/>
      </c>
      <c r="AD134" s="837"/>
      <c r="AE134" s="837"/>
      <c r="AF134" s="837"/>
      <c r="AG134" s="837"/>
      <c r="AH134" s="505"/>
      <c r="AI134" s="827"/>
      <c r="AJ134" s="827"/>
      <c r="AK134" s="827"/>
      <c r="AL134" s="827"/>
      <c r="AM134" s="827"/>
      <c r="AN134" s="827"/>
      <c r="AO134" s="827"/>
      <c r="AP134" s="827"/>
      <c r="AQ134" s="827"/>
      <c r="AR134" s="492" t="str">
        <f t="shared" si="34"/>
        <v/>
      </c>
      <c r="AS134" s="895"/>
      <c r="AT134" s="506"/>
      <c r="AU134" s="266"/>
      <c r="BA134" s="251"/>
    </row>
    <row r="135" spans="1:53" s="246" customFormat="1" ht="30" customHeight="1" x14ac:dyDescent="0.25">
      <c r="A135" s="842"/>
      <c r="B135" s="13"/>
      <c r="C135" s="14"/>
      <c r="D135" s="14" t="str">
        <f>IFERROR(INDEX(DESEMPATE!$D$3:$D$28,MATCH('EXP GEN.'!B135,DESEMPATE!$C$3:$C$28,0)),"")</f>
        <v/>
      </c>
      <c r="E135" s="315" t="str">
        <f>IFERROR(IF(D135="","",IF(VLOOKUP(D135,DESEMPATE!D$3:$E$28,2,FALSE)=1,"N/A",IF(VLOOKUP(D135,DESEMPATE!D$3:$E$28,2,FALSE)&gt;=0.51,"SI","NO"))),"")</f>
        <v/>
      </c>
      <c r="F135" s="141"/>
      <c r="G135" s="261"/>
      <c r="H135" s="141"/>
      <c r="I135" s="259"/>
      <c r="J135" s="22"/>
      <c r="K135" s="492"/>
      <c r="L135" s="492"/>
      <c r="M135" s="492"/>
      <c r="N135" s="23"/>
      <c r="O135" s="289"/>
      <c r="P135" s="17"/>
      <c r="Q135" s="18" t="str">
        <f t="shared" si="35"/>
        <v/>
      </c>
      <c r="R135" s="19" t="str">
        <f>IFERROR(INDEX(PARAMETROS!$B$53:$B$79,MATCH(Q135,PARAMETROS!$A$53:$A$79,0)),"")</f>
        <v/>
      </c>
      <c r="S135" s="543"/>
      <c r="T135" s="19"/>
      <c r="U135" s="634" t="str">
        <f>IFERROR(IF(T135="","",IF(T135="COP","N/A",IF(OR(T135="USD",T135="US"),1,IF(T135="EUR",VLOOKUP(P135,'SH EURO'!$A$6:$B$6567,2,FALSE),"INGRESAR TASA")))),"")</f>
        <v/>
      </c>
      <c r="V135" s="559" t="str">
        <f t="shared" si="31"/>
        <v/>
      </c>
      <c r="W135" s="21" t="str">
        <f>IFERROR(IF(T135="","",IF(T135="COP",1,IF(U135&lt;&gt;"N/A",VLOOKUP(P135,'SH TRM'!$A$9:$B$8146,2,FALSE),"REVISAR"))),"")</f>
        <v/>
      </c>
      <c r="X135" s="562" t="str">
        <f t="shared" si="32"/>
        <v/>
      </c>
      <c r="Y135" s="12" t="str">
        <f t="shared" si="33"/>
        <v/>
      </c>
      <c r="Z135" s="12" t="str">
        <f t="shared" si="27"/>
        <v/>
      </c>
      <c r="AA135" s="12" t="str">
        <f t="shared" si="28"/>
        <v/>
      </c>
      <c r="AB135" s="12" t="str">
        <f t="shared" si="29"/>
        <v/>
      </c>
      <c r="AC135" s="12" t="str">
        <f t="shared" si="30"/>
        <v/>
      </c>
      <c r="AD135" s="837"/>
      <c r="AE135" s="837"/>
      <c r="AF135" s="837"/>
      <c r="AG135" s="837"/>
      <c r="AH135" s="505"/>
      <c r="AI135" s="827"/>
      <c r="AJ135" s="827"/>
      <c r="AK135" s="827"/>
      <c r="AL135" s="827"/>
      <c r="AM135" s="827"/>
      <c r="AN135" s="827"/>
      <c r="AO135" s="827"/>
      <c r="AP135" s="827"/>
      <c r="AQ135" s="827"/>
      <c r="AR135" s="492" t="str">
        <f t="shared" si="34"/>
        <v/>
      </c>
      <c r="AS135" s="895"/>
      <c r="AT135" s="506"/>
      <c r="AU135" s="266"/>
      <c r="BA135" s="251"/>
    </row>
    <row r="136" spans="1:53" s="246" customFormat="1" ht="30" customHeight="1" x14ac:dyDescent="0.25">
      <c r="A136" s="842"/>
      <c r="B136" s="13"/>
      <c r="C136" s="14"/>
      <c r="D136" s="14" t="str">
        <f>IFERROR(INDEX(DESEMPATE!$D$3:$D$28,MATCH('EXP GEN.'!B136,DESEMPATE!$C$3:$C$28,0)),"")</f>
        <v/>
      </c>
      <c r="E136" s="315" t="str">
        <f>IFERROR(IF(D136="","",IF(VLOOKUP(D136,DESEMPATE!D$3:$E$28,2,FALSE)=1,"N/A",IF(VLOOKUP(D136,DESEMPATE!D$3:$E$28,2,FALSE)&gt;=0.51,"SI","NO"))),"")</f>
        <v/>
      </c>
      <c r="F136" s="141"/>
      <c r="G136" s="261"/>
      <c r="H136" s="141"/>
      <c r="I136" s="259"/>
      <c r="J136" s="22"/>
      <c r="K136" s="492"/>
      <c r="L136" s="492"/>
      <c r="M136" s="492"/>
      <c r="N136" s="23"/>
      <c r="O136" s="289"/>
      <c r="P136" s="17"/>
      <c r="Q136" s="18" t="str">
        <f t="shared" si="35"/>
        <v/>
      </c>
      <c r="R136" s="19" t="str">
        <f>IFERROR(INDEX(PARAMETROS!$B$53:$B$79,MATCH(Q136,PARAMETROS!$A$53:$A$79,0)),"")</f>
        <v/>
      </c>
      <c r="S136" s="543"/>
      <c r="T136" s="19"/>
      <c r="U136" s="634" t="str">
        <f>IFERROR(IF(T136="","",IF(T136="COP","N/A",IF(OR(T136="USD",T136="US"),1,IF(T136="EUR",VLOOKUP(P136,'SH EURO'!$A$6:$B$6567,2,FALSE),"INGRESAR TASA")))),"")</f>
        <v/>
      </c>
      <c r="V136" s="559" t="str">
        <f t="shared" si="31"/>
        <v/>
      </c>
      <c r="W136" s="21" t="str">
        <f>IFERROR(IF(T136="","",IF(T136="COP",1,IF(U136&lt;&gt;"N/A",VLOOKUP(P136,'SH TRM'!$A$9:$B$8146,2,FALSE),"REVISAR"))),"")</f>
        <v/>
      </c>
      <c r="X136" s="562" t="str">
        <f t="shared" si="32"/>
        <v/>
      </c>
      <c r="Y136" s="12" t="str">
        <f t="shared" si="33"/>
        <v/>
      </c>
      <c r="Z136" s="12" t="str">
        <f t="shared" si="27"/>
        <v/>
      </c>
      <c r="AA136" s="12" t="str">
        <f t="shared" si="28"/>
        <v/>
      </c>
      <c r="AB136" s="12" t="str">
        <f t="shared" si="29"/>
        <v/>
      </c>
      <c r="AC136" s="12" t="str">
        <f t="shared" si="30"/>
        <v/>
      </c>
      <c r="AD136" s="837"/>
      <c r="AE136" s="837"/>
      <c r="AF136" s="837"/>
      <c r="AG136" s="837"/>
      <c r="AH136" s="505"/>
      <c r="AI136" s="827"/>
      <c r="AJ136" s="827"/>
      <c r="AK136" s="827"/>
      <c r="AL136" s="827"/>
      <c r="AM136" s="827"/>
      <c r="AN136" s="827"/>
      <c r="AO136" s="827"/>
      <c r="AP136" s="827"/>
      <c r="AQ136" s="827"/>
      <c r="AR136" s="492" t="str">
        <f t="shared" si="34"/>
        <v/>
      </c>
      <c r="AS136" s="895"/>
      <c r="AT136" s="506"/>
      <c r="AU136" s="266"/>
      <c r="BA136" s="251"/>
    </row>
    <row r="137" spans="1:53" s="246" customFormat="1" ht="30" customHeight="1" x14ac:dyDescent="0.25">
      <c r="A137" s="842"/>
      <c r="B137" s="13"/>
      <c r="C137" s="14"/>
      <c r="D137" s="14" t="str">
        <f>IFERROR(INDEX(DESEMPATE!$D$3:$D$28,MATCH('EXP GEN.'!B137,DESEMPATE!$C$3:$C$28,0)),"")</f>
        <v/>
      </c>
      <c r="E137" s="315" t="str">
        <f>IFERROR(IF(D137="","",IF(VLOOKUP(D137,DESEMPATE!D$3:$E$28,2,FALSE)=1,"N/A",IF(VLOOKUP(D137,DESEMPATE!D$3:$E$28,2,FALSE)&gt;=0.51,"SI","NO"))),"")</f>
        <v/>
      </c>
      <c r="F137" s="141"/>
      <c r="G137" s="261"/>
      <c r="H137" s="141"/>
      <c r="I137" s="259"/>
      <c r="J137" s="22"/>
      <c r="K137" s="492"/>
      <c r="L137" s="492"/>
      <c r="M137" s="492"/>
      <c r="N137" s="23"/>
      <c r="O137" s="289"/>
      <c r="P137" s="17"/>
      <c r="Q137" s="18" t="str">
        <f t="shared" si="35"/>
        <v/>
      </c>
      <c r="R137" s="19" t="str">
        <f>IFERROR(INDEX(PARAMETROS!$B$53:$B$79,MATCH(Q137,PARAMETROS!$A$53:$A$79,0)),"")</f>
        <v/>
      </c>
      <c r="S137" s="543"/>
      <c r="T137" s="19"/>
      <c r="U137" s="634" t="str">
        <f>IFERROR(IF(T137="","",IF(T137="COP","N/A",IF(OR(T137="USD",T137="US"),1,IF(T137="EUR",VLOOKUP(P137,'SH EURO'!$A$6:$B$6567,2,FALSE),"INGRESAR TASA")))),"")</f>
        <v/>
      </c>
      <c r="V137" s="559" t="str">
        <f t="shared" si="31"/>
        <v/>
      </c>
      <c r="W137" s="21" t="str">
        <f>IFERROR(IF(T137="","",IF(T137="COP",1,IF(U137&lt;&gt;"N/A",VLOOKUP(P137,'SH TRM'!$A$9:$B$8146,2,FALSE),"REVISAR"))),"")</f>
        <v/>
      </c>
      <c r="X137" s="562" t="str">
        <f t="shared" si="32"/>
        <v/>
      </c>
      <c r="Y137" s="12" t="str">
        <f t="shared" si="33"/>
        <v/>
      </c>
      <c r="Z137" s="12" t="str">
        <f t="shared" si="27"/>
        <v/>
      </c>
      <c r="AA137" s="12" t="str">
        <f t="shared" si="28"/>
        <v/>
      </c>
      <c r="AB137" s="12" t="str">
        <f t="shared" si="29"/>
        <v/>
      </c>
      <c r="AC137" s="12" t="str">
        <f t="shared" si="30"/>
        <v/>
      </c>
      <c r="AD137" s="837"/>
      <c r="AE137" s="837"/>
      <c r="AF137" s="837"/>
      <c r="AG137" s="837"/>
      <c r="AH137" s="505"/>
      <c r="AI137" s="827"/>
      <c r="AJ137" s="827"/>
      <c r="AK137" s="827"/>
      <c r="AL137" s="827"/>
      <c r="AM137" s="827"/>
      <c r="AN137" s="827"/>
      <c r="AO137" s="827"/>
      <c r="AP137" s="827"/>
      <c r="AQ137" s="827"/>
      <c r="AR137" s="492" t="str">
        <f t="shared" si="34"/>
        <v/>
      </c>
      <c r="AS137" s="895"/>
      <c r="AT137" s="506"/>
      <c r="AU137" s="266"/>
      <c r="BA137" s="251"/>
    </row>
    <row r="138" spans="1:53" s="246" customFormat="1" ht="30" customHeight="1" x14ac:dyDescent="0.25">
      <c r="A138" s="843"/>
      <c r="B138" s="13"/>
      <c r="C138" s="14"/>
      <c r="D138" s="14" t="str">
        <f>IFERROR(INDEX(DESEMPATE!$D$3:$D$28,MATCH('EXP GEN.'!B138,DESEMPATE!$C$3:$C$28,0)),"")</f>
        <v/>
      </c>
      <c r="E138" s="315" t="str">
        <f>IFERROR(IF(D138="","",IF(VLOOKUP(D138,DESEMPATE!D$3:$E$28,2,FALSE)=1,"N/A",IF(VLOOKUP(D138,DESEMPATE!D$3:$E$28,2,FALSE)&gt;=0.51,"SI","NO"))),"")</f>
        <v/>
      </c>
      <c r="F138" s="22"/>
      <c r="G138" s="255"/>
      <c r="H138" s="22"/>
      <c r="I138" s="256"/>
      <c r="J138" s="22"/>
      <c r="K138" s="492"/>
      <c r="L138" s="492"/>
      <c r="M138" s="492"/>
      <c r="N138" s="23"/>
      <c r="O138" s="289"/>
      <c r="P138" s="17"/>
      <c r="Q138" s="18" t="str">
        <f t="shared" si="35"/>
        <v/>
      </c>
      <c r="R138" s="19" t="str">
        <f>IFERROR(INDEX(PARAMETROS!$B$53:$B$79,MATCH(Q138,PARAMETROS!$A$53:$A$79,0)),"")</f>
        <v/>
      </c>
      <c r="S138" s="544"/>
      <c r="T138" s="19"/>
      <c r="U138" s="634" t="str">
        <f>IFERROR(IF(T138="","",IF(T138="COP","N/A",IF(OR(T138="USD",T138="US"),1,IF(T138="EUR",VLOOKUP(P138,'SH EURO'!$A$6:$B$6567,2,FALSE),"INGRESAR TASA")))),"")</f>
        <v/>
      </c>
      <c r="V138" s="559" t="str">
        <f t="shared" si="31"/>
        <v/>
      </c>
      <c r="W138" s="21" t="str">
        <f>IFERROR(IF(T138="","",IF(T138="COP",1,IF(U138&lt;&gt;"N/A",VLOOKUP(P138,'SH TRM'!$A$9:$B$8146,2,FALSE),"REVISAR"))),"")</f>
        <v/>
      </c>
      <c r="X138" s="562" t="str">
        <f t="shared" si="32"/>
        <v/>
      </c>
      <c r="Y138" s="12" t="str">
        <f t="shared" si="33"/>
        <v/>
      </c>
      <c r="Z138" s="12" t="str">
        <f t="shared" si="27"/>
        <v/>
      </c>
      <c r="AA138" s="12" t="str">
        <f t="shared" si="28"/>
        <v/>
      </c>
      <c r="AB138" s="12" t="str">
        <f t="shared" si="29"/>
        <v/>
      </c>
      <c r="AC138" s="12" t="str">
        <f t="shared" si="30"/>
        <v/>
      </c>
      <c r="AD138" s="838"/>
      <c r="AE138" s="838"/>
      <c r="AF138" s="838"/>
      <c r="AG138" s="838"/>
      <c r="AH138" s="341"/>
      <c r="AI138" s="827"/>
      <c r="AJ138" s="827"/>
      <c r="AK138" s="827"/>
      <c r="AL138" s="827"/>
      <c r="AM138" s="827"/>
      <c r="AN138" s="827"/>
      <c r="AO138" s="827"/>
      <c r="AP138" s="827"/>
      <c r="AQ138" s="827"/>
      <c r="AR138" s="492" t="str">
        <f t="shared" si="34"/>
        <v/>
      </c>
      <c r="AS138" s="895"/>
      <c r="AT138" s="264"/>
      <c r="AU138" s="266"/>
      <c r="BA138" s="251"/>
    </row>
    <row r="139" spans="1:53" s="246" customFormat="1" ht="30" customHeight="1" x14ac:dyDescent="0.25">
      <c r="A139" s="843"/>
      <c r="B139" s="13"/>
      <c r="C139" s="14"/>
      <c r="D139" s="14" t="str">
        <f>IFERROR(INDEX(DESEMPATE!$D$3:$D$28,MATCH('EXP GEN.'!B139,DESEMPATE!$C$3:$C$28,0)),"")</f>
        <v/>
      </c>
      <c r="E139" s="315" t="str">
        <f>IFERROR(IF(D139="","",IF(VLOOKUP(D139,DESEMPATE!D$3:$E$28,2,FALSE)=1,"N/A",IF(VLOOKUP(D139,DESEMPATE!D$3:$E$28,2,FALSE)&gt;=0.51,"SI","NO"))),"")</f>
        <v/>
      </c>
      <c r="F139" s="22"/>
      <c r="G139" s="255"/>
      <c r="H139" s="22"/>
      <c r="I139" s="256"/>
      <c r="J139" s="22"/>
      <c r="K139" s="492"/>
      <c r="L139" s="492"/>
      <c r="M139" s="492"/>
      <c r="N139" s="16"/>
      <c r="O139" s="17"/>
      <c r="P139" s="17"/>
      <c r="Q139" s="18" t="str">
        <f t="shared" si="35"/>
        <v/>
      </c>
      <c r="R139" s="19" t="str">
        <f>IFERROR(INDEX(PARAMETROS!$B$53:$B$79,MATCH(Q139,PARAMETROS!$A$53:$A$79,0)),"")</f>
        <v/>
      </c>
      <c r="S139" s="544"/>
      <c r="T139" s="20"/>
      <c r="U139" s="634" t="str">
        <f>IFERROR(IF(T139="","",IF(T139="COP","N/A",IF(OR(T139="USD",T139="US"),1,IF(T139="EUR",VLOOKUP(P139,'SH EURO'!$A$6:$B$6567,2,FALSE),"INGRESAR TASA")))),"")</f>
        <v/>
      </c>
      <c r="V139" s="559" t="str">
        <f t="shared" si="31"/>
        <v/>
      </c>
      <c r="W139" s="21" t="str">
        <f>IFERROR(IF(T139="","",IF(T139="COP",1,IF(U139&lt;&gt;"N/A",VLOOKUP(P139,'SH TRM'!$A$9:$B$8146,2,FALSE),"REVISAR"))),"")</f>
        <v/>
      </c>
      <c r="X139" s="562" t="str">
        <f t="shared" si="32"/>
        <v/>
      </c>
      <c r="Y139" s="12" t="str">
        <f t="shared" si="33"/>
        <v/>
      </c>
      <c r="Z139" s="12" t="str">
        <f t="shared" si="27"/>
        <v/>
      </c>
      <c r="AA139" s="12" t="str">
        <f t="shared" si="28"/>
        <v/>
      </c>
      <c r="AB139" s="12" t="str">
        <f t="shared" si="29"/>
        <v/>
      </c>
      <c r="AC139" s="12" t="str">
        <f t="shared" si="30"/>
        <v/>
      </c>
      <c r="AD139" s="838"/>
      <c r="AE139" s="838"/>
      <c r="AF139" s="838"/>
      <c r="AG139" s="838"/>
      <c r="AH139" s="341"/>
      <c r="AI139" s="827"/>
      <c r="AJ139" s="827"/>
      <c r="AK139" s="827"/>
      <c r="AL139" s="827"/>
      <c r="AM139" s="827"/>
      <c r="AN139" s="827"/>
      <c r="AO139" s="827"/>
      <c r="AP139" s="827"/>
      <c r="AQ139" s="827"/>
      <c r="AR139" s="495" t="str">
        <f t="shared" si="34"/>
        <v/>
      </c>
      <c r="AS139" s="895"/>
      <c r="AT139" s="264"/>
      <c r="AU139" s="266"/>
      <c r="BA139" s="251"/>
    </row>
    <row r="140" spans="1:53" s="246" customFormat="1" ht="30" customHeight="1" x14ac:dyDescent="0.25">
      <c r="A140" s="843"/>
      <c r="B140" s="13"/>
      <c r="C140" s="14"/>
      <c r="D140" s="14" t="str">
        <f>IFERROR(INDEX(DESEMPATE!$D$3:$D$28,MATCH('EXP GEN.'!B140,DESEMPATE!$C$3:$C$28,0)),"")</f>
        <v/>
      </c>
      <c r="E140" s="315" t="str">
        <f>IFERROR(IF(D140="","",IF(VLOOKUP(D140,DESEMPATE!D$3:$E$28,2,FALSE)=1,"N/A",IF(VLOOKUP(D140,DESEMPATE!D$3:$E$28,2,FALSE)&gt;=0.51,"SI","NO"))),"")</f>
        <v/>
      </c>
      <c r="F140" s="22"/>
      <c r="G140" s="255"/>
      <c r="H140" s="22"/>
      <c r="I140" s="256"/>
      <c r="J140" s="22"/>
      <c r="K140" s="492"/>
      <c r="L140" s="492"/>
      <c r="M140" s="492"/>
      <c r="N140" s="16"/>
      <c r="O140" s="17"/>
      <c r="P140" s="17"/>
      <c r="Q140" s="18" t="str">
        <f t="shared" si="35"/>
        <v/>
      </c>
      <c r="R140" s="19" t="str">
        <f>IFERROR(INDEX(PARAMETROS!$B$53:$B$79,MATCH(Q140,PARAMETROS!$A$53:$A$79,0)),"")</f>
        <v/>
      </c>
      <c r="S140" s="544"/>
      <c r="T140" s="20"/>
      <c r="U140" s="634" t="str">
        <f>IFERROR(IF(T140="","",IF(T140="COP","N/A",IF(OR(T140="USD",T140="US"),1,IF(T140="EUR",VLOOKUP(P140,'SH EURO'!$A$6:$B$6567,2,FALSE),"INGRESAR TASA")))),"")</f>
        <v/>
      </c>
      <c r="V140" s="559" t="str">
        <f t="shared" si="31"/>
        <v/>
      </c>
      <c r="W140" s="21" t="str">
        <f>IFERROR(IF(T140="","",IF(T140="COP",1,IF(U140&lt;&gt;"N/A",VLOOKUP(P140,'SH TRM'!$A$9:$B$8146,2,FALSE),"REVISAR"))),"")</f>
        <v/>
      </c>
      <c r="X140" s="562" t="str">
        <f t="shared" si="32"/>
        <v/>
      </c>
      <c r="Y140" s="12" t="str">
        <f t="shared" si="33"/>
        <v/>
      </c>
      <c r="Z140" s="12" t="str">
        <f t="shared" si="27"/>
        <v/>
      </c>
      <c r="AA140" s="12" t="str">
        <f t="shared" si="28"/>
        <v/>
      </c>
      <c r="AB140" s="12" t="str">
        <f t="shared" si="29"/>
        <v/>
      </c>
      <c r="AC140" s="12" t="str">
        <f t="shared" si="30"/>
        <v/>
      </c>
      <c r="AD140" s="838"/>
      <c r="AE140" s="838"/>
      <c r="AF140" s="838"/>
      <c r="AG140" s="838"/>
      <c r="AH140" s="341"/>
      <c r="AI140" s="830"/>
      <c r="AJ140" s="831"/>
      <c r="AK140" s="832"/>
      <c r="AL140" s="830"/>
      <c r="AM140" s="831"/>
      <c r="AN140" s="832"/>
      <c r="AO140" s="830"/>
      <c r="AP140" s="831"/>
      <c r="AQ140" s="832"/>
      <c r="AR140" s="492" t="str">
        <f t="shared" si="34"/>
        <v/>
      </c>
      <c r="AS140" s="895"/>
      <c r="AT140" s="264"/>
      <c r="AU140" s="266"/>
      <c r="BA140" s="251"/>
    </row>
    <row r="141" spans="1:53" s="246" customFormat="1" ht="30" customHeight="1" x14ac:dyDescent="0.25">
      <c r="A141" s="843"/>
      <c r="B141" s="13"/>
      <c r="C141" s="14"/>
      <c r="D141" s="14" t="str">
        <f>IFERROR(INDEX(DESEMPATE!$D$3:$D$28,MATCH('EXP GEN.'!B141,DESEMPATE!$C$3:$C$28,0)),"")</f>
        <v/>
      </c>
      <c r="E141" s="315" t="str">
        <f>IFERROR(IF(D141="","",IF(VLOOKUP(D141,DESEMPATE!D$3:$E$28,2,FALSE)=1,"N/A",IF(VLOOKUP(D141,DESEMPATE!D$3:$E$28,2,FALSE)&gt;=0.51,"SI","NO"))),"")</f>
        <v/>
      </c>
      <c r="F141" s="22"/>
      <c r="G141" s="255"/>
      <c r="H141" s="22"/>
      <c r="I141" s="256"/>
      <c r="J141" s="22"/>
      <c r="K141" s="495"/>
      <c r="L141" s="495"/>
      <c r="M141" s="495"/>
      <c r="N141" s="16"/>
      <c r="O141" s="17"/>
      <c r="P141" s="17"/>
      <c r="Q141" s="18" t="str">
        <f t="shared" si="35"/>
        <v/>
      </c>
      <c r="R141" s="19" t="str">
        <f>IFERROR(INDEX(PARAMETROS!$B$53:$B$79,MATCH(Q141,PARAMETROS!$A$53:$A$79,0)),"")</f>
        <v/>
      </c>
      <c r="S141" s="544"/>
      <c r="T141" s="20"/>
      <c r="U141" s="634" t="str">
        <f>IFERROR(IF(T141="","",IF(T141="COP","N/A",IF(OR(T141="USD",T141="US"),1,IF(T141="EUR",VLOOKUP(P141,'SH EURO'!$A$6:$B$6567,2,FALSE),"INGRESAR TASA")))),"")</f>
        <v/>
      </c>
      <c r="V141" s="559" t="str">
        <f t="shared" si="31"/>
        <v/>
      </c>
      <c r="W141" s="21" t="str">
        <f>IFERROR(IF(T141="","",IF(T141="COP",1,IF(U141&lt;&gt;"N/A",VLOOKUP(P141,'SH TRM'!$A$9:$B$8146,2,FALSE),"REVISAR"))),"")</f>
        <v/>
      </c>
      <c r="X141" s="562" t="str">
        <f t="shared" si="32"/>
        <v/>
      </c>
      <c r="Y141" s="12" t="str">
        <f t="shared" si="33"/>
        <v/>
      </c>
      <c r="Z141" s="12" t="str">
        <f t="shared" si="27"/>
        <v/>
      </c>
      <c r="AA141" s="12" t="str">
        <f t="shared" si="28"/>
        <v/>
      </c>
      <c r="AB141" s="12" t="str">
        <f t="shared" si="29"/>
        <v/>
      </c>
      <c r="AC141" s="12" t="str">
        <f t="shared" si="30"/>
        <v/>
      </c>
      <c r="AD141" s="838"/>
      <c r="AE141" s="838"/>
      <c r="AF141" s="838"/>
      <c r="AG141" s="838"/>
      <c r="AH141" s="341"/>
      <c r="AI141" s="827"/>
      <c r="AJ141" s="827"/>
      <c r="AK141" s="827"/>
      <c r="AL141" s="827"/>
      <c r="AM141" s="827"/>
      <c r="AN141" s="827"/>
      <c r="AO141" s="827"/>
      <c r="AP141" s="827"/>
      <c r="AQ141" s="827"/>
      <c r="AR141" s="495" t="str">
        <f t="shared" si="34"/>
        <v/>
      </c>
      <c r="AS141" s="895"/>
      <c r="AT141" s="264"/>
      <c r="AU141" s="266"/>
      <c r="BA141" s="251"/>
    </row>
    <row r="142" spans="1:53" s="246" customFormat="1" ht="30" customHeight="1" thickBot="1" x14ac:dyDescent="0.3">
      <c r="A142" s="844"/>
      <c r="B142" s="35"/>
      <c r="C142" s="137"/>
      <c r="D142" s="47" t="str">
        <f>IFERROR(INDEX(DESEMPATE!$D$3:$D$28,MATCH('EXP GEN.'!B142,DESEMPATE!$C$3:$C$28,0)),"")</f>
        <v/>
      </c>
      <c r="E142" s="336" t="str">
        <f>IFERROR(IF(D142="","",IF(VLOOKUP(D142,DESEMPATE!D$3:$E$28,2,FALSE)=1,"N/A",IF(VLOOKUP(D142,DESEMPATE!D$3:$E$28,2,FALSE)&gt;=0.51,"SI","NO"))),"")</f>
        <v/>
      </c>
      <c r="F142" s="138"/>
      <c r="G142" s="260"/>
      <c r="H142" s="138"/>
      <c r="I142" s="258"/>
      <c r="J142" s="138"/>
      <c r="K142" s="496"/>
      <c r="L142" s="496"/>
      <c r="M142" s="496"/>
      <c r="N142" s="37"/>
      <c r="O142" s="364"/>
      <c r="P142" s="364"/>
      <c r="Q142" s="38" t="str">
        <f t="shared" si="35"/>
        <v/>
      </c>
      <c r="R142" s="39" t="str">
        <f>IFERROR(INDEX(PARAMETROS!$B$53:$B$79,MATCH(Q142,PARAMETROS!$A$53:$A$79,0)),"")</f>
        <v/>
      </c>
      <c r="S142" s="545"/>
      <c r="T142" s="40"/>
      <c r="U142" s="634" t="str">
        <f>IFERROR(IF(T142="","",IF(T142="COP","N/A",IF(OR(T142="USD",T142="US"),1,IF(T142="EUR",VLOOKUP(P142,'SH EURO'!$A$6:$B$6567,2,FALSE),"INGRESAR TASA")))),"")</f>
        <v/>
      </c>
      <c r="V142" s="560" t="str">
        <f t="shared" si="31"/>
        <v/>
      </c>
      <c r="W142" s="21" t="str">
        <f>IFERROR(IF(T142="","",IF(T142="COP",1,IF(U142&lt;&gt;"N/A",VLOOKUP(P142,'SH TRM'!$A$9:$B$8146,2,FALSE),"REVISAR"))),"")</f>
        <v/>
      </c>
      <c r="X142" s="563" t="str">
        <f t="shared" si="32"/>
        <v/>
      </c>
      <c r="Y142" s="42" t="str">
        <f t="shared" si="33"/>
        <v/>
      </c>
      <c r="Z142" s="42" t="str">
        <f t="shared" ref="Z142:Z205" si="36">IFERROR(IF(OR(J142="",J142="NO",K142="",K142="NO"),"",IF(AND(J142="SI",K142="SI"),IFERROR(Y142*N142,""))),"")</f>
        <v/>
      </c>
      <c r="AA142" s="42" t="str">
        <f t="shared" ref="AA142:AA205" si="37">IFERROR(IF(OR(J142="",J142="NO",L142="",L142="NO"),"",IF(AND(J142="SI",L142="SI"),IFERROR(Y142*N142,""))),"")</f>
        <v/>
      </c>
      <c r="AB142" s="42" t="str">
        <f t="shared" ref="AB142:AB205" si="38">IFERROR(IF(OR(J142="",J142="NO",M142="",M142="NO"),"",IF(AND(J142="SI",M142="SI"),IFERROR(Y142*N142,""))),"")</f>
        <v/>
      </c>
      <c r="AC142" s="42" t="str">
        <f t="shared" ref="AC142:AC205" si="39">IFERROR(IF(OR(J142="",J142="NO"),"",IFERROR(Y142*N142,"")),"")</f>
        <v/>
      </c>
      <c r="AD142" s="839"/>
      <c r="AE142" s="839"/>
      <c r="AF142" s="839"/>
      <c r="AG142" s="839"/>
      <c r="AH142" s="342"/>
      <c r="AI142" s="828"/>
      <c r="AJ142" s="828"/>
      <c r="AK142" s="828"/>
      <c r="AL142" s="828"/>
      <c r="AM142" s="828"/>
      <c r="AN142" s="828"/>
      <c r="AO142" s="828"/>
      <c r="AP142" s="828"/>
      <c r="AQ142" s="828"/>
      <c r="AR142" s="496" t="str">
        <f t="shared" si="34"/>
        <v/>
      </c>
      <c r="AS142" s="896"/>
      <c r="AT142" s="263"/>
      <c r="AU142" s="266"/>
      <c r="BA142" s="251"/>
    </row>
    <row r="143" spans="1:53" s="246" customFormat="1" ht="30" customHeight="1" x14ac:dyDescent="0.25">
      <c r="A143" s="841" t="s">
        <v>165</v>
      </c>
      <c r="B143" s="26"/>
      <c r="C143" s="140"/>
      <c r="D143" s="140" t="str">
        <f>IFERROR(INDEX(DESEMPATE!$D$3:$D$28,MATCH('EXP GEN.'!B143,DESEMPATE!$C$3:$C$28,0)),"")</f>
        <v/>
      </c>
      <c r="E143" s="315" t="str">
        <f>IFERROR(IF(D143="","",IF(VLOOKUP(D143,DESEMPATE!D$3:$E$28,2,FALSE)=1,"N/A",IF(VLOOKUP(D143,DESEMPATE!D$3:$E$28,2,FALSE)&gt;=0.51,"SI","NO"))),"")</f>
        <v/>
      </c>
      <c r="F143" s="34"/>
      <c r="G143" s="254"/>
      <c r="H143" s="34"/>
      <c r="I143" s="257"/>
      <c r="J143" s="34"/>
      <c r="K143" s="494"/>
      <c r="L143" s="494"/>
      <c r="M143" s="494"/>
      <c r="N143" s="46"/>
      <c r="O143" s="29"/>
      <c r="P143" s="29"/>
      <c r="Q143" s="30" t="str">
        <f t="shared" si="35"/>
        <v/>
      </c>
      <c r="R143" s="139" t="str">
        <f>IFERROR(INDEX(PARAMETROS!$B$53:$B$79,MATCH(Q143,PARAMETROS!$A$53:$A$79,0)),"")</f>
        <v/>
      </c>
      <c r="S143" s="542"/>
      <c r="T143" s="31"/>
      <c r="U143" s="634" t="str">
        <f>IFERROR(IF(T143="","",IF(T143="COP","N/A",IF(OR(T143="USD",T143="US"),1,IF(T143="EUR",VLOOKUP(P143,'SH EURO'!$A$6:$B$6567,2,FALSE),"INGRESAR TASA")))),"")</f>
        <v/>
      </c>
      <c r="V143" s="558" t="str">
        <f t="shared" si="31"/>
        <v/>
      </c>
      <c r="W143" s="21" t="str">
        <f>IFERROR(IF(T143="","",IF(T143="COP",1,IF(U143&lt;&gt;"N/A",VLOOKUP(P143,'SH TRM'!$A$9:$B$8146,2,FALSE),"REVISAR"))),"")</f>
        <v/>
      </c>
      <c r="X143" s="561" t="str">
        <f t="shared" si="32"/>
        <v/>
      </c>
      <c r="Y143" s="33" t="str">
        <f t="shared" si="33"/>
        <v/>
      </c>
      <c r="Z143" s="33" t="str">
        <f t="shared" si="36"/>
        <v/>
      </c>
      <c r="AA143" s="33" t="str">
        <f t="shared" si="37"/>
        <v/>
      </c>
      <c r="AB143" s="33" t="str">
        <f t="shared" si="38"/>
        <v/>
      </c>
      <c r="AC143" s="33" t="str">
        <f t="shared" si="39"/>
        <v/>
      </c>
      <c r="AD143" s="836" t="str">
        <f>IFERROR(IF(COUNTIF(AC143:AC152,"")=10,"",IF(SUM(AC143:AC152)&gt;=CM010EG,"CUMPLE","NO CUMPLE")),"")</f>
        <v/>
      </c>
      <c r="AE143" s="836" t="str">
        <f>IFERROR(IF(COUNTIF(Z143:Z152,"")=10,"",IF(COUNTIF(E143:E152,"N/A")&gt;0,IF(SUMIF(E143:E152,"N/A",Z143:Z152)&gt;=CM010EGC1,"CUMPLE","NO CUMPLE"),IF(AND(SUM(Z143:Z152)&gt;=CM010EGC1,SUMIF(E143:E152,"SI",Z143:Z152)&gt;=0.51*SUM(Z143:Z152)),"CUMPLE","NO CUMPLE"))),"")</f>
        <v/>
      </c>
      <c r="AF143" s="836" t="str">
        <f>IFERROR(IF(COUNTIF(AA143:AA152,"")=10,"",IF(COUNTIF(E143:E152,"N/A")&gt;0,IF(SUMIF(E143:E152,"N/A",AA143:AA152)&gt;=CM010EGC2,"CUMPLE","NO CUMPLE"),IF(SUM(AA143:AA152)&gt;=CM010EGC2,"CUMPLE","NO CUMPLE"))),"")</f>
        <v/>
      </c>
      <c r="AG143" s="836" t="str">
        <f>IFERROR(IF(COUNTIF(AB143:AB152,"")=10,"",IF(COUNTIF(E143:E152,"N/A")&gt;0,IF(SUMIF(E143:E152,"N/A",AB143:AB152)&gt;=CM010EGC3,"CUMPLE","NO CUMPLE"),IF(SUM(AB143:AB152)&gt;=CM010EGC3,"CUMPLE","NO CUMPLE"))),"")</f>
        <v/>
      </c>
      <c r="AH143" s="340"/>
      <c r="AI143" s="829"/>
      <c r="AJ143" s="829"/>
      <c r="AK143" s="829"/>
      <c r="AL143" s="829"/>
      <c r="AM143" s="829"/>
      <c r="AN143" s="829"/>
      <c r="AO143" s="829"/>
      <c r="AP143" s="829"/>
      <c r="AQ143" s="829"/>
      <c r="AR143" s="494" t="str">
        <f t="shared" si="34"/>
        <v/>
      </c>
      <c r="AS143" s="894" t="s">
        <v>209</v>
      </c>
      <c r="AT143" s="265"/>
      <c r="AU143" s="266"/>
      <c r="BA143" s="251"/>
    </row>
    <row r="144" spans="1:53" s="246" customFormat="1" ht="30" customHeight="1" x14ac:dyDescent="0.25">
      <c r="A144" s="842"/>
      <c r="B144" s="13"/>
      <c r="C144" s="14"/>
      <c r="D144" s="14" t="str">
        <f>IFERROR(INDEX(DESEMPATE!$D$3:$D$28,MATCH('EXP GEN.'!B144,DESEMPATE!$C$3:$C$28,0)),"")</f>
        <v/>
      </c>
      <c r="E144" s="315" t="str">
        <f>IFERROR(IF(D144="","",IF(VLOOKUP(D144,DESEMPATE!D$3:$E$28,2,FALSE)=1,"N/A",IF(VLOOKUP(D144,DESEMPATE!D$3:$E$28,2,FALSE)&gt;=0.51,"SI","NO"))),"")</f>
        <v/>
      </c>
      <c r="F144" s="141"/>
      <c r="G144" s="261"/>
      <c r="H144" s="141"/>
      <c r="I144" s="259"/>
      <c r="J144" s="22"/>
      <c r="K144" s="492"/>
      <c r="L144" s="492"/>
      <c r="M144" s="492"/>
      <c r="N144" s="23"/>
      <c r="O144" s="289"/>
      <c r="P144" s="17"/>
      <c r="Q144" s="18" t="str">
        <f t="shared" si="35"/>
        <v/>
      </c>
      <c r="R144" s="19" t="str">
        <f>IFERROR(INDEX(PARAMETROS!$B$53:$B$79,MATCH(Q144,PARAMETROS!$A$53:$A$79,0)),"")</f>
        <v/>
      </c>
      <c r="S144" s="543"/>
      <c r="T144" s="19"/>
      <c r="U144" s="634" t="str">
        <f>IFERROR(IF(T144="","",IF(T144="COP","N/A",IF(OR(T144="USD",T144="US"),1,IF(T144="EUR",VLOOKUP(P144,'SH EURO'!$A$6:$B$6567,2,FALSE),"INGRESAR TASA")))),"")</f>
        <v/>
      </c>
      <c r="V144" s="559" t="str">
        <f t="shared" si="31"/>
        <v/>
      </c>
      <c r="W144" s="21" t="str">
        <f>IFERROR(IF(T144="","",IF(T144="COP",1,IF(U144&lt;&gt;"N/A",VLOOKUP(P144,'SH TRM'!$A$9:$B$8146,2,FALSE),"REVISAR"))),"")</f>
        <v/>
      </c>
      <c r="X144" s="562" t="str">
        <f t="shared" si="32"/>
        <v/>
      </c>
      <c r="Y144" s="12" t="str">
        <f t="shared" si="33"/>
        <v/>
      </c>
      <c r="Z144" s="12" t="str">
        <f t="shared" si="36"/>
        <v/>
      </c>
      <c r="AA144" s="12" t="str">
        <f t="shared" si="37"/>
        <v/>
      </c>
      <c r="AB144" s="12" t="str">
        <f t="shared" si="38"/>
        <v/>
      </c>
      <c r="AC144" s="12" t="str">
        <f t="shared" si="39"/>
        <v/>
      </c>
      <c r="AD144" s="837"/>
      <c r="AE144" s="837"/>
      <c r="AF144" s="837"/>
      <c r="AG144" s="837"/>
      <c r="AH144" s="505"/>
      <c r="AI144" s="827"/>
      <c r="AJ144" s="827"/>
      <c r="AK144" s="827"/>
      <c r="AL144" s="827"/>
      <c r="AM144" s="827"/>
      <c r="AN144" s="827"/>
      <c r="AO144" s="827"/>
      <c r="AP144" s="827"/>
      <c r="AQ144" s="827"/>
      <c r="AR144" s="492" t="str">
        <f t="shared" si="34"/>
        <v/>
      </c>
      <c r="AS144" s="895"/>
      <c r="AT144" s="506"/>
      <c r="AU144" s="266"/>
      <c r="BA144" s="251"/>
    </row>
    <row r="145" spans="1:53" s="246" customFormat="1" ht="30" customHeight="1" x14ac:dyDescent="0.25">
      <c r="A145" s="842"/>
      <c r="B145" s="13"/>
      <c r="C145" s="14"/>
      <c r="D145" s="14" t="str">
        <f>IFERROR(INDEX(DESEMPATE!$D$3:$D$28,MATCH('EXP GEN.'!B145,DESEMPATE!$C$3:$C$28,0)),"")</f>
        <v/>
      </c>
      <c r="E145" s="315" t="str">
        <f>IFERROR(IF(D145="","",IF(VLOOKUP(D145,DESEMPATE!D$3:$E$28,2,FALSE)=1,"N/A",IF(VLOOKUP(D145,DESEMPATE!D$3:$E$28,2,FALSE)&gt;=0.51,"SI","NO"))),"")</f>
        <v/>
      </c>
      <c r="F145" s="141"/>
      <c r="G145" s="261"/>
      <c r="H145" s="141"/>
      <c r="I145" s="259"/>
      <c r="J145" s="22"/>
      <c r="K145" s="492"/>
      <c r="L145" s="492"/>
      <c r="M145" s="492"/>
      <c r="N145" s="23"/>
      <c r="O145" s="289"/>
      <c r="P145" s="17"/>
      <c r="Q145" s="18" t="str">
        <f t="shared" si="35"/>
        <v/>
      </c>
      <c r="R145" s="19" t="str">
        <f>IFERROR(INDEX(PARAMETROS!$B$53:$B$79,MATCH(Q145,PARAMETROS!$A$53:$A$79,0)),"")</f>
        <v/>
      </c>
      <c r="S145" s="543"/>
      <c r="T145" s="19"/>
      <c r="U145" s="634" t="str">
        <f>IFERROR(IF(T145="","",IF(T145="COP","N/A",IF(OR(T145="USD",T145="US"),1,IF(T145="EUR",VLOOKUP(P145,'SH EURO'!$A$6:$B$6567,2,FALSE),"INGRESAR TASA")))),"")</f>
        <v/>
      </c>
      <c r="V145" s="559" t="str">
        <f t="shared" si="31"/>
        <v/>
      </c>
      <c r="W145" s="21" t="str">
        <f>IFERROR(IF(T145="","",IF(T145="COP",1,IF(U145&lt;&gt;"N/A",VLOOKUP(P145,'SH TRM'!$A$9:$B$8146,2,FALSE),"REVISAR"))),"")</f>
        <v/>
      </c>
      <c r="X145" s="562" t="str">
        <f t="shared" si="32"/>
        <v/>
      </c>
      <c r="Y145" s="12" t="str">
        <f t="shared" si="33"/>
        <v/>
      </c>
      <c r="Z145" s="12" t="str">
        <f t="shared" si="36"/>
        <v/>
      </c>
      <c r="AA145" s="12" t="str">
        <f t="shared" si="37"/>
        <v/>
      </c>
      <c r="AB145" s="12" t="str">
        <f t="shared" si="38"/>
        <v/>
      </c>
      <c r="AC145" s="12" t="str">
        <f t="shared" si="39"/>
        <v/>
      </c>
      <c r="AD145" s="837"/>
      <c r="AE145" s="837"/>
      <c r="AF145" s="837"/>
      <c r="AG145" s="837"/>
      <c r="AH145" s="505"/>
      <c r="AI145" s="827"/>
      <c r="AJ145" s="827"/>
      <c r="AK145" s="827"/>
      <c r="AL145" s="827"/>
      <c r="AM145" s="827"/>
      <c r="AN145" s="827"/>
      <c r="AO145" s="827"/>
      <c r="AP145" s="827"/>
      <c r="AQ145" s="827"/>
      <c r="AR145" s="492" t="str">
        <f t="shared" si="34"/>
        <v/>
      </c>
      <c r="AS145" s="895"/>
      <c r="AT145" s="506"/>
      <c r="AU145" s="266"/>
      <c r="BA145" s="251"/>
    </row>
    <row r="146" spans="1:53" s="246" customFormat="1" ht="30" customHeight="1" x14ac:dyDescent="0.25">
      <c r="A146" s="842"/>
      <c r="B146" s="13"/>
      <c r="C146" s="14"/>
      <c r="D146" s="14" t="str">
        <f>IFERROR(INDEX(DESEMPATE!$D$3:$D$28,MATCH('EXP GEN.'!B146,DESEMPATE!$C$3:$C$28,0)),"")</f>
        <v/>
      </c>
      <c r="E146" s="315" t="str">
        <f>IFERROR(IF(D146="","",IF(VLOOKUP(D146,DESEMPATE!D$3:$E$28,2,FALSE)=1,"N/A",IF(VLOOKUP(D146,DESEMPATE!D$3:$E$28,2,FALSE)&gt;=0.51,"SI","NO"))),"")</f>
        <v/>
      </c>
      <c r="F146" s="141"/>
      <c r="G146" s="261"/>
      <c r="H146" s="141"/>
      <c r="I146" s="259"/>
      <c r="J146" s="22"/>
      <c r="K146" s="492"/>
      <c r="L146" s="492"/>
      <c r="M146" s="492"/>
      <c r="N146" s="23"/>
      <c r="O146" s="289"/>
      <c r="P146" s="17"/>
      <c r="Q146" s="18" t="str">
        <f t="shared" si="35"/>
        <v/>
      </c>
      <c r="R146" s="19" t="str">
        <f>IFERROR(INDEX(PARAMETROS!$B$53:$B$79,MATCH(Q146,PARAMETROS!$A$53:$A$79,0)),"")</f>
        <v/>
      </c>
      <c r="S146" s="543"/>
      <c r="T146" s="19"/>
      <c r="U146" s="634" t="str">
        <f>IFERROR(IF(T146="","",IF(T146="COP","N/A",IF(OR(T146="USD",T146="US"),1,IF(T146="EUR",VLOOKUP(P146,'SH EURO'!$A$6:$B$6567,2,FALSE),"INGRESAR TASA")))),"")</f>
        <v/>
      </c>
      <c r="V146" s="559" t="str">
        <f t="shared" ref="V146:V209" si="40">IFERROR(IF(S146="","",IF(U146="INGRESAR TASA","INGRESAR TASA USD",IF(U146="N/A","N/A",U146*S146))),"")</f>
        <v/>
      </c>
      <c r="W146" s="21" t="str">
        <f>IFERROR(IF(T146="","",IF(T146="COP",1,IF(U146&lt;&gt;"N/A",VLOOKUP(P146,'SH TRM'!$A$9:$B$8146,2,FALSE),"REVISAR"))),"")</f>
        <v/>
      </c>
      <c r="X146" s="562" t="str">
        <f t="shared" ref="X146:X209" si="41">IFERROR(IF(W146&lt;&gt;"",IF(T146&lt;&gt;"COP",V146*W146,S146),""),"")</f>
        <v/>
      </c>
      <c r="Y146" s="12" t="str">
        <f t="shared" ref="Y146:Y209" si="42">IFERROR(X146/R146,"")</f>
        <v/>
      </c>
      <c r="Z146" s="12" t="str">
        <f t="shared" si="36"/>
        <v/>
      </c>
      <c r="AA146" s="12" t="str">
        <f t="shared" si="37"/>
        <v/>
      </c>
      <c r="AB146" s="12" t="str">
        <f t="shared" si="38"/>
        <v/>
      </c>
      <c r="AC146" s="12" t="str">
        <f t="shared" si="39"/>
        <v/>
      </c>
      <c r="AD146" s="837"/>
      <c r="AE146" s="837"/>
      <c r="AF146" s="837"/>
      <c r="AG146" s="837"/>
      <c r="AH146" s="505"/>
      <c r="AI146" s="827"/>
      <c r="AJ146" s="827"/>
      <c r="AK146" s="827"/>
      <c r="AL146" s="827"/>
      <c r="AM146" s="827"/>
      <c r="AN146" s="827"/>
      <c r="AO146" s="827"/>
      <c r="AP146" s="827"/>
      <c r="AQ146" s="827"/>
      <c r="AR146" s="492" t="str">
        <f t="shared" ref="AR146:AR209" si="43">IFERROR(IF(AH146="","",IF(ISNUMBER(AH146),IF(COUNTIF(AI146:AQ146,"SI")&gt;0,"SI","NO"),AH146)),"")</f>
        <v/>
      </c>
      <c r="AS146" s="895"/>
      <c r="AT146" s="506"/>
      <c r="AU146" s="266"/>
      <c r="BA146" s="251"/>
    </row>
    <row r="147" spans="1:53" s="246" customFormat="1" ht="30" customHeight="1" x14ac:dyDescent="0.25">
      <c r="A147" s="842"/>
      <c r="B147" s="13"/>
      <c r="C147" s="14"/>
      <c r="D147" s="14" t="str">
        <f>IFERROR(INDEX(DESEMPATE!$D$3:$D$28,MATCH('EXP GEN.'!B147,DESEMPATE!$C$3:$C$28,0)),"")</f>
        <v/>
      </c>
      <c r="E147" s="315" t="str">
        <f>IFERROR(IF(D147="","",IF(VLOOKUP(D147,DESEMPATE!D$3:$E$28,2,FALSE)=1,"N/A",IF(VLOOKUP(D147,DESEMPATE!D$3:$E$28,2,FALSE)&gt;=0.51,"SI","NO"))),"")</f>
        <v/>
      </c>
      <c r="F147" s="141"/>
      <c r="G147" s="261"/>
      <c r="H147" s="141"/>
      <c r="I147" s="259"/>
      <c r="J147" s="22"/>
      <c r="K147" s="492"/>
      <c r="L147" s="492"/>
      <c r="M147" s="492"/>
      <c r="N147" s="23"/>
      <c r="O147" s="289"/>
      <c r="P147" s="17"/>
      <c r="Q147" s="18" t="str">
        <f t="shared" si="35"/>
        <v/>
      </c>
      <c r="R147" s="19" t="str">
        <f>IFERROR(INDEX(PARAMETROS!$B$53:$B$79,MATCH(Q147,PARAMETROS!$A$53:$A$79,0)),"")</f>
        <v/>
      </c>
      <c r="S147" s="543"/>
      <c r="T147" s="19"/>
      <c r="U147" s="634" t="str">
        <f>IFERROR(IF(T147="","",IF(T147="COP","N/A",IF(OR(T147="USD",T147="US"),1,IF(T147="EUR",VLOOKUP(P147,'SH EURO'!$A$6:$B$6567,2,FALSE),"INGRESAR TASA")))),"")</f>
        <v/>
      </c>
      <c r="V147" s="559" t="str">
        <f t="shared" si="40"/>
        <v/>
      </c>
      <c r="W147" s="21" t="str">
        <f>IFERROR(IF(T147="","",IF(T147="COP",1,IF(U147&lt;&gt;"N/A",VLOOKUP(P147,'SH TRM'!$A$9:$B$8146,2,FALSE),"REVISAR"))),"")</f>
        <v/>
      </c>
      <c r="X147" s="562" t="str">
        <f t="shared" si="41"/>
        <v/>
      </c>
      <c r="Y147" s="12" t="str">
        <f t="shared" si="42"/>
        <v/>
      </c>
      <c r="Z147" s="12" t="str">
        <f t="shared" si="36"/>
        <v/>
      </c>
      <c r="AA147" s="12" t="str">
        <f t="shared" si="37"/>
        <v/>
      </c>
      <c r="AB147" s="12" t="str">
        <f t="shared" si="38"/>
        <v/>
      </c>
      <c r="AC147" s="12" t="str">
        <f t="shared" si="39"/>
        <v/>
      </c>
      <c r="AD147" s="837"/>
      <c r="AE147" s="837"/>
      <c r="AF147" s="837"/>
      <c r="AG147" s="837"/>
      <c r="AH147" s="505"/>
      <c r="AI147" s="827"/>
      <c r="AJ147" s="827"/>
      <c r="AK147" s="827"/>
      <c r="AL147" s="827"/>
      <c r="AM147" s="827"/>
      <c r="AN147" s="827"/>
      <c r="AO147" s="827"/>
      <c r="AP147" s="827"/>
      <c r="AQ147" s="827"/>
      <c r="AR147" s="492" t="str">
        <f t="shared" si="43"/>
        <v/>
      </c>
      <c r="AS147" s="895"/>
      <c r="AT147" s="506"/>
      <c r="AU147" s="266"/>
      <c r="BA147" s="251"/>
    </row>
    <row r="148" spans="1:53" s="246" customFormat="1" ht="30" customHeight="1" x14ac:dyDescent="0.25">
      <c r="A148" s="843"/>
      <c r="B148" s="13"/>
      <c r="C148" s="14"/>
      <c r="D148" s="14" t="str">
        <f>IFERROR(INDEX(DESEMPATE!$D$3:$D$28,MATCH('EXP GEN.'!B148,DESEMPATE!$C$3:$C$28,0)),"")</f>
        <v/>
      </c>
      <c r="E148" s="315" t="str">
        <f>IFERROR(IF(D148="","",IF(VLOOKUP(D148,DESEMPATE!D$3:$E$28,2,FALSE)=1,"N/A",IF(VLOOKUP(D148,DESEMPATE!D$3:$E$28,2,FALSE)&gt;=0.51,"SI","NO"))),"")</f>
        <v/>
      </c>
      <c r="F148" s="22"/>
      <c r="G148" s="255"/>
      <c r="H148" s="22"/>
      <c r="I148" s="256"/>
      <c r="J148" s="22"/>
      <c r="K148" s="492"/>
      <c r="L148" s="492"/>
      <c r="M148" s="492"/>
      <c r="N148" s="23"/>
      <c r="O148" s="289"/>
      <c r="P148" s="17"/>
      <c r="Q148" s="18" t="str">
        <f t="shared" si="35"/>
        <v/>
      </c>
      <c r="R148" s="19" t="str">
        <f>IFERROR(INDEX(PARAMETROS!$B$53:$B$79,MATCH(Q148,PARAMETROS!$A$53:$A$79,0)),"")</f>
        <v/>
      </c>
      <c r="S148" s="544"/>
      <c r="T148" s="19"/>
      <c r="U148" s="634" t="str">
        <f>IFERROR(IF(T148="","",IF(T148="COP","N/A",IF(OR(T148="USD",T148="US"),1,IF(T148="EUR",VLOOKUP(P148,'SH EURO'!$A$6:$B$6567,2,FALSE),"INGRESAR TASA")))),"")</f>
        <v/>
      </c>
      <c r="V148" s="559" t="str">
        <f t="shared" si="40"/>
        <v/>
      </c>
      <c r="W148" s="21" t="str">
        <f>IFERROR(IF(T148="","",IF(T148="COP",1,IF(U148&lt;&gt;"N/A",VLOOKUP(P148,'SH TRM'!$A$9:$B$8146,2,FALSE),"REVISAR"))),"")</f>
        <v/>
      </c>
      <c r="X148" s="562" t="str">
        <f t="shared" si="41"/>
        <v/>
      </c>
      <c r="Y148" s="12" t="str">
        <f t="shared" si="42"/>
        <v/>
      </c>
      <c r="Z148" s="12" t="str">
        <f t="shared" si="36"/>
        <v/>
      </c>
      <c r="AA148" s="12" t="str">
        <f t="shared" si="37"/>
        <v/>
      </c>
      <c r="AB148" s="12" t="str">
        <f t="shared" si="38"/>
        <v/>
      </c>
      <c r="AC148" s="12" t="str">
        <f t="shared" si="39"/>
        <v/>
      </c>
      <c r="AD148" s="838"/>
      <c r="AE148" s="838"/>
      <c r="AF148" s="838"/>
      <c r="AG148" s="838"/>
      <c r="AH148" s="341"/>
      <c r="AI148" s="827"/>
      <c r="AJ148" s="827"/>
      <c r="AK148" s="827"/>
      <c r="AL148" s="827"/>
      <c r="AM148" s="827"/>
      <c r="AN148" s="827"/>
      <c r="AO148" s="827"/>
      <c r="AP148" s="827"/>
      <c r="AQ148" s="827"/>
      <c r="AR148" s="492" t="str">
        <f t="shared" si="43"/>
        <v/>
      </c>
      <c r="AS148" s="895"/>
      <c r="AT148" s="264"/>
      <c r="AU148" s="266"/>
      <c r="BA148" s="251"/>
    </row>
    <row r="149" spans="1:53" s="246" customFormat="1" ht="30" customHeight="1" x14ac:dyDescent="0.25">
      <c r="A149" s="843"/>
      <c r="B149" s="13"/>
      <c r="C149" s="14"/>
      <c r="D149" s="14" t="str">
        <f>IFERROR(INDEX(DESEMPATE!$D$3:$D$28,MATCH('EXP GEN.'!B149,DESEMPATE!$C$3:$C$28,0)),"")</f>
        <v/>
      </c>
      <c r="E149" s="315" t="str">
        <f>IFERROR(IF(D149="","",IF(VLOOKUP(D149,DESEMPATE!D$3:$E$28,2,FALSE)=1,"N/A",IF(VLOOKUP(D149,DESEMPATE!D$3:$E$28,2,FALSE)&gt;=0.51,"SI","NO"))),"")</f>
        <v/>
      </c>
      <c r="F149" s="22"/>
      <c r="G149" s="255"/>
      <c r="H149" s="22"/>
      <c r="I149" s="256"/>
      <c r="J149" s="22"/>
      <c r="K149" s="492"/>
      <c r="L149" s="492"/>
      <c r="M149" s="492"/>
      <c r="N149" s="16"/>
      <c r="O149" s="17"/>
      <c r="P149" s="17"/>
      <c r="Q149" s="18" t="str">
        <f t="shared" si="35"/>
        <v/>
      </c>
      <c r="R149" s="19" t="str">
        <f>IFERROR(INDEX(PARAMETROS!$B$53:$B$79,MATCH(Q149,PARAMETROS!$A$53:$A$79,0)),"")</f>
        <v/>
      </c>
      <c r="S149" s="544"/>
      <c r="T149" s="20"/>
      <c r="U149" s="634" t="str">
        <f>IFERROR(IF(T149="","",IF(T149="COP","N/A",IF(OR(T149="USD",T149="US"),1,IF(T149="EUR",VLOOKUP(P149,'SH EURO'!$A$6:$B$6567,2,FALSE),"INGRESAR TASA")))),"")</f>
        <v/>
      </c>
      <c r="V149" s="559" t="str">
        <f t="shared" si="40"/>
        <v/>
      </c>
      <c r="W149" s="21" t="str">
        <f>IFERROR(IF(T149="","",IF(T149="COP",1,IF(U149&lt;&gt;"N/A",VLOOKUP(P149,'SH TRM'!$A$9:$B$8146,2,FALSE),"REVISAR"))),"")</f>
        <v/>
      </c>
      <c r="X149" s="562" t="str">
        <f t="shared" si="41"/>
        <v/>
      </c>
      <c r="Y149" s="12" t="str">
        <f t="shared" si="42"/>
        <v/>
      </c>
      <c r="Z149" s="12" t="str">
        <f t="shared" si="36"/>
        <v/>
      </c>
      <c r="AA149" s="12" t="str">
        <f t="shared" si="37"/>
        <v/>
      </c>
      <c r="AB149" s="12" t="str">
        <f t="shared" si="38"/>
        <v/>
      </c>
      <c r="AC149" s="12" t="str">
        <f t="shared" si="39"/>
        <v/>
      </c>
      <c r="AD149" s="838"/>
      <c r="AE149" s="838"/>
      <c r="AF149" s="838"/>
      <c r="AG149" s="838"/>
      <c r="AH149" s="341"/>
      <c r="AI149" s="827"/>
      <c r="AJ149" s="827"/>
      <c r="AK149" s="827"/>
      <c r="AL149" s="827"/>
      <c r="AM149" s="827"/>
      <c r="AN149" s="827"/>
      <c r="AO149" s="827"/>
      <c r="AP149" s="827"/>
      <c r="AQ149" s="827"/>
      <c r="AR149" s="495" t="str">
        <f t="shared" si="43"/>
        <v/>
      </c>
      <c r="AS149" s="895"/>
      <c r="AT149" s="264"/>
      <c r="AU149" s="266"/>
      <c r="BA149" s="251"/>
    </row>
    <row r="150" spans="1:53" s="246" customFormat="1" ht="30" customHeight="1" x14ac:dyDescent="0.25">
      <c r="A150" s="843"/>
      <c r="B150" s="13"/>
      <c r="C150" s="14"/>
      <c r="D150" s="14" t="str">
        <f>IFERROR(INDEX(DESEMPATE!$D$3:$D$28,MATCH('EXP GEN.'!B150,DESEMPATE!$C$3:$C$28,0)),"")</f>
        <v/>
      </c>
      <c r="E150" s="315" t="str">
        <f>IFERROR(IF(D150="","",IF(VLOOKUP(D150,DESEMPATE!D$3:$E$28,2,FALSE)=1,"N/A",IF(VLOOKUP(D150,DESEMPATE!D$3:$E$28,2,FALSE)&gt;=0.51,"SI","NO"))),"")</f>
        <v/>
      </c>
      <c r="F150" s="22"/>
      <c r="G150" s="255"/>
      <c r="H150" s="22"/>
      <c r="I150" s="256"/>
      <c r="J150" s="22"/>
      <c r="K150" s="492"/>
      <c r="L150" s="492"/>
      <c r="M150" s="492"/>
      <c r="N150" s="16"/>
      <c r="O150" s="17"/>
      <c r="P150" s="17"/>
      <c r="Q150" s="18" t="str">
        <f t="shared" ref="Q150:Q213" si="44">IF(P150="","",YEAR(P150))</f>
        <v/>
      </c>
      <c r="R150" s="19" t="str">
        <f>IFERROR(INDEX(PARAMETROS!$B$53:$B$79,MATCH(Q150,PARAMETROS!$A$53:$A$79,0)),"")</f>
        <v/>
      </c>
      <c r="S150" s="544"/>
      <c r="T150" s="20"/>
      <c r="U150" s="634" t="str">
        <f>IFERROR(IF(T150="","",IF(T150="COP","N/A",IF(OR(T150="USD",T150="US"),1,IF(T150="EUR",VLOOKUP(P150,'SH EURO'!$A$6:$B$6567,2,FALSE),"INGRESAR TASA")))),"")</f>
        <v/>
      </c>
      <c r="V150" s="559" t="str">
        <f t="shared" si="40"/>
        <v/>
      </c>
      <c r="W150" s="21" t="str">
        <f>IFERROR(IF(T150="","",IF(T150="COP",1,IF(U150&lt;&gt;"N/A",VLOOKUP(P150,'SH TRM'!$A$9:$B$8146,2,FALSE),"REVISAR"))),"")</f>
        <v/>
      </c>
      <c r="X150" s="562" t="str">
        <f t="shared" si="41"/>
        <v/>
      </c>
      <c r="Y150" s="12" t="str">
        <f t="shared" si="42"/>
        <v/>
      </c>
      <c r="Z150" s="12" t="str">
        <f t="shared" si="36"/>
        <v/>
      </c>
      <c r="AA150" s="12" t="str">
        <f t="shared" si="37"/>
        <v/>
      </c>
      <c r="AB150" s="12" t="str">
        <f t="shared" si="38"/>
        <v/>
      </c>
      <c r="AC150" s="12" t="str">
        <f t="shared" si="39"/>
        <v/>
      </c>
      <c r="AD150" s="838"/>
      <c r="AE150" s="838"/>
      <c r="AF150" s="838"/>
      <c r="AG150" s="838"/>
      <c r="AH150" s="341"/>
      <c r="AI150" s="830"/>
      <c r="AJ150" s="831"/>
      <c r="AK150" s="832"/>
      <c r="AL150" s="830"/>
      <c r="AM150" s="831"/>
      <c r="AN150" s="832"/>
      <c r="AO150" s="830"/>
      <c r="AP150" s="831"/>
      <c r="AQ150" s="832"/>
      <c r="AR150" s="492" t="str">
        <f t="shared" si="43"/>
        <v/>
      </c>
      <c r="AS150" s="895"/>
      <c r="AT150" s="264"/>
      <c r="AU150" s="266"/>
      <c r="BA150" s="251"/>
    </row>
    <row r="151" spans="1:53" s="246" customFormat="1" ht="30" customHeight="1" x14ac:dyDescent="0.25">
      <c r="A151" s="843"/>
      <c r="B151" s="13"/>
      <c r="C151" s="14"/>
      <c r="D151" s="14" t="str">
        <f>IFERROR(INDEX(DESEMPATE!$D$3:$D$28,MATCH('EXP GEN.'!B151,DESEMPATE!$C$3:$C$28,0)),"")</f>
        <v/>
      </c>
      <c r="E151" s="315" t="str">
        <f>IFERROR(IF(D151="","",IF(VLOOKUP(D151,DESEMPATE!D$3:$E$28,2,FALSE)=1,"N/A",IF(VLOOKUP(D151,DESEMPATE!D$3:$E$28,2,FALSE)&gt;=0.51,"SI","NO"))),"")</f>
        <v/>
      </c>
      <c r="F151" s="22"/>
      <c r="G151" s="255"/>
      <c r="H151" s="22"/>
      <c r="I151" s="256"/>
      <c r="J151" s="22"/>
      <c r="K151" s="495"/>
      <c r="L151" s="495"/>
      <c r="M151" s="495"/>
      <c r="N151" s="16"/>
      <c r="O151" s="17"/>
      <c r="P151" s="17"/>
      <c r="Q151" s="18" t="str">
        <f t="shared" si="44"/>
        <v/>
      </c>
      <c r="R151" s="19" t="str">
        <f>IFERROR(INDEX(PARAMETROS!$B$53:$B$79,MATCH(Q151,PARAMETROS!$A$53:$A$79,0)),"")</f>
        <v/>
      </c>
      <c r="S151" s="544"/>
      <c r="T151" s="20"/>
      <c r="U151" s="634" t="str">
        <f>IFERROR(IF(T151="","",IF(T151="COP","N/A",IF(OR(T151="USD",T151="US"),1,IF(T151="EUR",VLOOKUP(P151,'SH EURO'!$A$6:$B$6567,2,FALSE),"INGRESAR TASA")))),"")</f>
        <v/>
      </c>
      <c r="V151" s="559" t="str">
        <f t="shared" si="40"/>
        <v/>
      </c>
      <c r="W151" s="21" t="str">
        <f>IFERROR(IF(T151="","",IF(T151="COP",1,IF(U151&lt;&gt;"N/A",VLOOKUP(P151,'SH TRM'!$A$9:$B$8146,2,FALSE),"REVISAR"))),"")</f>
        <v/>
      </c>
      <c r="X151" s="562" t="str">
        <f t="shared" si="41"/>
        <v/>
      </c>
      <c r="Y151" s="12" t="str">
        <f t="shared" si="42"/>
        <v/>
      </c>
      <c r="Z151" s="12" t="str">
        <f t="shared" si="36"/>
        <v/>
      </c>
      <c r="AA151" s="12" t="str">
        <f t="shared" si="37"/>
        <v/>
      </c>
      <c r="AB151" s="12" t="str">
        <f t="shared" si="38"/>
        <v/>
      </c>
      <c r="AC151" s="12" t="str">
        <f t="shared" si="39"/>
        <v/>
      </c>
      <c r="AD151" s="838"/>
      <c r="AE151" s="838"/>
      <c r="AF151" s="838"/>
      <c r="AG151" s="838"/>
      <c r="AH151" s="341"/>
      <c r="AI151" s="827"/>
      <c r="AJ151" s="827"/>
      <c r="AK151" s="827"/>
      <c r="AL151" s="827"/>
      <c r="AM151" s="827"/>
      <c r="AN151" s="827"/>
      <c r="AO151" s="827"/>
      <c r="AP151" s="827"/>
      <c r="AQ151" s="827"/>
      <c r="AR151" s="495" t="str">
        <f t="shared" si="43"/>
        <v/>
      </c>
      <c r="AS151" s="895"/>
      <c r="AT151" s="264"/>
      <c r="AU151" s="266"/>
      <c r="BA151" s="251"/>
    </row>
    <row r="152" spans="1:53" s="246" customFormat="1" ht="30" customHeight="1" thickBot="1" x14ac:dyDescent="0.3">
      <c r="A152" s="844"/>
      <c r="B152" s="35"/>
      <c r="C152" s="137"/>
      <c r="D152" s="47" t="str">
        <f>IFERROR(INDEX(DESEMPATE!$D$3:$D$28,MATCH('EXP GEN.'!B152,DESEMPATE!$C$3:$C$28,0)),"")</f>
        <v/>
      </c>
      <c r="E152" s="336" t="str">
        <f>IFERROR(IF(D152="","",IF(VLOOKUP(D152,DESEMPATE!D$3:$E$28,2,FALSE)=1,"N/A",IF(VLOOKUP(D152,DESEMPATE!D$3:$E$28,2,FALSE)&gt;=0.51,"SI","NO"))),"")</f>
        <v/>
      </c>
      <c r="F152" s="138"/>
      <c r="G152" s="260"/>
      <c r="H152" s="138"/>
      <c r="I152" s="258"/>
      <c r="J152" s="138"/>
      <c r="K152" s="496"/>
      <c r="L152" s="496"/>
      <c r="M152" s="496"/>
      <c r="N152" s="37"/>
      <c r="O152" s="364"/>
      <c r="P152" s="364"/>
      <c r="Q152" s="38" t="str">
        <f t="shared" si="44"/>
        <v/>
      </c>
      <c r="R152" s="39" t="str">
        <f>IFERROR(INDEX(PARAMETROS!$B$53:$B$79,MATCH(Q152,PARAMETROS!$A$53:$A$79,0)),"")</f>
        <v/>
      </c>
      <c r="S152" s="545"/>
      <c r="T152" s="40"/>
      <c r="U152" s="634" t="str">
        <f>IFERROR(IF(T152="","",IF(T152="COP","N/A",IF(OR(T152="USD",T152="US"),1,IF(T152="EUR",VLOOKUP(P152,'SH EURO'!$A$6:$B$6567,2,FALSE),"INGRESAR TASA")))),"")</f>
        <v/>
      </c>
      <c r="V152" s="560" t="str">
        <f t="shared" si="40"/>
        <v/>
      </c>
      <c r="W152" s="21" t="str">
        <f>IFERROR(IF(T152="","",IF(T152="COP",1,IF(U152&lt;&gt;"N/A",VLOOKUP(P152,'SH TRM'!$A$9:$B$8146,2,FALSE),"REVISAR"))),"")</f>
        <v/>
      </c>
      <c r="X152" s="563" t="str">
        <f t="shared" si="41"/>
        <v/>
      </c>
      <c r="Y152" s="42" t="str">
        <f t="shared" si="42"/>
        <v/>
      </c>
      <c r="Z152" s="42" t="str">
        <f t="shared" si="36"/>
        <v/>
      </c>
      <c r="AA152" s="42" t="str">
        <f t="shared" si="37"/>
        <v/>
      </c>
      <c r="AB152" s="42" t="str">
        <f t="shared" si="38"/>
        <v/>
      </c>
      <c r="AC152" s="42" t="str">
        <f t="shared" si="39"/>
        <v/>
      </c>
      <c r="AD152" s="839"/>
      <c r="AE152" s="839"/>
      <c r="AF152" s="839"/>
      <c r="AG152" s="839"/>
      <c r="AH152" s="342"/>
      <c r="AI152" s="828"/>
      <c r="AJ152" s="828"/>
      <c r="AK152" s="828"/>
      <c r="AL152" s="828"/>
      <c r="AM152" s="828"/>
      <c r="AN152" s="828"/>
      <c r="AO152" s="828"/>
      <c r="AP152" s="828"/>
      <c r="AQ152" s="828"/>
      <c r="AR152" s="496" t="str">
        <f t="shared" si="43"/>
        <v/>
      </c>
      <c r="AS152" s="896"/>
      <c r="AT152" s="263"/>
      <c r="AU152" s="266"/>
      <c r="BA152" s="251"/>
    </row>
    <row r="153" spans="1:53" s="246" customFormat="1" ht="30" customHeight="1" x14ac:dyDescent="0.25">
      <c r="A153" s="841" t="s">
        <v>166</v>
      </c>
      <c r="B153" s="26"/>
      <c r="C153" s="140"/>
      <c r="D153" s="140" t="str">
        <f>IFERROR(INDEX(DESEMPATE!$D$3:$D$28,MATCH('EXP GEN.'!B153,DESEMPATE!$C$3:$C$28,0)),"")</f>
        <v/>
      </c>
      <c r="E153" s="315" t="str">
        <f>IFERROR(IF(D153="","",IF(VLOOKUP(D153,DESEMPATE!D$3:$E$28,2,FALSE)=1,"N/A",IF(VLOOKUP(D153,DESEMPATE!D$3:$E$28,2,FALSE)&gt;=0.51,"SI","NO"))),"")</f>
        <v/>
      </c>
      <c r="F153" s="34"/>
      <c r="G153" s="254"/>
      <c r="H153" s="34"/>
      <c r="I153" s="257"/>
      <c r="J153" s="34"/>
      <c r="K153" s="494"/>
      <c r="L153" s="494"/>
      <c r="M153" s="494"/>
      <c r="N153" s="46"/>
      <c r="O153" s="29"/>
      <c r="P153" s="29"/>
      <c r="Q153" s="30" t="str">
        <f t="shared" si="44"/>
        <v/>
      </c>
      <c r="R153" s="139" t="str">
        <f>IFERROR(INDEX(PARAMETROS!$B$53:$B$79,MATCH(Q153,PARAMETROS!$A$53:$A$79,0)),"")</f>
        <v/>
      </c>
      <c r="S153" s="542"/>
      <c r="T153" s="31"/>
      <c r="U153" s="634" t="str">
        <f>IFERROR(IF(T153="","",IF(T153="COP","N/A",IF(OR(T153="USD",T153="US"),1,IF(T153="EUR",VLOOKUP(P153,'SH EURO'!$A$6:$B$6567,2,FALSE),"INGRESAR TASA")))),"")</f>
        <v/>
      </c>
      <c r="V153" s="558" t="str">
        <f t="shared" si="40"/>
        <v/>
      </c>
      <c r="W153" s="21" t="str">
        <f>IFERROR(IF(T153="","",IF(T153="COP",1,IF(U153&lt;&gt;"N/A",VLOOKUP(P153,'SH TRM'!$A$9:$B$8146,2,FALSE),"REVISAR"))),"")</f>
        <v/>
      </c>
      <c r="X153" s="561" t="str">
        <f t="shared" si="41"/>
        <v/>
      </c>
      <c r="Y153" s="33" t="str">
        <f t="shared" si="42"/>
        <v/>
      </c>
      <c r="Z153" s="33" t="str">
        <f t="shared" si="36"/>
        <v/>
      </c>
      <c r="AA153" s="33" t="str">
        <f t="shared" si="37"/>
        <v/>
      </c>
      <c r="AB153" s="33" t="str">
        <f t="shared" si="38"/>
        <v/>
      </c>
      <c r="AC153" s="33" t="str">
        <f t="shared" si="39"/>
        <v/>
      </c>
      <c r="AD153" s="836" t="str">
        <f>IFERROR(IF(COUNTIF(AC153:AC162,"")=10,"",IF(SUM(AC153:AC162)&gt;=CM010EG,"CUMPLE","NO CUMPLE")),"")</f>
        <v/>
      </c>
      <c r="AE153" s="836" t="str">
        <f>IFERROR(IF(COUNTIF(Z153:Z162,"")=10,"",IF(COUNTIF(E153:E162,"N/A")&gt;0,IF(SUMIF(E153:E162,"N/A",Z153:Z162)&gt;=CM010EGC1,"CUMPLE","NO CUMPLE"),IF(AND(SUM(Z153:Z162)&gt;=CM010EGC1,SUMIF(E153:E162,"SI",Z153:Z162)&gt;=0.51*SUM(Z153:Z162)),"CUMPLE","NO CUMPLE"))),"")</f>
        <v/>
      </c>
      <c r="AF153" s="836" t="str">
        <f>IFERROR(IF(COUNTIF(AA153:AA162,"")=10,"",IF(COUNTIF(E153:E162,"N/A")&gt;0,IF(SUMIF(E153:E162,"N/A",AA153:AA162)&gt;=CM010EGC2,"CUMPLE","NO CUMPLE"),IF(SUM(AA153:AA162)&gt;=CM010EGC2,"CUMPLE","NO CUMPLE"))),"")</f>
        <v/>
      </c>
      <c r="AG153" s="836" t="str">
        <f>IFERROR(IF(COUNTIF(AB153:AB162,"")=10,"",IF(COUNTIF(E153:E162,"N/A")&gt;0,IF(SUMIF(E153:E162,"N/A",AB153:AB162)&gt;=CM010EGC3,"CUMPLE","NO CUMPLE"),IF(SUM(AB153:AB162)&gt;=CM010EGC3,"CUMPLE","NO CUMPLE"))),"")</f>
        <v/>
      </c>
      <c r="AH153" s="340"/>
      <c r="AI153" s="829"/>
      <c r="AJ153" s="829"/>
      <c r="AK153" s="829"/>
      <c r="AL153" s="829"/>
      <c r="AM153" s="829"/>
      <c r="AN153" s="829"/>
      <c r="AO153" s="829"/>
      <c r="AP153" s="829"/>
      <c r="AQ153" s="829"/>
      <c r="AR153" s="494" t="str">
        <f t="shared" si="43"/>
        <v/>
      </c>
      <c r="AS153" s="894" t="s">
        <v>209</v>
      </c>
      <c r="AT153" s="265"/>
      <c r="AU153" s="266"/>
      <c r="BA153" s="251"/>
    </row>
    <row r="154" spans="1:53" s="246" customFormat="1" ht="30" customHeight="1" x14ac:dyDescent="0.25">
      <c r="A154" s="842"/>
      <c r="B154" s="13"/>
      <c r="C154" s="14"/>
      <c r="D154" s="14" t="str">
        <f>IFERROR(INDEX(DESEMPATE!$D$3:$D$28,MATCH('EXP GEN.'!B154,DESEMPATE!$C$3:$C$28,0)),"")</f>
        <v/>
      </c>
      <c r="E154" s="315" t="str">
        <f>IFERROR(IF(D154="","",IF(VLOOKUP(D154,DESEMPATE!D$3:$E$28,2,FALSE)=1,"N/A",IF(VLOOKUP(D154,DESEMPATE!D$3:$E$28,2,FALSE)&gt;=0.51,"SI","NO"))),"")</f>
        <v/>
      </c>
      <c r="F154" s="141"/>
      <c r="G154" s="261"/>
      <c r="H154" s="141"/>
      <c r="I154" s="259"/>
      <c r="J154" s="22"/>
      <c r="K154" s="492"/>
      <c r="L154" s="492"/>
      <c r="M154" s="492"/>
      <c r="N154" s="23"/>
      <c r="O154" s="289"/>
      <c r="P154" s="17"/>
      <c r="Q154" s="18" t="str">
        <f t="shared" si="44"/>
        <v/>
      </c>
      <c r="R154" s="19" t="str">
        <f>IFERROR(INDEX(PARAMETROS!$B$53:$B$79,MATCH(Q154,PARAMETROS!$A$53:$A$79,0)),"")</f>
        <v/>
      </c>
      <c r="S154" s="543"/>
      <c r="T154" s="19"/>
      <c r="U154" s="634" t="str">
        <f>IFERROR(IF(T154="","",IF(T154="COP","N/A",IF(OR(T154="USD",T154="US"),1,IF(T154="EUR",VLOOKUP(P154,'SH EURO'!$A$6:$B$6567,2,FALSE),"INGRESAR TASA")))),"")</f>
        <v/>
      </c>
      <c r="V154" s="559" t="str">
        <f t="shared" si="40"/>
        <v/>
      </c>
      <c r="W154" s="21" t="str">
        <f>IFERROR(IF(T154="","",IF(T154="COP",1,IF(U154&lt;&gt;"N/A",VLOOKUP(P154,'SH TRM'!$A$9:$B$8146,2,FALSE),"REVISAR"))),"")</f>
        <v/>
      </c>
      <c r="X154" s="562" t="str">
        <f t="shared" si="41"/>
        <v/>
      </c>
      <c r="Y154" s="12" t="str">
        <f t="shared" si="42"/>
        <v/>
      </c>
      <c r="Z154" s="12" t="str">
        <f t="shared" si="36"/>
        <v/>
      </c>
      <c r="AA154" s="12" t="str">
        <f t="shared" si="37"/>
        <v/>
      </c>
      <c r="AB154" s="12" t="str">
        <f t="shared" si="38"/>
        <v/>
      </c>
      <c r="AC154" s="12" t="str">
        <f t="shared" si="39"/>
        <v/>
      </c>
      <c r="AD154" s="837"/>
      <c r="AE154" s="837"/>
      <c r="AF154" s="837"/>
      <c r="AG154" s="837"/>
      <c r="AH154" s="505"/>
      <c r="AI154" s="827"/>
      <c r="AJ154" s="827"/>
      <c r="AK154" s="827"/>
      <c r="AL154" s="827"/>
      <c r="AM154" s="827"/>
      <c r="AN154" s="827"/>
      <c r="AO154" s="827"/>
      <c r="AP154" s="827"/>
      <c r="AQ154" s="827"/>
      <c r="AR154" s="492" t="str">
        <f t="shared" si="43"/>
        <v/>
      </c>
      <c r="AS154" s="895"/>
      <c r="AT154" s="506"/>
      <c r="AU154" s="266"/>
      <c r="BA154" s="251"/>
    </row>
    <row r="155" spans="1:53" s="246" customFormat="1" ht="30" customHeight="1" x14ac:dyDescent="0.25">
      <c r="A155" s="842"/>
      <c r="B155" s="13"/>
      <c r="C155" s="14"/>
      <c r="D155" s="14" t="str">
        <f>IFERROR(INDEX(DESEMPATE!$D$3:$D$28,MATCH('EXP GEN.'!B155,DESEMPATE!$C$3:$C$28,0)),"")</f>
        <v/>
      </c>
      <c r="E155" s="315" t="str">
        <f>IFERROR(IF(D155="","",IF(VLOOKUP(D155,DESEMPATE!D$3:$E$28,2,FALSE)=1,"N/A",IF(VLOOKUP(D155,DESEMPATE!D$3:$E$28,2,FALSE)&gt;=0.51,"SI","NO"))),"")</f>
        <v/>
      </c>
      <c r="F155" s="141"/>
      <c r="G155" s="261"/>
      <c r="H155" s="141"/>
      <c r="I155" s="259"/>
      <c r="J155" s="22"/>
      <c r="K155" s="492"/>
      <c r="L155" s="492"/>
      <c r="M155" s="492"/>
      <c r="N155" s="23"/>
      <c r="O155" s="289"/>
      <c r="P155" s="17"/>
      <c r="Q155" s="18" t="str">
        <f t="shared" si="44"/>
        <v/>
      </c>
      <c r="R155" s="19" t="str">
        <f>IFERROR(INDEX(PARAMETROS!$B$53:$B$79,MATCH(Q155,PARAMETROS!$A$53:$A$79,0)),"")</f>
        <v/>
      </c>
      <c r="S155" s="543"/>
      <c r="T155" s="19"/>
      <c r="U155" s="634" t="str">
        <f>IFERROR(IF(T155="","",IF(T155="COP","N/A",IF(OR(T155="USD",T155="US"),1,IF(T155="EUR",VLOOKUP(P155,'SH EURO'!$A$6:$B$6567,2,FALSE),"INGRESAR TASA")))),"")</f>
        <v/>
      </c>
      <c r="V155" s="559" t="str">
        <f t="shared" si="40"/>
        <v/>
      </c>
      <c r="W155" s="21" t="str">
        <f>IFERROR(IF(T155="","",IF(T155="COP",1,IF(U155&lt;&gt;"N/A",VLOOKUP(P155,'SH TRM'!$A$9:$B$8146,2,FALSE),"REVISAR"))),"")</f>
        <v/>
      </c>
      <c r="X155" s="562" t="str">
        <f t="shared" si="41"/>
        <v/>
      </c>
      <c r="Y155" s="12" t="str">
        <f t="shared" si="42"/>
        <v/>
      </c>
      <c r="Z155" s="12" t="str">
        <f t="shared" si="36"/>
        <v/>
      </c>
      <c r="AA155" s="12" t="str">
        <f t="shared" si="37"/>
        <v/>
      </c>
      <c r="AB155" s="12" t="str">
        <f t="shared" si="38"/>
        <v/>
      </c>
      <c r="AC155" s="12" t="str">
        <f t="shared" si="39"/>
        <v/>
      </c>
      <c r="AD155" s="837"/>
      <c r="AE155" s="837"/>
      <c r="AF155" s="837"/>
      <c r="AG155" s="837"/>
      <c r="AH155" s="505"/>
      <c r="AI155" s="827"/>
      <c r="AJ155" s="827"/>
      <c r="AK155" s="827"/>
      <c r="AL155" s="827"/>
      <c r="AM155" s="827"/>
      <c r="AN155" s="827"/>
      <c r="AO155" s="827"/>
      <c r="AP155" s="827"/>
      <c r="AQ155" s="827"/>
      <c r="AR155" s="492" t="str">
        <f t="shared" si="43"/>
        <v/>
      </c>
      <c r="AS155" s="895"/>
      <c r="AT155" s="506"/>
      <c r="AU155" s="266"/>
      <c r="BA155" s="251"/>
    </row>
    <row r="156" spans="1:53" s="246" customFormat="1" ht="30" customHeight="1" x14ac:dyDescent="0.25">
      <c r="A156" s="842"/>
      <c r="B156" s="13"/>
      <c r="C156" s="14"/>
      <c r="D156" s="14" t="str">
        <f>IFERROR(INDEX(DESEMPATE!$D$3:$D$28,MATCH('EXP GEN.'!B156,DESEMPATE!$C$3:$C$28,0)),"")</f>
        <v/>
      </c>
      <c r="E156" s="315" t="str">
        <f>IFERROR(IF(D156="","",IF(VLOOKUP(D156,DESEMPATE!D$3:$E$28,2,FALSE)=1,"N/A",IF(VLOOKUP(D156,DESEMPATE!D$3:$E$28,2,FALSE)&gt;=0.51,"SI","NO"))),"")</f>
        <v/>
      </c>
      <c r="F156" s="141"/>
      <c r="G156" s="261"/>
      <c r="H156" s="141"/>
      <c r="I156" s="259"/>
      <c r="J156" s="22"/>
      <c r="K156" s="492"/>
      <c r="L156" s="492"/>
      <c r="M156" s="492"/>
      <c r="N156" s="23"/>
      <c r="O156" s="289"/>
      <c r="P156" s="17"/>
      <c r="Q156" s="18" t="str">
        <f t="shared" si="44"/>
        <v/>
      </c>
      <c r="R156" s="19" t="str">
        <f>IFERROR(INDEX(PARAMETROS!$B$53:$B$79,MATCH(Q156,PARAMETROS!$A$53:$A$79,0)),"")</f>
        <v/>
      </c>
      <c r="S156" s="543"/>
      <c r="T156" s="19"/>
      <c r="U156" s="634" t="str">
        <f>IFERROR(IF(T156="","",IF(T156="COP","N/A",IF(OR(T156="USD",T156="US"),1,IF(T156="EUR",VLOOKUP(P156,'SH EURO'!$A$6:$B$6567,2,FALSE),"INGRESAR TASA")))),"")</f>
        <v/>
      </c>
      <c r="V156" s="559" t="str">
        <f t="shared" si="40"/>
        <v/>
      </c>
      <c r="W156" s="21" t="str">
        <f>IFERROR(IF(T156="","",IF(T156="COP",1,IF(U156&lt;&gt;"N/A",VLOOKUP(P156,'SH TRM'!$A$9:$B$8146,2,FALSE),"REVISAR"))),"")</f>
        <v/>
      </c>
      <c r="X156" s="562" t="str">
        <f t="shared" si="41"/>
        <v/>
      </c>
      <c r="Y156" s="12" t="str">
        <f t="shared" si="42"/>
        <v/>
      </c>
      <c r="Z156" s="12" t="str">
        <f t="shared" si="36"/>
        <v/>
      </c>
      <c r="AA156" s="12" t="str">
        <f t="shared" si="37"/>
        <v/>
      </c>
      <c r="AB156" s="12" t="str">
        <f t="shared" si="38"/>
        <v/>
      </c>
      <c r="AC156" s="12" t="str">
        <f t="shared" si="39"/>
        <v/>
      </c>
      <c r="AD156" s="837"/>
      <c r="AE156" s="837"/>
      <c r="AF156" s="837"/>
      <c r="AG156" s="837"/>
      <c r="AH156" s="505"/>
      <c r="AI156" s="827"/>
      <c r="AJ156" s="827"/>
      <c r="AK156" s="827"/>
      <c r="AL156" s="827"/>
      <c r="AM156" s="827"/>
      <c r="AN156" s="827"/>
      <c r="AO156" s="827"/>
      <c r="AP156" s="827"/>
      <c r="AQ156" s="827"/>
      <c r="AR156" s="492" t="str">
        <f t="shared" si="43"/>
        <v/>
      </c>
      <c r="AS156" s="895"/>
      <c r="AT156" s="506"/>
      <c r="AU156" s="266"/>
      <c r="BA156" s="251"/>
    </row>
    <row r="157" spans="1:53" s="246" customFormat="1" ht="30" customHeight="1" x14ac:dyDescent="0.25">
      <c r="A157" s="842"/>
      <c r="B157" s="13"/>
      <c r="C157" s="14"/>
      <c r="D157" s="14" t="str">
        <f>IFERROR(INDEX(DESEMPATE!$D$3:$D$28,MATCH('EXP GEN.'!B157,DESEMPATE!$C$3:$C$28,0)),"")</f>
        <v/>
      </c>
      <c r="E157" s="315" t="str">
        <f>IFERROR(IF(D157="","",IF(VLOOKUP(D157,DESEMPATE!D$3:$E$28,2,FALSE)=1,"N/A",IF(VLOOKUP(D157,DESEMPATE!D$3:$E$28,2,FALSE)&gt;=0.51,"SI","NO"))),"")</f>
        <v/>
      </c>
      <c r="F157" s="141"/>
      <c r="G157" s="261"/>
      <c r="H157" s="141"/>
      <c r="I157" s="259"/>
      <c r="J157" s="22"/>
      <c r="K157" s="492"/>
      <c r="L157" s="492"/>
      <c r="M157" s="492"/>
      <c r="N157" s="23"/>
      <c r="O157" s="289"/>
      <c r="P157" s="17"/>
      <c r="Q157" s="18" t="str">
        <f t="shared" si="44"/>
        <v/>
      </c>
      <c r="R157" s="19" t="str">
        <f>IFERROR(INDEX(PARAMETROS!$B$53:$B$79,MATCH(Q157,PARAMETROS!$A$53:$A$79,0)),"")</f>
        <v/>
      </c>
      <c r="S157" s="543"/>
      <c r="T157" s="19"/>
      <c r="U157" s="634" t="str">
        <f>IFERROR(IF(T157="","",IF(T157="COP","N/A",IF(OR(T157="USD",T157="US"),1,IF(T157="EUR",VLOOKUP(P157,'SH EURO'!$A$6:$B$6567,2,FALSE),"INGRESAR TASA")))),"")</f>
        <v/>
      </c>
      <c r="V157" s="559" t="str">
        <f t="shared" si="40"/>
        <v/>
      </c>
      <c r="W157" s="21" t="str">
        <f>IFERROR(IF(T157="","",IF(T157="COP",1,IF(U157&lt;&gt;"N/A",VLOOKUP(P157,'SH TRM'!$A$9:$B$8146,2,FALSE),"REVISAR"))),"")</f>
        <v/>
      </c>
      <c r="X157" s="562" t="str">
        <f t="shared" si="41"/>
        <v/>
      </c>
      <c r="Y157" s="12" t="str">
        <f t="shared" si="42"/>
        <v/>
      </c>
      <c r="Z157" s="12" t="str">
        <f t="shared" si="36"/>
        <v/>
      </c>
      <c r="AA157" s="12" t="str">
        <f t="shared" si="37"/>
        <v/>
      </c>
      <c r="AB157" s="12" t="str">
        <f t="shared" si="38"/>
        <v/>
      </c>
      <c r="AC157" s="12" t="str">
        <f t="shared" si="39"/>
        <v/>
      </c>
      <c r="AD157" s="837"/>
      <c r="AE157" s="837"/>
      <c r="AF157" s="837"/>
      <c r="AG157" s="837"/>
      <c r="AH157" s="505"/>
      <c r="AI157" s="827"/>
      <c r="AJ157" s="827"/>
      <c r="AK157" s="827"/>
      <c r="AL157" s="827"/>
      <c r="AM157" s="827"/>
      <c r="AN157" s="827"/>
      <c r="AO157" s="827"/>
      <c r="AP157" s="827"/>
      <c r="AQ157" s="827"/>
      <c r="AR157" s="492" t="str">
        <f t="shared" si="43"/>
        <v/>
      </c>
      <c r="AS157" s="895"/>
      <c r="AT157" s="506"/>
      <c r="AU157" s="266"/>
      <c r="BA157" s="251"/>
    </row>
    <row r="158" spans="1:53" s="246" customFormat="1" ht="30" customHeight="1" x14ac:dyDescent="0.25">
      <c r="A158" s="843"/>
      <c r="B158" s="13"/>
      <c r="C158" s="14"/>
      <c r="D158" s="14" t="str">
        <f>IFERROR(INDEX(DESEMPATE!$D$3:$D$28,MATCH('EXP GEN.'!B158,DESEMPATE!$C$3:$C$28,0)),"")</f>
        <v/>
      </c>
      <c r="E158" s="315" t="str">
        <f>IFERROR(IF(D158="","",IF(VLOOKUP(D158,DESEMPATE!D$3:$E$28,2,FALSE)=1,"N/A",IF(VLOOKUP(D158,DESEMPATE!D$3:$E$28,2,FALSE)&gt;=0.51,"SI","NO"))),"")</f>
        <v/>
      </c>
      <c r="F158" s="22"/>
      <c r="G158" s="255"/>
      <c r="H158" s="22"/>
      <c r="I158" s="256"/>
      <c r="J158" s="22"/>
      <c r="K158" s="492"/>
      <c r="L158" s="492"/>
      <c r="M158" s="492"/>
      <c r="N158" s="23"/>
      <c r="O158" s="289"/>
      <c r="P158" s="17"/>
      <c r="Q158" s="18" t="str">
        <f t="shared" si="44"/>
        <v/>
      </c>
      <c r="R158" s="19" t="str">
        <f>IFERROR(INDEX(PARAMETROS!$B$53:$B$79,MATCH(Q158,PARAMETROS!$A$53:$A$79,0)),"")</f>
        <v/>
      </c>
      <c r="S158" s="544"/>
      <c r="T158" s="19"/>
      <c r="U158" s="634" t="str">
        <f>IFERROR(IF(T158="","",IF(T158="COP","N/A",IF(OR(T158="USD",T158="US"),1,IF(T158="EUR",VLOOKUP(P158,'SH EURO'!$A$6:$B$6567,2,FALSE),"INGRESAR TASA")))),"")</f>
        <v/>
      </c>
      <c r="V158" s="559" t="str">
        <f t="shared" si="40"/>
        <v/>
      </c>
      <c r="W158" s="21" t="str">
        <f>IFERROR(IF(T158="","",IF(T158="COP",1,IF(U158&lt;&gt;"N/A",VLOOKUP(P158,'SH TRM'!$A$9:$B$8146,2,FALSE),"REVISAR"))),"")</f>
        <v/>
      </c>
      <c r="X158" s="562" t="str">
        <f t="shared" si="41"/>
        <v/>
      </c>
      <c r="Y158" s="12" t="str">
        <f t="shared" si="42"/>
        <v/>
      </c>
      <c r="Z158" s="12" t="str">
        <f t="shared" si="36"/>
        <v/>
      </c>
      <c r="AA158" s="12" t="str">
        <f t="shared" si="37"/>
        <v/>
      </c>
      <c r="AB158" s="12" t="str">
        <f t="shared" si="38"/>
        <v/>
      </c>
      <c r="AC158" s="12" t="str">
        <f t="shared" si="39"/>
        <v/>
      </c>
      <c r="AD158" s="838"/>
      <c r="AE158" s="838"/>
      <c r="AF158" s="838"/>
      <c r="AG158" s="838"/>
      <c r="AH158" s="341"/>
      <c r="AI158" s="827"/>
      <c r="AJ158" s="827"/>
      <c r="AK158" s="827"/>
      <c r="AL158" s="827"/>
      <c r="AM158" s="827"/>
      <c r="AN158" s="827"/>
      <c r="AO158" s="827"/>
      <c r="AP158" s="827"/>
      <c r="AQ158" s="827"/>
      <c r="AR158" s="492" t="str">
        <f t="shared" si="43"/>
        <v/>
      </c>
      <c r="AS158" s="895"/>
      <c r="AT158" s="264"/>
      <c r="AU158" s="266"/>
      <c r="BA158" s="251"/>
    </row>
    <row r="159" spans="1:53" s="246" customFormat="1" ht="30" customHeight="1" x14ac:dyDescent="0.25">
      <c r="A159" s="843"/>
      <c r="B159" s="13"/>
      <c r="C159" s="14"/>
      <c r="D159" s="14" t="str">
        <f>IFERROR(INDEX(DESEMPATE!$D$3:$D$28,MATCH('EXP GEN.'!B159,DESEMPATE!$C$3:$C$28,0)),"")</f>
        <v/>
      </c>
      <c r="E159" s="315" t="str">
        <f>IFERROR(IF(D159="","",IF(VLOOKUP(D159,DESEMPATE!D$3:$E$28,2,FALSE)=1,"N/A",IF(VLOOKUP(D159,DESEMPATE!D$3:$E$28,2,FALSE)&gt;=0.51,"SI","NO"))),"")</f>
        <v/>
      </c>
      <c r="F159" s="22"/>
      <c r="G159" s="255"/>
      <c r="H159" s="22"/>
      <c r="I159" s="256"/>
      <c r="J159" s="22"/>
      <c r="K159" s="492"/>
      <c r="L159" s="492"/>
      <c r="M159" s="492"/>
      <c r="N159" s="16"/>
      <c r="O159" s="17"/>
      <c r="P159" s="17"/>
      <c r="Q159" s="18" t="str">
        <f t="shared" si="44"/>
        <v/>
      </c>
      <c r="R159" s="19" t="str">
        <f>IFERROR(INDEX(PARAMETROS!$B$53:$B$79,MATCH(Q159,PARAMETROS!$A$53:$A$79,0)),"")</f>
        <v/>
      </c>
      <c r="S159" s="544"/>
      <c r="T159" s="20"/>
      <c r="U159" s="634" t="str">
        <f>IFERROR(IF(T159="","",IF(T159="COP","N/A",IF(OR(T159="USD",T159="US"),1,IF(T159="EUR",VLOOKUP(P159,'SH EURO'!$A$6:$B$6567,2,FALSE),"INGRESAR TASA")))),"")</f>
        <v/>
      </c>
      <c r="V159" s="559" t="str">
        <f t="shared" si="40"/>
        <v/>
      </c>
      <c r="W159" s="21" t="str">
        <f>IFERROR(IF(T159="","",IF(T159="COP",1,IF(U159&lt;&gt;"N/A",VLOOKUP(P159,'SH TRM'!$A$9:$B$8146,2,FALSE),"REVISAR"))),"")</f>
        <v/>
      </c>
      <c r="X159" s="562" t="str">
        <f t="shared" si="41"/>
        <v/>
      </c>
      <c r="Y159" s="12" t="str">
        <f t="shared" si="42"/>
        <v/>
      </c>
      <c r="Z159" s="12" t="str">
        <f t="shared" si="36"/>
        <v/>
      </c>
      <c r="AA159" s="12" t="str">
        <f t="shared" si="37"/>
        <v/>
      </c>
      <c r="AB159" s="12" t="str">
        <f t="shared" si="38"/>
        <v/>
      </c>
      <c r="AC159" s="12" t="str">
        <f t="shared" si="39"/>
        <v/>
      </c>
      <c r="AD159" s="838"/>
      <c r="AE159" s="838"/>
      <c r="AF159" s="838"/>
      <c r="AG159" s="838"/>
      <c r="AH159" s="341"/>
      <c r="AI159" s="827"/>
      <c r="AJ159" s="827"/>
      <c r="AK159" s="827"/>
      <c r="AL159" s="827"/>
      <c r="AM159" s="827"/>
      <c r="AN159" s="827"/>
      <c r="AO159" s="827"/>
      <c r="AP159" s="827"/>
      <c r="AQ159" s="827"/>
      <c r="AR159" s="495" t="str">
        <f t="shared" si="43"/>
        <v/>
      </c>
      <c r="AS159" s="895"/>
      <c r="AT159" s="264"/>
      <c r="AU159" s="266"/>
      <c r="BA159" s="251"/>
    </row>
    <row r="160" spans="1:53" s="246" customFormat="1" ht="30" customHeight="1" x14ac:dyDescent="0.25">
      <c r="A160" s="843"/>
      <c r="B160" s="13"/>
      <c r="C160" s="14"/>
      <c r="D160" s="14" t="str">
        <f>IFERROR(INDEX(DESEMPATE!$D$3:$D$28,MATCH('EXP GEN.'!B160,DESEMPATE!$C$3:$C$28,0)),"")</f>
        <v/>
      </c>
      <c r="E160" s="315" t="str">
        <f>IFERROR(IF(D160="","",IF(VLOOKUP(D160,DESEMPATE!D$3:$E$28,2,FALSE)=1,"N/A",IF(VLOOKUP(D160,DESEMPATE!D$3:$E$28,2,FALSE)&gt;=0.51,"SI","NO"))),"")</f>
        <v/>
      </c>
      <c r="F160" s="22"/>
      <c r="G160" s="255"/>
      <c r="H160" s="22"/>
      <c r="I160" s="256"/>
      <c r="J160" s="22"/>
      <c r="K160" s="492"/>
      <c r="L160" s="492"/>
      <c r="M160" s="492"/>
      <c r="N160" s="16"/>
      <c r="O160" s="17"/>
      <c r="P160" s="17"/>
      <c r="Q160" s="18" t="str">
        <f t="shared" si="44"/>
        <v/>
      </c>
      <c r="R160" s="19" t="str">
        <f>IFERROR(INDEX(PARAMETROS!$B$53:$B$79,MATCH(Q160,PARAMETROS!$A$53:$A$79,0)),"")</f>
        <v/>
      </c>
      <c r="S160" s="544"/>
      <c r="T160" s="20"/>
      <c r="U160" s="634" t="str">
        <f>IFERROR(IF(T160="","",IF(T160="COP","N/A",IF(OR(T160="USD",T160="US"),1,IF(T160="EUR",VLOOKUP(P160,'SH EURO'!$A$6:$B$6567,2,FALSE),"INGRESAR TASA")))),"")</f>
        <v/>
      </c>
      <c r="V160" s="559" t="str">
        <f t="shared" si="40"/>
        <v/>
      </c>
      <c r="W160" s="21" t="str">
        <f>IFERROR(IF(T160="","",IF(T160="COP",1,IF(U160&lt;&gt;"N/A",VLOOKUP(P160,'SH TRM'!$A$9:$B$8146,2,FALSE),"REVISAR"))),"")</f>
        <v/>
      </c>
      <c r="X160" s="562" t="str">
        <f t="shared" si="41"/>
        <v/>
      </c>
      <c r="Y160" s="12" t="str">
        <f t="shared" si="42"/>
        <v/>
      </c>
      <c r="Z160" s="12" t="str">
        <f t="shared" si="36"/>
        <v/>
      </c>
      <c r="AA160" s="12" t="str">
        <f t="shared" si="37"/>
        <v/>
      </c>
      <c r="AB160" s="12" t="str">
        <f t="shared" si="38"/>
        <v/>
      </c>
      <c r="AC160" s="12" t="str">
        <f t="shared" si="39"/>
        <v/>
      </c>
      <c r="AD160" s="838"/>
      <c r="AE160" s="838"/>
      <c r="AF160" s="838"/>
      <c r="AG160" s="838"/>
      <c r="AH160" s="341"/>
      <c r="AI160" s="830"/>
      <c r="AJ160" s="831"/>
      <c r="AK160" s="832"/>
      <c r="AL160" s="830"/>
      <c r="AM160" s="831"/>
      <c r="AN160" s="832"/>
      <c r="AO160" s="830"/>
      <c r="AP160" s="831"/>
      <c r="AQ160" s="832"/>
      <c r="AR160" s="492" t="str">
        <f t="shared" si="43"/>
        <v/>
      </c>
      <c r="AS160" s="895"/>
      <c r="AT160" s="264"/>
      <c r="AU160" s="266"/>
      <c r="BA160" s="251"/>
    </row>
    <row r="161" spans="1:53" s="246" customFormat="1" ht="30" customHeight="1" x14ac:dyDescent="0.25">
      <c r="A161" s="843"/>
      <c r="B161" s="13"/>
      <c r="C161" s="14"/>
      <c r="D161" s="14" t="str">
        <f>IFERROR(INDEX(DESEMPATE!$D$3:$D$28,MATCH('EXP GEN.'!B161,DESEMPATE!$C$3:$C$28,0)),"")</f>
        <v/>
      </c>
      <c r="E161" s="315" t="str">
        <f>IFERROR(IF(D161="","",IF(VLOOKUP(D161,DESEMPATE!D$3:$E$28,2,FALSE)=1,"N/A",IF(VLOOKUP(D161,DESEMPATE!D$3:$E$28,2,FALSE)&gt;=0.51,"SI","NO"))),"")</f>
        <v/>
      </c>
      <c r="F161" s="22"/>
      <c r="G161" s="255"/>
      <c r="H161" s="22"/>
      <c r="I161" s="256"/>
      <c r="J161" s="22"/>
      <c r="K161" s="495"/>
      <c r="L161" s="495"/>
      <c r="M161" s="495"/>
      <c r="N161" s="16"/>
      <c r="O161" s="17"/>
      <c r="P161" s="17"/>
      <c r="Q161" s="18" t="str">
        <f t="shared" si="44"/>
        <v/>
      </c>
      <c r="R161" s="19" t="str">
        <f>IFERROR(INDEX(PARAMETROS!$B$53:$B$79,MATCH(Q161,PARAMETROS!$A$53:$A$79,0)),"")</f>
        <v/>
      </c>
      <c r="S161" s="544"/>
      <c r="T161" s="20"/>
      <c r="U161" s="634" t="str">
        <f>IFERROR(IF(T161="","",IF(T161="COP","N/A",IF(OR(T161="USD",T161="US"),1,IF(T161="EUR",VLOOKUP(P161,'SH EURO'!$A$6:$B$6567,2,FALSE),"INGRESAR TASA")))),"")</f>
        <v/>
      </c>
      <c r="V161" s="559" t="str">
        <f t="shared" si="40"/>
        <v/>
      </c>
      <c r="W161" s="21" t="str">
        <f>IFERROR(IF(T161="","",IF(T161="COP",1,IF(U161&lt;&gt;"N/A",VLOOKUP(P161,'SH TRM'!$A$9:$B$8146,2,FALSE),"REVISAR"))),"")</f>
        <v/>
      </c>
      <c r="X161" s="562" t="str">
        <f t="shared" si="41"/>
        <v/>
      </c>
      <c r="Y161" s="12" t="str">
        <f t="shared" si="42"/>
        <v/>
      </c>
      <c r="Z161" s="12" t="str">
        <f t="shared" si="36"/>
        <v/>
      </c>
      <c r="AA161" s="12" t="str">
        <f t="shared" si="37"/>
        <v/>
      </c>
      <c r="AB161" s="12" t="str">
        <f t="shared" si="38"/>
        <v/>
      </c>
      <c r="AC161" s="12" t="str">
        <f t="shared" si="39"/>
        <v/>
      </c>
      <c r="AD161" s="838"/>
      <c r="AE161" s="838"/>
      <c r="AF161" s="838"/>
      <c r="AG161" s="838"/>
      <c r="AH161" s="341"/>
      <c r="AI161" s="827"/>
      <c r="AJ161" s="827"/>
      <c r="AK161" s="827"/>
      <c r="AL161" s="827"/>
      <c r="AM161" s="827"/>
      <c r="AN161" s="827"/>
      <c r="AO161" s="827"/>
      <c r="AP161" s="827"/>
      <c r="AQ161" s="827"/>
      <c r="AR161" s="495" t="str">
        <f t="shared" si="43"/>
        <v/>
      </c>
      <c r="AS161" s="895"/>
      <c r="AT161" s="264"/>
      <c r="AU161" s="266"/>
      <c r="BA161" s="251"/>
    </row>
    <row r="162" spans="1:53" s="246" customFormat="1" ht="30" customHeight="1" thickBot="1" x14ac:dyDescent="0.3">
      <c r="A162" s="844"/>
      <c r="B162" s="35"/>
      <c r="C162" s="137"/>
      <c r="D162" s="47" t="str">
        <f>IFERROR(INDEX(DESEMPATE!$D$3:$D$28,MATCH('EXP GEN.'!B162,DESEMPATE!$C$3:$C$28,0)),"")</f>
        <v/>
      </c>
      <c r="E162" s="336" t="str">
        <f>IFERROR(IF(D162="","",IF(VLOOKUP(D162,DESEMPATE!D$3:$E$28,2,FALSE)=1,"N/A",IF(VLOOKUP(D162,DESEMPATE!D$3:$E$28,2,FALSE)&gt;=0.51,"SI","NO"))),"")</f>
        <v/>
      </c>
      <c r="F162" s="138"/>
      <c r="G162" s="260"/>
      <c r="H162" s="138"/>
      <c r="I162" s="258"/>
      <c r="J162" s="138"/>
      <c r="K162" s="496"/>
      <c r="L162" s="496"/>
      <c r="M162" s="496"/>
      <c r="N162" s="37"/>
      <c r="O162" s="364"/>
      <c r="P162" s="364"/>
      <c r="Q162" s="38" t="str">
        <f t="shared" si="44"/>
        <v/>
      </c>
      <c r="R162" s="39" t="str">
        <f>IFERROR(INDEX(PARAMETROS!$B$53:$B$79,MATCH(Q162,PARAMETROS!$A$53:$A$79,0)),"")</f>
        <v/>
      </c>
      <c r="S162" s="545"/>
      <c r="T162" s="40"/>
      <c r="U162" s="634" t="str">
        <f>IFERROR(IF(T162="","",IF(T162="COP","N/A",IF(OR(T162="USD",T162="US"),1,IF(T162="EUR",VLOOKUP(P162,'SH EURO'!$A$6:$B$6567,2,FALSE),"INGRESAR TASA")))),"")</f>
        <v/>
      </c>
      <c r="V162" s="560" t="str">
        <f t="shared" si="40"/>
        <v/>
      </c>
      <c r="W162" s="21" t="str">
        <f>IFERROR(IF(T162="","",IF(T162="COP",1,IF(U162&lt;&gt;"N/A",VLOOKUP(P162,'SH TRM'!$A$9:$B$8146,2,FALSE),"REVISAR"))),"")</f>
        <v/>
      </c>
      <c r="X162" s="563" t="str">
        <f t="shared" si="41"/>
        <v/>
      </c>
      <c r="Y162" s="42" t="str">
        <f t="shared" si="42"/>
        <v/>
      </c>
      <c r="Z162" s="42" t="str">
        <f t="shared" si="36"/>
        <v/>
      </c>
      <c r="AA162" s="42" t="str">
        <f t="shared" si="37"/>
        <v/>
      </c>
      <c r="AB162" s="42" t="str">
        <f t="shared" si="38"/>
        <v/>
      </c>
      <c r="AC162" s="42" t="str">
        <f t="shared" si="39"/>
        <v/>
      </c>
      <c r="AD162" s="839"/>
      <c r="AE162" s="839"/>
      <c r="AF162" s="839"/>
      <c r="AG162" s="839"/>
      <c r="AH162" s="342"/>
      <c r="AI162" s="828"/>
      <c r="AJ162" s="828"/>
      <c r="AK162" s="828"/>
      <c r="AL162" s="828"/>
      <c r="AM162" s="828"/>
      <c r="AN162" s="828"/>
      <c r="AO162" s="828"/>
      <c r="AP162" s="828"/>
      <c r="AQ162" s="828"/>
      <c r="AR162" s="496" t="str">
        <f t="shared" si="43"/>
        <v/>
      </c>
      <c r="AS162" s="896"/>
      <c r="AT162" s="263"/>
      <c r="AU162" s="266"/>
      <c r="BA162" s="251"/>
    </row>
    <row r="163" spans="1:53" s="246" customFormat="1" ht="30" customHeight="1" x14ac:dyDescent="0.25">
      <c r="A163" s="841" t="s">
        <v>167</v>
      </c>
      <c r="B163" s="26"/>
      <c r="C163" s="140"/>
      <c r="D163" s="140" t="str">
        <f>IFERROR(INDEX(DESEMPATE!$D$3:$D$28,MATCH('EXP GEN.'!B163,DESEMPATE!$C$3:$C$28,0)),"")</f>
        <v/>
      </c>
      <c r="E163" s="315" t="str">
        <f>IFERROR(IF(D163="","",IF(VLOOKUP(D163,DESEMPATE!D$3:$E$28,2,FALSE)=1,"N/A",IF(VLOOKUP(D163,DESEMPATE!D$3:$E$28,2,FALSE)&gt;=0.51,"SI","NO"))),"")</f>
        <v/>
      </c>
      <c r="F163" s="34"/>
      <c r="G163" s="254"/>
      <c r="H163" s="34"/>
      <c r="I163" s="257"/>
      <c r="J163" s="34"/>
      <c r="K163" s="494"/>
      <c r="L163" s="494"/>
      <c r="M163" s="494"/>
      <c r="N163" s="46"/>
      <c r="O163" s="29"/>
      <c r="P163" s="29"/>
      <c r="Q163" s="30" t="str">
        <f t="shared" si="44"/>
        <v/>
      </c>
      <c r="R163" s="139" t="str">
        <f>IFERROR(INDEX(PARAMETROS!$B$53:$B$79,MATCH(Q163,PARAMETROS!$A$53:$A$79,0)),"")</f>
        <v/>
      </c>
      <c r="S163" s="542"/>
      <c r="T163" s="31"/>
      <c r="U163" s="634" t="str">
        <f>IFERROR(IF(T163="","",IF(T163="COP","N/A",IF(OR(T163="USD",T163="US"),1,IF(T163="EUR",VLOOKUP(P163,'SH EURO'!$A$6:$B$6567,2,FALSE),"INGRESAR TASA")))),"")</f>
        <v/>
      </c>
      <c r="V163" s="558" t="str">
        <f t="shared" si="40"/>
        <v/>
      </c>
      <c r="W163" s="21" t="str">
        <f>IFERROR(IF(T163="","",IF(T163="COP",1,IF(U163&lt;&gt;"N/A",VLOOKUP(P163,'SH TRM'!$A$9:$B$8146,2,FALSE),"REVISAR"))),"")</f>
        <v/>
      </c>
      <c r="X163" s="561" t="str">
        <f t="shared" si="41"/>
        <v/>
      </c>
      <c r="Y163" s="33" t="str">
        <f t="shared" si="42"/>
        <v/>
      </c>
      <c r="Z163" s="33" t="str">
        <f t="shared" si="36"/>
        <v/>
      </c>
      <c r="AA163" s="33" t="str">
        <f t="shared" si="37"/>
        <v/>
      </c>
      <c r="AB163" s="33" t="str">
        <f t="shared" si="38"/>
        <v/>
      </c>
      <c r="AC163" s="33" t="str">
        <f t="shared" si="39"/>
        <v/>
      </c>
      <c r="AD163" s="836" t="str">
        <f>IFERROR(IF(COUNTIF(AC163:AC172,"")=10,"",IF(SUM(AC163:AC172)&gt;=CM010EG,"CUMPLE","NO CUMPLE")),"")</f>
        <v/>
      </c>
      <c r="AE163" s="836" t="str">
        <f>IFERROR(IF(COUNTIF(Z163:Z172,"")=10,"",IF(COUNTIF(E163:E172,"N/A")&gt;0,IF(SUMIF(E163:E172,"N/A",Z163:Z172)&gt;=CM010EGC1,"CUMPLE","NO CUMPLE"),IF(AND(SUM(Z163:Z172)&gt;=CM010EGC1,SUMIF(E163:E172,"SI",Z163:Z172)&gt;=0.51*SUM(Z163:Z172)),"CUMPLE","NO CUMPLE"))),"")</f>
        <v/>
      </c>
      <c r="AF163" s="836" t="str">
        <f>IFERROR(IF(COUNTIF(AA163:AA172,"")=10,"",IF(COUNTIF(E163:E172,"N/A")&gt;0,IF(SUMIF(E163:E172,"N/A",AA163:AA172)&gt;=CM010EGC2,"CUMPLE","NO CUMPLE"),IF(SUM(AA163:AA172)&gt;=CM010EGC2,"CUMPLE","NO CUMPLE"))),"")</f>
        <v/>
      </c>
      <c r="AG163" s="836" t="str">
        <f>IFERROR(IF(COUNTIF(AB163:AB172,"")=10,"",IF(COUNTIF(E163:E172,"N/A")&gt;0,IF(SUMIF(E163:E172,"N/A",AB163:AB172)&gt;=CM010EGC3,"CUMPLE","NO CUMPLE"),IF(SUM(AB163:AB172)&gt;=CM010EGC3,"CUMPLE","NO CUMPLE"))),"")</f>
        <v/>
      </c>
      <c r="AH163" s="340"/>
      <c r="AI163" s="829"/>
      <c r="AJ163" s="829"/>
      <c r="AK163" s="829"/>
      <c r="AL163" s="829"/>
      <c r="AM163" s="829"/>
      <c r="AN163" s="829"/>
      <c r="AO163" s="829"/>
      <c r="AP163" s="829"/>
      <c r="AQ163" s="829"/>
      <c r="AR163" s="494" t="str">
        <f t="shared" si="43"/>
        <v/>
      </c>
      <c r="AS163" s="894" t="s">
        <v>209</v>
      </c>
      <c r="AT163" s="265"/>
      <c r="AU163" s="266"/>
      <c r="BA163" s="251"/>
    </row>
    <row r="164" spans="1:53" s="246" customFormat="1" ht="30" customHeight="1" x14ac:dyDescent="0.25">
      <c r="A164" s="842"/>
      <c r="B164" s="13"/>
      <c r="C164" s="14"/>
      <c r="D164" s="14" t="str">
        <f>IFERROR(INDEX(DESEMPATE!$D$3:$D$28,MATCH('EXP GEN.'!B164,DESEMPATE!$C$3:$C$28,0)),"")</f>
        <v/>
      </c>
      <c r="E164" s="315" t="str">
        <f>IFERROR(IF(D164="","",IF(VLOOKUP(D164,DESEMPATE!D$3:$E$28,2,FALSE)=1,"N/A",IF(VLOOKUP(D164,DESEMPATE!D$3:$E$28,2,FALSE)&gt;=0.51,"SI","NO"))),"")</f>
        <v/>
      </c>
      <c r="F164" s="141"/>
      <c r="G164" s="261"/>
      <c r="H164" s="141"/>
      <c r="I164" s="259"/>
      <c r="J164" s="22"/>
      <c r="K164" s="492"/>
      <c r="L164" s="492"/>
      <c r="M164" s="492"/>
      <c r="N164" s="23"/>
      <c r="O164" s="289"/>
      <c r="P164" s="17"/>
      <c r="Q164" s="18" t="str">
        <f t="shared" si="44"/>
        <v/>
      </c>
      <c r="R164" s="19" t="str">
        <f>IFERROR(INDEX(PARAMETROS!$B$53:$B$79,MATCH(Q164,PARAMETROS!$A$53:$A$79,0)),"")</f>
        <v/>
      </c>
      <c r="S164" s="543"/>
      <c r="T164" s="19"/>
      <c r="U164" s="634" t="str">
        <f>IFERROR(IF(T164="","",IF(T164="COP","N/A",IF(OR(T164="USD",T164="US"),1,IF(T164="EUR",VLOOKUP(P164,'SH EURO'!$A$6:$B$6567,2,FALSE),"INGRESAR TASA")))),"")</f>
        <v/>
      </c>
      <c r="V164" s="559" t="str">
        <f t="shared" si="40"/>
        <v/>
      </c>
      <c r="W164" s="21" t="str">
        <f>IFERROR(IF(T164="","",IF(T164="COP",1,IF(U164&lt;&gt;"N/A",VLOOKUP(P164,'SH TRM'!$A$9:$B$8146,2,FALSE),"REVISAR"))),"")</f>
        <v/>
      </c>
      <c r="X164" s="562" t="str">
        <f t="shared" si="41"/>
        <v/>
      </c>
      <c r="Y164" s="12" t="str">
        <f t="shared" si="42"/>
        <v/>
      </c>
      <c r="Z164" s="12" t="str">
        <f t="shared" si="36"/>
        <v/>
      </c>
      <c r="AA164" s="12" t="str">
        <f t="shared" si="37"/>
        <v/>
      </c>
      <c r="AB164" s="12" t="str">
        <f t="shared" si="38"/>
        <v/>
      </c>
      <c r="AC164" s="12" t="str">
        <f t="shared" si="39"/>
        <v/>
      </c>
      <c r="AD164" s="837"/>
      <c r="AE164" s="837"/>
      <c r="AF164" s="837"/>
      <c r="AG164" s="837"/>
      <c r="AH164" s="505"/>
      <c r="AI164" s="827"/>
      <c r="AJ164" s="827"/>
      <c r="AK164" s="827"/>
      <c r="AL164" s="827"/>
      <c r="AM164" s="827"/>
      <c r="AN164" s="827"/>
      <c r="AO164" s="827"/>
      <c r="AP164" s="827"/>
      <c r="AQ164" s="827"/>
      <c r="AR164" s="492" t="str">
        <f t="shared" si="43"/>
        <v/>
      </c>
      <c r="AS164" s="895"/>
      <c r="AT164" s="506"/>
      <c r="AU164" s="266"/>
      <c r="BA164" s="251"/>
    </row>
    <row r="165" spans="1:53" s="246" customFormat="1" ht="30" customHeight="1" x14ac:dyDescent="0.25">
      <c r="A165" s="842"/>
      <c r="B165" s="13"/>
      <c r="C165" s="14"/>
      <c r="D165" s="14" t="str">
        <f>IFERROR(INDEX(DESEMPATE!$D$3:$D$28,MATCH('EXP GEN.'!B165,DESEMPATE!$C$3:$C$28,0)),"")</f>
        <v/>
      </c>
      <c r="E165" s="315" t="str">
        <f>IFERROR(IF(D165="","",IF(VLOOKUP(D165,DESEMPATE!D$3:$E$28,2,FALSE)=1,"N/A",IF(VLOOKUP(D165,DESEMPATE!D$3:$E$28,2,FALSE)&gt;=0.51,"SI","NO"))),"")</f>
        <v/>
      </c>
      <c r="F165" s="141"/>
      <c r="G165" s="261"/>
      <c r="H165" s="141"/>
      <c r="I165" s="259"/>
      <c r="J165" s="22"/>
      <c r="K165" s="492"/>
      <c r="L165" s="492"/>
      <c r="M165" s="492"/>
      <c r="N165" s="23"/>
      <c r="O165" s="289"/>
      <c r="P165" s="17"/>
      <c r="Q165" s="18" t="str">
        <f t="shared" si="44"/>
        <v/>
      </c>
      <c r="R165" s="19" t="str">
        <f>IFERROR(INDEX(PARAMETROS!$B$53:$B$79,MATCH(Q165,PARAMETROS!$A$53:$A$79,0)),"")</f>
        <v/>
      </c>
      <c r="S165" s="543"/>
      <c r="T165" s="19"/>
      <c r="U165" s="634" t="str">
        <f>IFERROR(IF(T165="","",IF(T165="COP","N/A",IF(OR(T165="USD",T165="US"),1,IF(T165="EUR",VLOOKUP(P165,'SH EURO'!$A$6:$B$6567,2,FALSE),"INGRESAR TASA")))),"")</f>
        <v/>
      </c>
      <c r="V165" s="559" t="str">
        <f t="shared" si="40"/>
        <v/>
      </c>
      <c r="W165" s="21" t="str">
        <f>IFERROR(IF(T165="","",IF(T165="COP",1,IF(U165&lt;&gt;"N/A",VLOOKUP(P165,'SH TRM'!$A$9:$B$8146,2,FALSE),"REVISAR"))),"")</f>
        <v/>
      </c>
      <c r="X165" s="562" t="str">
        <f t="shared" si="41"/>
        <v/>
      </c>
      <c r="Y165" s="12" t="str">
        <f t="shared" si="42"/>
        <v/>
      </c>
      <c r="Z165" s="12" t="str">
        <f t="shared" si="36"/>
        <v/>
      </c>
      <c r="AA165" s="12" t="str">
        <f t="shared" si="37"/>
        <v/>
      </c>
      <c r="AB165" s="12" t="str">
        <f t="shared" si="38"/>
        <v/>
      </c>
      <c r="AC165" s="12" t="str">
        <f t="shared" si="39"/>
        <v/>
      </c>
      <c r="AD165" s="837"/>
      <c r="AE165" s="837"/>
      <c r="AF165" s="837"/>
      <c r="AG165" s="837"/>
      <c r="AH165" s="505"/>
      <c r="AI165" s="827"/>
      <c r="AJ165" s="827"/>
      <c r="AK165" s="827"/>
      <c r="AL165" s="827"/>
      <c r="AM165" s="827"/>
      <c r="AN165" s="827"/>
      <c r="AO165" s="827"/>
      <c r="AP165" s="827"/>
      <c r="AQ165" s="827"/>
      <c r="AR165" s="492" t="str">
        <f t="shared" si="43"/>
        <v/>
      </c>
      <c r="AS165" s="895"/>
      <c r="AT165" s="506"/>
      <c r="AU165" s="266"/>
      <c r="BA165" s="251"/>
    </row>
    <row r="166" spans="1:53" s="246" customFormat="1" ht="30" customHeight="1" x14ac:dyDescent="0.25">
      <c r="A166" s="842"/>
      <c r="B166" s="13"/>
      <c r="C166" s="14"/>
      <c r="D166" s="14" t="str">
        <f>IFERROR(INDEX(DESEMPATE!$D$3:$D$28,MATCH('EXP GEN.'!B166,DESEMPATE!$C$3:$C$28,0)),"")</f>
        <v/>
      </c>
      <c r="E166" s="315" t="str">
        <f>IFERROR(IF(D166="","",IF(VLOOKUP(D166,DESEMPATE!D$3:$E$28,2,FALSE)=1,"N/A",IF(VLOOKUP(D166,DESEMPATE!D$3:$E$28,2,FALSE)&gt;=0.51,"SI","NO"))),"")</f>
        <v/>
      </c>
      <c r="F166" s="141"/>
      <c r="G166" s="261"/>
      <c r="H166" s="141"/>
      <c r="I166" s="259"/>
      <c r="J166" s="22"/>
      <c r="K166" s="492"/>
      <c r="L166" s="492"/>
      <c r="M166" s="492"/>
      <c r="N166" s="23"/>
      <c r="O166" s="289"/>
      <c r="P166" s="17"/>
      <c r="Q166" s="18" t="str">
        <f t="shared" si="44"/>
        <v/>
      </c>
      <c r="R166" s="19" t="str">
        <f>IFERROR(INDEX(PARAMETROS!$B$53:$B$79,MATCH(Q166,PARAMETROS!$A$53:$A$79,0)),"")</f>
        <v/>
      </c>
      <c r="S166" s="543"/>
      <c r="T166" s="19"/>
      <c r="U166" s="634" t="str">
        <f>IFERROR(IF(T166="","",IF(T166="COP","N/A",IF(OR(T166="USD",T166="US"),1,IF(T166="EUR",VLOOKUP(P166,'SH EURO'!$A$6:$B$6567,2,FALSE),"INGRESAR TASA")))),"")</f>
        <v/>
      </c>
      <c r="V166" s="559" t="str">
        <f t="shared" si="40"/>
        <v/>
      </c>
      <c r="W166" s="21" t="str">
        <f>IFERROR(IF(T166="","",IF(T166="COP",1,IF(U166&lt;&gt;"N/A",VLOOKUP(P166,'SH TRM'!$A$9:$B$8146,2,FALSE),"REVISAR"))),"")</f>
        <v/>
      </c>
      <c r="X166" s="562" t="str">
        <f t="shared" si="41"/>
        <v/>
      </c>
      <c r="Y166" s="12" t="str">
        <f t="shared" si="42"/>
        <v/>
      </c>
      <c r="Z166" s="12" t="str">
        <f t="shared" si="36"/>
        <v/>
      </c>
      <c r="AA166" s="12" t="str">
        <f t="shared" si="37"/>
        <v/>
      </c>
      <c r="AB166" s="12" t="str">
        <f t="shared" si="38"/>
        <v/>
      </c>
      <c r="AC166" s="12" t="str">
        <f t="shared" si="39"/>
        <v/>
      </c>
      <c r="AD166" s="837"/>
      <c r="AE166" s="837"/>
      <c r="AF166" s="837"/>
      <c r="AG166" s="837"/>
      <c r="AH166" s="505"/>
      <c r="AI166" s="827"/>
      <c r="AJ166" s="827"/>
      <c r="AK166" s="827"/>
      <c r="AL166" s="827"/>
      <c r="AM166" s="827"/>
      <c r="AN166" s="827"/>
      <c r="AO166" s="827"/>
      <c r="AP166" s="827"/>
      <c r="AQ166" s="827"/>
      <c r="AR166" s="492" t="str">
        <f t="shared" si="43"/>
        <v/>
      </c>
      <c r="AS166" s="895"/>
      <c r="AT166" s="506"/>
      <c r="AU166" s="266"/>
      <c r="BA166" s="251"/>
    </row>
    <row r="167" spans="1:53" s="246" customFormat="1" ht="30" customHeight="1" x14ac:dyDescent="0.25">
      <c r="A167" s="842"/>
      <c r="B167" s="13"/>
      <c r="C167" s="14"/>
      <c r="D167" s="14" t="str">
        <f>IFERROR(INDEX(DESEMPATE!$D$3:$D$28,MATCH('EXP GEN.'!B167,DESEMPATE!$C$3:$C$28,0)),"")</f>
        <v/>
      </c>
      <c r="E167" s="315" t="str">
        <f>IFERROR(IF(D167="","",IF(VLOOKUP(D167,DESEMPATE!D$3:$E$28,2,FALSE)=1,"N/A",IF(VLOOKUP(D167,DESEMPATE!D$3:$E$28,2,FALSE)&gt;=0.51,"SI","NO"))),"")</f>
        <v/>
      </c>
      <c r="F167" s="141"/>
      <c r="G167" s="261"/>
      <c r="H167" s="141"/>
      <c r="I167" s="259"/>
      <c r="J167" s="22"/>
      <c r="K167" s="492"/>
      <c r="L167" s="492"/>
      <c r="M167" s="492"/>
      <c r="N167" s="23"/>
      <c r="O167" s="289"/>
      <c r="P167" s="17"/>
      <c r="Q167" s="18" t="str">
        <f t="shared" si="44"/>
        <v/>
      </c>
      <c r="R167" s="19" t="str">
        <f>IFERROR(INDEX(PARAMETROS!$B$53:$B$79,MATCH(Q167,PARAMETROS!$A$53:$A$79,0)),"")</f>
        <v/>
      </c>
      <c r="S167" s="543"/>
      <c r="T167" s="19"/>
      <c r="U167" s="634" t="str">
        <f>IFERROR(IF(T167="","",IF(T167="COP","N/A",IF(OR(T167="USD",T167="US"),1,IF(T167="EUR",VLOOKUP(P167,'SH EURO'!$A$6:$B$6567,2,FALSE),"INGRESAR TASA")))),"")</f>
        <v/>
      </c>
      <c r="V167" s="559" t="str">
        <f t="shared" si="40"/>
        <v/>
      </c>
      <c r="W167" s="21" t="str">
        <f>IFERROR(IF(T167="","",IF(T167="COP",1,IF(U167&lt;&gt;"N/A",VLOOKUP(P167,'SH TRM'!$A$9:$B$8146,2,FALSE),"REVISAR"))),"")</f>
        <v/>
      </c>
      <c r="X167" s="562" t="str">
        <f t="shared" si="41"/>
        <v/>
      </c>
      <c r="Y167" s="12" t="str">
        <f t="shared" si="42"/>
        <v/>
      </c>
      <c r="Z167" s="12" t="str">
        <f t="shared" si="36"/>
        <v/>
      </c>
      <c r="AA167" s="12" t="str">
        <f t="shared" si="37"/>
        <v/>
      </c>
      <c r="AB167" s="12" t="str">
        <f t="shared" si="38"/>
        <v/>
      </c>
      <c r="AC167" s="12" t="str">
        <f t="shared" si="39"/>
        <v/>
      </c>
      <c r="AD167" s="837"/>
      <c r="AE167" s="837"/>
      <c r="AF167" s="837"/>
      <c r="AG167" s="837"/>
      <c r="AH167" s="505"/>
      <c r="AI167" s="827"/>
      <c r="AJ167" s="827"/>
      <c r="AK167" s="827"/>
      <c r="AL167" s="827"/>
      <c r="AM167" s="827"/>
      <c r="AN167" s="827"/>
      <c r="AO167" s="827"/>
      <c r="AP167" s="827"/>
      <c r="AQ167" s="827"/>
      <c r="AR167" s="492" t="str">
        <f t="shared" si="43"/>
        <v/>
      </c>
      <c r="AS167" s="895"/>
      <c r="AT167" s="506"/>
      <c r="AU167" s="266"/>
      <c r="BA167" s="251"/>
    </row>
    <row r="168" spans="1:53" s="246" customFormat="1" ht="30" customHeight="1" x14ac:dyDescent="0.25">
      <c r="A168" s="843"/>
      <c r="B168" s="13"/>
      <c r="C168" s="14"/>
      <c r="D168" s="14" t="str">
        <f>IFERROR(INDEX(DESEMPATE!$D$3:$D$28,MATCH('EXP GEN.'!B168,DESEMPATE!$C$3:$C$28,0)),"")</f>
        <v/>
      </c>
      <c r="E168" s="315" t="str">
        <f>IFERROR(IF(D168="","",IF(VLOOKUP(D168,DESEMPATE!D$3:$E$28,2,FALSE)=1,"N/A",IF(VLOOKUP(D168,DESEMPATE!D$3:$E$28,2,FALSE)&gt;=0.51,"SI","NO"))),"")</f>
        <v/>
      </c>
      <c r="F168" s="22"/>
      <c r="G168" s="255"/>
      <c r="H168" s="22"/>
      <c r="I168" s="256"/>
      <c r="J168" s="22"/>
      <c r="K168" s="492"/>
      <c r="L168" s="492"/>
      <c r="M168" s="492"/>
      <c r="N168" s="23"/>
      <c r="O168" s="289"/>
      <c r="P168" s="17"/>
      <c r="Q168" s="18" t="str">
        <f t="shared" si="44"/>
        <v/>
      </c>
      <c r="R168" s="19" t="str">
        <f>IFERROR(INDEX(PARAMETROS!$B$53:$B$79,MATCH(Q168,PARAMETROS!$A$53:$A$79,0)),"")</f>
        <v/>
      </c>
      <c r="S168" s="544"/>
      <c r="T168" s="19"/>
      <c r="U168" s="634" t="str">
        <f>IFERROR(IF(T168="","",IF(T168="COP","N/A",IF(OR(T168="USD",T168="US"),1,IF(T168="EUR",VLOOKUP(P168,'SH EURO'!$A$6:$B$6567,2,FALSE),"INGRESAR TASA")))),"")</f>
        <v/>
      </c>
      <c r="V168" s="559" t="str">
        <f t="shared" si="40"/>
        <v/>
      </c>
      <c r="W168" s="21" t="str">
        <f>IFERROR(IF(T168="","",IF(T168="COP",1,IF(U168&lt;&gt;"N/A",VLOOKUP(P168,'SH TRM'!$A$9:$B$8146,2,FALSE),"REVISAR"))),"")</f>
        <v/>
      </c>
      <c r="X168" s="562" t="str">
        <f t="shared" si="41"/>
        <v/>
      </c>
      <c r="Y168" s="12" t="str">
        <f t="shared" si="42"/>
        <v/>
      </c>
      <c r="Z168" s="12" t="str">
        <f t="shared" si="36"/>
        <v/>
      </c>
      <c r="AA168" s="12" t="str">
        <f t="shared" si="37"/>
        <v/>
      </c>
      <c r="AB168" s="12" t="str">
        <f t="shared" si="38"/>
        <v/>
      </c>
      <c r="AC168" s="12" t="str">
        <f t="shared" si="39"/>
        <v/>
      </c>
      <c r="AD168" s="838"/>
      <c r="AE168" s="838"/>
      <c r="AF168" s="838"/>
      <c r="AG168" s="838"/>
      <c r="AH168" s="341"/>
      <c r="AI168" s="827"/>
      <c r="AJ168" s="827"/>
      <c r="AK168" s="827"/>
      <c r="AL168" s="827"/>
      <c r="AM168" s="827"/>
      <c r="AN168" s="827"/>
      <c r="AO168" s="827"/>
      <c r="AP168" s="827"/>
      <c r="AQ168" s="827"/>
      <c r="AR168" s="492" t="str">
        <f t="shared" si="43"/>
        <v/>
      </c>
      <c r="AS168" s="895"/>
      <c r="AT168" s="264"/>
      <c r="AU168" s="266"/>
      <c r="BA168" s="251"/>
    </row>
    <row r="169" spans="1:53" s="246" customFormat="1" ht="30" customHeight="1" x14ac:dyDescent="0.25">
      <c r="A169" s="843"/>
      <c r="B169" s="13"/>
      <c r="C169" s="14"/>
      <c r="D169" s="14" t="str">
        <f>IFERROR(INDEX(DESEMPATE!$D$3:$D$28,MATCH('EXP GEN.'!B169,DESEMPATE!$C$3:$C$28,0)),"")</f>
        <v/>
      </c>
      <c r="E169" s="315" t="str">
        <f>IFERROR(IF(D169="","",IF(VLOOKUP(D169,DESEMPATE!D$3:$E$28,2,FALSE)=1,"N/A",IF(VLOOKUP(D169,DESEMPATE!D$3:$E$28,2,FALSE)&gt;=0.51,"SI","NO"))),"")</f>
        <v/>
      </c>
      <c r="F169" s="22"/>
      <c r="G169" s="255"/>
      <c r="H169" s="22"/>
      <c r="I169" s="256"/>
      <c r="J169" s="22"/>
      <c r="K169" s="492"/>
      <c r="L169" s="492"/>
      <c r="M169" s="492"/>
      <c r="N169" s="16"/>
      <c r="O169" s="17"/>
      <c r="P169" s="17"/>
      <c r="Q169" s="18" t="str">
        <f t="shared" si="44"/>
        <v/>
      </c>
      <c r="R169" s="19" t="str">
        <f>IFERROR(INDEX(PARAMETROS!$B$53:$B$79,MATCH(Q169,PARAMETROS!$A$53:$A$79,0)),"")</f>
        <v/>
      </c>
      <c r="S169" s="544"/>
      <c r="T169" s="20"/>
      <c r="U169" s="634" t="str">
        <f>IFERROR(IF(T169="","",IF(T169="COP","N/A",IF(OR(T169="USD",T169="US"),1,IF(T169="EUR",VLOOKUP(P169,'SH EURO'!$A$6:$B$6567,2,FALSE),"INGRESAR TASA")))),"")</f>
        <v/>
      </c>
      <c r="V169" s="559" t="str">
        <f t="shared" si="40"/>
        <v/>
      </c>
      <c r="W169" s="21" t="str">
        <f>IFERROR(IF(T169="","",IF(T169="COP",1,IF(U169&lt;&gt;"N/A",VLOOKUP(P169,'SH TRM'!$A$9:$B$8146,2,FALSE),"REVISAR"))),"")</f>
        <v/>
      </c>
      <c r="X169" s="562" t="str">
        <f t="shared" si="41"/>
        <v/>
      </c>
      <c r="Y169" s="12" t="str">
        <f t="shared" si="42"/>
        <v/>
      </c>
      <c r="Z169" s="12" t="str">
        <f t="shared" si="36"/>
        <v/>
      </c>
      <c r="AA169" s="12" t="str">
        <f t="shared" si="37"/>
        <v/>
      </c>
      <c r="AB169" s="12" t="str">
        <f t="shared" si="38"/>
        <v/>
      </c>
      <c r="AC169" s="12" t="str">
        <f t="shared" si="39"/>
        <v/>
      </c>
      <c r="AD169" s="838"/>
      <c r="AE169" s="838"/>
      <c r="AF169" s="838"/>
      <c r="AG169" s="838"/>
      <c r="AH169" s="341"/>
      <c r="AI169" s="827"/>
      <c r="AJ169" s="827"/>
      <c r="AK169" s="827"/>
      <c r="AL169" s="827"/>
      <c r="AM169" s="827"/>
      <c r="AN169" s="827"/>
      <c r="AO169" s="827"/>
      <c r="AP169" s="827"/>
      <c r="AQ169" s="827"/>
      <c r="AR169" s="495" t="str">
        <f t="shared" si="43"/>
        <v/>
      </c>
      <c r="AS169" s="895"/>
      <c r="AT169" s="264"/>
      <c r="AU169" s="266"/>
      <c r="BA169" s="251"/>
    </row>
    <row r="170" spans="1:53" s="246" customFormat="1" ht="30" customHeight="1" x14ac:dyDescent="0.25">
      <c r="A170" s="843"/>
      <c r="B170" s="13"/>
      <c r="C170" s="14"/>
      <c r="D170" s="14" t="str">
        <f>IFERROR(INDEX(DESEMPATE!$D$3:$D$28,MATCH('EXP GEN.'!B170,DESEMPATE!$C$3:$C$28,0)),"")</f>
        <v/>
      </c>
      <c r="E170" s="315" t="str">
        <f>IFERROR(IF(D170="","",IF(VLOOKUP(D170,DESEMPATE!D$3:$E$28,2,FALSE)=1,"N/A",IF(VLOOKUP(D170,DESEMPATE!D$3:$E$28,2,FALSE)&gt;=0.51,"SI","NO"))),"")</f>
        <v/>
      </c>
      <c r="F170" s="22"/>
      <c r="G170" s="255"/>
      <c r="H170" s="22"/>
      <c r="I170" s="256"/>
      <c r="J170" s="22"/>
      <c r="K170" s="492"/>
      <c r="L170" s="492"/>
      <c r="M170" s="492"/>
      <c r="N170" s="16"/>
      <c r="O170" s="17"/>
      <c r="P170" s="17"/>
      <c r="Q170" s="18" t="str">
        <f t="shared" si="44"/>
        <v/>
      </c>
      <c r="R170" s="19" t="str">
        <f>IFERROR(INDEX(PARAMETROS!$B$53:$B$79,MATCH(Q170,PARAMETROS!$A$53:$A$79,0)),"")</f>
        <v/>
      </c>
      <c r="S170" s="544"/>
      <c r="T170" s="20"/>
      <c r="U170" s="634" t="str">
        <f>IFERROR(IF(T170="","",IF(T170="COP","N/A",IF(OR(T170="USD",T170="US"),1,IF(T170="EUR",VLOOKUP(P170,'SH EURO'!$A$6:$B$6567,2,FALSE),"INGRESAR TASA")))),"")</f>
        <v/>
      </c>
      <c r="V170" s="559" t="str">
        <f t="shared" si="40"/>
        <v/>
      </c>
      <c r="W170" s="21" t="str">
        <f>IFERROR(IF(T170="","",IF(T170="COP",1,IF(U170&lt;&gt;"N/A",VLOOKUP(P170,'SH TRM'!$A$9:$B$8146,2,FALSE),"REVISAR"))),"")</f>
        <v/>
      </c>
      <c r="X170" s="562" t="str">
        <f t="shared" si="41"/>
        <v/>
      </c>
      <c r="Y170" s="12" t="str">
        <f t="shared" si="42"/>
        <v/>
      </c>
      <c r="Z170" s="12" t="str">
        <f t="shared" si="36"/>
        <v/>
      </c>
      <c r="AA170" s="12" t="str">
        <f t="shared" si="37"/>
        <v/>
      </c>
      <c r="AB170" s="12" t="str">
        <f t="shared" si="38"/>
        <v/>
      </c>
      <c r="AC170" s="12" t="str">
        <f t="shared" si="39"/>
        <v/>
      </c>
      <c r="AD170" s="838"/>
      <c r="AE170" s="838"/>
      <c r="AF170" s="838"/>
      <c r="AG170" s="838"/>
      <c r="AH170" s="341"/>
      <c r="AI170" s="830"/>
      <c r="AJ170" s="831"/>
      <c r="AK170" s="832"/>
      <c r="AL170" s="830"/>
      <c r="AM170" s="831"/>
      <c r="AN170" s="832"/>
      <c r="AO170" s="830"/>
      <c r="AP170" s="831"/>
      <c r="AQ170" s="832"/>
      <c r="AR170" s="492" t="str">
        <f t="shared" si="43"/>
        <v/>
      </c>
      <c r="AS170" s="895"/>
      <c r="AT170" s="264"/>
      <c r="AU170" s="266"/>
      <c r="BA170" s="251"/>
    </row>
    <row r="171" spans="1:53" s="246" customFormat="1" ht="30" customHeight="1" x14ac:dyDescent="0.25">
      <c r="A171" s="843"/>
      <c r="B171" s="13"/>
      <c r="C171" s="14"/>
      <c r="D171" s="14" t="str">
        <f>IFERROR(INDEX(DESEMPATE!$D$3:$D$28,MATCH('EXP GEN.'!B171,DESEMPATE!$C$3:$C$28,0)),"")</f>
        <v/>
      </c>
      <c r="E171" s="315" t="str">
        <f>IFERROR(IF(D171="","",IF(VLOOKUP(D171,DESEMPATE!D$3:$E$28,2,FALSE)=1,"N/A",IF(VLOOKUP(D171,DESEMPATE!D$3:$E$28,2,FALSE)&gt;=0.51,"SI","NO"))),"")</f>
        <v/>
      </c>
      <c r="F171" s="22"/>
      <c r="G171" s="255"/>
      <c r="H171" s="22"/>
      <c r="I171" s="256"/>
      <c r="J171" s="22"/>
      <c r="K171" s="495"/>
      <c r="L171" s="495"/>
      <c r="M171" s="495"/>
      <c r="N171" s="16"/>
      <c r="O171" s="17"/>
      <c r="P171" s="17"/>
      <c r="Q171" s="18" t="str">
        <f t="shared" si="44"/>
        <v/>
      </c>
      <c r="R171" s="19" t="str">
        <f>IFERROR(INDEX(PARAMETROS!$B$53:$B$79,MATCH(Q171,PARAMETROS!$A$53:$A$79,0)),"")</f>
        <v/>
      </c>
      <c r="S171" s="544"/>
      <c r="T171" s="20"/>
      <c r="U171" s="634" t="str">
        <f>IFERROR(IF(T171="","",IF(T171="COP","N/A",IF(OR(T171="USD",T171="US"),1,IF(T171="EUR",VLOOKUP(P171,'SH EURO'!$A$6:$B$6567,2,FALSE),"INGRESAR TASA")))),"")</f>
        <v/>
      </c>
      <c r="V171" s="559" t="str">
        <f t="shared" si="40"/>
        <v/>
      </c>
      <c r="W171" s="21" t="str">
        <f>IFERROR(IF(T171="","",IF(T171="COP",1,IF(U171&lt;&gt;"N/A",VLOOKUP(P171,'SH TRM'!$A$9:$B$8146,2,FALSE),"REVISAR"))),"")</f>
        <v/>
      </c>
      <c r="X171" s="562" t="str">
        <f t="shared" si="41"/>
        <v/>
      </c>
      <c r="Y171" s="12" t="str">
        <f t="shared" si="42"/>
        <v/>
      </c>
      <c r="Z171" s="12" t="str">
        <f t="shared" si="36"/>
        <v/>
      </c>
      <c r="AA171" s="12" t="str">
        <f t="shared" si="37"/>
        <v/>
      </c>
      <c r="AB171" s="12" t="str">
        <f t="shared" si="38"/>
        <v/>
      </c>
      <c r="AC171" s="12" t="str">
        <f t="shared" si="39"/>
        <v/>
      </c>
      <c r="AD171" s="838"/>
      <c r="AE171" s="838"/>
      <c r="AF171" s="838"/>
      <c r="AG171" s="838"/>
      <c r="AH171" s="341"/>
      <c r="AI171" s="827"/>
      <c r="AJ171" s="827"/>
      <c r="AK171" s="827"/>
      <c r="AL171" s="827"/>
      <c r="AM171" s="827"/>
      <c r="AN171" s="827"/>
      <c r="AO171" s="827"/>
      <c r="AP171" s="827"/>
      <c r="AQ171" s="827"/>
      <c r="AR171" s="495" t="str">
        <f t="shared" si="43"/>
        <v/>
      </c>
      <c r="AS171" s="895"/>
      <c r="AT171" s="264"/>
      <c r="AU171" s="266"/>
      <c r="BA171" s="251"/>
    </row>
    <row r="172" spans="1:53" s="246" customFormat="1" ht="30" customHeight="1" thickBot="1" x14ac:dyDescent="0.3">
      <c r="A172" s="844"/>
      <c r="B172" s="35"/>
      <c r="C172" s="137"/>
      <c r="D172" s="47" t="str">
        <f>IFERROR(INDEX(DESEMPATE!$D$3:$D$28,MATCH('EXP GEN.'!B172,DESEMPATE!$C$3:$C$28,0)),"")</f>
        <v/>
      </c>
      <c r="E172" s="336" t="str">
        <f>IFERROR(IF(D172="","",IF(VLOOKUP(D172,DESEMPATE!D$3:$E$28,2,FALSE)=1,"N/A",IF(VLOOKUP(D172,DESEMPATE!D$3:$E$28,2,FALSE)&gt;=0.51,"SI","NO"))),"")</f>
        <v/>
      </c>
      <c r="F172" s="138"/>
      <c r="G172" s="260"/>
      <c r="H172" s="138"/>
      <c r="I172" s="258"/>
      <c r="J172" s="138"/>
      <c r="K172" s="496"/>
      <c r="L172" s="496"/>
      <c r="M172" s="496"/>
      <c r="N172" s="37"/>
      <c r="O172" s="364"/>
      <c r="P172" s="364"/>
      <c r="Q172" s="38" t="str">
        <f t="shared" si="44"/>
        <v/>
      </c>
      <c r="R172" s="39" t="str">
        <f>IFERROR(INDEX(PARAMETROS!$B$53:$B$79,MATCH(Q172,PARAMETROS!$A$53:$A$79,0)),"")</f>
        <v/>
      </c>
      <c r="S172" s="545"/>
      <c r="T172" s="40"/>
      <c r="U172" s="634" t="str">
        <f>IFERROR(IF(T172="","",IF(T172="COP","N/A",IF(OR(T172="USD",T172="US"),1,IF(T172="EUR",VLOOKUP(P172,'SH EURO'!$A$6:$B$6567,2,FALSE),"INGRESAR TASA")))),"")</f>
        <v/>
      </c>
      <c r="V172" s="560" t="str">
        <f t="shared" si="40"/>
        <v/>
      </c>
      <c r="W172" s="21" t="str">
        <f>IFERROR(IF(T172="","",IF(T172="COP",1,IF(U172&lt;&gt;"N/A",VLOOKUP(P172,'SH TRM'!$A$9:$B$8146,2,FALSE),"REVISAR"))),"")</f>
        <v/>
      </c>
      <c r="X172" s="563" t="str">
        <f t="shared" si="41"/>
        <v/>
      </c>
      <c r="Y172" s="42" t="str">
        <f t="shared" si="42"/>
        <v/>
      </c>
      <c r="Z172" s="42" t="str">
        <f t="shared" si="36"/>
        <v/>
      </c>
      <c r="AA172" s="42" t="str">
        <f t="shared" si="37"/>
        <v/>
      </c>
      <c r="AB172" s="42" t="str">
        <f t="shared" si="38"/>
        <v/>
      </c>
      <c r="AC172" s="42" t="str">
        <f t="shared" si="39"/>
        <v/>
      </c>
      <c r="AD172" s="839"/>
      <c r="AE172" s="839"/>
      <c r="AF172" s="839"/>
      <c r="AG172" s="839"/>
      <c r="AH172" s="342"/>
      <c r="AI172" s="828"/>
      <c r="AJ172" s="828"/>
      <c r="AK172" s="828"/>
      <c r="AL172" s="828"/>
      <c r="AM172" s="828"/>
      <c r="AN172" s="828"/>
      <c r="AO172" s="828"/>
      <c r="AP172" s="828"/>
      <c r="AQ172" s="828"/>
      <c r="AR172" s="496" t="str">
        <f t="shared" si="43"/>
        <v/>
      </c>
      <c r="AS172" s="896"/>
      <c r="AT172" s="263"/>
      <c r="AU172" s="266"/>
      <c r="BA172" s="251"/>
    </row>
    <row r="173" spans="1:53" s="246" customFormat="1" ht="30" customHeight="1" x14ac:dyDescent="0.25">
      <c r="A173" s="841" t="s">
        <v>168</v>
      </c>
      <c r="B173" s="26"/>
      <c r="C173" s="140"/>
      <c r="D173" s="140" t="str">
        <f>IFERROR(INDEX(DESEMPATE!$D$3:$D$28,MATCH('EXP GEN.'!B173,DESEMPATE!$C$3:$C$28,0)),"")</f>
        <v/>
      </c>
      <c r="E173" s="315" t="str">
        <f>IFERROR(IF(D173="","",IF(VLOOKUP(D173,DESEMPATE!D$3:$E$28,2,FALSE)=1,"N/A",IF(VLOOKUP(D173,DESEMPATE!D$3:$E$28,2,FALSE)&gt;=0.51,"SI","NO"))),"")</f>
        <v/>
      </c>
      <c r="F173" s="34"/>
      <c r="G173" s="254"/>
      <c r="H173" s="34"/>
      <c r="I173" s="257"/>
      <c r="J173" s="34"/>
      <c r="K173" s="494"/>
      <c r="L173" s="494"/>
      <c r="M173" s="494"/>
      <c r="N173" s="46"/>
      <c r="O173" s="29"/>
      <c r="P173" s="29"/>
      <c r="Q173" s="30" t="str">
        <f t="shared" si="44"/>
        <v/>
      </c>
      <c r="R173" s="139" t="str">
        <f>IFERROR(INDEX(PARAMETROS!$B$53:$B$79,MATCH(Q173,PARAMETROS!$A$53:$A$79,0)),"")</f>
        <v/>
      </c>
      <c r="S173" s="542"/>
      <c r="T173" s="31"/>
      <c r="U173" s="634" t="str">
        <f>IFERROR(IF(T173="","",IF(T173="COP","N/A",IF(OR(T173="USD",T173="US"),1,IF(T173="EUR",VLOOKUP(P173,'SH EURO'!$A$6:$B$6567,2,FALSE),"INGRESAR TASA")))),"")</f>
        <v/>
      </c>
      <c r="V173" s="558" t="str">
        <f t="shared" si="40"/>
        <v/>
      </c>
      <c r="W173" s="21" t="str">
        <f>IFERROR(IF(T173="","",IF(T173="COP",1,IF(U173&lt;&gt;"N/A",VLOOKUP(P173,'SH TRM'!$A$9:$B$8146,2,FALSE),"REVISAR"))),"")</f>
        <v/>
      </c>
      <c r="X173" s="561" t="str">
        <f t="shared" si="41"/>
        <v/>
      </c>
      <c r="Y173" s="33" t="str">
        <f t="shared" si="42"/>
        <v/>
      </c>
      <c r="Z173" s="33" t="str">
        <f t="shared" si="36"/>
        <v/>
      </c>
      <c r="AA173" s="33" t="str">
        <f t="shared" si="37"/>
        <v/>
      </c>
      <c r="AB173" s="33" t="str">
        <f t="shared" si="38"/>
        <v/>
      </c>
      <c r="AC173" s="33" t="str">
        <f t="shared" si="39"/>
        <v/>
      </c>
      <c r="AD173" s="836" t="str">
        <f>IFERROR(IF(COUNTIF(AC173:AC182,"")=10,"",IF(SUM(AC173:AC182)&gt;=CM010EG,"CUMPLE","NO CUMPLE")),"")</f>
        <v/>
      </c>
      <c r="AE173" s="836" t="str">
        <f>IFERROR(IF(COUNTIF(Z173:Z182,"")=10,"",IF(COUNTIF(E173:E182,"N/A")&gt;0,IF(SUMIF(E173:E182,"N/A",Z173:Z182)&gt;=CM010EGC1,"CUMPLE","NO CUMPLE"),IF(AND(SUM(Z173:Z182)&gt;=CM010EGC1,SUMIF(E173:E182,"SI",Z173:Z182)&gt;=0.51*SUM(Z173:Z182)),"CUMPLE","NO CUMPLE"))),"")</f>
        <v/>
      </c>
      <c r="AF173" s="836" t="str">
        <f>IFERROR(IF(COUNTIF(AA173:AA182,"")=10,"",IF(COUNTIF(E173:E182,"N/A")&gt;0,IF(SUMIF(E173:E182,"N/A",AA173:AA182)&gt;=CM010EGC2,"CUMPLE","NO CUMPLE"),IF(SUM(AA173:AA182)&gt;=CM010EGC2,"CUMPLE","NO CUMPLE"))),"")</f>
        <v/>
      </c>
      <c r="AG173" s="836" t="str">
        <f>IFERROR(IF(COUNTIF(AB173:AB182,"")=10,"",IF(COUNTIF(E173:E182,"N/A")&gt;0,IF(SUMIF(E173:E182,"N/A",AB173:AB182)&gt;=CM010EGC3,"CUMPLE","NO CUMPLE"),IF(SUM(AB173:AB182)&gt;=CM010EGC3,"CUMPLE","NO CUMPLE"))),"")</f>
        <v/>
      </c>
      <c r="AH173" s="340"/>
      <c r="AI173" s="829"/>
      <c r="AJ173" s="829"/>
      <c r="AK173" s="829"/>
      <c r="AL173" s="829"/>
      <c r="AM173" s="829"/>
      <c r="AN173" s="829"/>
      <c r="AO173" s="829"/>
      <c r="AP173" s="829"/>
      <c r="AQ173" s="829"/>
      <c r="AR173" s="494" t="str">
        <f t="shared" si="43"/>
        <v/>
      </c>
      <c r="AS173" s="894" t="s">
        <v>209</v>
      </c>
      <c r="AT173" s="265"/>
      <c r="AU173" s="266"/>
      <c r="BA173" s="251"/>
    </row>
    <row r="174" spans="1:53" s="246" customFormat="1" ht="30" customHeight="1" x14ac:dyDescent="0.25">
      <c r="A174" s="842"/>
      <c r="B174" s="13"/>
      <c r="C174" s="14"/>
      <c r="D174" s="14" t="str">
        <f>IFERROR(INDEX(DESEMPATE!$D$3:$D$28,MATCH('EXP GEN.'!B174,DESEMPATE!$C$3:$C$28,0)),"")</f>
        <v/>
      </c>
      <c r="E174" s="315" t="str">
        <f>IFERROR(IF(D174="","",IF(VLOOKUP(D174,DESEMPATE!D$3:$E$28,2,FALSE)=1,"N/A",IF(VLOOKUP(D174,DESEMPATE!D$3:$E$28,2,FALSE)&gt;=0.51,"SI","NO"))),"")</f>
        <v/>
      </c>
      <c r="F174" s="141"/>
      <c r="G174" s="261"/>
      <c r="H174" s="141"/>
      <c r="I174" s="259"/>
      <c r="J174" s="22"/>
      <c r="K174" s="492"/>
      <c r="L174" s="492"/>
      <c r="M174" s="492"/>
      <c r="N174" s="23"/>
      <c r="O174" s="289"/>
      <c r="P174" s="17"/>
      <c r="Q174" s="18" t="str">
        <f t="shared" si="44"/>
        <v/>
      </c>
      <c r="R174" s="19" t="str">
        <f>IFERROR(INDEX(PARAMETROS!$B$53:$B$79,MATCH(Q174,PARAMETROS!$A$53:$A$79,0)),"")</f>
        <v/>
      </c>
      <c r="S174" s="543"/>
      <c r="T174" s="19"/>
      <c r="U174" s="634" t="str">
        <f>IFERROR(IF(T174="","",IF(T174="COP","N/A",IF(OR(T174="USD",T174="US"),1,IF(T174="EUR",VLOOKUP(P174,'SH EURO'!$A$6:$B$6567,2,FALSE),"INGRESAR TASA")))),"")</f>
        <v/>
      </c>
      <c r="V174" s="559" t="str">
        <f t="shared" si="40"/>
        <v/>
      </c>
      <c r="W174" s="21" t="str">
        <f>IFERROR(IF(T174="","",IF(T174="COP",1,IF(U174&lt;&gt;"N/A",VLOOKUP(P174,'SH TRM'!$A$9:$B$8146,2,FALSE),"REVISAR"))),"")</f>
        <v/>
      </c>
      <c r="X174" s="562" t="str">
        <f t="shared" si="41"/>
        <v/>
      </c>
      <c r="Y174" s="12" t="str">
        <f t="shared" si="42"/>
        <v/>
      </c>
      <c r="Z174" s="12" t="str">
        <f t="shared" si="36"/>
        <v/>
      </c>
      <c r="AA174" s="12" t="str">
        <f t="shared" si="37"/>
        <v/>
      </c>
      <c r="AB174" s="12" t="str">
        <f t="shared" si="38"/>
        <v/>
      </c>
      <c r="AC174" s="12" t="str">
        <f t="shared" si="39"/>
        <v/>
      </c>
      <c r="AD174" s="837"/>
      <c r="AE174" s="837"/>
      <c r="AF174" s="837"/>
      <c r="AG174" s="837"/>
      <c r="AH174" s="505"/>
      <c r="AI174" s="827"/>
      <c r="AJ174" s="827"/>
      <c r="AK174" s="827"/>
      <c r="AL174" s="827"/>
      <c r="AM174" s="827"/>
      <c r="AN174" s="827"/>
      <c r="AO174" s="827"/>
      <c r="AP174" s="827"/>
      <c r="AQ174" s="827"/>
      <c r="AR174" s="492" t="str">
        <f t="shared" si="43"/>
        <v/>
      </c>
      <c r="AS174" s="895"/>
      <c r="AT174" s="506"/>
      <c r="AU174" s="266"/>
      <c r="BA174" s="251"/>
    </row>
    <row r="175" spans="1:53" s="246" customFormat="1" ht="30" customHeight="1" x14ac:dyDescent="0.25">
      <c r="A175" s="842"/>
      <c r="B175" s="13"/>
      <c r="C175" s="14"/>
      <c r="D175" s="14" t="str">
        <f>IFERROR(INDEX(DESEMPATE!$D$3:$D$28,MATCH('EXP GEN.'!B175,DESEMPATE!$C$3:$C$28,0)),"")</f>
        <v/>
      </c>
      <c r="E175" s="315" t="str">
        <f>IFERROR(IF(D175="","",IF(VLOOKUP(D175,DESEMPATE!D$3:$E$28,2,FALSE)=1,"N/A",IF(VLOOKUP(D175,DESEMPATE!D$3:$E$28,2,FALSE)&gt;=0.51,"SI","NO"))),"")</f>
        <v/>
      </c>
      <c r="F175" s="141"/>
      <c r="G175" s="261"/>
      <c r="H175" s="141"/>
      <c r="I175" s="259"/>
      <c r="J175" s="22"/>
      <c r="K175" s="492"/>
      <c r="L175" s="492"/>
      <c r="M175" s="492"/>
      <c r="N175" s="23"/>
      <c r="O175" s="289"/>
      <c r="P175" s="17"/>
      <c r="Q175" s="18" t="str">
        <f t="shared" si="44"/>
        <v/>
      </c>
      <c r="R175" s="19" t="str">
        <f>IFERROR(INDEX(PARAMETROS!$B$53:$B$79,MATCH(Q175,PARAMETROS!$A$53:$A$79,0)),"")</f>
        <v/>
      </c>
      <c r="S175" s="543"/>
      <c r="T175" s="19"/>
      <c r="U175" s="634" t="str">
        <f>IFERROR(IF(T175="","",IF(T175="COP","N/A",IF(OR(T175="USD",T175="US"),1,IF(T175="EUR",VLOOKUP(P175,'SH EURO'!$A$6:$B$6567,2,FALSE),"INGRESAR TASA")))),"")</f>
        <v/>
      </c>
      <c r="V175" s="559" t="str">
        <f t="shared" si="40"/>
        <v/>
      </c>
      <c r="W175" s="21" t="str">
        <f>IFERROR(IF(T175="","",IF(T175="COP",1,IF(U175&lt;&gt;"N/A",VLOOKUP(P175,'SH TRM'!$A$9:$B$8146,2,FALSE),"REVISAR"))),"")</f>
        <v/>
      </c>
      <c r="X175" s="562" t="str">
        <f t="shared" si="41"/>
        <v/>
      </c>
      <c r="Y175" s="12" t="str">
        <f t="shared" si="42"/>
        <v/>
      </c>
      <c r="Z175" s="12" t="str">
        <f t="shared" si="36"/>
        <v/>
      </c>
      <c r="AA175" s="12" t="str">
        <f t="shared" si="37"/>
        <v/>
      </c>
      <c r="AB175" s="12" t="str">
        <f t="shared" si="38"/>
        <v/>
      </c>
      <c r="AC175" s="12" t="str">
        <f t="shared" si="39"/>
        <v/>
      </c>
      <c r="AD175" s="837"/>
      <c r="AE175" s="837"/>
      <c r="AF175" s="837"/>
      <c r="AG175" s="837"/>
      <c r="AH175" s="505"/>
      <c r="AI175" s="827"/>
      <c r="AJ175" s="827"/>
      <c r="AK175" s="827"/>
      <c r="AL175" s="827"/>
      <c r="AM175" s="827"/>
      <c r="AN175" s="827"/>
      <c r="AO175" s="827"/>
      <c r="AP175" s="827"/>
      <c r="AQ175" s="827"/>
      <c r="AR175" s="492" t="str">
        <f t="shared" si="43"/>
        <v/>
      </c>
      <c r="AS175" s="895"/>
      <c r="AT175" s="506"/>
      <c r="AU175" s="266"/>
      <c r="BA175" s="251"/>
    </row>
    <row r="176" spans="1:53" s="246" customFormat="1" ht="30" customHeight="1" x14ac:dyDescent="0.25">
      <c r="A176" s="842"/>
      <c r="B176" s="13"/>
      <c r="C176" s="14"/>
      <c r="D176" s="14" t="str">
        <f>IFERROR(INDEX(DESEMPATE!$D$3:$D$28,MATCH('EXP GEN.'!B176,DESEMPATE!$C$3:$C$28,0)),"")</f>
        <v/>
      </c>
      <c r="E176" s="315" t="str">
        <f>IFERROR(IF(D176="","",IF(VLOOKUP(D176,DESEMPATE!D$3:$E$28,2,FALSE)=1,"N/A",IF(VLOOKUP(D176,DESEMPATE!D$3:$E$28,2,FALSE)&gt;=0.51,"SI","NO"))),"")</f>
        <v/>
      </c>
      <c r="F176" s="141"/>
      <c r="G176" s="261"/>
      <c r="H176" s="141"/>
      <c r="I176" s="259"/>
      <c r="J176" s="22"/>
      <c r="K176" s="492"/>
      <c r="L176" s="492"/>
      <c r="M176" s="492"/>
      <c r="N176" s="23"/>
      <c r="O176" s="289"/>
      <c r="P176" s="17"/>
      <c r="Q176" s="18" t="str">
        <f t="shared" si="44"/>
        <v/>
      </c>
      <c r="R176" s="19" t="str">
        <f>IFERROR(INDEX(PARAMETROS!$B$53:$B$79,MATCH(Q176,PARAMETROS!$A$53:$A$79,0)),"")</f>
        <v/>
      </c>
      <c r="S176" s="543"/>
      <c r="T176" s="19"/>
      <c r="U176" s="634" t="str">
        <f>IFERROR(IF(T176="","",IF(T176="COP","N/A",IF(OR(T176="USD",T176="US"),1,IF(T176="EUR",VLOOKUP(P176,'SH EURO'!$A$6:$B$6567,2,FALSE),"INGRESAR TASA")))),"")</f>
        <v/>
      </c>
      <c r="V176" s="559" t="str">
        <f t="shared" si="40"/>
        <v/>
      </c>
      <c r="W176" s="21" t="str">
        <f>IFERROR(IF(T176="","",IF(T176="COP",1,IF(U176&lt;&gt;"N/A",VLOOKUP(P176,'SH TRM'!$A$9:$B$8146,2,FALSE),"REVISAR"))),"")</f>
        <v/>
      </c>
      <c r="X176" s="562" t="str">
        <f t="shared" si="41"/>
        <v/>
      </c>
      <c r="Y176" s="12" t="str">
        <f t="shared" si="42"/>
        <v/>
      </c>
      <c r="Z176" s="12" t="str">
        <f t="shared" si="36"/>
        <v/>
      </c>
      <c r="AA176" s="12" t="str">
        <f t="shared" si="37"/>
        <v/>
      </c>
      <c r="AB176" s="12" t="str">
        <f t="shared" si="38"/>
        <v/>
      </c>
      <c r="AC176" s="12" t="str">
        <f t="shared" si="39"/>
        <v/>
      </c>
      <c r="AD176" s="837"/>
      <c r="AE176" s="837"/>
      <c r="AF176" s="837"/>
      <c r="AG176" s="837"/>
      <c r="AH176" s="505"/>
      <c r="AI176" s="827"/>
      <c r="AJ176" s="827"/>
      <c r="AK176" s="827"/>
      <c r="AL176" s="827"/>
      <c r="AM176" s="827"/>
      <c r="AN176" s="827"/>
      <c r="AO176" s="827"/>
      <c r="AP176" s="827"/>
      <c r="AQ176" s="827"/>
      <c r="AR176" s="492" t="str">
        <f t="shared" si="43"/>
        <v/>
      </c>
      <c r="AS176" s="895"/>
      <c r="AT176" s="506"/>
      <c r="AU176" s="266"/>
      <c r="BA176" s="251"/>
    </row>
    <row r="177" spans="1:53" s="246" customFormat="1" ht="30" customHeight="1" x14ac:dyDescent="0.25">
      <c r="A177" s="842"/>
      <c r="B177" s="13"/>
      <c r="C177" s="14"/>
      <c r="D177" s="14" t="str">
        <f>IFERROR(INDEX(DESEMPATE!$D$3:$D$28,MATCH('EXP GEN.'!B177,DESEMPATE!$C$3:$C$28,0)),"")</f>
        <v/>
      </c>
      <c r="E177" s="315" t="str">
        <f>IFERROR(IF(D177="","",IF(VLOOKUP(D177,DESEMPATE!D$3:$E$28,2,FALSE)=1,"N/A",IF(VLOOKUP(D177,DESEMPATE!D$3:$E$28,2,FALSE)&gt;=0.51,"SI","NO"))),"")</f>
        <v/>
      </c>
      <c r="F177" s="141"/>
      <c r="G177" s="261"/>
      <c r="H177" s="141"/>
      <c r="I177" s="259"/>
      <c r="J177" s="22"/>
      <c r="K177" s="492"/>
      <c r="L177" s="492"/>
      <c r="M177" s="492"/>
      <c r="N177" s="23"/>
      <c r="O177" s="289"/>
      <c r="P177" s="17"/>
      <c r="Q177" s="18" t="str">
        <f t="shared" si="44"/>
        <v/>
      </c>
      <c r="R177" s="19" t="str">
        <f>IFERROR(INDEX(PARAMETROS!$B$53:$B$79,MATCH(Q177,PARAMETROS!$A$53:$A$79,0)),"")</f>
        <v/>
      </c>
      <c r="S177" s="543"/>
      <c r="T177" s="19"/>
      <c r="U177" s="634" t="str">
        <f>IFERROR(IF(T177="","",IF(T177="COP","N/A",IF(OR(T177="USD",T177="US"),1,IF(T177="EUR",VLOOKUP(P177,'SH EURO'!$A$6:$B$6567,2,FALSE),"INGRESAR TASA")))),"")</f>
        <v/>
      </c>
      <c r="V177" s="559" t="str">
        <f t="shared" si="40"/>
        <v/>
      </c>
      <c r="W177" s="21" t="str">
        <f>IFERROR(IF(T177="","",IF(T177="COP",1,IF(U177&lt;&gt;"N/A",VLOOKUP(P177,'SH TRM'!$A$9:$B$8146,2,FALSE),"REVISAR"))),"")</f>
        <v/>
      </c>
      <c r="X177" s="562" t="str">
        <f t="shared" si="41"/>
        <v/>
      </c>
      <c r="Y177" s="12" t="str">
        <f t="shared" si="42"/>
        <v/>
      </c>
      <c r="Z177" s="12" t="str">
        <f t="shared" si="36"/>
        <v/>
      </c>
      <c r="AA177" s="12" t="str">
        <f t="shared" si="37"/>
        <v/>
      </c>
      <c r="AB177" s="12" t="str">
        <f t="shared" si="38"/>
        <v/>
      </c>
      <c r="AC177" s="12" t="str">
        <f t="shared" si="39"/>
        <v/>
      </c>
      <c r="AD177" s="837"/>
      <c r="AE177" s="837"/>
      <c r="AF177" s="837"/>
      <c r="AG177" s="837"/>
      <c r="AH177" s="505"/>
      <c r="AI177" s="827"/>
      <c r="AJ177" s="827"/>
      <c r="AK177" s="827"/>
      <c r="AL177" s="827"/>
      <c r="AM177" s="827"/>
      <c r="AN177" s="827"/>
      <c r="AO177" s="827"/>
      <c r="AP177" s="827"/>
      <c r="AQ177" s="827"/>
      <c r="AR177" s="492" t="str">
        <f t="shared" si="43"/>
        <v/>
      </c>
      <c r="AS177" s="895"/>
      <c r="AT177" s="506"/>
      <c r="AU177" s="266"/>
      <c r="BA177" s="251"/>
    </row>
    <row r="178" spans="1:53" s="246" customFormat="1" ht="30" customHeight="1" x14ac:dyDescent="0.25">
      <c r="A178" s="843"/>
      <c r="B178" s="13"/>
      <c r="C178" s="14"/>
      <c r="D178" s="14" t="str">
        <f>IFERROR(INDEX(DESEMPATE!$D$3:$D$28,MATCH('EXP GEN.'!B178,DESEMPATE!$C$3:$C$28,0)),"")</f>
        <v/>
      </c>
      <c r="E178" s="315" t="str">
        <f>IFERROR(IF(D178="","",IF(VLOOKUP(D178,DESEMPATE!D$3:$E$28,2,FALSE)=1,"N/A",IF(VLOOKUP(D178,DESEMPATE!D$3:$E$28,2,FALSE)&gt;=0.51,"SI","NO"))),"")</f>
        <v/>
      </c>
      <c r="F178" s="22"/>
      <c r="G178" s="255"/>
      <c r="H178" s="22"/>
      <c r="I178" s="256"/>
      <c r="J178" s="22"/>
      <c r="K178" s="492"/>
      <c r="L178" s="492"/>
      <c r="M178" s="492"/>
      <c r="N178" s="23"/>
      <c r="O178" s="289"/>
      <c r="P178" s="17"/>
      <c r="Q178" s="18" t="str">
        <f t="shared" si="44"/>
        <v/>
      </c>
      <c r="R178" s="19" t="str">
        <f>IFERROR(INDEX(PARAMETROS!$B$53:$B$79,MATCH(Q178,PARAMETROS!$A$53:$A$79,0)),"")</f>
        <v/>
      </c>
      <c r="S178" s="544"/>
      <c r="T178" s="19"/>
      <c r="U178" s="634" t="str">
        <f>IFERROR(IF(T178="","",IF(T178="COP","N/A",IF(OR(T178="USD",T178="US"),1,IF(T178="EUR",VLOOKUP(P178,'SH EURO'!$A$6:$B$6567,2,FALSE),"INGRESAR TASA")))),"")</f>
        <v/>
      </c>
      <c r="V178" s="559" t="str">
        <f t="shared" si="40"/>
        <v/>
      </c>
      <c r="W178" s="21" t="str">
        <f>IFERROR(IF(T178="","",IF(T178="COP",1,IF(U178&lt;&gt;"N/A",VLOOKUP(P178,'SH TRM'!$A$9:$B$8146,2,FALSE),"REVISAR"))),"")</f>
        <v/>
      </c>
      <c r="X178" s="562" t="str">
        <f t="shared" si="41"/>
        <v/>
      </c>
      <c r="Y178" s="12" t="str">
        <f t="shared" si="42"/>
        <v/>
      </c>
      <c r="Z178" s="12" t="str">
        <f t="shared" si="36"/>
        <v/>
      </c>
      <c r="AA178" s="12" t="str">
        <f t="shared" si="37"/>
        <v/>
      </c>
      <c r="AB178" s="12" t="str">
        <f t="shared" si="38"/>
        <v/>
      </c>
      <c r="AC178" s="12" t="str">
        <f t="shared" si="39"/>
        <v/>
      </c>
      <c r="AD178" s="838"/>
      <c r="AE178" s="838"/>
      <c r="AF178" s="838"/>
      <c r="AG178" s="838"/>
      <c r="AH178" s="341"/>
      <c r="AI178" s="827"/>
      <c r="AJ178" s="827"/>
      <c r="AK178" s="827"/>
      <c r="AL178" s="827"/>
      <c r="AM178" s="827"/>
      <c r="AN178" s="827"/>
      <c r="AO178" s="827"/>
      <c r="AP178" s="827"/>
      <c r="AQ178" s="827"/>
      <c r="AR178" s="492" t="str">
        <f t="shared" si="43"/>
        <v/>
      </c>
      <c r="AS178" s="895"/>
      <c r="AT178" s="264"/>
      <c r="AU178" s="266"/>
      <c r="BA178" s="251"/>
    </row>
    <row r="179" spans="1:53" s="246" customFormat="1" ht="30" customHeight="1" x14ac:dyDescent="0.25">
      <c r="A179" s="843"/>
      <c r="B179" s="13"/>
      <c r="C179" s="14"/>
      <c r="D179" s="14" t="str">
        <f>IFERROR(INDEX(DESEMPATE!$D$3:$D$28,MATCH('EXP GEN.'!B179,DESEMPATE!$C$3:$C$28,0)),"")</f>
        <v/>
      </c>
      <c r="E179" s="315" t="str">
        <f>IFERROR(IF(D179="","",IF(VLOOKUP(D179,DESEMPATE!D$3:$E$28,2,FALSE)=1,"N/A",IF(VLOOKUP(D179,DESEMPATE!D$3:$E$28,2,FALSE)&gt;=0.51,"SI","NO"))),"")</f>
        <v/>
      </c>
      <c r="F179" s="22"/>
      <c r="G179" s="255"/>
      <c r="H179" s="22"/>
      <c r="I179" s="256"/>
      <c r="J179" s="22"/>
      <c r="K179" s="492"/>
      <c r="L179" s="492"/>
      <c r="M179" s="492"/>
      <c r="N179" s="16"/>
      <c r="O179" s="17"/>
      <c r="P179" s="17"/>
      <c r="Q179" s="18" t="str">
        <f t="shared" si="44"/>
        <v/>
      </c>
      <c r="R179" s="19" t="str">
        <f>IFERROR(INDEX(PARAMETROS!$B$53:$B$79,MATCH(Q179,PARAMETROS!$A$53:$A$79,0)),"")</f>
        <v/>
      </c>
      <c r="S179" s="544"/>
      <c r="T179" s="20"/>
      <c r="U179" s="634" t="str">
        <f>IFERROR(IF(T179="","",IF(T179="COP","N/A",IF(OR(T179="USD",T179="US"),1,IF(T179="EUR",VLOOKUP(P179,'SH EURO'!$A$6:$B$6567,2,FALSE),"INGRESAR TASA")))),"")</f>
        <v/>
      </c>
      <c r="V179" s="559" t="str">
        <f t="shared" si="40"/>
        <v/>
      </c>
      <c r="W179" s="21" t="str">
        <f>IFERROR(IF(T179="","",IF(T179="COP",1,IF(U179&lt;&gt;"N/A",VLOOKUP(P179,'SH TRM'!$A$9:$B$8146,2,FALSE),"REVISAR"))),"")</f>
        <v/>
      </c>
      <c r="X179" s="562" t="str">
        <f t="shared" si="41"/>
        <v/>
      </c>
      <c r="Y179" s="12" t="str">
        <f t="shared" si="42"/>
        <v/>
      </c>
      <c r="Z179" s="12" t="str">
        <f t="shared" si="36"/>
        <v/>
      </c>
      <c r="AA179" s="12" t="str">
        <f t="shared" si="37"/>
        <v/>
      </c>
      <c r="AB179" s="12" t="str">
        <f t="shared" si="38"/>
        <v/>
      </c>
      <c r="AC179" s="12" t="str">
        <f t="shared" si="39"/>
        <v/>
      </c>
      <c r="AD179" s="838"/>
      <c r="AE179" s="838"/>
      <c r="AF179" s="838"/>
      <c r="AG179" s="838"/>
      <c r="AH179" s="341"/>
      <c r="AI179" s="827"/>
      <c r="AJ179" s="827"/>
      <c r="AK179" s="827"/>
      <c r="AL179" s="827"/>
      <c r="AM179" s="827"/>
      <c r="AN179" s="827"/>
      <c r="AO179" s="827"/>
      <c r="AP179" s="827"/>
      <c r="AQ179" s="827"/>
      <c r="AR179" s="495" t="str">
        <f t="shared" si="43"/>
        <v/>
      </c>
      <c r="AS179" s="895"/>
      <c r="AT179" s="264"/>
      <c r="AU179" s="266"/>
      <c r="BA179" s="251"/>
    </row>
    <row r="180" spans="1:53" s="246" customFormat="1" ht="30" customHeight="1" x14ac:dyDescent="0.25">
      <c r="A180" s="843"/>
      <c r="B180" s="13"/>
      <c r="C180" s="14"/>
      <c r="D180" s="14" t="str">
        <f>IFERROR(INDEX(DESEMPATE!$D$3:$D$28,MATCH('EXP GEN.'!B180,DESEMPATE!$C$3:$C$28,0)),"")</f>
        <v/>
      </c>
      <c r="E180" s="315" t="str">
        <f>IFERROR(IF(D180="","",IF(VLOOKUP(D180,DESEMPATE!D$3:$E$28,2,FALSE)=1,"N/A",IF(VLOOKUP(D180,DESEMPATE!D$3:$E$28,2,FALSE)&gt;=0.51,"SI","NO"))),"")</f>
        <v/>
      </c>
      <c r="F180" s="22"/>
      <c r="G180" s="255"/>
      <c r="H180" s="22"/>
      <c r="I180" s="256"/>
      <c r="J180" s="22"/>
      <c r="K180" s="492"/>
      <c r="L180" s="492"/>
      <c r="M180" s="492"/>
      <c r="N180" s="16"/>
      <c r="O180" s="17"/>
      <c r="P180" s="17"/>
      <c r="Q180" s="18" t="str">
        <f t="shared" si="44"/>
        <v/>
      </c>
      <c r="R180" s="19" t="str">
        <f>IFERROR(INDEX(PARAMETROS!$B$53:$B$79,MATCH(Q180,PARAMETROS!$A$53:$A$79,0)),"")</f>
        <v/>
      </c>
      <c r="S180" s="544"/>
      <c r="T180" s="20"/>
      <c r="U180" s="634" t="str">
        <f>IFERROR(IF(T180="","",IF(T180="COP","N/A",IF(OR(T180="USD",T180="US"),1,IF(T180="EUR",VLOOKUP(P180,'SH EURO'!$A$6:$B$6567,2,FALSE),"INGRESAR TASA")))),"")</f>
        <v/>
      </c>
      <c r="V180" s="559" t="str">
        <f t="shared" si="40"/>
        <v/>
      </c>
      <c r="W180" s="21" t="str">
        <f>IFERROR(IF(T180="","",IF(T180="COP",1,IF(U180&lt;&gt;"N/A",VLOOKUP(P180,'SH TRM'!$A$9:$B$8146,2,FALSE),"REVISAR"))),"")</f>
        <v/>
      </c>
      <c r="X180" s="562" t="str">
        <f t="shared" si="41"/>
        <v/>
      </c>
      <c r="Y180" s="12" t="str">
        <f t="shared" si="42"/>
        <v/>
      </c>
      <c r="Z180" s="12" t="str">
        <f t="shared" si="36"/>
        <v/>
      </c>
      <c r="AA180" s="12" t="str">
        <f t="shared" si="37"/>
        <v/>
      </c>
      <c r="AB180" s="12" t="str">
        <f t="shared" si="38"/>
        <v/>
      </c>
      <c r="AC180" s="12" t="str">
        <f t="shared" si="39"/>
        <v/>
      </c>
      <c r="AD180" s="838"/>
      <c r="AE180" s="838"/>
      <c r="AF180" s="838"/>
      <c r="AG180" s="838"/>
      <c r="AH180" s="341"/>
      <c r="AI180" s="830"/>
      <c r="AJ180" s="831"/>
      <c r="AK180" s="832"/>
      <c r="AL180" s="830"/>
      <c r="AM180" s="831"/>
      <c r="AN180" s="832"/>
      <c r="AO180" s="830"/>
      <c r="AP180" s="831"/>
      <c r="AQ180" s="832"/>
      <c r="AR180" s="492" t="str">
        <f t="shared" si="43"/>
        <v/>
      </c>
      <c r="AS180" s="895"/>
      <c r="AT180" s="264"/>
      <c r="AU180" s="266"/>
      <c r="BA180" s="251"/>
    </row>
    <row r="181" spans="1:53" s="246" customFormat="1" ht="30" customHeight="1" x14ac:dyDescent="0.25">
      <c r="A181" s="843"/>
      <c r="B181" s="13"/>
      <c r="C181" s="14"/>
      <c r="D181" s="14" t="str">
        <f>IFERROR(INDEX(DESEMPATE!$D$3:$D$28,MATCH('EXP GEN.'!B181,DESEMPATE!$C$3:$C$28,0)),"")</f>
        <v/>
      </c>
      <c r="E181" s="315" t="str">
        <f>IFERROR(IF(D181="","",IF(VLOOKUP(D181,DESEMPATE!D$3:$E$28,2,FALSE)=1,"N/A",IF(VLOOKUP(D181,DESEMPATE!D$3:$E$28,2,FALSE)&gt;=0.51,"SI","NO"))),"")</f>
        <v/>
      </c>
      <c r="F181" s="22"/>
      <c r="G181" s="255"/>
      <c r="H181" s="22"/>
      <c r="I181" s="256"/>
      <c r="J181" s="22"/>
      <c r="K181" s="495"/>
      <c r="L181" s="495"/>
      <c r="M181" s="495"/>
      <c r="N181" s="16"/>
      <c r="O181" s="17"/>
      <c r="P181" s="17"/>
      <c r="Q181" s="18" t="str">
        <f t="shared" si="44"/>
        <v/>
      </c>
      <c r="R181" s="19" t="str">
        <f>IFERROR(INDEX(PARAMETROS!$B$53:$B$79,MATCH(Q181,PARAMETROS!$A$53:$A$79,0)),"")</f>
        <v/>
      </c>
      <c r="S181" s="544"/>
      <c r="T181" s="20"/>
      <c r="U181" s="634" t="str">
        <f>IFERROR(IF(T181="","",IF(T181="COP","N/A",IF(OR(T181="USD",T181="US"),1,IF(T181="EUR",VLOOKUP(P181,'SH EURO'!$A$6:$B$6567,2,FALSE),"INGRESAR TASA")))),"")</f>
        <v/>
      </c>
      <c r="V181" s="559" t="str">
        <f t="shared" si="40"/>
        <v/>
      </c>
      <c r="W181" s="21" t="str">
        <f>IFERROR(IF(T181="","",IF(T181="COP",1,IF(U181&lt;&gt;"N/A",VLOOKUP(P181,'SH TRM'!$A$9:$B$8146,2,FALSE),"REVISAR"))),"")</f>
        <v/>
      </c>
      <c r="X181" s="562" t="str">
        <f t="shared" si="41"/>
        <v/>
      </c>
      <c r="Y181" s="12" t="str">
        <f t="shared" si="42"/>
        <v/>
      </c>
      <c r="Z181" s="12" t="str">
        <f t="shared" si="36"/>
        <v/>
      </c>
      <c r="AA181" s="12" t="str">
        <f t="shared" si="37"/>
        <v/>
      </c>
      <c r="AB181" s="12" t="str">
        <f t="shared" si="38"/>
        <v/>
      </c>
      <c r="AC181" s="12" t="str">
        <f t="shared" si="39"/>
        <v/>
      </c>
      <c r="AD181" s="838"/>
      <c r="AE181" s="838"/>
      <c r="AF181" s="838"/>
      <c r="AG181" s="838"/>
      <c r="AH181" s="341"/>
      <c r="AI181" s="827"/>
      <c r="AJ181" s="827"/>
      <c r="AK181" s="827"/>
      <c r="AL181" s="827"/>
      <c r="AM181" s="827"/>
      <c r="AN181" s="827"/>
      <c r="AO181" s="827"/>
      <c r="AP181" s="827"/>
      <c r="AQ181" s="827"/>
      <c r="AR181" s="495" t="str">
        <f t="shared" si="43"/>
        <v/>
      </c>
      <c r="AS181" s="895"/>
      <c r="AT181" s="264"/>
      <c r="AU181" s="266"/>
      <c r="BA181" s="251"/>
    </row>
    <row r="182" spans="1:53" s="246" customFormat="1" ht="30" customHeight="1" thickBot="1" x14ac:dyDescent="0.3">
      <c r="A182" s="844"/>
      <c r="B182" s="35"/>
      <c r="C182" s="137"/>
      <c r="D182" s="47" t="str">
        <f>IFERROR(INDEX(DESEMPATE!$D$3:$D$28,MATCH('EXP GEN.'!B182,DESEMPATE!$C$3:$C$28,0)),"")</f>
        <v/>
      </c>
      <c r="E182" s="336" t="str">
        <f>IFERROR(IF(D182="","",IF(VLOOKUP(D182,DESEMPATE!D$3:$E$28,2,FALSE)=1,"N/A",IF(VLOOKUP(D182,DESEMPATE!D$3:$E$28,2,FALSE)&gt;=0.51,"SI","NO"))),"")</f>
        <v/>
      </c>
      <c r="F182" s="138"/>
      <c r="G182" s="260"/>
      <c r="H182" s="138"/>
      <c r="I182" s="258"/>
      <c r="J182" s="138"/>
      <c r="K182" s="496"/>
      <c r="L182" s="496"/>
      <c r="M182" s="496"/>
      <c r="N182" s="37"/>
      <c r="O182" s="364"/>
      <c r="P182" s="364"/>
      <c r="Q182" s="38" t="str">
        <f t="shared" si="44"/>
        <v/>
      </c>
      <c r="R182" s="39" t="str">
        <f>IFERROR(INDEX(PARAMETROS!$B$53:$B$79,MATCH(Q182,PARAMETROS!$A$53:$A$79,0)),"")</f>
        <v/>
      </c>
      <c r="S182" s="545"/>
      <c r="T182" s="40"/>
      <c r="U182" s="634" t="str">
        <f>IFERROR(IF(T182="","",IF(T182="COP","N/A",IF(OR(T182="USD",T182="US"),1,IF(T182="EUR",VLOOKUP(P182,'SH EURO'!$A$6:$B$6567,2,FALSE),"INGRESAR TASA")))),"")</f>
        <v/>
      </c>
      <c r="V182" s="560" t="str">
        <f t="shared" si="40"/>
        <v/>
      </c>
      <c r="W182" s="21" t="str">
        <f>IFERROR(IF(T182="","",IF(T182="COP",1,IF(U182&lt;&gt;"N/A",VLOOKUP(P182,'SH TRM'!$A$9:$B$8146,2,FALSE),"REVISAR"))),"")</f>
        <v/>
      </c>
      <c r="X182" s="563" t="str">
        <f t="shared" si="41"/>
        <v/>
      </c>
      <c r="Y182" s="42" t="str">
        <f t="shared" si="42"/>
        <v/>
      </c>
      <c r="Z182" s="42" t="str">
        <f t="shared" si="36"/>
        <v/>
      </c>
      <c r="AA182" s="42" t="str">
        <f t="shared" si="37"/>
        <v/>
      </c>
      <c r="AB182" s="42" t="str">
        <f t="shared" si="38"/>
        <v/>
      </c>
      <c r="AC182" s="42" t="str">
        <f t="shared" si="39"/>
        <v/>
      </c>
      <c r="AD182" s="839"/>
      <c r="AE182" s="839"/>
      <c r="AF182" s="839"/>
      <c r="AG182" s="839"/>
      <c r="AH182" s="342"/>
      <c r="AI182" s="828"/>
      <c r="AJ182" s="828"/>
      <c r="AK182" s="828"/>
      <c r="AL182" s="828"/>
      <c r="AM182" s="828"/>
      <c r="AN182" s="828"/>
      <c r="AO182" s="828"/>
      <c r="AP182" s="828"/>
      <c r="AQ182" s="828"/>
      <c r="AR182" s="496" t="str">
        <f t="shared" si="43"/>
        <v/>
      </c>
      <c r="AS182" s="896"/>
      <c r="AT182" s="263"/>
      <c r="AU182" s="266"/>
      <c r="BA182" s="251"/>
    </row>
    <row r="183" spans="1:53" s="246" customFormat="1" ht="30" customHeight="1" x14ac:dyDescent="0.25">
      <c r="A183" s="841" t="s">
        <v>169</v>
      </c>
      <c r="B183" s="26"/>
      <c r="C183" s="140"/>
      <c r="D183" s="140" t="str">
        <f>IFERROR(INDEX(DESEMPATE!$D$3:$D$28,MATCH('EXP GEN.'!B183,DESEMPATE!$C$3:$C$28,0)),"")</f>
        <v/>
      </c>
      <c r="E183" s="315" t="str">
        <f>IFERROR(IF(D183="","",IF(VLOOKUP(D183,DESEMPATE!D$3:$E$28,2,FALSE)=1,"N/A",IF(VLOOKUP(D183,DESEMPATE!D$3:$E$28,2,FALSE)&gt;=0.51,"SI","NO"))),"")</f>
        <v/>
      </c>
      <c r="F183" s="34"/>
      <c r="G183" s="254"/>
      <c r="H183" s="34"/>
      <c r="I183" s="257"/>
      <c r="J183" s="34"/>
      <c r="K183" s="494"/>
      <c r="L183" s="494"/>
      <c r="M183" s="494"/>
      <c r="N183" s="46"/>
      <c r="O183" s="29"/>
      <c r="P183" s="29"/>
      <c r="Q183" s="30" t="str">
        <f t="shared" si="44"/>
        <v/>
      </c>
      <c r="R183" s="139" t="str">
        <f>IFERROR(INDEX(PARAMETROS!$B$53:$B$79,MATCH(Q183,PARAMETROS!$A$53:$A$79,0)),"")</f>
        <v/>
      </c>
      <c r="S183" s="542"/>
      <c r="T183" s="31"/>
      <c r="U183" s="634" t="str">
        <f>IFERROR(IF(T183="","",IF(T183="COP","N/A",IF(OR(T183="USD",T183="US"),1,IF(T183="EUR",VLOOKUP(P183,'SH EURO'!$A$6:$B$6567,2,FALSE),"INGRESAR TASA")))),"")</f>
        <v/>
      </c>
      <c r="V183" s="558" t="str">
        <f t="shared" si="40"/>
        <v/>
      </c>
      <c r="W183" s="21" t="str">
        <f>IFERROR(IF(T183="","",IF(T183="COP",1,IF(U183&lt;&gt;"N/A",VLOOKUP(P183,'SH TRM'!$A$9:$B$8146,2,FALSE),"REVISAR"))),"")</f>
        <v/>
      </c>
      <c r="X183" s="561" t="str">
        <f t="shared" si="41"/>
        <v/>
      </c>
      <c r="Y183" s="33" t="str">
        <f t="shared" si="42"/>
        <v/>
      </c>
      <c r="Z183" s="33" t="str">
        <f t="shared" si="36"/>
        <v/>
      </c>
      <c r="AA183" s="33" t="str">
        <f t="shared" si="37"/>
        <v/>
      </c>
      <c r="AB183" s="33" t="str">
        <f t="shared" si="38"/>
        <v/>
      </c>
      <c r="AC183" s="33" t="str">
        <f t="shared" si="39"/>
        <v/>
      </c>
      <c r="AD183" s="836" t="str">
        <f>IFERROR(IF(COUNTIF(AC183:AC192,"")=10,"",IF(SUM(AC183:AC192)&gt;=CM010EG,"CUMPLE","NO CUMPLE")),"")</f>
        <v/>
      </c>
      <c r="AE183" s="836" t="str">
        <f>IFERROR(IF(COUNTIF(Z183:Z192,"")=10,"",IF(COUNTIF(E183:E192,"N/A")&gt;0,IF(SUMIF(E183:E192,"N/A",Z183:Z192)&gt;=CM010EGC1,"CUMPLE","NO CUMPLE"),IF(AND(SUM(Z183:Z192)&gt;=CM010EGC1,SUMIF(E183:E192,"SI",Z183:Z192)&gt;=0.51*SUM(Z183:Z192)),"CUMPLE","NO CUMPLE"))),"")</f>
        <v/>
      </c>
      <c r="AF183" s="836" t="str">
        <f>IFERROR(IF(COUNTIF(AA183:AA192,"")=10,"",IF(COUNTIF(E183:E192,"N/A")&gt;0,IF(SUMIF(E183:E192,"N/A",AA183:AA192)&gt;=CM010EGC2,"CUMPLE","NO CUMPLE"),IF(SUM(AA183:AA192)&gt;=CM010EGC2,"CUMPLE","NO CUMPLE"))),"")</f>
        <v/>
      </c>
      <c r="AG183" s="836" t="str">
        <f>IFERROR(IF(COUNTIF(AB183:AB192,"")=10,"",IF(COUNTIF(E183:E192,"N/A")&gt;0,IF(SUMIF(E183:E192,"N/A",AB183:AB192)&gt;=CM010EGC3,"CUMPLE","NO CUMPLE"),IF(SUM(AB183:AB192)&gt;=CM010EGC3,"CUMPLE","NO CUMPLE"))),"")</f>
        <v/>
      </c>
      <c r="AH183" s="340"/>
      <c r="AI183" s="829"/>
      <c r="AJ183" s="829"/>
      <c r="AK183" s="829"/>
      <c r="AL183" s="829"/>
      <c r="AM183" s="829"/>
      <c r="AN183" s="829"/>
      <c r="AO183" s="829"/>
      <c r="AP183" s="829"/>
      <c r="AQ183" s="829"/>
      <c r="AR183" s="494" t="str">
        <f t="shared" si="43"/>
        <v/>
      </c>
      <c r="AS183" s="894" t="s">
        <v>209</v>
      </c>
      <c r="AT183" s="265"/>
      <c r="AU183" s="266"/>
      <c r="BA183" s="251"/>
    </row>
    <row r="184" spans="1:53" s="246" customFormat="1" ht="30" customHeight="1" x14ac:dyDescent="0.25">
      <c r="A184" s="842"/>
      <c r="B184" s="13"/>
      <c r="C184" s="14"/>
      <c r="D184" s="14" t="str">
        <f>IFERROR(INDEX(DESEMPATE!$D$3:$D$28,MATCH('EXP GEN.'!B184,DESEMPATE!$C$3:$C$28,0)),"")</f>
        <v/>
      </c>
      <c r="E184" s="315" t="str">
        <f>IFERROR(IF(D184="","",IF(VLOOKUP(D184,DESEMPATE!D$3:$E$28,2,FALSE)=1,"N/A",IF(VLOOKUP(D184,DESEMPATE!D$3:$E$28,2,FALSE)&gt;=0.51,"SI","NO"))),"")</f>
        <v/>
      </c>
      <c r="F184" s="141"/>
      <c r="G184" s="261"/>
      <c r="H184" s="141"/>
      <c r="I184" s="259"/>
      <c r="J184" s="22"/>
      <c r="K184" s="492"/>
      <c r="L184" s="492"/>
      <c r="M184" s="492"/>
      <c r="N184" s="23"/>
      <c r="O184" s="289"/>
      <c r="P184" s="17"/>
      <c r="Q184" s="18" t="str">
        <f t="shared" si="44"/>
        <v/>
      </c>
      <c r="R184" s="19" t="str">
        <f>IFERROR(INDEX(PARAMETROS!$B$53:$B$79,MATCH(Q184,PARAMETROS!$A$53:$A$79,0)),"")</f>
        <v/>
      </c>
      <c r="S184" s="543"/>
      <c r="T184" s="19"/>
      <c r="U184" s="634" t="str">
        <f>IFERROR(IF(T184="","",IF(T184="COP","N/A",IF(OR(T184="USD",T184="US"),1,IF(T184="EUR",VLOOKUP(P184,'SH EURO'!$A$6:$B$6567,2,FALSE),"INGRESAR TASA")))),"")</f>
        <v/>
      </c>
      <c r="V184" s="559" t="str">
        <f t="shared" si="40"/>
        <v/>
      </c>
      <c r="W184" s="21" t="str">
        <f>IFERROR(IF(T184="","",IF(T184="COP",1,IF(U184&lt;&gt;"N/A",VLOOKUP(P184,'SH TRM'!$A$9:$B$8146,2,FALSE),"REVISAR"))),"")</f>
        <v/>
      </c>
      <c r="X184" s="562" t="str">
        <f t="shared" si="41"/>
        <v/>
      </c>
      <c r="Y184" s="12" t="str">
        <f t="shared" si="42"/>
        <v/>
      </c>
      <c r="Z184" s="12" t="str">
        <f t="shared" si="36"/>
        <v/>
      </c>
      <c r="AA184" s="12" t="str">
        <f t="shared" si="37"/>
        <v/>
      </c>
      <c r="AB184" s="12" t="str">
        <f t="shared" si="38"/>
        <v/>
      </c>
      <c r="AC184" s="12" t="str">
        <f t="shared" si="39"/>
        <v/>
      </c>
      <c r="AD184" s="837"/>
      <c r="AE184" s="837"/>
      <c r="AF184" s="837"/>
      <c r="AG184" s="837"/>
      <c r="AH184" s="505"/>
      <c r="AI184" s="827"/>
      <c r="AJ184" s="827"/>
      <c r="AK184" s="827"/>
      <c r="AL184" s="827"/>
      <c r="AM184" s="827"/>
      <c r="AN184" s="827"/>
      <c r="AO184" s="827"/>
      <c r="AP184" s="827"/>
      <c r="AQ184" s="827"/>
      <c r="AR184" s="492" t="str">
        <f t="shared" si="43"/>
        <v/>
      </c>
      <c r="AS184" s="895"/>
      <c r="AT184" s="506"/>
      <c r="AU184" s="266"/>
      <c r="BA184" s="251"/>
    </row>
    <row r="185" spans="1:53" s="246" customFormat="1" ht="30" customHeight="1" x14ac:dyDescent="0.25">
      <c r="A185" s="842"/>
      <c r="B185" s="13"/>
      <c r="C185" s="14"/>
      <c r="D185" s="14" t="str">
        <f>IFERROR(INDEX(DESEMPATE!$D$3:$D$28,MATCH('EXP GEN.'!B185,DESEMPATE!$C$3:$C$28,0)),"")</f>
        <v/>
      </c>
      <c r="E185" s="315" t="str">
        <f>IFERROR(IF(D185="","",IF(VLOOKUP(D185,DESEMPATE!D$3:$E$28,2,FALSE)=1,"N/A",IF(VLOOKUP(D185,DESEMPATE!D$3:$E$28,2,FALSE)&gt;=0.51,"SI","NO"))),"")</f>
        <v/>
      </c>
      <c r="F185" s="141"/>
      <c r="G185" s="261"/>
      <c r="H185" s="141"/>
      <c r="I185" s="259"/>
      <c r="J185" s="22"/>
      <c r="K185" s="492"/>
      <c r="L185" s="492"/>
      <c r="M185" s="492"/>
      <c r="N185" s="23"/>
      <c r="O185" s="289"/>
      <c r="P185" s="17"/>
      <c r="Q185" s="18" t="str">
        <f t="shared" si="44"/>
        <v/>
      </c>
      <c r="R185" s="19" t="str">
        <f>IFERROR(INDEX(PARAMETROS!$B$53:$B$79,MATCH(Q185,PARAMETROS!$A$53:$A$79,0)),"")</f>
        <v/>
      </c>
      <c r="S185" s="543"/>
      <c r="T185" s="19"/>
      <c r="U185" s="634" t="str">
        <f>IFERROR(IF(T185="","",IF(T185="COP","N/A",IF(OR(T185="USD",T185="US"),1,IF(T185="EUR",VLOOKUP(P185,'SH EURO'!$A$6:$B$6567,2,FALSE),"INGRESAR TASA")))),"")</f>
        <v/>
      </c>
      <c r="V185" s="559" t="str">
        <f t="shared" si="40"/>
        <v/>
      </c>
      <c r="W185" s="21" t="str">
        <f>IFERROR(IF(T185="","",IF(T185="COP",1,IF(U185&lt;&gt;"N/A",VLOOKUP(P185,'SH TRM'!$A$9:$B$8146,2,FALSE),"REVISAR"))),"")</f>
        <v/>
      </c>
      <c r="X185" s="562" t="str">
        <f t="shared" si="41"/>
        <v/>
      </c>
      <c r="Y185" s="12" t="str">
        <f t="shared" si="42"/>
        <v/>
      </c>
      <c r="Z185" s="12" t="str">
        <f t="shared" si="36"/>
        <v/>
      </c>
      <c r="AA185" s="12" t="str">
        <f t="shared" si="37"/>
        <v/>
      </c>
      <c r="AB185" s="12" t="str">
        <f t="shared" si="38"/>
        <v/>
      </c>
      <c r="AC185" s="12" t="str">
        <f t="shared" si="39"/>
        <v/>
      </c>
      <c r="AD185" s="837"/>
      <c r="AE185" s="837"/>
      <c r="AF185" s="837"/>
      <c r="AG185" s="837"/>
      <c r="AH185" s="505"/>
      <c r="AI185" s="827"/>
      <c r="AJ185" s="827"/>
      <c r="AK185" s="827"/>
      <c r="AL185" s="827"/>
      <c r="AM185" s="827"/>
      <c r="AN185" s="827"/>
      <c r="AO185" s="827"/>
      <c r="AP185" s="827"/>
      <c r="AQ185" s="827"/>
      <c r="AR185" s="492" t="str">
        <f t="shared" si="43"/>
        <v/>
      </c>
      <c r="AS185" s="895"/>
      <c r="AT185" s="506"/>
      <c r="AU185" s="266"/>
      <c r="BA185" s="251"/>
    </row>
    <row r="186" spans="1:53" s="246" customFormat="1" ht="30" customHeight="1" x14ac:dyDescent="0.25">
      <c r="A186" s="842"/>
      <c r="B186" s="13"/>
      <c r="C186" s="14"/>
      <c r="D186" s="14" t="str">
        <f>IFERROR(INDEX(DESEMPATE!$D$3:$D$28,MATCH('EXP GEN.'!B186,DESEMPATE!$C$3:$C$28,0)),"")</f>
        <v/>
      </c>
      <c r="E186" s="315" t="str">
        <f>IFERROR(IF(D186="","",IF(VLOOKUP(D186,DESEMPATE!D$3:$E$28,2,FALSE)=1,"N/A",IF(VLOOKUP(D186,DESEMPATE!D$3:$E$28,2,FALSE)&gt;=0.51,"SI","NO"))),"")</f>
        <v/>
      </c>
      <c r="F186" s="141"/>
      <c r="G186" s="261"/>
      <c r="H186" s="141"/>
      <c r="I186" s="259"/>
      <c r="J186" s="22"/>
      <c r="K186" s="492"/>
      <c r="L186" s="492"/>
      <c r="M186" s="492"/>
      <c r="N186" s="23"/>
      <c r="O186" s="289"/>
      <c r="P186" s="17"/>
      <c r="Q186" s="18" t="str">
        <f t="shared" si="44"/>
        <v/>
      </c>
      <c r="R186" s="19" t="str">
        <f>IFERROR(INDEX(PARAMETROS!$B$53:$B$79,MATCH(Q186,PARAMETROS!$A$53:$A$79,0)),"")</f>
        <v/>
      </c>
      <c r="S186" s="543"/>
      <c r="T186" s="19"/>
      <c r="U186" s="634" t="str">
        <f>IFERROR(IF(T186="","",IF(T186="COP","N/A",IF(OR(T186="USD",T186="US"),1,IF(T186="EUR",VLOOKUP(P186,'SH EURO'!$A$6:$B$6567,2,FALSE),"INGRESAR TASA")))),"")</f>
        <v/>
      </c>
      <c r="V186" s="559" t="str">
        <f t="shared" si="40"/>
        <v/>
      </c>
      <c r="W186" s="21" t="str">
        <f>IFERROR(IF(T186="","",IF(T186="COP",1,IF(U186&lt;&gt;"N/A",VLOOKUP(P186,'SH TRM'!$A$9:$B$8146,2,FALSE),"REVISAR"))),"")</f>
        <v/>
      </c>
      <c r="X186" s="562" t="str">
        <f t="shared" si="41"/>
        <v/>
      </c>
      <c r="Y186" s="12" t="str">
        <f t="shared" si="42"/>
        <v/>
      </c>
      <c r="Z186" s="12" t="str">
        <f t="shared" si="36"/>
        <v/>
      </c>
      <c r="AA186" s="12" t="str">
        <f t="shared" si="37"/>
        <v/>
      </c>
      <c r="AB186" s="12" t="str">
        <f t="shared" si="38"/>
        <v/>
      </c>
      <c r="AC186" s="12" t="str">
        <f t="shared" si="39"/>
        <v/>
      </c>
      <c r="AD186" s="837"/>
      <c r="AE186" s="837"/>
      <c r="AF186" s="837"/>
      <c r="AG186" s="837"/>
      <c r="AH186" s="505"/>
      <c r="AI186" s="827"/>
      <c r="AJ186" s="827"/>
      <c r="AK186" s="827"/>
      <c r="AL186" s="827"/>
      <c r="AM186" s="827"/>
      <c r="AN186" s="827"/>
      <c r="AO186" s="827"/>
      <c r="AP186" s="827"/>
      <c r="AQ186" s="827"/>
      <c r="AR186" s="492" t="str">
        <f t="shared" si="43"/>
        <v/>
      </c>
      <c r="AS186" s="895"/>
      <c r="AT186" s="506"/>
      <c r="AU186" s="266"/>
      <c r="BA186" s="251"/>
    </row>
    <row r="187" spans="1:53" s="246" customFormat="1" ht="30" customHeight="1" x14ac:dyDescent="0.25">
      <c r="A187" s="842"/>
      <c r="B187" s="13"/>
      <c r="C187" s="14"/>
      <c r="D187" s="14" t="str">
        <f>IFERROR(INDEX(DESEMPATE!$D$3:$D$28,MATCH('EXP GEN.'!B187,DESEMPATE!$C$3:$C$28,0)),"")</f>
        <v/>
      </c>
      <c r="E187" s="315" t="str">
        <f>IFERROR(IF(D187="","",IF(VLOOKUP(D187,DESEMPATE!D$3:$E$28,2,FALSE)=1,"N/A",IF(VLOOKUP(D187,DESEMPATE!D$3:$E$28,2,FALSE)&gt;=0.51,"SI","NO"))),"")</f>
        <v/>
      </c>
      <c r="F187" s="141"/>
      <c r="G187" s="261"/>
      <c r="H187" s="141"/>
      <c r="I187" s="259"/>
      <c r="J187" s="22"/>
      <c r="K187" s="492"/>
      <c r="L187" s="492"/>
      <c r="M187" s="492"/>
      <c r="N187" s="23"/>
      <c r="O187" s="289"/>
      <c r="P187" s="17"/>
      <c r="Q187" s="18" t="str">
        <f t="shared" si="44"/>
        <v/>
      </c>
      <c r="R187" s="19" t="str">
        <f>IFERROR(INDEX(PARAMETROS!$B$53:$B$79,MATCH(Q187,PARAMETROS!$A$53:$A$79,0)),"")</f>
        <v/>
      </c>
      <c r="S187" s="543"/>
      <c r="T187" s="19"/>
      <c r="U187" s="634" t="str">
        <f>IFERROR(IF(T187="","",IF(T187="COP","N/A",IF(OR(T187="USD",T187="US"),1,IF(T187="EUR",VLOOKUP(P187,'SH EURO'!$A$6:$B$6567,2,FALSE),"INGRESAR TASA")))),"")</f>
        <v/>
      </c>
      <c r="V187" s="559" t="str">
        <f t="shared" si="40"/>
        <v/>
      </c>
      <c r="W187" s="21" t="str">
        <f>IFERROR(IF(T187="","",IF(T187="COP",1,IF(U187&lt;&gt;"N/A",VLOOKUP(P187,'SH TRM'!$A$9:$B$8146,2,FALSE),"REVISAR"))),"")</f>
        <v/>
      </c>
      <c r="X187" s="562" t="str">
        <f t="shared" si="41"/>
        <v/>
      </c>
      <c r="Y187" s="12" t="str">
        <f t="shared" si="42"/>
        <v/>
      </c>
      <c r="Z187" s="12" t="str">
        <f t="shared" si="36"/>
        <v/>
      </c>
      <c r="AA187" s="12" t="str">
        <f t="shared" si="37"/>
        <v/>
      </c>
      <c r="AB187" s="12" t="str">
        <f t="shared" si="38"/>
        <v/>
      </c>
      <c r="AC187" s="12" t="str">
        <f t="shared" si="39"/>
        <v/>
      </c>
      <c r="AD187" s="837"/>
      <c r="AE187" s="837"/>
      <c r="AF187" s="837"/>
      <c r="AG187" s="837"/>
      <c r="AH187" s="505"/>
      <c r="AI187" s="827"/>
      <c r="AJ187" s="827"/>
      <c r="AK187" s="827"/>
      <c r="AL187" s="827"/>
      <c r="AM187" s="827"/>
      <c r="AN187" s="827"/>
      <c r="AO187" s="827"/>
      <c r="AP187" s="827"/>
      <c r="AQ187" s="827"/>
      <c r="AR187" s="492" t="str">
        <f t="shared" si="43"/>
        <v/>
      </c>
      <c r="AS187" s="895"/>
      <c r="AT187" s="506"/>
      <c r="AU187" s="266"/>
      <c r="BA187" s="251"/>
    </row>
    <row r="188" spans="1:53" s="246" customFormat="1" ht="30" customHeight="1" x14ac:dyDescent="0.25">
      <c r="A188" s="843"/>
      <c r="B188" s="13"/>
      <c r="C188" s="14"/>
      <c r="D188" s="14" t="str">
        <f>IFERROR(INDEX(DESEMPATE!$D$3:$D$28,MATCH('EXP GEN.'!B188,DESEMPATE!$C$3:$C$28,0)),"")</f>
        <v/>
      </c>
      <c r="E188" s="315" t="str">
        <f>IFERROR(IF(D188="","",IF(VLOOKUP(D188,DESEMPATE!D$3:$E$28,2,FALSE)=1,"N/A",IF(VLOOKUP(D188,DESEMPATE!D$3:$E$28,2,FALSE)&gt;=0.51,"SI","NO"))),"")</f>
        <v/>
      </c>
      <c r="F188" s="22"/>
      <c r="G188" s="255"/>
      <c r="H188" s="22"/>
      <c r="I188" s="256"/>
      <c r="J188" s="22"/>
      <c r="K188" s="492"/>
      <c r="L188" s="492"/>
      <c r="M188" s="492"/>
      <c r="N188" s="23"/>
      <c r="O188" s="289"/>
      <c r="P188" s="17"/>
      <c r="Q188" s="18" t="str">
        <f t="shared" si="44"/>
        <v/>
      </c>
      <c r="R188" s="19" t="str">
        <f>IFERROR(INDEX(PARAMETROS!$B$53:$B$79,MATCH(Q188,PARAMETROS!$A$53:$A$79,0)),"")</f>
        <v/>
      </c>
      <c r="S188" s="544"/>
      <c r="T188" s="19"/>
      <c r="U188" s="634" t="str">
        <f>IFERROR(IF(T188="","",IF(T188="COP","N/A",IF(OR(T188="USD",T188="US"),1,IF(T188="EUR",VLOOKUP(P188,'SH EURO'!$A$6:$B$6567,2,FALSE),"INGRESAR TASA")))),"")</f>
        <v/>
      </c>
      <c r="V188" s="559" t="str">
        <f t="shared" si="40"/>
        <v/>
      </c>
      <c r="W188" s="21" t="str">
        <f>IFERROR(IF(T188="","",IF(T188="COP",1,IF(U188&lt;&gt;"N/A",VLOOKUP(P188,'SH TRM'!$A$9:$B$8146,2,FALSE),"REVISAR"))),"")</f>
        <v/>
      </c>
      <c r="X188" s="562" t="str">
        <f t="shared" si="41"/>
        <v/>
      </c>
      <c r="Y188" s="12" t="str">
        <f t="shared" si="42"/>
        <v/>
      </c>
      <c r="Z188" s="12" t="str">
        <f t="shared" si="36"/>
        <v/>
      </c>
      <c r="AA188" s="12" t="str">
        <f t="shared" si="37"/>
        <v/>
      </c>
      <c r="AB188" s="12" t="str">
        <f t="shared" si="38"/>
        <v/>
      </c>
      <c r="AC188" s="12" t="str">
        <f t="shared" si="39"/>
        <v/>
      </c>
      <c r="AD188" s="838"/>
      <c r="AE188" s="838"/>
      <c r="AF188" s="838"/>
      <c r="AG188" s="838"/>
      <c r="AH188" s="341"/>
      <c r="AI188" s="827"/>
      <c r="AJ188" s="827"/>
      <c r="AK188" s="827"/>
      <c r="AL188" s="827"/>
      <c r="AM188" s="827"/>
      <c r="AN188" s="827"/>
      <c r="AO188" s="827"/>
      <c r="AP188" s="827"/>
      <c r="AQ188" s="827"/>
      <c r="AR188" s="492" t="str">
        <f t="shared" si="43"/>
        <v/>
      </c>
      <c r="AS188" s="895"/>
      <c r="AT188" s="264"/>
      <c r="AU188" s="266"/>
      <c r="BA188" s="251"/>
    </row>
    <row r="189" spans="1:53" s="246" customFormat="1" ht="30" customHeight="1" x14ac:dyDescent="0.25">
      <c r="A189" s="843"/>
      <c r="B189" s="13"/>
      <c r="C189" s="14"/>
      <c r="D189" s="14" t="str">
        <f>IFERROR(INDEX(DESEMPATE!$D$3:$D$28,MATCH('EXP GEN.'!B189,DESEMPATE!$C$3:$C$28,0)),"")</f>
        <v/>
      </c>
      <c r="E189" s="315" t="str">
        <f>IFERROR(IF(D189="","",IF(VLOOKUP(D189,DESEMPATE!D$3:$E$28,2,FALSE)=1,"N/A",IF(VLOOKUP(D189,DESEMPATE!D$3:$E$28,2,FALSE)&gt;=0.51,"SI","NO"))),"")</f>
        <v/>
      </c>
      <c r="F189" s="22"/>
      <c r="G189" s="255"/>
      <c r="H189" s="22"/>
      <c r="I189" s="256"/>
      <c r="J189" s="22"/>
      <c r="K189" s="492"/>
      <c r="L189" s="492"/>
      <c r="M189" s="492"/>
      <c r="N189" s="16"/>
      <c r="O189" s="17"/>
      <c r="P189" s="17"/>
      <c r="Q189" s="18" t="str">
        <f t="shared" si="44"/>
        <v/>
      </c>
      <c r="R189" s="19" t="str">
        <f>IFERROR(INDEX(PARAMETROS!$B$53:$B$79,MATCH(Q189,PARAMETROS!$A$53:$A$79,0)),"")</f>
        <v/>
      </c>
      <c r="S189" s="544"/>
      <c r="T189" s="20"/>
      <c r="U189" s="634" t="str">
        <f>IFERROR(IF(T189="","",IF(T189="COP","N/A",IF(OR(T189="USD",T189="US"),1,IF(T189="EUR",VLOOKUP(P189,'SH EURO'!$A$6:$B$6567,2,FALSE),"INGRESAR TASA")))),"")</f>
        <v/>
      </c>
      <c r="V189" s="559" t="str">
        <f t="shared" si="40"/>
        <v/>
      </c>
      <c r="W189" s="21" t="str">
        <f>IFERROR(IF(T189="","",IF(T189="COP",1,IF(U189&lt;&gt;"N/A",VLOOKUP(P189,'SH TRM'!$A$9:$B$8146,2,FALSE),"REVISAR"))),"")</f>
        <v/>
      </c>
      <c r="X189" s="562" t="str">
        <f t="shared" si="41"/>
        <v/>
      </c>
      <c r="Y189" s="12" t="str">
        <f t="shared" si="42"/>
        <v/>
      </c>
      <c r="Z189" s="12" t="str">
        <f t="shared" si="36"/>
        <v/>
      </c>
      <c r="AA189" s="12" t="str">
        <f t="shared" si="37"/>
        <v/>
      </c>
      <c r="AB189" s="12" t="str">
        <f t="shared" si="38"/>
        <v/>
      </c>
      <c r="AC189" s="12" t="str">
        <f t="shared" si="39"/>
        <v/>
      </c>
      <c r="AD189" s="838"/>
      <c r="AE189" s="838"/>
      <c r="AF189" s="838"/>
      <c r="AG189" s="838"/>
      <c r="AH189" s="341"/>
      <c r="AI189" s="827"/>
      <c r="AJ189" s="827"/>
      <c r="AK189" s="827"/>
      <c r="AL189" s="827"/>
      <c r="AM189" s="827"/>
      <c r="AN189" s="827"/>
      <c r="AO189" s="827"/>
      <c r="AP189" s="827"/>
      <c r="AQ189" s="827"/>
      <c r="AR189" s="495" t="str">
        <f t="shared" si="43"/>
        <v/>
      </c>
      <c r="AS189" s="895"/>
      <c r="AT189" s="264"/>
      <c r="AU189" s="266"/>
      <c r="BA189" s="251"/>
    </row>
    <row r="190" spans="1:53" s="246" customFormat="1" ht="30" customHeight="1" x14ac:dyDescent="0.25">
      <c r="A190" s="843"/>
      <c r="B190" s="13"/>
      <c r="C190" s="14"/>
      <c r="D190" s="14" t="str">
        <f>IFERROR(INDEX(DESEMPATE!$D$3:$D$28,MATCH('EXP GEN.'!B190,DESEMPATE!$C$3:$C$28,0)),"")</f>
        <v/>
      </c>
      <c r="E190" s="315" t="str">
        <f>IFERROR(IF(D190="","",IF(VLOOKUP(D190,DESEMPATE!D$3:$E$28,2,FALSE)=1,"N/A",IF(VLOOKUP(D190,DESEMPATE!D$3:$E$28,2,FALSE)&gt;=0.51,"SI","NO"))),"")</f>
        <v/>
      </c>
      <c r="F190" s="22"/>
      <c r="G190" s="255"/>
      <c r="H190" s="22"/>
      <c r="I190" s="256"/>
      <c r="J190" s="22"/>
      <c r="K190" s="492"/>
      <c r="L190" s="492"/>
      <c r="M190" s="492"/>
      <c r="N190" s="16"/>
      <c r="O190" s="17"/>
      <c r="P190" s="17"/>
      <c r="Q190" s="18" t="str">
        <f t="shared" si="44"/>
        <v/>
      </c>
      <c r="R190" s="19" t="str">
        <f>IFERROR(INDEX(PARAMETROS!$B$53:$B$79,MATCH(Q190,PARAMETROS!$A$53:$A$79,0)),"")</f>
        <v/>
      </c>
      <c r="S190" s="544"/>
      <c r="T190" s="20"/>
      <c r="U190" s="634" t="str">
        <f>IFERROR(IF(T190="","",IF(T190="COP","N/A",IF(OR(T190="USD",T190="US"),1,IF(T190="EUR",VLOOKUP(P190,'SH EURO'!$A$6:$B$6567,2,FALSE),"INGRESAR TASA")))),"")</f>
        <v/>
      </c>
      <c r="V190" s="559" t="str">
        <f t="shared" si="40"/>
        <v/>
      </c>
      <c r="W190" s="21" t="str">
        <f>IFERROR(IF(T190="","",IF(T190="COP",1,IF(U190&lt;&gt;"N/A",VLOOKUP(P190,'SH TRM'!$A$9:$B$8146,2,FALSE),"REVISAR"))),"")</f>
        <v/>
      </c>
      <c r="X190" s="562" t="str">
        <f t="shared" si="41"/>
        <v/>
      </c>
      <c r="Y190" s="12" t="str">
        <f t="shared" si="42"/>
        <v/>
      </c>
      <c r="Z190" s="12" t="str">
        <f t="shared" si="36"/>
        <v/>
      </c>
      <c r="AA190" s="12" t="str">
        <f t="shared" si="37"/>
        <v/>
      </c>
      <c r="AB190" s="12" t="str">
        <f t="shared" si="38"/>
        <v/>
      </c>
      <c r="AC190" s="12" t="str">
        <f t="shared" si="39"/>
        <v/>
      </c>
      <c r="AD190" s="838"/>
      <c r="AE190" s="838"/>
      <c r="AF190" s="838"/>
      <c r="AG190" s="838"/>
      <c r="AH190" s="341"/>
      <c r="AI190" s="830"/>
      <c r="AJ190" s="831"/>
      <c r="AK190" s="832"/>
      <c r="AL190" s="830"/>
      <c r="AM190" s="831"/>
      <c r="AN190" s="832"/>
      <c r="AO190" s="830"/>
      <c r="AP190" s="831"/>
      <c r="AQ190" s="832"/>
      <c r="AR190" s="492" t="str">
        <f t="shared" si="43"/>
        <v/>
      </c>
      <c r="AS190" s="895"/>
      <c r="AT190" s="264"/>
      <c r="AU190" s="266"/>
      <c r="BA190" s="251"/>
    </row>
    <row r="191" spans="1:53" s="246" customFormat="1" ht="30" customHeight="1" x14ac:dyDescent="0.25">
      <c r="A191" s="843"/>
      <c r="B191" s="13"/>
      <c r="C191" s="14"/>
      <c r="D191" s="14" t="str">
        <f>IFERROR(INDEX(DESEMPATE!$D$3:$D$28,MATCH('EXP GEN.'!B191,DESEMPATE!$C$3:$C$28,0)),"")</f>
        <v/>
      </c>
      <c r="E191" s="315" t="str">
        <f>IFERROR(IF(D191="","",IF(VLOOKUP(D191,DESEMPATE!D$3:$E$28,2,FALSE)=1,"N/A",IF(VLOOKUP(D191,DESEMPATE!D$3:$E$28,2,FALSE)&gt;=0.51,"SI","NO"))),"")</f>
        <v/>
      </c>
      <c r="F191" s="22"/>
      <c r="G191" s="255"/>
      <c r="H191" s="22"/>
      <c r="I191" s="256"/>
      <c r="J191" s="22"/>
      <c r="K191" s="495"/>
      <c r="L191" s="495"/>
      <c r="M191" s="495"/>
      <c r="N191" s="16"/>
      <c r="O191" s="17"/>
      <c r="P191" s="17"/>
      <c r="Q191" s="18" t="str">
        <f t="shared" si="44"/>
        <v/>
      </c>
      <c r="R191" s="19" t="str">
        <f>IFERROR(INDEX(PARAMETROS!$B$53:$B$79,MATCH(Q191,PARAMETROS!$A$53:$A$79,0)),"")</f>
        <v/>
      </c>
      <c r="S191" s="544"/>
      <c r="T191" s="20"/>
      <c r="U191" s="634" t="str">
        <f>IFERROR(IF(T191="","",IF(T191="COP","N/A",IF(OR(T191="USD",T191="US"),1,IF(T191="EUR",VLOOKUP(P191,'SH EURO'!$A$6:$B$6567,2,FALSE),"INGRESAR TASA")))),"")</f>
        <v/>
      </c>
      <c r="V191" s="559" t="str">
        <f t="shared" si="40"/>
        <v/>
      </c>
      <c r="W191" s="21" t="str">
        <f>IFERROR(IF(T191="","",IF(T191="COP",1,IF(U191&lt;&gt;"N/A",VLOOKUP(P191,'SH TRM'!$A$9:$B$8146,2,FALSE),"REVISAR"))),"")</f>
        <v/>
      </c>
      <c r="X191" s="562" t="str">
        <f t="shared" si="41"/>
        <v/>
      </c>
      <c r="Y191" s="12" t="str">
        <f t="shared" si="42"/>
        <v/>
      </c>
      <c r="Z191" s="12" t="str">
        <f t="shared" si="36"/>
        <v/>
      </c>
      <c r="AA191" s="12" t="str">
        <f t="shared" si="37"/>
        <v/>
      </c>
      <c r="AB191" s="12" t="str">
        <f t="shared" si="38"/>
        <v/>
      </c>
      <c r="AC191" s="12" t="str">
        <f t="shared" si="39"/>
        <v/>
      </c>
      <c r="AD191" s="838"/>
      <c r="AE191" s="838"/>
      <c r="AF191" s="838"/>
      <c r="AG191" s="838"/>
      <c r="AH191" s="341"/>
      <c r="AI191" s="827"/>
      <c r="AJ191" s="827"/>
      <c r="AK191" s="827"/>
      <c r="AL191" s="827"/>
      <c r="AM191" s="827"/>
      <c r="AN191" s="827"/>
      <c r="AO191" s="827"/>
      <c r="AP191" s="827"/>
      <c r="AQ191" s="827"/>
      <c r="AR191" s="495" t="str">
        <f t="shared" si="43"/>
        <v/>
      </c>
      <c r="AS191" s="895"/>
      <c r="AT191" s="264"/>
      <c r="AU191" s="266"/>
      <c r="BA191" s="251"/>
    </row>
    <row r="192" spans="1:53" s="246" customFormat="1" ht="30" customHeight="1" thickBot="1" x14ac:dyDescent="0.3">
      <c r="A192" s="844"/>
      <c r="B192" s="35"/>
      <c r="C192" s="137"/>
      <c r="D192" s="47" t="str">
        <f>IFERROR(INDEX(DESEMPATE!$D$3:$D$28,MATCH('EXP GEN.'!B192,DESEMPATE!$C$3:$C$28,0)),"")</f>
        <v/>
      </c>
      <c r="E192" s="336" t="str">
        <f>IFERROR(IF(D192="","",IF(VLOOKUP(D192,DESEMPATE!D$3:$E$28,2,FALSE)=1,"N/A",IF(VLOOKUP(D192,DESEMPATE!D$3:$E$28,2,FALSE)&gt;=0.51,"SI","NO"))),"")</f>
        <v/>
      </c>
      <c r="F192" s="138"/>
      <c r="G192" s="260"/>
      <c r="H192" s="138"/>
      <c r="I192" s="258"/>
      <c r="J192" s="138"/>
      <c r="K192" s="496"/>
      <c r="L192" s="496"/>
      <c r="M192" s="496"/>
      <c r="N192" s="37"/>
      <c r="O192" s="364"/>
      <c r="P192" s="364"/>
      <c r="Q192" s="38" t="str">
        <f t="shared" si="44"/>
        <v/>
      </c>
      <c r="R192" s="39" t="str">
        <f>IFERROR(INDEX(PARAMETROS!$B$53:$B$79,MATCH(Q192,PARAMETROS!$A$53:$A$79,0)),"")</f>
        <v/>
      </c>
      <c r="S192" s="545"/>
      <c r="T192" s="40"/>
      <c r="U192" s="634" t="str">
        <f>IFERROR(IF(T192="","",IF(T192="COP","N/A",IF(OR(T192="USD",T192="US"),1,IF(T192="EUR",VLOOKUP(P192,'SH EURO'!$A$6:$B$6567,2,FALSE),"INGRESAR TASA")))),"")</f>
        <v/>
      </c>
      <c r="V192" s="560" t="str">
        <f t="shared" si="40"/>
        <v/>
      </c>
      <c r="W192" s="21" t="str">
        <f>IFERROR(IF(T192="","",IF(T192="COP",1,IF(U192&lt;&gt;"N/A",VLOOKUP(P192,'SH TRM'!$A$9:$B$8146,2,FALSE),"REVISAR"))),"")</f>
        <v/>
      </c>
      <c r="X192" s="563" t="str">
        <f t="shared" si="41"/>
        <v/>
      </c>
      <c r="Y192" s="42" t="str">
        <f t="shared" si="42"/>
        <v/>
      </c>
      <c r="Z192" s="42" t="str">
        <f t="shared" si="36"/>
        <v/>
      </c>
      <c r="AA192" s="42" t="str">
        <f t="shared" si="37"/>
        <v/>
      </c>
      <c r="AB192" s="42" t="str">
        <f t="shared" si="38"/>
        <v/>
      </c>
      <c r="AC192" s="42" t="str">
        <f t="shared" si="39"/>
        <v/>
      </c>
      <c r="AD192" s="839"/>
      <c r="AE192" s="839"/>
      <c r="AF192" s="839"/>
      <c r="AG192" s="839"/>
      <c r="AH192" s="342"/>
      <c r="AI192" s="828"/>
      <c r="AJ192" s="828"/>
      <c r="AK192" s="828"/>
      <c r="AL192" s="828"/>
      <c r="AM192" s="828"/>
      <c r="AN192" s="828"/>
      <c r="AO192" s="828"/>
      <c r="AP192" s="828"/>
      <c r="AQ192" s="828"/>
      <c r="AR192" s="496" t="str">
        <f t="shared" si="43"/>
        <v/>
      </c>
      <c r="AS192" s="896"/>
      <c r="AT192" s="263"/>
      <c r="AU192" s="266"/>
      <c r="BA192" s="251"/>
    </row>
    <row r="193" spans="1:53" s="246" customFormat="1" ht="30" customHeight="1" x14ac:dyDescent="0.25">
      <c r="A193" s="841" t="s">
        <v>170</v>
      </c>
      <c r="B193" s="26"/>
      <c r="C193" s="140"/>
      <c r="D193" s="140" t="str">
        <f>IFERROR(INDEX(DESEMPATE!$D$3:$D$28,MATCH('EXP GEN.'!B193,DESEMPATE!$C$3:$C$28,0)),"")</f>
        <v/>
      </c>
      <c r="E193" s="315" t="str">
        <f>IFERROR(IF(D193="","",IF(VLOOKUP(D193,DESEMPATE!D$3:$E$28,2,FALSE)=1,"N/A",IF(VLOOKUP(D193,DESEMPATE!D$3:$E$28,2,FALSE)&gt;=0.51,"SI","NO"))),"")</f>
        <v/>
      </c>
      <c r="F193" s="34"/>
      <c r="G193" s="254"/>
      <c r="H193" s="34"/>
      <c r="I193" s="257"/>
      <c r="J193" s="34"/>
      <c r="K193" s="494"/>
      <c r="L193" s="494"/>
      <c r="M193" s="494"/>
      <c r="N193" s="46"/>
      <c r="O193" s="29"/>
      <c r="P193" s="29"/>
      <c r="Q193" s="30" t="str">
        <f t="shared" si="44"/>
        <v/>
      </c>
      <c r="R193" s="139" t="str">
        <f>IFERROR(INDEX(PARAMETROS!$B$53:$B$79,MATCH(Q193,PARAMETROS!$A$53:$A$79,0)),"")</f>
        <v/>
      </c>
      <c r="S193" s="542"/>
      <c r="T193" s="31"/>
      <c r="U193" s="634" t="str">
        <f>IFERROR(IF(T193="","",IF(T193="COP","N/A",IF(OR(T193="USD",T193="US"),1,IF(T193="EUR",VLOOKUP(P193,'SH EURO'!$A$6:$B$6567,2,FALSE),"INGRESAR TASA")))),"")</f>
        <v/>
      </c>
      <c r="V193" s="558" t="str">
        <f t="shared" si="40"/>
        <v/>
      </c>
      <c r="W193" s="21" t="str">
        <f>IFERROR(IF(T193="","",IF(T193="COP",1,IF(U193&lt;&gt;"N/A",VLOOKUP(P193,'SH TRM'!$A$9:$B$8146,2,FALSE),"REVISAR"))),"")</f>
        <v/>
      </c>
      <c r="X193" s="561" t="str">
        <f t="shared" si="41"/>
        <v/>
      </c>
      <c r="Y193" s="33" t="str">
        <f t="shared" si="42"/>
        <v/>
      </c>
      <c r="Z193" s="33" t="str">
        <f t="shared" si="36"/>
        <v/>
      </c>
      <c r="AA193" s="33" t="str">
        <f t="shared" si="37"/>
        <v/>
      </c>
      <c r="AB193" s="33" t="str">
        <f t="shared" si="38"/>
        <v/>
      </c>
      <c r="AC193" s="33" t="str">
        <f t="shared" si="39"/>
        <v/>
      </c>
      <c r="AD193" s="836" t="str">
        <f>IFERROR(IF(COUNTIF(AC193:AC202,"")=10,"",IF(SUM(AC193:AC202)&gt;=CM010EG,"CUMPLE","NO CUMPLE")),"")</f>
        <v/>
      </c>
      <c r="AE193" s="836" t="str">
        <f>IFERROR(IF(COUNTIF(Z193:Z202,"")=10,"",IF(COUNTIF(E193:E202,"N/A")&gt;0,IF(SUMIF(E193:E202,"N/A",Z193:Z202)&gt;=CM010EGC1,"CUMPLE","NO CUMPLE"),IF(AND(SUM(Z193:Z202)&gt;=CM010EGC1,SUMIF(E193:E202,"SI",Z193:Z202)&gt;=0.51*SUM(Z193:Z202)),"CUMPLE","NO CUMPLE"))),"")</f>
        <v/>
      </c>
      <c r="AF193" s="836" t="str">
        <f>IFERROR(IF(COUNTIF(AA193:AA202,"")=10,"",IF(COUNTIF(E193:E202,"N/A")&gt;0,IF(SUMIF(E193:E202,"N/A",AA193:AA202)&gt;=CM010EGC2,"CUMPLE","NO CUMPLE"),IF(SUM(AA193:AA202)&gt;=CM010EGC2,"CUMPLE","NO CUMPLE"))),"")</f>
        <v/>
      </c>
      <c r="AG193" s="836" t="str">
        <f>IFERROR(IF(COUNTIF(AB193:AB202,"")=10,"",IF(COUNTIF(E193:E202,"N/A")&gt;0,IF(SUMIF(E193:E202,"N/A",AB193:AB202)&gt;=CM010EGC3,"CUMPLE","NO CUMPLE"),IF(SUM(AB193:AB202)&gt;=CM010EGC3,"CUMPLE","NO CUMPLE"))),"")</f>
        <v/>
      </c>
      <c r="AH193" s="340"/>
      <c r="AI193" s="829"/>
      <c r="AJ193" s="829"/>
      <c r="AK193" s="829"/>
      <c r="AL193" s="829"/>
      <c r="AM193" s="829"/>
      <c r="AN193" s="829"/>
      <c r="AO193" s="829"/>
      <c r="AP193" s="829"/>
      <c r="AQ193" s="829"/>
      <c r="AR193" s="494" t="str">
        <f t="shared" si="43"/>
        <v/>
      </c>
      <c r="AS193" s="894" t="s">
        <v>209</v>
      </c>
      <c r="AT193" s="265"/>
      <c r="AU193" s="266"/>
      <c r="BA193" s="251"/>
    </row>
    <row r="194" spans="1:53" s="246" customFormat="1" ht="30" customHeight="1" x14ac:dyDescent="0.25">
      <c r="A194" s="842"/>
      <c r="B194" s="13"/>
      <c r="C194" s="14"/>
      <c r="D194" s="14" t="str">
        <f>IFERROR(INDEX(DESEMPATE!$D$3:$D$28,MATCH('EXP GEN.'!B194,DESEMPATE!$C$3:$C$28,0)),"")</f>
        <v/>
      </c>
      <c r="E194" s="315" t="str">
        <f>IFERROR(IF(D194="","",IF(VLOOKUP(D194,DESEMPATE!D$3:$E$28,2,FALSE)=1,"N/A",IF(VLOOKUP(D194,DESEMPATE!D$3:$E$28,2,FALSE)&gt;=0.51,"SI","NO"))),"")</f>
        <v/>
      </c>
      <c r="F194" s="141"/>
      <c r="G194" s="261"/>
      <c r="H194" s="141"/>
      <c r="I194" s="259"/>
      <c r="J194" s="22"/>
      <c r="K194" s="492"/>
      <c r="L194" s="492"/>
      <c r="M194" s="492"/>
      <c r="N194" s="23"/>
      <c r="O194" s="289"/>
      <c r="P194" s="17"/>
      <c r="Q194" s="18" t="str">
        <f t="shared" si="44"/>
        <v/>
      </c>
      <c r="R194" s="19" t="str">
        <f>IFERROR(INDEX(PARAMETROS!$B$53:$B$79,MATCH(Q194,PARAMETROS!$A$53:$A$79,0)),"")</f>
        <v/>
      </c>
      <c r="S194" s="543"/>
      <c r="T194" s="19"/>
      <c r="U194" s="634" t="str">
        <f>IFERROR(IF(T194="","",IF(T194="COP","N/A",IF(OR(T194="USD",T194="US"),1,IF(T194="EUR",VLOOKUP(P194,'SH EURO'!$A$6:$B$6567,2,FALSE),"INGRESAR TASA")))),"")</f>
        <v/>
      </c>
      <c r="V194" s="559" t="str">
        <f t="shared" si="40"/>
        <v/>
      </c>
      <c r="W194" s="21" t="str">
        <f>IFERROR(IF(T194="","",IF(T194="COP",1,IF(U194&lt;&gt;"N/A",VLOOKUP(P194,'SH TRM'!$A$9:$B$8146,2,FALSE),"REVISAR"))),"")</f>
        <v/>
      </c>
      <c r="X194" s="562" t="str">
        <f t="shared" si="41"/>
        <v/>
      </c>
      <c r="Y194" s="12" t="str">
        <f t="shared" si="42"/>
        <v/>
      </c>
      <c r="Z194" s="12" t="str">
        <f t="shared" si="36"/>
        <v/>
      </c>
      <c r="AA194" s="12" t="str">
        <f t="shared" si="37"/>
        <v/>
      </c>
      <c r="AB194" s="12" t="str">
        <f t="shared" si="38"/>
        <v/>
      </c>
      <c r="AC194" s="12" t="str">
        <f t="shared" si="39"/>
        <v/>
      </c>
      <c r="AD194" s="837"/>
      <c r="AE194" s="837"/>
      <c r="AF194" s="837"/>
      <c r="AG194" s="837"/>
      <c r="AH194" s="505"/>
      <c r="AI194" s="827"/>
      <c r="AJ194" s="827"/>
      <c r="AK194" s="827"/>
      <c r="AL194" s="827"/>
      <c r="AM194" s="827"/>
      <c r="AN194" s="827"/>
      <c r="AO194" s="827"/>
      <c r="AP194" s="827"/>
      <c r="AQ194" s="827"/>
      <c r="AR194" s="492" t="str">
        <f t="shared" si="43"/>
        <v/>
      </c>
      <c r="AS194" s="895"/>
      <c r="AT194" s="506"/>
      <c r="AU194" s="266"/>
      <c r="BA194" s="251"/>
    </row>
    <row r="195" spans="1:53" s="246" customFormat="1" ht="30" customHeight="1" x14ac:dyDescent="0.25">
      <c r="A195" s="842"/>
      <c r="B195" s="13"/>
      <c r="C195" s="14"/>
      <c r="D195" s="14" t="str">
        <f>IFERROR(INDEX(DESEMPATE!$D$3:$D$28,MATCH('EXP GEN.'!B195,DESEMPATE!$C$3:$C$28,0)),"")</f>
        <v/>
      </c>
      <c r="E195" s="315" t="str">
        <f>IFERROR(IF(D195="","",IF(VLOOKUP(D195,DESEMPATE!D$3:$E$28,2,FALSE)=1,"N/A",IF(VLOOKUP(D195,DESEMPATE!D$3:$E$28,2,FALSE)&gt;=0.51,"SI","NO"))),"")</f>
        <v/>
      </c>
      <c r="F195" s="141"/>
      <c r="G195" s="261"/>
      <c r="H195" s="141"/>
      <c r="I195" s="259"/>
      <c r="J195" s="22"/>
      <c r="K195" s="492"/>
      <c r="L195" s="492"/>
      <c r="M195" s="492"/>
      <c r="N195" s="23"/>
      <c r="O195" s="289"/>
      <c r="P195" s="17"/>
      <c r="Q195" s="18" t="str">
        <f t="shared" si="44"/>
        <v/>
      </c>
      <c r="R195" s="19" t="str">
        <f>IFERROR(INDEX(PARAMETROS!$B$53:$B$79,MATCH(Q195,PARAMETROS!$A$53:$A$79,0)),"")</f>
        <v/>
      </c>
      <c r="S195" s="543"/>
      <c r="T195" s="19"/>
      <c r="U195" s="634" t="str">
        <f>IFERROR(IF(T195="","",IF(T195="COP","N/A",IF(OR(T195="USD",T195="US"),1,IF(T195="EUR",VLOOKUP(P195,'SH EURO'!$A$6:$B$6567,2,FALSE),"INGRESAR TASA")))),"")</f>
        <v/>
      </c>
      <c r="V195" s="559" t="str">
        <f t="shared" si="40"/>
        <v/>
      </c>
      <c r="W195" s="21" t="str">
        <f>IFERROR(IF(T195="","",IF(T195="COP",1,IF(U195&lt;&gt;"N/A",VLOOKUP(P195,'SH TRM'!$A$9:$B$8146,2,FALSE),"REVISAR"))),"")</f>
        <v/>
      </c>
      <c r="X195" s="562" t="str">
        <f t="shared" si="41"/>
        <v/>
      </c>
      <c r="Y195" s="12" t="str">
        <f t="shared" si="42"/>
        <v/>
      </c>
      <c r="Z195" s="12" t="str">
        <f t="shared" si="36"/>
        <v/>
      </c>
      <c r="AA195" s="12" t="str">
        <f t="shared" si="37"/>
        <v/>
      </c>
      <c r="AB195" s="12" t="str">
        <f t="shared" si="38"/>
        <v/>
      </c>
      <c r="AC195" s="12" t="str">
        <f t="shared" si="39"/>
        <v/>
      </c>
      <c r="AD195" s="837"/>
      <c r="AE195" s="837"/>
      <c r="AF195" s="837"/>
      <c r="AG195" s="837"/>
      <c r="AH195" s="505"/>
      <c r="AI195" s="827"/>
      <c r="AJ195" s="827"/>
      <c r="AK195" s="827"/>
      <c r="AL195" s="827"/>
      <c r="AM195" s="827"/>
      <c r="AN195" s="827"/>
      <c r="AO195" s="827"/>
      <c r="AP195" s="827"/>
      <c r="AQ195" s="827"/>
      <c r="AR195" s="492" t="str">
        <f t="shared" si="43"/>
        <v/>
      </c>
      <c r="AS195" s="895"/>
      <c r="AT195" s="506"/>
      <c r="AU195" s="266"/>
      <c r="BA195" s="251"/>
    </row>
    <row r="196" spans="1:53" s="246" customFormat="1" ht="30" customHeight="1" x14ac:dyDescent="0.25">
      <c r="A196" s="842"/>
      <c r="B196" s="13"/>
      <c r="C196" s="14"/>
      <c r="D196" s="14" t="str">
        <f>IFERROR(INDEX(DESEMPATE!$D$3:$D$28,MATCH('EXP GEN.'!B196,DESEMPATE!$C$3:$C$28,0)),"")</f>
        <v/>
      </c>
      <c r="E196" s="315" t="str">
        <f>IFERROR(IF(D196="","",IF(VLOOKUP(D196,DESEMPATE!D$3:$E$28,2,FALSE)=1,"N/A",IF(VLOOKUP(D196,DESEMPATE!D$3:$E$28,2,FALSE)&gt;=0.51,"SI","NO"))),"")</f>
        <v/>
      </c>
      <c r="F196" s="141"/>
      <c r="G196" s="261"/>
      <c r="H196" s="141"/>
      <c r="I196" s="259"/>
      <c r="J196" s="22"/>
      <c r="K196" s="492"/>
      <c r="L196" s="492"/>
      <c r="M196" s="492"/>
      <c r="N196" s="23"/>
      <c r="O196" s="289"/>
      <c r="P196" s="17"/>
      <c r="Q196" s="18" t="str">
        <f t="shared" si="44"/>
        <v/>
      </c>
      <c r="R196" s="19" t="str">
        <f>IFERROR(INDEX(PARAMETROS!$B$53:$B$79,MATCH(Q196,PARAMETROS!$A$53:$A$79,0)),"")</f>
        <v/>
      </c>
      <c r="S196" s="543"/>
      <c r="T196" s="19"/>
      <c r="U196" s="634" t="str">
        <f>IFERROR(IF(T196="","",IF(T196="COP","N/A",IF(OR(T196="USD",T196="US"),1,IF(T196="EUR",VLOOKUP(P196,'SH EURO'!$A$6:$B$6567,2,FALSE),"INGRESAR TASA")))),"")</f>
        <v/>
      </c>
      <c r="V196" s="559" t="str">
        <f t="shared" si="40"/>
        <v/>
      </c>
      <c r="W196" s="21" t="str">
        <f>IFERROR(IF(T196="","",IF(T196="COP",1,IF(U196&lt;&gt;"N/A",VLOOKUP(P196,'SH TRM'!$A$9:$B$8146,2,FALSE),"REVISAR"))),"")</f>
        <v/>
      </c>
      <c r="X196" s="562" t="str">
        <f t="shared" si="41"/>
        <v/>
      </c>
      <c r="Y196" s="12" t="str">
        <f t="shared" si="42"/>
        <v/>
      </c>
      <c r="Z196" s="12" t="str">
        <f t="shared" si="36"/>
        <v/>
      </c>
      <c r="AA196" s="12" t="str">
        <f t="shared" si="37"/>
        <v/>
      </c>
      <c r="AB196" s="12" t="str">
        <f t="shared" si="38"/>
        <v/>
      </c>
      <c r="AC196" s="12" t="str">
        <f t="shared" si="39"/>
        <v/>
      </c>
      <c r="AD196" s="837"/>
      <c r="AE196" s="837"/>
      <c r="AF196" s="837"/>
      <c r="AG196" s="837"/>
      <c r="AH196" s="505"/>
      <c r="AI196" s="827"/>
      <c r="AJ196" s="827"/>
      <c r="AK196" s="827"/>
      <c r="AL196" s="827"/>
      <c r="AM196" s="827"/>
      <c r="AN196" s="827"/>
      <c r="AO196" s="827"/>
      <c r="AP196" s="827"/>
      <c r="AQ196" s="827"/>
      <c r="AR196" s="492" t="str">
        <f t="shared" si="43"/>
        <v/>
      </c>
      <c r="AS196" s="895"/>
      <c r="AT196" s="506"/>
      <c r="AU196" s="266"/>
      <c r="BA196" s="251"/>
    </row>
    <row r="197" spans="1:53" s="246" customFormat="1" ht="30" customHeight="1" x14ac:dyDescent="0.25">
      <c r="A197" s="842"/>
      <c r="B197" s="13"/>
      <c r="C197" s="14"/>
      <c r="D197" s="14" t="str">
        <f>IFERROR(INDEX(DESEMPATE!$D$3:$D$28,MATCH('EXP GEN.'!B197,DESEMPATE!$C$3:$C$28,0)),"")</f>
        <v/>
      </c>
      <c r="E197" s="315" t="str">
        <f>IFERROR(IF(D197="","",IF(VLOOKUP(D197,DESEMPATE!D$3:$E$28,2,FALSE)=1,"N/A",IF(VLOOKUP(D197,DESEMPATE!D$3:$E$28,2,FALSE)&gt;=0.51,"SI","NO"))),"")</f>
        <v/>
      </c>
      <c r="F197" s="141"/>
      <c r="G197" s="261"/>
      <c r="H197" s="141"/>
      <c r="I197" s="259"/>
      <c r="J197" s="22"/>
      <c r="K197" s="492"/>
      <c r="L197" s="492"/>
      <c r="M197" s="492"/>
      <c r="N197" s="23"/>
      <c r="O197" s="289"/>
      <c r="P197" s="17"/>
      <c r="Q197" s="18" t="str">
        <f t="shared" si="44"/>
        <v/>
      </c>
      <c r="R197" s="19" t="str">
        <f>IFERROR(INDEX(PARAMETROS!$B$53:$B$79,MATCH(Q197,PARAMETROS!$A$53:$A$79,0)),"")</f>
        <v/>
      </c>
      <c r="S197" s="543"/>
      <c r="T197" s="19"/>
      <c r="U197" s="634" t="str">
        <f>IFERROR(IF(T197="","",IF(T197="COP","N/A",IF(OR(T197="USD",T197="US"),1,IF(T197="EUR",VLOOKUP(P197,'SH EURO'!$A$6:$B$6567,2,FALSE),"INGRESAR TASA")))),"")</f>
        <v/>
      </c>
      <c r="V197" s="559" t="str">
        <f t="shared" si="40"/>
        <v/>
      </c>
      <c r="W197" s="21" t="str">
        <f>IFERROR(IF(T197="","",IF(T197="COP",1,IF(U197&lt;&gt;"N/A",VLOOKUP(P197,'SH TRM'!$A$9:$B$8146,2,FALSE),"REVISAR"))),"")</f>
        <v/>
      </c>
      <c r="X197" s="562" t="str">
        <f t="shared" si="41"/>
        <v/>
      </c>
      <c r="Y197" s="12" t="str">
        <f t="shared" si="42"/>
        <v/>
      </c>
      <c r="Z197" s="12" t="str">
        <f t="shared" si="36"/>
        <v/>
      </c>
      <c r="AA197" s="12" t="str">
        <f t="shared" si="37"/>
        <v/>
      </c>
      <c r="AB197" s="12" t="str">
        <f t="shared" si="38"/>
        <v/>
      </c>
      <c r="AC197" s="12" t="str">
        <f t="shared" si="39"/>
        <v/>
      </c>
      <c r="AD197" s="837"/>
      <c r="AE197" s="837"/>
      <c r="AF197" s="837"/>
      <c r="AG197" s="837"/>
      <c r="AH197" s="505"/>
      <c r="AI197" s="827"/>
      <c r="AJ197" s="827"/>
      <c r="AK197" s="827"/>
      <c r="AL197" s="827"/>
      <c r="AM197" s="827"/>
      <c r="AN197" s="827"/>
      <c r="AO197" s="827"/>
      <c r="AP197" s="827"/>
      <c r="AQ197" s="827"/>
      <c r="AR197" s="492" t="str">
        <f t="shared" si="43"/>
        <v/>
      </c>
      <c r="AS197" s="895"/>
      <c r="AT197" s="506"/>
      <c r="AU197" s="266"/>
      <c r="BA197" s="251"/>
    </row>
    <row r="198" spans="1:53" s="246" customFormat="1" ht="30" customHeight="1" x14ac:dyDescent="0.25">
      <c r="A198" s="843"/>
      <c r="B198" s="13"/>
      <c r="C198" s="14"/>
      <c r="D198" s="14" t="str">
        <f>IFERROR(INDEX(DESEMPATE!$D$3:$D$28,MATCH('EXP GEN.'!B198,DESEMPATE!$C$3:$C$28,0)),"")</f>
        <v/>
      </c>
      <c r="E198" s="315" t="str">
        <f>IFERROR(IF(D198="","",IF(VLOOKUP(D198,DESEMPATE!D$3:$E$28,2,FALSE)=1,"N/A",IF(VLOOKUP(D198,DESEMPATE!D$3:$E$28,2,FALSE)&gt;=0.51,"SI","NO"))),"")</f>
        <v/>
      </c>
      <c r="F198" s="22"/>
      <c r="G198" s="255"/>
      <c r="H198" s="22"/>
      <c r="I198" s="256"/>
      <c r="J198" s="22"/>
      <c r="K198" s="492"/>
      <c r="L198" s="492"/>
      <c r="M198" s="492"/>
      <c r="N198" s="23"/>
      <c r="O198" s="289"/>
      <c r="P198" s="17"/>
      <c r="Q198" s="18" t="str">
        <f t="shared" si="44"/>
        <v/>
      </c>
      <c r="R198" s="19" t="str">
        <f>IFERROR(INDEX(PARAMETROS!$B$53:$B$79,MATCH(Q198,PARAMETROS!$A$53:$A$79,0)),"")</f>
        <v/>
      </c>
      <c r="S198" s="544"/>
      <c r="T198" s="19"/>
      <c r="U198" s="634" t="str">
        <f>IFERROR(IF(T198="","",IF(T198="COP","N/A",IF(OR(T198="USD",T198="US"),1,IF(T198="EUR",VLOOKUP(P198,'SH EURO'!$A$6:$B$6567,2,FALSE),"INGRESAR TASA")))),"")</f>
        <v/>
      </c>
      <c r="V198" s="559" t="str">
        <f t="shared" si="40"/>
        <v/>
      </c>
      <c r="W198" s="21" t="str">
        <f>IFERROR(IF(T198="","",IF(T198="COP",1,IF(U198&lt;&gt;"N/A",VLOOKUP(P198,'SH TRM'!$A$9:$B$8146,2,FALSE),"REVISAR"))),"")</f>
        <v/>
      </c>
      <c r="X198" s="562" t="str">
        <f t="shared" si="41"/>
        <v/>
      </c>
      <c r="Y198" s="12" t="str">
        <f t="shared" si="42"/>
        <v/>
      </c>
      <c r="Z198" s="12" t="str">
        <f t="shared" si="36"/>
        <v/>
      </c>
      <c r="AA198" s="12" t="str">
        <f t="shared" si="37"/>
        <v/>
      </c>
      <c r="AB198" s="12" t="str">
        <f t="shared" si="38"/>
        <v/>
      </c>
      <c r="AC198" s="12" t="str">
        <f t="shared" si="39"/>
        <v/>
      </c>
      <c r="AD198" s="838"/>
      <c r="AE198" s="838"/>
      <c r="AF198" s="838"/>
      <c r="AG198" s="838"/>
      <c r="AH198" s="341"/>
      <c r="AI198" s="827"/>
      <c r="AJ198" s="827"/>
      <c r="AK198" s="827"/>
      <c r="AL198" s="827"/>
      <c r="AM198" s="827"/>
      <c r="AN198" s="827"/>
      <c r="AO198" s="827"/>
      <c r="AP198" s="827"/>
      <c r="AQ198" s="827"/>
      <c r="AR198" s="492" t="str">
        <f t="shared" si="43"/>
        <v/>
      </c>
      <c r="AS198" s="895"/>
      <c r="AT198" s="264"/>
      <c r="AU198" s="266"/>
      <c r="BA198" s="251"/>
    </row>
    <row r="199" spans="1:53" s="246" customFormat="1" ht="30" customHeight="1" x14ac:dyDescent="0.25">
      <c r="A199" s="843"/>
      <c r="B199" s="13"/>
      <c r="C199" s="14"/>
      <c r="D199" s="14" t="str">
        <f>IFERROR(INDEX(DESEMPATE!$D$3:$D$28,MATCH('EXP GEN.'!B199,DESEMPATE!$C$3:$C$28,0)),"")</f>
        <v/>
      </c>
      <c r="E199" s="315" t="str">
        <f>IFERROR(IF(D199="","",IF(VLOOKUP(D199,DESEMPATE!D$3:$E$28,2,FALSE)=1,"N/A",IF(VLOOKUP(D199,DESEMPATE!D$3:$E$28,2,FALSE)&gt;=0.51,"SI","NO"))),"")</f>
        <v/>
      </c>
      <c r="F199" s="22"/>
      <c r="G199" s="255"/>
      <c r="H199" s="22"/>
      <c r="I199" s="256"/>
      <c r="J199" s="22"/>
      <c r="K199" s="492"/>
      <c r="L199" s="492"/>
      <c r="M199" s="492"/>
      <c r="N199" s="16"/>
      <c r="O199" s="17"/>
      <c r="P199" s="17"/>
      <c r="Q199" s="18" t="str">
        <f t="shared" si="44"/>
        <v/>
      </c>
      <c r="R199" s="19" t="str">
        <f>IFERROR(INDEX(PARAMETROS!$B$53:$B$79,MATCH(Q199,PARAMETROS!$A$53:$A$79,0)),"")</f>
        <v/>
      </c>
      <c r="S199" s="544"/>
      <c r="T199" s="20"/>
      <c r="U199" s="634" t="str">
        <f>IFERROR(IF(T199="","",IF(T199="COP","N/A",IF(OR(T199="USD",T199="US"),1,IF(T199="EUR",VLOOKUP(P199,'SH EURO'!$A$6:$B$6567,2,FALSE),"INGRESAR TASA")))),"")</f>
        <v/>
      </c>
      <c r="V199" s="559" t="str">
        <f t="shared" si="40"/>
        <v/>
      </c>
      <c r="W199" s="21" t="str">
        <f>IFERROR(IF(T199="","",IF(T199="COP",1,IF(U199&lt;&gt;"N/A",VLOOKUP(P199,'SH TRM'!$A$9:$B$8146,2,FALSE),"REVISAR"))),"")</f>
        <v/>
      </c>
      <c r="X199" s="562" t="str">
        <f t="shared" si="41"/>
        <v/>
      </c>
      <c r="Y199" s="12" t="str">
        <f t="shared" si="42"/>
        <v/>
      </c>
      <c r="Z199" s="12" t="str">
        <f t="shared" si="36"/>
        <v/>
      </c>
      <c r="AA199" s="12" t="str">
        <f t="shared" si="37"/>
        <v/>
      </c>
      <c r="AB199" s="12" t="str">
        <f t="shared" si="38"/>
        <v/>
      </c>
      <c r="AC199" s="12" t="str">
        <f t="shared" si="39"/>
        <v/>
      </c>
      <c r="AD199" s="838"/>
      <c r="AE199" s="838"/>
      <c r="AF199" s="838"/>
      <c r="AG199" s="838"/>
      <c r="AH199" s="341"/>
      <c r="AI199" s="827"/>
      <c r="AJ199" s="827"/>
      <c r="AK199" s="827"/>
      <c r="AL199" s="827"/>
      <c r="AM199" s="827"/>
      <c r="AN199" s="827"/>
      <c r="AO199" s="827"/>
      <c r="AP199" s="827"/>
      <c r="AQ199" s="827"/>
      <c r="AR199" s="495" t="str">
        <f t="shared" si="43"/>
        <v/>
      </c>
      <c r="AS199" s="895"/>
      <c r="AT199" s="264"/>
      <c r="AU199" s="266"/>
      <c r="BA199" s="251"/>
    </row>
    <row r="200" spans="1:53" s="246" customFormat="1" ht="30" customHeight="1" x14ac:dyDescent="0.25">
      <c r="A200" s="843"/>
      <c r="B200" s="13"/>
      <c r="C200" s="14"/>
      <c r="D200" s="14" t="str">
        <f>IFERROR(INDEX(DESEMPATE!$D$3:$D$28,MATCH('EXP GEN.'!B200,DESEMPATE!$C$3:$C$28,0)),"")</f>
        <v/>
      </c>
      <c r="E200" s="315" t="str">
        <f>IFERROR(IF(D200="","",IF(VLOOKUP(D200,DESEMPATE!D$3:$E$28,2,FALSE)=1,"N/A",IF(VLOOKUP(D200,DESEMPATE!D$3:$E$28,2,FALSE)&gt;=0.51,"SI","NO"))),"")</f>
        <v/>
      </c>
      <c r="F200" s="22"/>
      <c r="G200" s="255"/>
      <c r="H200" s="22"/>
      <c r="I200" s="256"/>
      <c r="J200" s="22"/>
      <c r="K200" s="492"/>
      <c r="L200" s="492"/>
      <c r="M200" s="492"/>
      <c r="N200" s="16"/>
      <c r="O200" s="17"/>
      <c r="P200" s="17"/>
      <c r="Q200" s="18" t="str">
        <f t="shared" si="44"/>
        <v/>
      </c>
      <c r="R200" s="19" t="str">
        <f>IFERROR(INDEX(PARAMETROS!$B$53:$B$79,MATCH(Q200,PARAMETROS!$A$53:$A$79,0)),"")</f>
        <v/>
      </c>
      <c r="S200" s="544"/>
      <c r="T200" s="20"/>
      <c r="U200" s="634" t="str">
        <f>IFERROR(IF(T200="","",IF(T200="COP","N/A",IF(OR(T200="USD",T200="US"),1,IF(T200="EUR",VLOOKUP(P200,'SH EURO'!$A$6:$B$6567,2,FALSE),"INGRESAR TASA")))),"")</f>
        <v/>
      </c>
      <c r="V200" s="559" t="str">
        <f t="shared" si="40"/>
        <v/>
      </c>
      <c r="W200" s="21" t="str">
        <f>IFERROR(IF(T200="","",IF(T200="COP",1,IF(U200&lt;&gt;"N/A",VLOOKUP(P200,'SH TRM'!$A$9:$B$8146,2,FALSE),"REVISAR"))),"")</f>
        <v/>
      </c>
      <c r="X200" s="562" t="str">
        <f t="shared" si="41"/>
        <v/>
      </c>
      <c r="Y200" s="12" t="str">
        <f t="shared" si="42"/>
        <v/>
      </c>
      <c r="Z200" s="12" t="str">
        <f t="shared" si="36"/>
        <v/>
      </c>
      <c r="AA200" s="12" t="str">
        <f t="shared" si="37"/>
        <v/>
      </c>
      <c r="AB200" s="12" t="str">
        <f t="shared" si="38"/>
        <v/>
      </c>
      <c r="AC200" s="12" t="str">
        <f t="shared" si="39"/>
        <v/>
      </c>
      <c r="AD200" s="838"/>
      <c r="AE200" s="838"/>
      <c r="AF200" s="838"/>
      <c r="AG200" s="838"/>
      <c r="AH200" s="341"/>
      <c r="AI200" s="830"/>
      <c r="AJ200" s="831"/>
      <c r="AK200" s="832"/>
      <c r="AL200" s="830"/>
      <c r="AM200" s="831"/>
      <c r="AN200" s="832"/>
      <c r="AO200" s="830"/>
      <c r="AP200" s="831"/>
      <c r="AQ200" s="832"/>
      <c r="AR200" s="492" t="str">
        <f t="shared" si="43"/>
        <v/>
      </c>
      <c r="AS200" s="895"/>
      <c r="AT200" s="264"/>
      <c r="AU200" s="266"/>
      <c r="BA200" s="251"/>
    </row>
    <row r="201" spans="1:53" s="246" customFormat="1" ht="30" customHeight="1" x14ac:dyDescent="0.25">
      <c r="A201" s="843"/>
      <c r="B201" s="13"/>
      <c r="C201" s="14"/>
      <c r="D201" s="14" t="str">
        <f>IFERROR(INDEX(DESEMPATE!$D$3:$D$28,MATCH('EXP GEN.'!B201,DESEMPATE!$C$3:$C$28,0)),"")</f>
        <v/>
      </c>
      <c r="E201" s="315" t="str">
        <f>IFERROR(IF(D201="","",IF(VLOOKUP(D201,DESEMPATE!D$3:$E$28,2,FALSE)=1,"N/A",IF(VLOOKUP(D201,DESEMPATE!D$3:$E$28,2,FALSE)&gt;=0.51,"SI","NO"))),"")</f>
        <v/>
      </c>
      <c r="F201" s="22"/>
      <c r="G201" s="255"/>
      <c r="H201" s="22"/>
      <c r="I201" s="256"/>
      <c r="J201" s="22"/>
      <c r="K201" s="495"/>
      <c r="L201" s="495"/>
      <c r="M201" s="495"/>
      <c r="N201" s="16"/>
      <c r="O201" s="17"/>
      <c r="P201" s="17"/>
      <c r="Q201" s="18" t="str">
        <f t="shared" si="44"/>
        <v/>
      </c>
      <c r="R201" s="19" t="str">
        <f>IFERROR(INDEX(PARAMETROS!$B$53:$B$79,MATCH(Q201,PARAMETROS!$A$53:$A$79,0)),"")</f>
        <v/>
      </c>
      <c r="S201" s="544"/>
      <c r="T201" s="20"/>
      <c r="U201" s="634" t="str">
        <f>IFERROR(IF(T201="","",IF(T201="COP","N/A",IF(OR(T201="USD",T201="US"),1,IF(T201="EUR",VLOOKUP(P201,'SH EURO'!$A$6:$B$6567,2,FALSE),"INGRESAR TASA")))),"")</f>
        <v/>
      </c>
      <c r="V201" s="559" t="str">
        <f t="shared" si="40"/>
        <v/>
      </c>
      <c r="W201" s="21" t="str">
        <f>IFERROR(IF(T201="","",IF(T201="COP",1,IF(U201&lt;&gt;"N/A",VLOOKUP(P201,'SH TRM'!$A$9:$B$8146,2,FALSE),"REVISAR"))),"")</f>
        <v/>
      </c>
      <c r="X201" s="562" t="str">
        <f t="shared" si="41"/>
        <v/>
      </c>
      <c r="Y201" s="12" t="str">
        <f t="shared" si="42"/>
        <v/>
      </c>
      <c r="Z201" s="12" t="str">
        <f t="shared" si="36"/>
        <v/>
      </c>
      <c r="AA201" s="12" t="str">
        <f t="shared" si="37"/>
        <v/>
      </c>
      <c r="AB201" s="12" t="str">
        <f t="shared" si="38"/>
        <v/>
      </c>
      <c r="AC201" s="12" t="str">
        <f t="shared" si="39"/>
        <v/>
      </c>
      <c r="AD201" s="838"/>
      <c r="AE201" s="838"/>
      <c r="AF201" s="838"/>
      <c r="AG201" s="838"/>
      <c r="AH201" s="341"/>
      <c r="AI201" s="827"/>
      <c r="AJ201" s="827"/>
      <c r="AK201" s="827"/>
      <c r="AL201" s="827"/>
      <c r="AM201" s="827"/>
      <c r="AN201" s="827"/>
      <c r="AO201" s="827"/>
      <c r="AP201" s="827"/>
      <c r="AQ201" s="827"/>
      <c r="AR201" s="495" t="str">
        <f t="shared" si="43"/>
        <v/>
      </c>
      <c r="AS201" s="895"/>
      <c r="AT201" s="264"/>
      <c r="AU201" s="266"/>
      <c r="BA201" s="251"/>
    </row>
    <row r="202" spans="1:53" s="246" customFormat="1" ht="30" customHeight="1" thickBot="1" x14ac:dyDescent="0.3">
      <c r="A202" s="844"/>
      <c r="B202" s="35"/>
      <c r="C202" s="137"/>
      <c r="D202" s="47" t="str">
        <f>IFERROR(INDEX(DESEMPATE!$D$3:$D$28,MATCH('EXP GEN.'!B202,DESEMPATE!$C$3:$C$28,0)),"")</f>
        <v/>
      </c>
      <c r="E202" s="336" t="str">
        <f>IFERROR(IF(D202="","",IF(VLOOKUP(D202,DESEMPATE!D$3:$E$28,2,FALSE)=1,"N/A",IF(VLOOKUP(D202,DESEMPATE!D$3:$E$28,2,FALSE)&gt;=0.51,"SI","NO"))),"")</f>
        <v/>
      </c>
      <c r="F202" s="138"/>
      <c r="G202" s="260"/>
      <c r="H202" s="138"/>
      <c r="I202" s="258"/>
      <c r="J202" s="138"/>
      <c r="K202" s="496"/>
      <c r="L202" s="496"/>
      <c r="M202" s="496"/>
      <c r="N202" s="37"/>
      <c r="O202" s="364"/>
      <c r="P202" s="364"/>
      <c r="Q202" s="38" t="str">
        <f t="shared" si="44"/>
        <v/>
      </c>
      <c r="R202" s="39" t="str">
        <f>IFERROR(INDEX(PARAMETROS!$B$53:$B$79,MATCH(Q202,PARAMETROS!$A$53:$A$79,0)),"")</f>
        <v/>
      </c>
      <c r="S202" s="545"/>
      <c r="T202" s="40"/>
      <c r="U202" s="634" t="str">
        <f>IFERROR(IF(T202="","",IF(T202="COP","N/A",IF(OR(T202="USD",T202="US"),1,IF(T202="EUR",VLOOKUP(P202,'SH EURO'!$A$6:$B$6567,2,FALSE),"INGRESAR TASA")))),"")</f>
        <v/>
      </c>
      <c r="V202" s="560" t="str">
        <f t="shared" si="40"/>
        <v/>
      </c>
      <c r="W202" s="21" t="str">
        <f>IFERROR(IF(T202="","",IF(T202="COP",1,IF(U202&lt;&gt;"N/A",VLOOKUP(P202,'SH TRM'!$A$9:$B$8146,2,FALSE),"REVISAR"))),"")</f>
        <v/>
      </c>
      <c r="X202" s="563" t="str">
        <f t="shared" si="41"/>
        <v/>
      </c>
      <c r="Y202" s="42" t="str">
        <f t="shared" si="42"/>
        <v/>
      </c>
      <c r="Z202" s="42" t="str">
        <f t="shared" si="36"/>
        <v/>
      </c>
      <c r="AA202" s="42" t="str">
        <f t="shared" si="37"/>
        <v/>
      </c>
      <c r="AB202" s="42" t="str">
        <f t="shared" si="38"/>
        <v/>
      </c>
      <c r="AC202" s="42" t="str">
        <f t="shared" si="39"/>
        <v/>
      </c>
      <c r="AD202" s="839"/>
      <c r="AE202" s="839"/>
      <c r="AF202" s="839"/>
      <c r="AG202" s="839"/>
      <c r="AH202" s="342"/>
      <c r="AI202" s="828"/>
      <c r="AJ202" s="828"/>
      <c r="AK202" s="828"/>
      <c r="AL202" s="828"/>
      <c r="AM202" s="828"/>
      <c r="AN202" s="828"/>
      <c r="AO202" s="828"/>
      <c r="AP202" s="828"/>
      <c r="AQ202" s="828"/>
      <c r="AR202" s="496" t="str">
        <f t="shared" si="43"/>
        <v/>
      </c>
      <c r="AS202" s="896"/>
      <c r="AT202" s="263"/>
      <c r="AU202" s="266"/>
      <c r="BA202" s="251"/>
    </row>
    <row r="203" spans="1:53" s="246" customFormat="1" ht="30" customHeight="1" x14ac:dyDescent="0.25">
      <c r="A203" s="841" t="s">
        <v>171</v>
      </c>
      <c r="B203" s="26"/>
      <c r="C203" s="140"/>
      <c r="D203" s="140" t="str">
        <f>IFERROR(INDEX(DESEMPATE!$D$3:$D$28,MATCH('EXP GEN.'!B203,DESEMPATE!$C$3:$C$28,0)),"")</f>
        <v/>
      </c>
      <c r="E203" s="315" t="str">
        <f>IFERROR(IF(D203="","",IF(VLOOKUP(D203,DESEMPATE!D$3:$E$28,2,FALSE)=1,"N/A",IF(VLOOKUP(D203,DESEMPATE!D$3:$E$28,2,FALSE)&gt;=0.51,"SI","NO"))),"")</f>
        <v/>
      </c>
      <c r="F203" s="34"/>
      <c r="G203" s="254"/>
      <c r="H203" s="34"/>
      <c r="I203" s="257"/>
      <c r="J203" s="34"/>
      <c r="K203" s="494"/>
      <c r="L203" s="494"/>
      <c r="M203" s="494"/>
      <c r="N203" s="46"/>
      <c r="O203" s="29"/>
      <c r="P203" s="29"/>
      <c r="Q203" s="30" t="str">
        <f t="shared" si="44"/>
        <v/>
      </c>
      <c r="R203" s="139" t="str">
        <f>IFERROR(INDEX(PARAMETROS!$B$53:$B$79,MATCH(Q203,PARAMETROS!$A$53:$A$79,0)),"")</f>
        <v/>
      </c>
      <c r="S203" s="542"/>
      <c r="T203" s="31"/>
      <c r="U203" s="634" t="str">
        <f>IFERROR(IF(T203="","",IF(T203="COP","N/A",IF(OR(T203="USD",T203="US"),1,IF(T203="EUR",VLOOKUP(P203,'SH EURO'!$A$6:$B$6567,2,FALSE),"INGRESAR TASA")))),"")</f>
        <v/>
      </c>
      <c r="V203" s="558" t="str">
        <f t="shared" si="40"/>
        <v/>
      </c>
      <c r="W203" s="21" t="str">
        <f>IFERROR(IF(T203="","",IF(T203="COP",1,IF(U203&lt;&gt;"N/A",VLOOKUP(P203,'SH TRM'!$A$9:$B$8146,2,FALSE),"REVISAR"))),"")</f>
        <v/>
      </c>
      <c r="X203" s="561" t="str">
        <f t="shared" si="41"/>
        <v/>
      </c>
      <c r="Y203" s="33" t="str">
        <f t="shared" si="42"/>
        <v/>
      </c>
      <c r="Z203" s="33" t="str">
        <f t="shared" si="36"/>
        <v/>
      </c>
      <c r="AA203" s="33" t="str">
        <f t="shared" si="37"/>
        <v/>
      </c>
      <c r="AB203" s="33" t="str">
        <f t="shared" si="38"/>
        <v/>
      </c>
      <c r="AC203" s="33" t="str">
        <f t="shared" si="39"/>
        <v/>
      </c>
      <c r="AD203" s="836" t="str">
        <f>IFERROR(IF(COUNTIF(AC203:AC212,"")=10,"",IF(SUM(AC203:AC212)&gt;=CM010EG,"CUMPLE","NO CUMPLE")),"")</f>
        <v/>
      </c>
      <c r="AE203" s="836" t="str">
        <f>IFERROR(IF(COUNTIF(Z203:Z212,"")=10,"",IF(COUNTIF(E203:E212,"N/A")&gt;0,IF(SUMIF(E203:E212,"N/A",Z203:Z212)&gt;=CM010EGC1,"CUMPLE","NO CUMPLE"),IF(AND(SUM(Z203:Z212)&gt;=CM010EGC1,SUMIF(E203:E212,"SI",Z203:Z212)&gt;=0.51*SUM(Z203:Z212)),"CUMPLE","NO CUMPLE"))),"")</f>
        <v/>
      </c>
      <c r="AF203" s="836" t="str">
        <f>IFERROR(IF(COUNTIF(AA203:AA212,"")=10,"",IF(COUNTIF(E203:E212,"N/A")&gt;0,IF(SUMIF(E203:E212,"N/A",AA203:AA212)&gt;=CM010EGC2,"CUMPLE","NO CUMPLE"),IF(SUM(AA203:AA212)&gt;=CM010EGC2,"CUMPLE","NO CUMPLE"))),"")</f>
        <v/>
      </c>
      <c r="AG203" s="836" t="str">
        <f>IFERROR(IF(COUNTIF(AB203:AB212,"")=10,"",IF(COUNTIF(E203:E212,"N/A")&gt;0,IF(SUMIF(E203:E212,"N/A",AB203:AB212)&gt;=CM010EGC3,"CUMPLE","NO CUMPLE"),IF(SUM(AB203:AB212)&gt;=CM010EGC3,"CUMPLE","NO CUMPLE"))),"")</f>
        <v/>
      </c>
      <c r="AH203" s="340"/>
      <c r="AI203" s="829"/>
      <c r="AJ203" s="829"/>
      <c r="AK203" s="829"/>
      <c r="AL203" s="829"/>
      <c r="AM203" s="829"/>
      <c r="AN203" s="829"/>
      <c r="AO203" s="829"/>
      <c r="AP203" s="829"/>
      <c r="AQ203" s="829"/>
      <c r="AR203" s="494" t="str">
        <f t="shared" si="43"/>
        <v/>
      </c>
      <c r="AS203" s="894" t="s">
        <v>209</v>
      </c>
      <c r="AT203" s="265"/>
      <c r="AU203" s="266"/>
      <c r="BA203" s="251"/>
    </row>
    <row r="204" spans="1:53" s="246" customFormat="1" ht="30" customHeight="1" x14ac:dyDescent="0.25">
      <c r="A204" s="842"/>
      <c r="B204" s="13"/>
      <c r="C204" s="14"/>
      <c r="D204" s="14" t="str">
        <f>IFERROR(INDEX(DESEMPATE!$D$3:$D$28,MATCH('EXP GEN.'!B204,DESEMPATE!$C$3:$C$28,0)),"")</f>
        <v/>
      </c>
      <c r="E204" s="315" t="str">
        <f>IFERROR(IF(D204="","",IF(VLOOKUP(D204,DESEMPATE!D$3:$E$28,2,FALSE)=1,"N/A",IF(VLOOKUP(D204,DESEMPATE!D$3:$E$28,2,FALSE)&gt;=0.51,"SI","NO"))),"")</f>
        <v/>
      </c>
      <c r="F204" s="141"/>
      <c r="G204" s="261"/>
      <c r="H204" s="141"/>
      <c r="I204" s="259"/>
      <c r="J204" s="22"/>
      <c r="K204" s="492"/>
      <c r="L204" s="492"/>
      <c r="M204" s="492"/>
      <c r="N204" s="23"/>
      <c r="O204" s="289"/>
      <c r="P204" s="17"/>
      <c r="Q204" s="18" t="str">
        <f t="shared" si="44"/>
        <v/>
      </c>
      <c r="R204" s="19" t="str">
        <f>IFERROR(INDEX(PARAMETROS!$B$53:$B$79,MATCH(Q204,PARAMETROS!$A$53:$A$79,0)),"")</f>
        <v/>
      </c>
      <c r="S204" s="543"/>
      <c r="T204" s="19"/>
      <c r="U204" s="634" t="str">
        <f>IFERROR(IF(T204="","",IF(T204="COP","N/A",IF(OR(T204="USD",T204="US"),1,IF(T204="EUR",VLOOKUP(P204,'SH EURO'!$A$6:$B$6567,2,FALSE),"INGRESAR TASA")))),"")</f>
        <v/>
      </c>
      <c r="V204" s="559" t="str">
        <f t="shared" si="40"/>
        <v/>
      </c>
      <c r="W204" s="21" t="str">
        <f>IFERROR(IF(T204="","",IF(T204="COP",1,IF(U204&lt;&gt;"N/A",VLOOKUP(P204,'SH TRM'!$A$9:$B$8146,2,FALSE),"REVISAR"))),"")</f>
        <v/>
      </c>
      <c r="X204" s="562" t="str">
        <f t="shared" si="41"/>
        <v/>
      </c>
      <c r="Y204" s="12" t="str">
        <f t="shared" si="42"/>
        <v/>
      </c>
      <c r="Z204" s="12" t="str">
        <f t="shared" si="36"/>
        <v/>
      </c>
      <c r="AA204" s="12" t="str">
        <f t="shared" si="37"/>
        <v/>
      </c>
      <c r="AB204" s="12" t="str">
        <f t="shared" si="38"/>
        <v/>
      </c>
      <c r="AC204" s="12" t="str">
        <f t="shared" si="39"/>
        <v/>
      </c>
      <c r="AD204" s="837"/>
      <c r="AE204" s="837"/>
      <c r="AF204" s="837"/>
      <c r="AG204" s="837"/>
      <c r="AH204" s="505"/>
      <c r="AI204" s="827"/>
      <c r="AJ204" s="827"/>
      <c r="AK204" s="827"/>
      <c r="AL204" s="827"/>
      <c r="AM204" s="827"/>
      <c r="AN204" s="827"/>
      <c r="AO204" s="827"/>
      <c r="AP204" s="827"/>
      <c r="AQ204" s="827"/>
      <c r="AR204" s="492" t="str">
        <f t="shared" si="43"/>
        <v/>
      </c>
      <c r="AS204" s="895"/>
      <c r="AT204" s="506"/>
      <c r="AU204" s="266"/>
      <c r="BA204" s="251"/>
    </row>
    <row r="205" spans="1:53" s="246" customFormat="1" ht="30" customHeight="1" x14ac:dyDescent="0.25">
      <c r="A205" s="842"/>
      <c r="B205" s="13"/>
      <c r="C205" s="14"/>
      <c r="D205" s="14" t="str">
        <f>IFERROR(INDEX(DESEMPATE!$D$3:$D$28,MATCH('EXP GEN.'!B205,DESEMPATE!$C$3:$C$28,0)),"")</f>
        <v/>
      </c>
      <c r="E205" s="315" t="str">
        <f>IFERROR(IF(D205="","",IF(VLOOKUP(D205,DESEMPATE!D$3:$E$28,2,FALSE)=1,"N/A",IF(VLOOKUP(D205,DESEMPATE!D$3:$E$28,2,FALSE)&gt;=0.51,"SI","NO"))),"")</f>
        <v/>
      </c>
      <c r="F205" s="141"/>
      <c r="G205" s="261"/>
      <c r="H205" s="141"/>
      <c r="I205" s="259"/>
      <c r="J205" s="22"/>
      <c r="K205" s="492"/>
      <c r="L205" s="492"/>
      <c r="M205" s="492"/>
      <c r="N205" s="23"/>
      <c r="O205" s="289"/>
      <c r="P205" s="17"/>
      <c r="Q205" s="18" t="str">
        <f t="shared" si="44"/>
        <v/>
      </c>
      <c r="R205" s="19" t="str">
        <f>IFERROR(INDEX(PARAMETROS!$B$53:$B$79,MATCH(Q205,PARAMETROS!$A$53:$A$79,0)),"")</f>
        <v/>
      </c>
      <c r="S205" s="543"/>
      <c r="T205" s="19"/>
      <c r="U205" s="634" t="str">
        <f>IFERROR(IF(T205="","",IF(T205="COP","N/A",IF(OR(T205="USD",T205="US"),1,IF(T205="EUR",VLOOKUP(P205,'SH EURO'!$A$6:$B$6567,2,FALSE),"INGRESAR TASA")))),"")</f>
        <v/>
      </c>
      <c r="V205" s="559" t="str">
        <f t="shared" si="40"/>
        <v/>
      </c>
      <c r="W205" s="21" t="str">
        <f>IFERROR(IF(T205="","",IF(T205="COP",1,IF(U205&lt;&gt;"N/A",VLOOKUP(P205,'SH TRM'!$A$9:$B$8146,2,FALSE),"REVISAR"))),"")</f>
        <v/>
      </c>
      <c r="X205" s="562" t="str">
        <f t="shared" si="41"/>
        <v/>
      </c>
      <c r="Y205" s="12" t="str">
        <f t="shared" si="42"/>
        <v/>
      </c>
      <c r="Z205" s="12" t="str">
        <f t="shared" si="36"/>
        <v/>
      </c>
      <c r="AA205" s="12" t="str">
        <f t="shared" si="37"/>
        <v/>
      </c>
      <c r="AB205" s="12" t="str">
        <f t="shared" si="38"/>
        <v/>
      </c>
      <c r="AC205" s="12" t="str">
        <f t="shared" si="39"/>
        <v/>
      </c>
      <c r="AD205" s="837"/>
      <c r="AE205" s="837"/>
      <c r="AF205" s="837"/>
      <c r="AG205" s="837"/>
      <c r="AH205" s="505"/>
      <c r="AI205" s="827"/>
      <c r="AJ205" s="827"/>
      <c r="AK205" s="827"/>
      <c r="AL205" s="827"/>
      <c r="AM205" s="827"/>
      <c r="AN205" s="827"/>
      <c r="AO205" s="827"/>
      <c r="AP205" s="827"/>
      <c r="AQ205" s="827"/>
      <c r="AR205" s="492" t="str">
        <f t="shared" si="43"/>
        <v/>
      </c>
      <c r="AS205" s="895"/>
      <c r="AT205" s="506"/>
      <c r="AU205" s="266"/>
      <c r="BA205" s="251"/>
    </row>
    <row r="206" spans="1:53" s="246" customFormat="1" ht="30" customHeight="1" x14ac:dyDescent="0.25">
      <c r="A206" s="842"/>
      <c r="B206" s="13"/>
      <c r="C206" s="14"/>
      <c r="D206" s="14" t="str">
        <f>IFERROR(INDEX(DESEMPATE!$D$3:$D$28,MATCH('EXP GEN.'!B206,DESEMPATE!$C$3:$C$28,0)),"")</f>
        <v/>
      </c>
      <c r="E206" s="315" t="str">
        <f>IFERROR(IF(D206="","",IF(VLOOKUP(D206,DESEMPATE!D$3:$E$28,2,FALSE)=1,"N/A",IF(VLOOKUP(D206,DESEMPATE!D$3:$E$28,2,FALSE)&gt;=0.51,"SI","NO"))),"")</f>
        <v/>
      </c>
      <c r="F206" s="141"/>
      <c r="G206" s="261"/>
      <c r="H206" s="141"/>
      <c r="I206" s="259"/>
      <c r="J206" s="22"/>
      <c r="K206" s="492"/>
      <c r="L206" s="492"/>
      <c r="M206" s="492"/>
      <c r="N206" s="23"/>
      <c r="O206" s="289"/>
      <c r="P206" s="17"/>
      <c r="Q206" s="18" t="str">
        <f t="shared" si="44"/>
        <v/>
      </c>
      <c r="R206" s="19" t="str">
        <f>IFERROR(INDEX(PARAMETROS!$B$53:$B$79,MATCH(Q206,PARAMETROS!$A$53:$A$79,0)),"")</f>
        <v/>
      </c>
      <c r="S206" s="543"/>
      <c r="T206" s="19"/>
      <c r="U206" s="634" t="str">
        <f>IFERROR(IF(T206="","",IF(T206="COP","N/A",IF(OR(T206="USD",T206="US"),1,IF(T206="EUR",VLOOKUP(P206,'SH EURO'!$A$6:$B$6567,2,FALSE),"INGRESAR TASA")))),"")</f>
        <v/>
      </c>
      <c r="V206" s="559" t="str">
        <f t="shared" si="40"/>
        <v/>
      </c>
      <c r="W206" s="21" t="str">
        <f>IFERROR(IF(T206="","",IF(T206="COP",1,IF(U206&lt;&gt;"N/A",VLOOKUP(P206,'SH TRM'!$A$9:$B$8146,2,FALSE),"REVISAR"))),"")</f>
        <v/>
      </c>
      <c r="X206" s="562" t="str">
        <f t="shared" si="41"/>
        <v/>
      </c>
      <c r="Y206" s="12" t="str">
        <f t="shared" si="42"/>
        <v/>
      </c>
      <c r="Z206" s="12" t="str">
        <f t="shared" ref="Z206:Z262" si="45">IFERROR(IF(OR(J206="",J206="NO",K206="",K206="NO"),"",IF(AND(J206="SI",K206="SI"),IFERROR(Y206*N206,""))),"")</f>
        <v/>
      </c>
      <c r="AA206" s="12" t="str">
        <f t="shared" ref="AA206:AA262" si="46">IFERROR(IF(OR(J206="",J206="NO",L206="",L206="NO"),"",IF(AND(J206="SI",L206="SI"),IFERROR(Y206*N206,""))),"")</f>
        <v/>
      </c>
      <c r="AB206" s="12" t="str">
        <f t="shared" ref="AB206:AB262" si="47">IFERROR(IF(OR(J206="",J206="NO",M206="",M206="NO"),"",IF(AND(J206="SI",M206="SI"),IFERROR(Y206*N206,""))),"")</f>
        <v/>
      </c>
      <c r="AC206" s="12" t="str">
        <f t="shared" ref="AC206:AC262" si="48">IFERROR(IF(OR(J206="",J206="NO"),"",IFERROR(Y206*N206,"")),"")</f>
        <v/>
      </c>
      <c r="AD206" s="837"/>
      <c r="AE206" s="837"/>
      <c r="AF206" s="837"/>
      <c r="AG206" s="837"/>
      <c r="AH206" s="505"/>
      <c r="AI206" s="827"/>
      <c r="AJ206" s="827"/>
      <c r="AK206" s="827"/>
      <c r="AL206" s="827"/>
      <c r="AM206" s="827"/>
      <c r="AN206" s="827"/>
      <c r="AO206" s="827"/>
      <c r="AP206" s="827"/>
      <c r="AQ206" s="827"/>
      <c r="AR206" s="492" t="str">
        <f t="shared" si="43"/>
        <v/>
      </c>
      <c r="AS206" s="895"/>
      <c r="AT206" s="506"/>
      <c r="AU206" s="266"/>
      <c r="BA206" s="251"/>
    </row>
    <row r="207" spans="1:53" s="246" customFormat="1" ht="30" customHeight="1" x14ac:dyDescent="0.25">
      <c r="A207" s="842"/>
      <c r="B207" s="13"/>
      <c r="C207" s="14"/>
      <c r="D207" s="14" t="str">
        <f>IFERROR(INDEX(DESEMPATE!$D$3:$D$28,MATCH('EXP GEN.'!B207,DESEMPATE!$C$3:$C$28,0)),"")</f>
        <v/>
      </c>
      <c r="E207" s="315" t="str">
        <f>IFERROR(IF(D207="","",IF(VLOOKUP(D207,DESEMPATE!D$3:$E$28,2,FALSE)=1,"N/A",IF(VLOOKUP(D207,DESEMPATE!D$3:$E$28,2,FALSE)&gt;=0.51,"SI","NO"))),"")</f>
        <v/>
      </c>
      <c r="F207" s="141"/>
      <c r="G207" s="261"/>
      <c r="H207" s="141"/>
      <c r="I207" s="259"/>
      <c r="J207" s="22"/>
      <c r="K207" s="492"/>
      <c r="L207" s="492"/>
      <c r="M207" s="492"/>
      <c r="N207" s="23"/>
      <c r="O207" s="289"/>
      <c r="P207" s="17"/>
      <c r="Q207" s="18" t="str">
        <f t="shared" si="44"/>
        <v/>
      </c>
      <c r="R207" s="19" t="str">
        <f>IFERROR(INDEX(PARAMETROS!$B$53:$B$79,MATCH(Q207,PARAMETROS!$A$53:$A$79,0)),"")</f>
        <v/>
      </c>
      <c r="S207" s="543"/>
      <c r="T207" s="19"/>
      <c r="U207" s="634" t="str">
        <f>IFERROR(IF(T207="","",IF(T207="COP","N/A",IF(OR(T207="USD",T207="US"),1,IF(T207="EUR",VLOOKUP(P207,'SH EURO'!$A$6:$B$6567,2,FALSE),"INGRESAR TASA")))),"")</f>
        <v/>
      </c>
      <c r="V207" s="559" t="str">
        <f t="shared" si="40"/>
        <v/>
      </c>
      <c r="W207" s="21" t="str">
        <f>IFERROR(IF(T207="","",IF(T207="COP",1,IF(U207&lt;&gt;"N/A",VLOOKUP(P207,'SH TRM'!$A$9:$B$8146,2,FALSE),"REVISAR"))),"")</f>
        <v/>
      </c>
      <c r="X207" s="562" t="str">
        <f t="shared" si="41"/>
        <v/>
      </c>
      <c r="Y207" s="12" t="str">
        <f t="shared" si="42"/>
        <v/>
      </c>
      <c r="Z207" s="12" t="str">
        <f t="shared" si="45"/>
        <v/>
      </c>
      <c r="AA207" s="12" t="str">
        <f t="shared" si="46"/>
        <v/>
      </c>
      <c r="AB207" s="12" t="str">
        <f t="shared" si="47"/>
        <v/>
      </c>
      <c r="AC207" s="12" t="str">
        <f t="shared" si="48"/>
        <v/>
      </c>
      <c r="AD207" s="837"/>
      <c r="AE207" s="837"/>
      <c r="AF207" s="837"/>
      <c r="AG207" s="837"/>
      <c r="AH207" s="505"/>
      <c r="AI207" s="827"/>
      <c r="AJ207" s="827"/>
      <c r="AK207" s="827"/>
      <c r="AL207" s="827"/>
      <c r="AM207" s="827"/>
      <c r="AN207" s="827"/>
      <c r="AO207" s="827"/>
      <c r="AP207" s="827"/>
      <c r="AQ207" s="827"/>
      <c r="AR207" s="492" t="str">
        <f t="shared" si="43"/>
        <v/>
      </c>
      <c r="AS207" s="895"/>
      <c r="AT207" s="506"/>
      <c r="AU207" s="266"/>
      <c r="BA207" s="251"/>
    </row>
    <row r="208" spans="1:53" s="246" customFormat="1" ht="30" customHeight="1" x14ac:dyDescent="0.25">
      <c r="A208" s="843"/>
      <c r="B208" s="13"/>
      <c r="C208" s="14"/>
      <c r="D208" s="14" t="str">
        <f>IFERROR(INDEX(DESEMPATE!$D$3:$D$28,MATCH('EXP GEN.'!B208,DESEMPATE!$C$3:$C$28,0)),"")</f>
        <v/>
      </c>
      <c r="E208" s="315" t="str">
        <f>IFERROR(IF(D208="","",IF(VLOOKUP(D208,DESEMPATE!D$3:$E$28,2,FALSE)=1,"N/A",IF(VLOOKUP(D208,DESEMPATE!D$3:$E$28,2,FALSE)&gt;=0.51,"SI","NO"))),"")</f>
        <v/>
      </c>
      <c r="F208" s="22"/>
      <c r="G208" s="255"/>
      <c r="H208" s="22"/>
      <c r="I208" s="256"/>
      <c r="J208" s="22"/>
      <c r="K208" s="492"/>
      <c r="L208" s="492"/>
      <c r="M208" s="492"/>
      <c r="N208" s="23"/>
      <c r="O208" s="289"/>
      <c r="P208" s="17"/>
      <c r="Q208" s="18" t="str">
        <f t="shared" si="44"/>
        <v/>
      </c>
      <c r="R208" s="19" t="str">
        <f>IFERROR(INDEX(PARAMETROS!$B$53:$B$79,MATCH(Q208,PARAMETROS!$A$53:$A$79,0)),"")</f>
        <v/>
      </c>
      <c r="S208" s="544"/>
      <c r="T208" s="19"/>
      <c r="U208" s="634" t="str">
        <f>IFERROR(IF(T208="","",IF(T208="COP","N/A",IF(OR(T208="USD",T208="US"),1,IF(T208="EUR",VLOOKUP(P208,'SH EURO'!$A$6:$B$6567,2,FALSE),"INGRESAR TASA")))),"")</f>
        <v/>
      </c>
      <c r="V208" s="559" t="str">
        <f t="shared" si="40"/>
        <v/>
      </c>
      <c r="W208" s="21" t="str">
        <f>IFERROR(IF(T208="","",IF(T208="COP",1,IF(U208&lt;&gt;"N/A",VLOOKUP(P208,'SH TRM'!$A$9:$B$8146,2,FALSE),"REVISAR"))),"")</f>
        <v/>
      </c>
      <c r="X208" s="562" t="str">
        <f t="shared" si="41"/>
        <v/>
      </c>
      <c r="Y208" s="12" t="str">
        <f t="shared" si="42"/>
        <v/>
      </c>
      <c r="Z208" s="12" t="str">
        <f t="shared" si="45"/>
        <v/>
      </c>
      <c r="AA208" s="12" t="str">
        <f t="shared" si="46"/>
        <v/>
      </c>
      <c r="AB208" s="12" t="str">
        <f t="shared" si="47"/>
        <v/>
      </c>
      <c r="AC208" s="12" t="str">
        <f t="shared" si="48"/>
        <v/>
      </c>
      <c r="AD208" s="838"/>
      <c r="AE208" s="838"/>
      <c r="AF208" s="838"/>
      <c r="AG208" s="838"/>
      <c r="AH208" s="341"/>
      <c r="AI208" s="827"/>
      <c r="AJ208" s="827"/>
      <c r="AK208" s="827"/>
      <c r="AL208" s="827"/>
      <c r="AM208" s="827"/>
      <c r="AN208" s="827"/>
      <c r="AO208" s="827"/>
      <c r="AP208" s="827"/>
      <c r="AQ208" s="827"/>
      <c r="AR208" s="492" t="str">
        <f t="shared" si="43"/>
        <v/>
      </c>
      <c r="AS208" s="895"/>
      <c r="AT208" s="264"/>
      <c r="AU208" s="266"/>
      <c r="BA208" s="251"/>
    </row>
    <row r="209" spans="1:53" s="246" customFormat="1" ht="30" customHeight="1" x14ac:dyDescent="0.25">
      <c r="A209" s="843"/>
      <c r="B209" s="13"/>
      <c r="C209" s="14"/>
      <c r="D209" s="14" t="str">
        <f>IFERROR(INDEX(DESEMPATE!$D$3:$D$28,MATCH('EXP GEN.'!B209,DESEMPATE!$C$3:$C$28,0)),"")</f>
        <v/>
      </c>
      <c r="E209" s="315" t="str">
        <f>IFERROR(IF(D209="","",IF(VLOOKUP(D209,DESEMPATE!D$3:$E$28,2,FALSE)=1,"N/A",IF(VLOOKUP(D209,DESEMPATE!D$3:$E$28,2,FALSE)&gt;=0.51,"SI","NO"))),"")</f>
        <v/>
      </c>
      <c r="F209" s="22"/>
      <c r="G209" s="255"/>
      <c r="H209" s="22"/>
      <c r="I209" s="256"/>
      <c r="J209" s="22"/>
      <c r="K209" s="492"/>
      <c r="L209" s="492"/>
      <c r="M209" s="492"/>
      <c r="N209" s="16"/>
      <c r="O209" s="17"/>
      <c r="P209" s="17"/>
      <c r="Q209" s="18" t="str">
        <f t="shared" si="44"/>
        <v/>
      </c>
      <c r="R209" s="19" t="str">
        <f>IFERROR(INDEX(PARAMETROS!$B$53:$B$79,MATCH(Q209,PARAMETROS!$A$53:$A$79,0)),"")</f>
        <v/>
      </c>
      <c r="S209" s="544"/>
      <c r="T209" s="20"/>
      <c r="U209" s="634" t="str">
        <f>IFERROR(IF(T209="","",IF(T209="COP","N/A",IF(OR(T209="USD",T209="US"),1,IF(T209="EUR",VLOOKUP(P209,'SH EURO'!$A$6:$B$6567,2,FALSE),"INGRESAR TASA")))),"")</f>
        <v/>
      </c>
      <c r="V209" s="559" t="str">
        <f t="shared" si="40"/>
        <v/>
      </c>
      <c r="W209" s="21" t="str">
        <f>IFERROR(IF(T209="","",IF(T209="COP",1,IF(U209&lt;&gt;"N/A",VLOOKUP(P209,'SH TRM'!$A$9:$B$8146,2,FALSE),"REVISAR"))),"")</f>
        <v/>
      </c>
      <c r="X209" s="562" t="str">
        <f t="shared" si="41"/>
        <v/>
      </c>
      <c r="Y209" s="12" t="str">
        <f t="shared" si="42"/>
        <v/>
      </c>
      <c r="Z209" s="12" t="str">
        <f t="shared" si="45"/>
        <v/>
      </c>
      <c r="AA209" s="12" t="str">
        <f t="shared" si="46"/>
        <v/>
      </c>
      <c r="AB209" s="12" t="str">
        <f t="shared" si="47"/>
        <v/>
      </c>
      <c r="AC209" s="12" t="str">
        <f t="shared" si="48"/>
        <v/>
      </c>
      <c r="AD209" s="838"/>
      <c r="AE209" s="838"/>
      <c r="AF209" s="838"/>
      <c r="AG209" s="838"/>
      <c r="AH209" s="341"/>
      <c r="AI209" s="827"/>
      <c r="AJ209" s="827"/>
      <c r="AK209" s="827"/>
      <c r="AL209" s="827"/>
      <c r="AM209" s="827"/>
      <c r="AN209" s="827"/>
      <c r="AO209" s="827"/>
      <c r="AP209" s="827"/>
      <c r="AQ209" s="827"/>
      <c r="AR209" s="495" t="str">
        <f t="shared" si="43"/>
        <v/>
      </c>
      <c r="AS209" s="895"/>
      <c r="AT209" s="264"/>
      <c r="AU209" s="266"/>
      <c r="BA209" s="251"/>
    </row>
    <row r="210" spans="1:53" s="246" customFormat="1" ht="30" customHeight="1" x14ac:dyDescent="0.25">
      <c r="A210" s="843"/>
      <c r="B210" s="13"/>
      <c r="C210" s="14"/>
      <c r="D210" s="14" t="str">
        <f>IFERROR(INDEX(DESEMPATE!$D$3:$D$28,MATCH('EXP GEN.'!B210,DESEMPATE!$C$3:$C$28,0)),"")</f>
        <v/>
      </c>
      <c r="E210" s="315" t="str">
        <f>IFERROR(IF(D210="","",IF(VLOOKUP(D210,DESEMPATE!D$3:$E$28,2,FALSE)=1,"N/A",IF(VLOOKUP(D210,DESEMPATE!D$3:$E$28,2,FALSE)&gt;=0.51,"SI","NO"))),"")</f>
        <v/>
      </c>
      <c r="F210" s="22"/>
      <c r="G210" s="255"/>
      <c r="H210" s="22"/>
      <c r="I210" s="256"/>
      <c r="J210" s="22"/>
      <c r="K210" s="492"/>
      <c r="L210" s="492"/>
      <c r="M210" s="492"/>
      <c r="N210" s="16"/>
      <c r="O210" s="17"/>
      <c r="P210" s="17"/>
      <c r="Q210" s="18" t="str">
        <f t="shared" si="44"/>
        <v/>
      </c>
      <c r="R210" s="19" t="str">
        <f>IFERROR(INDEX(PARAMETROS!$B$53:$B$79,MATCH(Q210,PARAMETROS!$A$53:$A$79,0)),"")</f>
        <v/>
      </c>
      <c r="S210" s="544"/>
      <c r="T210" s="20"/>
      <c r="U210" s="634" t="str">
        <f>IFERROR(IF(T210="","",IF(T210="COP","N/A",IF(OR(T210="USD",T210="US"),1,IF(T210="EUR",VLOOKUP(P210,'SH EURO'!$A$6:$B$6567,2,FALSE),"INGRESAR TASA")))),"")</f>
        <v/>
      </c>
      <c r="V210" s="559" t="str">
        <f t="shared" ref="V210:V262" si="49">IFERROR(IF(S210="","",IF(U210="INGRESAR TASA","INGRESAR TASA USD",IF(U210="N/A","N/A",U210*S210))),"")</f>
        <v/>
      </c>
      <c r="W210" s="21" t="str">
        <f>IFERROR(IF(T210="","",IF(T210="COP",1,IF(U210&lt;&gt;"N/A",VLOOKUP(P210,'SH TRM'!$A$9:$B$8146,2,FALSE),"REVISAR"))),"")</f>
        <v/>
      </c>
      <c r="X210" s="562" t="str">
        <f t="shared" ref="X210:X262" si="50">IFERROR(IF(W210&lt;&gt;"",IF(T210&lt;&gt;"COP",V210*W210,S210),""),"")</f>
        <v/>
      </c>
      <c r="Y210" s="12" t="str">
        <f t="shared" ref="Y210:Y262" si="51">IFERROR(X210/R210,"")</f>
        <v/>
      </c>
      <c r="Z210" s="12" t="str">
        <f t="shared" si="45"/>
        <v/>
      </c>
      <c r="AA210" s="12" t="str">
        <f t="shared" si="46"/>
        <v/>
      </c>
      <c r="AB210" s="12" t="str">
        <f t="shared" si="47"/>
        <v/>
      </c>
      <c r="AC210" s="12" t="str">
        <f t="shared" si="48"/>
        <v/>
      </c>
      <c r="AD210" s="838"/>
      <c r="AE210" s="838"/>
      <c r="AF210" s="838"/>
      <c r="AG210" s="838"/>
      <c r="AH210" s="341"/>
      <c r="AI210" s="830"/>
      <c r="AJ210" s="831"/>
      <c r="AK210" s="832"/>
      <c r="AL210" s="830"/>
      <c r="AM210" s="831"/>
      <c r="AN210" s="832"/>
      <c r="AO210" s="830"/>
      <c r="AP210" s="831"/>
      <c r="AQ210" s="832"/>
      <c r="AR210" s="492" t="str">
        <f t="shared" ref="AR210:AR262" si="52">IFERROR(IF(AH210="","",IF(ISNUMBER(AH210),IF(COUNTIF(AI210:AQ210,"SI")&gt;0,"SI","NO"),AH210)),"")</f>
        <v/>
      </c>
      <c r="AS210" s="895"/>
      <c r="AT210" s="264"/>
      <c r="AU210" s="266"/>
      <c r="BA210" s="251"/>
    </row>
    <row r="211" spans="1:53" s="246" customFormat="1" ht="30" customHeight="1" x14ac:dyDescent="0.25">
      <c r="A211" s="843"/>
      <c r="B211" s="13"/>
      <c r="C211" s="14"/>
      <c r="D211" s="14" t="str">
        <f>IFERROR(INDEX(DESEMPATE!$D$3:$D$28,MATCH('EXP GEN.'!B211,DESEMPATE!$C$3:$C$28,0)),"")</f>
        <v/>
      </c>
      <c r="E211" s="315" t="str">
        <f>IFERROR(IF(D211="","",IF(VLOOKUP(D211,DESEMPATE!D$3:$E$28,2,FALSE)=1,"N/A",IF(VLOOKUP(D211,DESEMPATE!D$3:$E$28,2,FALSE)&gt;=0.51,"SI","NO"))),"")</f>
        <v/>
      </c>
      <c r="F211" s="22"/>
      <c r="G211" s="255"/>
      <c r="H211" s="22"/>
      <c r="I211" s="256"/>
      <c r="J211" s="22"/>
      <c r="K211" s="495"/>
      <c r="L211" s="495"/>
      <c r="M211" s="495"/>
      <c r="N211" s="16"/>
      <c r="O211" s="17"/>
      <c r="P211" s="17"/>
      <c r="Q211" s="18" t="str">
        <f t="shared" si="44"/>
        <v/>
      </c>
      <c r="R211" s="19" t="str">
        <f>IFERROR(INDEX(PARAMETROS!$B$53:$B$79,MATCH(Q211,PARAMETROS!$A$53:$A$79,0)),"")</f>
        <v/>
      </c>
      <c r="S211" s="544"/>
      <c r="T211" s="20"/>
      <c r="U211" s="634" t="str">
        <f>IFERROR(IF(T211="","",IF(T211="COP","N/A",IF(OR(T211="USD",T211="US"),1,IF(T211="EUR",VLOOKUP(P211,'SH EURO'!$A$6:$B$6567,2,FALSE),"INGRESAR TASA")))),"")</f>
        <v/>
      </c>
      <c r="V211" s="559" t="str">
        <f t="shared" si="49"/>
        <v/>
      </c>
      <c r="W211" s="21" t="str">
        <f>IFERROR(IF(T211="","",IF(T211="COP",1,IF(U211&lt;&gt;"N/A",VLOOKUP(P211,'SH TRM'!$A$9:$B$8146,2,FALSE),"REVISAR"))),"")</f>
        <v/>
      </c>
      <c r="X211" s="562" t="str">
        <f t="shared" si="50"/>
        <v/>
      </c>
      <c r="Y211" s="12" t="str">
        <f t="shared" si="51"/>
        <v/>
      </c>
      <c r="Z211" s="12" t="str">
        <f t="shared" si="45"/>
        <v/>
      </c>
      <c r="AA211" s="12" t="str">
        <f t="shared" si="46"/>
        <v/>
      </c>
      <c r="AB211" s="12" t="str">
        <f t="shared" si="47"/>
        <v/>
      </c>
      <c r="AC211" s="12" t="str">
        <f t="shared" si="48"/>
        <v/>
      </c>
      <c r="AD211" s="838"/>
      <c r="AE211" s="838"/>
      <c r="AF211" s="838"/>
      <c r="AG211" s="838"/>
      <c r="AH211" s="341"/>
      <c r="AI211" s="827"/>
      <c r="AJ211" s="827"/>
      <c r="AK211" s="827"/>
      <c r="AL211" s="827"/>
      <c r="AM211" s="827"/>
      <c r="AN211" s="827"/>
      <c r="AO211" s="827"/>
      <c r="AP211" s="827"/>
      <c r="AQ211" s="827"/>
      <c r="AR211" s="495" t="str">
        <f t="shared" si="52"/>
        <v/>
      </c>
      <c r="AS211" s="895"/>
      <c r="AT211" s="264"/>
      <c r="AU211" s="266"/>
      <c r="BA211" s="251"/>
    </row>
    <row r="212" spans="1:53" s="246" customFormat="1" ht="30" customHeight="1" thickBot="1" x14ac:dyDescent="0.3">
      <c r="A212" s="844"/>
      <c r="B212" s="35"/>
      <c r="C212" s="137"/>
      <c r="D212" s="47" t="str">
        <f>IFERROR(INDEX(DESEMPATE!$D$3:$D$28,MATCH('EXP GEN.'!B212,DESEMPATE!$C$3:$C$28,0)),"")</f>
        <v/>
      </c>
      <c r="E212" s="336" t="str">
        <f>IFERROR(IF(D212="","",IF(VLOOKUP(D212,DESEMPATE!D$3:$E$28,2,FALSE)=1,"N/A",IF(VLOOKUP(D212,DESEMPATE!D$3:$E$28,2,FALSE)&gt;=0.51,"SI","NO"))),"")</f>
        <v/>
      </c>
      <c r="F212" s="138"/>
      <c r="G212" s="260"/>
      <c r="H212" s="138"/>
      <c r="I212" s="258"/>
      <c r="J212" s="138"/>
      <c r="K212" s="496"/>
      <c r="L212" s="496"/>
      <c r="M212" s="496"/>
      <c r="N212" s="37"/>
      <c r="O212" s="364"/>
      <c r="P212" s="364"/>
      <c r="Q212" s="38" t="str">
        <f t="shared" si="44"/>
        <v/>
      </c>
      <c r="R212" s="39" t="str">
        <f>IFERROR(INDEX(PARAMETROS!$B$53:$B$79,MATCH(Q212,PARAMETROS!$A$53:$A$79,0)),"")</f>
        <v/>
      </c>
      <c r="S212" s="545"/>
      <c r="T212" s="40"/>
      <c r="U212" s="634" t="str">
        <f>IFERROR(IF(T212="","",IF(T212="COP","N/A",IF(OR(T212="USD",T212="US"),1,IF(T212="EUR",VLOOKUP(P212,'SH EURO'!$A$6:$B$6567,2,FALSE),"INGRESAR TASA")))),"")</f>
        <v/>
      </c>
      <c r="V212" s="560" t="str">
        <f t="shared" si="49"/>
        <v/>
      </c>
      <c r="W212" s="21" t="str">
        <f>IFERROR(IF(T212="","",IF(T212="COP",1,IF(U212&lt;&gt;"N/A",VLOOKUP(P212,'SH TRM'!$A$9:$B$8146,2,FALSE),"REVISAR"))),"")</f>
        <v/>
      </c>
      <c r="X212" s="563" t="str">
        <f t="shared" si="50"/>
        <v/>
      </c>
      <c r="Y212" s="42" t="str">
        <f t="shared" si="51"/>
        <v/>
      </c>
      <c r="Z212" s="42" t="str">
        <f t="shared" si="45"/>
        <v/>
      </c>
      <c r="AA212" s="42" t="str">
        <f t="shared" si="46"/>
        <v/>
      </c>
      <c r="AB212" s="42" t="str">
        <f t="shared" si="47"/>
        <v/>
      </c>
      <c r="AC212" s="42" t="str">
        <f t="shared" si="48"/>
        <v/>
      </c>
      <c r="AD212" s="839"/>
      <c r="AE212" s="839"/>
      <c r="AF212" s="839"/>
      <c r="AG212" s="839"/>
      <c r="AH212" s="342"/>
      <c r="AI212" s="828"/>
      <c r="AJ212" s="828"/>
      <c r="AK212" s="828"/>
      <c r="AL212" s="828"/>
      <c r="AM212" s="828"/>
      <c r="AN212" s="828"/>
      <c r="AO212" s="828"/>
      <c r="AP212" s="828"/>
      <c r="AQ212" s="828"/>
      <c r="AR212" s="496" t="str">
        <f t="shared" si="52"/>
        <v/>
      </c>
      <c r="AS212" s="896"/>
      <c r="AT212" s="263"/>
      <c r="AU212" s="266"/>
      <c r="BA212" s="251"/>
    </row>
    <row r="213" spans="1:53" s="246" customFormat="1" ht="30" customHeight="1" x14ac:dyDescent="0.25">
      <c r="A213" s="841" t="s">
        <v>172</v>
      </c>
      <c r="B213" s="26"/>
      <c r="C213" s="140"/>
      <c r="D213" s="140" t="str">
        <f>IFERROR(INDEX(DESEMPATE!$D$3:$D$28,MATCH('EXP GEN.'!B213,DESEMPATE!$C$3:$C$28,0)),"")</f>
        <v/>
      </c>
      <c r="E213" s="315" t="str">
        <f>IFERROR(IF(D213="","",IF(VLOOKUP(D213,DESEMPATE!D$3:$E$28,2,FALSE)=1,"N/A",IF(VLOOKUP(D213,DESEMPATE!D$3:$E$28,2,FALSE)&gt;=0.51,"SI","NO"))),"")</f>
        <v/>
      </c>
      <c r="F213" s="34"/>
      <c r="G213" s="254"/>
      <c r="H213" s="34"/>
      <c r="I213" s="257"/>
      <c r="J213" s="34"/>
      <c r="K213" s="494"/>
      <c r="L213" s="494"/>
      <c r="M213" s="494"/>
      <c r="N213" s="46"/>
      <c r="O213" s="29"/>
      <c r="P213" s="29"/>
      <c r="Q213" s="30" t="str">
        <f t="shared" si="44"/>
        <v/>
      </c>
      <c r="R213" s="139" t="str">
        <f>IFERROR(INDEX(PARAMETROS!$B$53:$B$79,MATCH(Q213,PARAMETROS!$A$53:$A$79,0)),"")</f>
        <v/>
      </c>
      <c r="S213" s="542"/>
      <c r="T213" s="31"/>
      <c r="U213" s="634" t="str">
        <f>IFERROR(IF(T213="","",IF(T213="COP","N/A",IF(OR(T213="USD",T213="US"),1,IF(T213="EUR",VLOOKUP(P213,'SH EURO'!$A$6:$B$6567,2,FALSE),"INGRESAR TASA")))),"")</f>
        <v/>
      </c>
      <c r="V213" s="558" t="str">
        <f t="shared" si="49"/>
        <v/>
      </c>
      <c r="W213" s="21" t="str">
        <f>IFERROR(IF(T213="","",IF(T213="COP",1,IF(U213&lt;&gt;"N/A",VLOOKUP(P213,'SH TRM'!$A$9:$B$8146,2,FALSE),"REVISAR"))),"")</f>
        <v/>
      </c>
      <c r="X213" s="561" t="str">
        <f t="shared" si="50"/>
        <v/>
      </c>
      <c r="Y213" s="33" t="str">
        <f t="shared" si="51"/>
        <v/>
      </c>
      <c r="Z213" s="33" t="str">
        <f t="shared" si="45"/>
        <v/>
      </c>
      <c r="AA213" s="33" t="str">
        <f t="shared" si="46"/>
        <v/>
      </c>
      <c r="AB213" s="33" t="str">
        <f t="shared" si="47"/>
        <v/>
      </c>
      <c r="AC213" s="33" t="str">
        <f t="shared" si="48"/>
        <v/>
      </c>
      <c r="AD213" s="836" t="str">
        <f>IFERROR(IF(COUNTIF(AC213:AC222,"")=10,"",IF(SUM(AC213:AC222)&gt;=CM010EG,"CUMPLE","NO CUMPLE")),"")</f>
        <v/>
      </c>
      <c r="AE213" s="836" t="str">
        <f>IFERROR(IF(COUNTIF(Z213:Z222,"")=10,"",IF(COUNTIF(E213:E222,"N/A")&gt;0,IF(SUMIF(E213:E222,"N/A",Z213:Z222)&gt;=CM010EGC1,"CUMPLE","NO CUMPLE"),IF(AND(SUM(Z213:Z222)&gt;=CM010EGC1,SUMIF(E213:E222,"SI",Z213:Z222)&gt;=0.51*SUM(Z213:Z222)),"CUMPLE","NO CUMPLE"))),"")</f>
        <v/>
      </c>
      <c r="AF213" s="836" t="str">
        <f>IFERROR(IF(COUNTIF(AA213:AA222,"")=10,"",IF(COUNTIF(E213:E222,"N/A")&gt;0,IF(SUMIF(E213:E222,"N/A",AA213:AA222)&gt;=CM010EGC2,"CUMPLE","NO CUMPLE"),IF(SUM(AA213:AA222)&gt;=CM010EGC2,"CUMPLE","NO CUMPLE"))),"")</f>
        <v/>
      </c>
      <c r="AG213" s="836" t="str">
        <f>IFERROR(IF(COUNTIF(AB213:AB222,"")=10,"",IF(COUNTIF(E213:E222,"N/A")&gt;0,IF(SUMIF(E213:E222,"N/A",AB213:AB222)&gt;=CM010EGC3,"CUMPLE","NO CUMPLE"),IF(SUM(AB213:AB222)&gt;=CM010EGC3,"CUMPLE","NO CUMPLE"))),"")</f>
        <v/>
      </c>
      <c r="AH213" s="340"/>
      <c r="AI213" s="829"/>
      <c r="AJ213" s="829"/>
      <c r="AK213" s="829"/>
      <c r="AL213" s="829"/>
      <c r="AM213" s="829"/>
      <c r="AN213" s="829"/>
      <c r="AO213" s="829"/>
      <c r="AP213" s="829"/>
      <c r="AQ213" s="829"/>
      <c r="AR213" s="494" t="str">
        <f t="shared" si="52"/>
        <v/>
      </c>
      <c r="AS213" s="894" t="s">
        <v>209</v>
      </c>
      <c r="AT213" s="265"/>
      <c r="AU213" s="266"/>
      <c r="BA213" s="251"/>
    </row>
    <row r="214" spans="1:53" s="246" customFormat="1" ht="30" customHeight="1" x14ac:dyDescent="0.25">
      <c r="A214" s="842"/>
      <c r="B214" s="13"/>
      <c r="C214" s="14"/>
      <c r="D214" s="14" t="str">
        <f>IFERROR(INDEX(DESEMPATE!$D$3:$D$28,MATCH('EXP GEN.'!B214,DESEMPATE!$C$3:$C$28,0)),"")</f>
        <v/>
      </c>
      <c r="E214" s="315" t="str">
        <f>IFERROR(IF(D214="","",IF(VLOOKUP(D214,DESEMPATE!D$3:$E$28,2,FALSE)=1,"N/A",IF(VLOOKUP(D214,DESEMPATE!D$3:$E$28,2,FALSE)&gt;=0.51,"SI","NO"))),"")</f>
        <v/>
      </c>
      <c r="F214" s="141"/>
      <c r="G214" s="261"/>
      <c r="H214" s="141"/>
      <c r="I214" s="259"/>
      <c r="J214" s="22"/>
      <c r="K214" s="492"/>
      <c r="L214" s="492"/>
      <c r="M214" s="492"/>
      <c r="N214" s="23"/>
      <c r="O214" s="289"/>
      <c r="P214" s="17"/>
      <c r="Q214" s="18" t="str">
        <f t="shared" ref="Q214:Q262" si="53">IF(P214="","",YEAR(P214))</f>
        <v/>
      </c>
      <c r="R214" s="19" t="str">
        <f>IFERROR(INDEX(PARAMETROS!$B$53:$B$79,MATCH(Q214,PARAMETROS!$A$53:$A$79,0)),"")</f>
        <v/>
      </c>
      <c r="S214" s="543"/>
      <c r="T214" s="19"/>
      <c r="U214" s="634" t="str">
        <f>IFERROR(IF(T214="","",IF(T214="COP","N/A",IF(OR(T214="USD",T214="US"),1,IF(T214="EUR",VLOOKUP(P214,'SH EURO'!$A$6:$B$6567,2,FALSE),"INGRESAR TASA")))),"")</f>
        <v/>
      </c>
      <c r="V214" s="559" t="str">
        <f t="shared" si="49"/>
        <v/>
      </c>
      <c r="W214" s="21" t="str">
        <f>IFERROR(IF(T214="","",IF(T214="COP",1,IF(U214&lt;&gt;"N/A",VLOOKUP(P214,'SH TRM'!$A$9:$B$8146,2,FALSE),"REVISAR"))),"")</f>
        <v/>
      </c>
      <c r="X214" s="562" t="str">
        <f t="shared" si="50"/>
        <v/>
      </c>
      <c r="Y214" s="12" t="str">
        <f t="shared" si="51"/>
        <v/>
      </c>
      <c r="Z214" s="12" t="str">
        <f t="shared" si="45"/>
        <v/>
      </c>
      <c r="AA214" s="12" t="str">
        <f t="shared" si="46"/>
        <v/>
      </c>
      <c r="AB214" s="12" t="str">
        <f t="shared" si="47"/>
        <v/>
      </c>
      <c r="AC214" s="12" t="str">
        <f t="shared" si="48"/>
        <v/>
      </c>
      <c r="AD214" s="837"/>
      <c r="AE214" s="837"/>
      <c r="AF214" s="837"/>
      <c r="AG214" s="837"/>
      <c r="AH214" s="505"/>
      <c r="AI214" s="827"/>
      <c r="AJ214" s="827"/>
      <c r="AK214" s="827"/>
      <c r="AL214" s="827"/>
      <c r="AM214" s="827"/>
      <c r="AN214" s="827"/>
      <c r="AO214" s="827"/>
      <c r="AP214" s="827"/>
      <c r="AQ214" s="827"/>
      <c r="AR214" s="492" t="str">
        <f t="shared" si="52"/>
        <v/>
      </c>
      <c r="AS214" s="895"/>
      <c r="AT214" s="506"/>
      <c r="AU214" s="266"/>
      <c r="BA214" s="251"/>
    </row>
    <row r="215" spans="1:53" s="246" customFormat="1" ht="30" customHeight="1" x14ac:dyDescent="0.25">
      <c r="A215" s="842"/>
      <c r="B215" s="13"/>
      <c r="C215" s="14"/>
      <c r="D215" s="14" t="str">
        <f>IFERROR(INDEX(DESEMPATE!$D$3:$D$28,MATCH('EXP GEN.'!B215,DESEMPATE!$C$3:$C$28,0)),"")</f>
        <v/>
      </c>
      <c r="E215" s="315" t="str">
        <f>IFERROR(IF(D215="","",IF(VLOOKUP(D215,DESEMPATE!D$3:$E$28,2,FALSE)=1,"N/A",IF(VLOOKUP(D215,DESEMPATE!D$3:$E$28,2,FALSE)&gt;=0.51,"SI","NO"))),"")</f>
        <v/>
      </c>
      <c r="F215" s="141"/>
      <c r="G215" s="261"/>
      <c r="H215" s="141"/>
      <c r="I215" s="259"/>
      <c r="J215" s="22"/>
      <c r="K215" s="492"/>
      <c r="L215" s="492"/>
      <c r="M215" s="492"/>
      <c r="N215" s="23"/>
      <c r="O215" s="289"/>
      <c r="P215" s="17"/>
      <c r="Q215" s="18" t="str">
        <f t="shared" si="53"/>
        <v/>
      </c>
      <c r="R215" s="19" t="str">
        <f>IFERROR(INDEX(PARAMETROS!$B$53:$B$79,MATCH(Q215,PARAMETROS!$A$53:$A$79,0)),"")</f>
        <v/>
      </c>
      <c r="S215" s="543"/>
      <c r="T215" s="19"/>
      <c r="U215" s="634" t="str">
        <f>IFERROR(IF(T215="","",IF(T215="COP","N/A",IF(OR(T215="USD",T215="US"),1,IF(T215="EUR",VLOOKUP(P215,'SH EURO'!$A$6:$B$6567,2,FALSE),"INGRESAR TASA")))),"")</f>
        <v/>
      </c>
      <c r="V215" s="559" t="str">
        <f t="shared" si="49"/>
        <v/>
      </c>
      <c r="W215" s="21" t="str">
        <f>IFERROR(IF(T215="","",IF(T215="COP",1,IF(U215&lt;&gt;"N/A",VLOOKUP(P215,'SH TRM'!$A$9:$B$8146,2,FALSE),"REVISAR"))),"")</f>
        <v/>
      </c>
      <c r="X215" s="562" t="str">
        <f t="shared" si="50"/>
        <v/>
      </c>
      <c r="Y215" s="12" t="str">
        <f t="shared" si="51"/>
        <v/>
      </c>
      <c r="Z215" s="12" t="str">
        <f t="shared" si="45"/>
        <v/>
      </c>
      <c r="AA215" s="12" t="str">
        <f t="shared" si="46"/>
        <v/>
      </c>
      <c r="AB215" s="12" t="str">
        <f t="shared" si="47"/>
        <v/>
      </c>
      <c r="AC215" s="12" t="str">
        <f t="shared" si="48"/>
        <v/>
      </c>
      <c r="AD215" s="837"/>
      <c r="AE215" s="837"/>
      <c r="AF215" s="837"/>
      <c r="AG215" s="837"/>
      <c r="AH215" s="505"/>
      <c r="AI215" s="827"/>
      <c r="AJ215" s="827"/>
      <c r="AK215" s="827"/>
      <c r="AL215" s="827"/>
      <c r="AM215" s="827"/>
      <c r="AN215" s="827"/>
      <c r="AO215" s="827"/>
      <c r="AP215" s="827"/>
      <c r="AQ215" s="827"/>
      <c r="AR215" s="492" t="str">
        <f t="shared" si="52"/>
        <v/>
      </c>
      <c r="AS215" s="895"/>
      <c r="AT215" s="506"/>
      <c r="AU215" s="266"/>
      <c r="BA215" s="251"/>
    </row>
    <row r="216" spans="1:53" s="246" customFormat="1" ht="30" customHeight="1" x14ac:dyDescent="0.25">
      <c r="A216" s="842"/>
      <c r="B216" s="13"/>
      <c r="C216" s="14"/>
      <c r="D216" s="14" t="str">
        <f>IFERROR(INDEX(DESEMPATE!$D$3:$D$28,MATCH('EXP GEN.'!B216,DESEMPATE!$C$3:$C$28,0)),"")</f>
        <v/>
      </c>
      <c r="E216" s="315" t="str">
        <f>IFERROR(IF(D216="","",IF(VLOOKUP(D216,DESEMPATE!D$3:$E$28,2,FALSE)=1,"N/A",IF(VLOOKUP(D216,DESEMPATE!D$3:$E$28,2,FALSE)&gt;=0.51,"SI","NO"))),"")</f>
        <v/>
      </c>
      <c r="F216" s="141"/>
      <c r="G216" s="261"/>
      <c r="H216" s="141"/>
      <c r="I216" s="259"/>
      <c r="J216" s="22"/>
      <c r="K216" s="492"/>
      <c r="L216" s="492"/>
      <c r="M216" s="492"/>
      <c r="N216" s="23"/>
      <c r="O216" s="289"/>
      <c r="P216" s="17"/>
      <c r="Q216" s="18" t="str">
        <f t="shared" si="53"/>
        <v/>
      </c>
      <c r="R216" s="19" t="str">
        <f>IFERROR(INDEX(PARAMETROS!$B$53:$B$79,MATCH(Q216,PARAMETROS!$A$53:$A$79,0)),"")</f>
        <v/>
      </c>
      <c r="S216" s="543"/>
      <c r="T216" s="19"/>
      <c r="U216" s="634" t="str">
        <f>IFERROR(IF(T216="","",IF(T216="COP","N/A",IF(OR(T216="USD",T216="US"),1,IF(T216="EUR",VLOOKUP(P216,'SH EURO'!$A$6:$B$6567,2,FALSE),"INGRESAR TASA")))),"")</f>
        <v/>
      </c>
      <c r="V216" s="559" t="str">
        <f t="shared" si="49"/>
        <v/>
      </c>
      <c r="W216" s="21" t="str">
        <f>IFERROR(IF(T216="","",IF(T216="COP",1,IF(U216&lt;&gt;"N/A",VLOOKUP(P216,'SH TRM'!$A$9:$B$8146,2,FALSE),"REVISAR"))),"")</f>
        <v/>
      </c>
      <c r="X216" s="562" t="str">
        <f t="shared" si="50"/>
        <v/>
      </c>
      <c r="Y216" s="12" t="str">
        <f t="shared" si="51"/>
        <v/>
      </c>
      <c r="Z216" s="12" t="str">
        <f t="shared" si="45"/>
        <v/>
      </c>
      <c r="AA216" s="12" t="str">
        <f t="shared" si="46"/>
        <v/>
      </c>
      <c r="AB216" s="12" t="str">
        <f t="shared" si="47"/>
        <v/>
      </c>
      <c r="AC216" s="12" t="str">
        <f t="shared" si="48"/>
        <v/>
      </c>
      <c r="AD216" s="837"/>
      <c r="AE216" s="837"/>
      <c r="AF216" s="837"/>
      <c r="AG216" s="837"/>
      <c r="AH216" s="505"/>
      <c r="AI216" s="827"/>
      <c r="AJ216" s="827"/>
      <c r="AK216" s="827"/>
      <c r="AL216" s="827"/>
      <c r="AM216" s="827"/>
      <c r="AN216" s="827"/>
      <c r="AO216" s="827"/>
      <c r="AP216" s="827"/>
      <c r="AQ216" s="827"/>
      <c r="AR216" s="492" t="str">
        <f t="shared" si="52"/>
        <v/>
      </c>
      <c r="AS216" s="895"/>
      <c r="AT216" s="506"/>
      <c r="AU216" s="266"/>
      <c r="BA216" s="251"/>
    </row>
    <row r="217" spans="1:53" s="246" customFormat="1" ht="30" customHeight="1" x14ac:dyDescent="0.25">
      <c r="A217" s="842"/>
      <c r="B217" s="13"/>
      <c r="C217" s="14"/>
      <c r="D217" s="14" t="str">
        <f>IFERROR(INDEX(DESEMPATE!$D$3:$D$28,MATCH('EXP GEN.'!B217,DESEMPATE!$C$3:$C$28,0)),"")</f>
        <v/>
      </c>
      <c r="E217" s="315" t="str">
        <f>IFERROR(IF(D217="","",IF(VLOOKUP(D217,DESEMPATE!D$3:$E$28,2,FALSE)=1,"N/A",IF(VLOOKUP(D217,DESEMPATE!D$3:$E$28,2,FALSE)&gt;=0.51,"SI","NO"))),"")</f>
        <v/>
      </c>
      <c r="F217" s="141"/>
      <c r="G217" s="261"/>
      <c r="H217" s="141"/>
      <c r="I217" s="259"/>
      <c r="J217" s="22"/>
      <c r="K217" s="492"/>
      <c r="L217" s="492"/>
      <c r="M217" s="492"/>
      <c r="N217" s="23"/>
      <c r="O217" s="289"/>
      <c r="P217" s="17"/>
      <c r="Q217" s="18" t="str">
        <f t="shared" si="53"/>
        <v/>
      </c>
      <c r="R217" s="19" t="str">
        <f>IFERROR(INDEX(PARAMETROS!$B$53:$B$79,MATCH(Q217,PARAMETROS!$A$53:$A$79,0)),"")</f>
        <v/>
      </c>
      <c r="S217" s="543"/>
      <c r="T217" s="19"/>
      <c r="U217" s="634" t="str">
        <f>IFERROR(IF(T217="","",IF(T217="COP","N/A",IF(OR(T217="USD",T217="US"),1,IF(T217="EUR",VLOOKUP(P217,'SH EURO'!$A$6:$B$6567,2,FALSE),"INGRESAR TASA")))),"")</f>
        <v/>
      </c>
      <c r="V217" s="559" t="str">
        <f t="shared" si="49"/>
        <v/>
      </c>
      <c r="W217" s="21" t="str">
        <f>IFERROR(IF(T217="","",IF(T217="COP",1,IF(U217&lt;&gt;"N/A",VLOOKUP(P217,'SH TRM'!$A$9:$B$8146,2,FALSE),"REVISAR"))),"")</f>
        <v/>
      </c>
      <c r="X217" s="562" t="str">
        <f t="shared" si="50"/>
        <v/>
      </c>
      <c r="Y217" s="12" t="str">
        <f t="shared" si="51"/>
        <v/>
      </c>
      <c r="Z217" s="12" t="str">
        <f t="shared" si="45"/>
        <v/>
      </c>
      <c r="AA217" s="12" t="str">
        <f t="shared" si="46"/>
        <v/>
      </c>
      <c r="AB217" s="12" t="str">
        <f t="shared" si="47"/>
        <v/>
      </c>
      <c r="AC217" s="12" t="str">
        <f t="shared" si="48"/>
        <v/>
      </c>
      <c r="AD217" s="837"/>
      <c r="AE217" s="837"/>
      <c r="AF217" s="837"/>
      <c r="AG217" s="837"/>
      <c r="AH217" s="505"/>
      <c r="AI217" s="827"/>
      <c r="AJ217" s="827"/>
      <c r="AK217" s="827"/>
      <c r="AL217" s="827"/>
      <c r="AM217" s="827"/>
      <c r="AN217" s="827"/>
      <c r="AO217" s="827"/>
      <c r="AP217" s="827"/>
      <c r="AQ217" s="827"/>
      <c r="AR217" s="492" t="str">
        <f t="shared" si="52"/>
        <v/>
      </c>
      <c r="AS217" s="895"/>
      <c r="AT217" s="506"/>
      <c r="AU217" s="266"/>
      <c r="BA217" s="251"/>
    </row>
    <row r="218" spans="1:53" s="246" customFormat="1" ht="30" customHeight="1" x14ac:dyDescent="0.25">
      <c r="A218" s="843"/>
      <c r="B218" s="13"/>
      <c r="C218" s="14"/>
      <c r="D218" s="14" t="str">
        <f>IFERROR(INDEX(DESEMPATE!$D$3:$D$28,MATCH('EXP GEN.'!B218,DESEMPATE!$C$3:$C$28,0)),"")</f>
        <v/>
      </c>
      <c r="E218" s="315" t="str">
        <f>IFERROR(IF(D218="","",IF(VLOOKUP(D218,DESEMPATE!D$3:$E$28,2,FALSE)=1,"N/A",IF(VLOOKUP(D218,DESEMPATE!D$3:$E$28,2,FALSE)&gt;=0.51,"SI","NO"))),"")</f>
        <v/>
      </c>
      <c r="F218" s="22"/>
      <c r="G218" s="255"/>
      <c r="H218" s="22"/>
      <c r="I218" s="256"/>
      <c r="J218" s="22"/>
      <c r="K218" s="492"/>
      <c r="L218" s="492"/>
      <c r="M218" s="492"/>
      <c r="N218" s="23"/>
      <c r="O218" s="289"/>
      <c r="P218" s="17"/>
      <c r="Q218" s="18" t="str">
        <f t="shared" si="53"/>
        <v/>
      </c>
      <c r="R218" s="19" t="str">
        <f>IFERROR(INDEX(PARAMETROS!$B$53:$B$79,MATCH(Q218,PARAMETROS!$A$53:$A$79,0)),"")</f>
        <v/>
      </c>
      <c r="S218" s="544"/>
      <c r="T218" s="19"/>
      <c r="U218" s="634" t="str">
        <f>IFERROR(IF(T218="","",IF(T218="COP","N/A",IF(OR(T218="USD",T218="US"),1,IF(T218="EUR",VLOOKUP(P218,'SH EURO'!$A$6:$B$6567,2,FALSE),"INGRESAR TASA")))),"")</f>
        <v/>
      </c>
      <c r="V218" s="559" t="str">
        <f t="shared" si="49"/>
        <v/>
      </c>
      <c r="W218" s="21" t="str">
        <f>IFERROR(IF(T218="","",IF(T218="COP",1,IF(U218&lt;&gt;"N/A",VLOOKUP(P218,'SH TRM'!$A$9:$B$8146,2,FALSE),"REVISAR"))),"")</f>
        <v/>
      </c>
      <c r="X218" s="562" t="str">
        <f t="shared" si="50"/>
        <v/>
      </c>
      <c r="Y218" s="12" t="str">
        <f t="shared" si="51"/>
        <v/>
      </c>
      <c r="Z218" s="12" t="str">
        <f t="shared" si="45"/>
        <v/>
      </c>
      <c r="AA218" s="12" t="str">
        <f t="shared" si="46"/>
        <v/>
      </c>
      <c r="AB218" s="12" t="str">
        <f t="shared" si="47"/>
        <v/>
      </c>
      <c r="AC218" s="12" t="str">
        <f t="shared" si="48"/>
        <v/>
      </c>
      <c r="AD218" s="838"/>
      <c r="AE218" s="838"/>
      <c r="AF218" s="838"/>
      <c r="AG218" s="838"/>
      <c r="AH218" s="341"/>
      <c r="AI218" s="827"/>
      <c r="AJ218" s="827"/>
      <c r="AK218" s="827"/>
      <c r="AL218" s="827"/>
      <c r="AM218" s="827"/>
      <c r="AN218" s="827"/>
      <c r="AO218" s="827"/>
      <c r="AP218" s="827"/>
      <c r="AQ218" s="827"/>
      <c r="AR218" s="492" t="str">
        <f t="shared" si="52"/>
        <v/>
      </c>
      <c r="AS218" s="895"/>
      <c r="AT218" s="264"/>
      <c r="AU218" s="266"/>
      <c r="BA218" s="251"/>
    </row>
    <row r="219" spans="1:53" s="246" customFormat="1" ht="30" customHeight="1" x14ac:dyDescent="0.25">
      <c r="A219" s="843"/>
      <c r="B219" s="13"/>
      <c r="C219" s="14"/>
      <c r="D219" s="14" t="str">
        <f>IFERROR(INDEX(DESEMPATE!$D$3:$D$28,MATCH('EXP GEN.'!B219,DESEMPATE!$C$3:$C$28,0)),"")</f>
        <v/>
      </c>
      <c r="E219" s="315" t="str">
        <f>IFERROR(IF(D219="","",IF(VLOOKUP(D219,DESEMPATE!D$3:$E$28,2,FALSE)=1,"N/A",IF(VLOOKUP(D219,DESEMPATE!D$3:$E$28,2,FALSE)&gt;=0.51,"SI","NO"))),"")</f>
        <v/>
      </c>
      <c r="F219" s="22"/>
      <c r="G219" s="255"/>
      <c r="H219" s="22"/>
      <c r="I219" s="256"/>
      <c r="J219" s="22"/>
      <c r="K219" s="492"/>
      <c r="L219" s="492"/>
      <c r="M219" s="492"/>
      <c r="N219" s="16"/>
      <c r="O219" s="17"/>
      <c r="P219" s="17"/>
      <c r="Q219" s="18" t="str">
        <f t="shared" si="53"/>
        <v/>
      </c>
      <c r="R219" s="19" t="str">
        <f>IFERROR(INDEX(PARAMETROS!$B$53:$B$79,MATCH(Q219,PARAMETROS!$A$53:$A$79,0)),"")</f>
        <v/>
      </c>
      <c r="S219" s="544"/>
      <c r="T219" s="20"/>
      <c r="U219" s="634" t="str">
        <f>IFERROR(IF(T219="","",IF(T219="COP","N/A",IF(OR(T219="USD",T219="US"),1,IF(T219="EUR",VLOOKUP(P219,'SH EURO'!$A$6:$B$6567,2,FALSE),"INGRESAR TASA")))),"")</f>
        <v/>
      </c>
      <c r="V219" s="559" t="str">
        <f t="shared" si="49"/>
        <v/>
      </c>
      <c r="W219" s="21" t="str">
        <f>IFERROR(IF(T219="","",IF(T219="COP",1,IF(U219&lt;&gt;"N/A",VLOOKUP(P219,'SH TRM'!$A$9:$B$8146,2,FALSE),"REVISAR"))),"")</f>
        <v/>
      </c>
      <c r="X219" s="562" t="str">
        <f t="shared" si="50"/>
        <v/>
      </c>
      <c r="Y219" s="12" t="str">
        <f t="shared" si="51"/>
        <v/>
      </c>
      <c r="Z219" s="12" t="str">
        <f t="shared" si="45"/>
        <v/>
      </c>
      <c r="AA219" s="12" t="str">
        <f t="shared" si="46"/>
        <v/>
      </c>
      <c r="AB219" s="12" t="str">
        <f t="shared" si="47"/>
        <v/>
      </c>
      <c r="AC219" s="12" t="str">
        <f t="shared" si="48"/>
        <v/>
      </c>
      <c r="AD219" s="838"/>
      <c r="AE219" s="838"/>
      <c r="AF219" s="838"/>
      <c r="AG219" s="838"/>
      <c r="AH219" s="341"/>
      <c r="AI219" s="827"/>
      <c r="AJ219" s="827"/>
      <c r="AK219" s="827"/>
      <c r="AL219" s="827"/>
      <c r="AM219" s="827"/>
      <c r="AN219" s="827"/>
      <c r="AO219" s="827"/>
      <c r="AP219" s="827"/>
      <c r="AQ219" s="827"/>
      <c r="AR219" s="495" t="str">
        <f t="shared" si="52"/>
        <v/>
      </c>
      <c r="AS219" s="895"/>
      <c r="AT219" s="264"/>
      <c r="AU219" s="266"/>
      <c r="BA219" s="251"/>
    </row>
    <row r="220" spans="1:53" s="246" customFormat="1" ht="30" customHeight="1" x14ac:dyDescent="0.25">
      <c r="A220" s="843"/>
      <c r="B220" s="13"/>
      <c r="C220" s="14"/>
      <c r="D220" s="14" t="str">
        <f>IFERROR(INDEX(DESEMPATE!$D$3:$D$28,MATCH('EXP GEN.'!B220,DESEMPATE!$C$3:$C$28,0)),"")</f>
        <v/>
      </c>
      <c r="E220" s="315" t="str">
        <f>IFERROR(IF(D220="","",IF(VLOOKUP(D220,DESEMPATE!D$3:$E$28,2,FALSE)=1,"N/A",IF(VLOOKUP(D220,DESEMPATE!D$3:$E$28,2,FALSE)&gt;=0.51,"SI","NO"))),"")</f>
        <v/>
      </c>
      <c r="F220" s="22"/>
      <c r="G220" s="255"/>
      <c r="H220" s="22"/>
      <c r="I220" s="256"/>
      <c r="J220" s="22"/>
      <c r="K220" s="492"/>
      <c r="L220" s="492"/>
      <c r="M220" s="492"/>
      <c r="N220" s="16"/>
      <c r="O220" s="17"/>
      <c r="P220" s="17"/>
      <c r="Q220" s="18" t="str">
        <f t="shared" si="53"/>
        <v/>
      </c>
      <c r="R220" s="19" t="str">
        <f>IFERROR(INDEX(PARAMETROS!$B$53:$B$79,MATCH(Q220,PARAMETROS!$A$53:$A$79,0)),"")</f>
        <v/>
      </c>
      <c r="S220" s="544"/>
      <c r="T220" s="20"/>
      <c r="U220" s="634" t="str">
        <f>IFERROR(IF(T220="","",IF(T220="COP","N/A",IF(OR(T220="USD",T220="US"),1,IF(T220="EUR",VLOOKUP(P220,'SH EURO'!$A$6:$B$6567,2,FALSE),"INGRESAR TASA")))),"")</f>
        <v/>
      </c>
      <c r="V220" s="559" t="str">
        <f t="shared" si="49"/>
        <v/>
      </c>
      <c r="W220" s="21" t="str">
        <f>IFERROR(IF(T220="","",IF(T220="COP",1,IF(U220&lt;&gt;"N/A",VLOOKUP(P220,'SH TRM'!$A$9:$B$8146,2,FALSE),"REVISAR"))),"")</f>
        <v/>
      </c>
      <c r="X220" s="562" t="str">
        <f t="shared" si="50"/>
        <v/>
      </c>
      <c r="Y220" s="12" t="str">
        <f t="shared" si="51"/>
        <v/>
      </c>
      <c r="Z220" s="12" t="str">
        <f t="shared" si="45"/>
        <v/>
      </c>
      <c r="AA220" s="12" t="str">
        <f t="shared" si="46"/>
        <v/>
      </c>
      <c r="AB220" s="12" t="str">
        <f t="shared" si="47"/>
        <v/>
      </c>
      <c r="AC220" s="12" t="str">
        <f t="shared" si="48"/>
        <v/>
      </c>
      <c r="AD220" s="838"/>
      <c r="AE220" s="838"/>
      <c r="AF220" s="838"/>
      <c r="AG220" s="838"/>
      <c r="AH220" s="341"/>
      <c r="AI220" s="830"/>
      <c r="AJ220" s="831"/>
      <c r="AK220" s="832"/>
      <c r="AL220" s="830"/>
      <c r="AM220" s="831"/>
      <c r="AN220" s="832"/>
      <c r="AO220" s="830"/>
      <c r="AP220" s="831"/>
      <c r="AQ220" s="832"/>
      <c r="AR220" s="492" t="str">
        <f t="shared" si="52"/>
        <v/>
      </c>
      <c r="AS220" s="895"/>
      <c r="AT220" s="264"/>
      <c r="AU220" s="266"/>
      <c r="BA220" s="251"/>
    </row>
    <row r="221" spans="1:53" s="246" customFormat="1" ht="30" customHeight="1" x14ac:dyDescent="0.25">
      <c r="A221" s="843"/>
      <c r="B221" s="13"/>
      <c r="C221" s="14"/>
      <c r="D221" s="14" t="str">
        <f>IFERROR(INDEX(DESEMPATE!$D$3:$D$28,MATCH('EXP GEN.'!B221,DESEMPATE!$C$3:$C$28,0)),"")</f>
        <v/>
      </c>
      <c r="E221" s="315" t="str">
        <f>IFERROR(IF(D221="","",IF(VLOOKUP(D221,DESEMPATE!D$3:$E$28,2,FALSE)=1,"N/A",IF(VLOOKUP(D221,DESEMPATE!D$3:$E$28,2,FALSE)&gt;=0.51,"SI","NO"))),"")</f>
        <v/>
      </c>
      <c r="F221" s="22"/>
      <c r="G221" s="255"/>
      <c r="H221" s="22"/>
      <c r="I221" s="256"/>
      <c r="J221" s="22"/>
      <c r="K221" s="495"/>
      <c r="L221" s="495"/>
      <c r="M221" s="495"/>
      <c r="N221" s="16"/>
      <c r="O221" s="17"/>
      <c r="P221" s="17"/>
      <c r="Q221" s="18" t="str">
        <f t="shared" si="53"/>
        <v/>
      </c>
      <c r="R221" s="19" t="str">
        <f>IFERROR(INDEX(PARAMETROS!$B$53:$B$79,MATCH(Q221,PARAMETROS!$A$53:$A$79,0)),"")</f>
        <v/>
      </c>
      <c r="S221" s="544"/>
      <c r="T221" s="20"/>
      <c r="U221" s="634" t="str">
        <f>IFERROR(IF(T221="","",IF(T221="COP","N/A",IF(OR(T221="USD",T221="US"),1,IF(T221="EUR",VLOOKUP(P221,'SH EURO'!$A$6:$B$6567,2,FALSE),"INGRESAR TASA")))),"")</f>
        <v/>
      </c>
      <c r="V221" s="559" t="str">
        <f t="shared" si="49"/>
        <v/>
      </c>
      <c r="W221" s="21" t="str">
        <f>IFERROR(IF(T221="","",IF(T221="COP",1,IF(U221&lt;&gt;"N/A",VLOOKUP(P221,'SH TRM'!$A$9:$B$8146,2,FALSE),"REVISAR"))),"")</f>
        <v/>
      </c>
      <c r="X221" s="562" t="str">
        <f t="shared" si="50"/>
        <v/>
      </c>
      <c r="Y221" s="12" t="str">
        <f t="shared" si="51"/>
        <v/>
      </c>
      <c r="Z221" s="12" t="str">
        <f t="shared" si="45"/>
        <v/>
      </c>
      <c r="AA221" s="12" t="str">
        <f t="shared" si="46"/>
        <v/>
      </c>
      <c r="AB221" s="12" t="str">
        <f t="shared" si="47"/>
        <v/>
      </c>
      <c r="AC221" s="12" t="str">
        <f t="shared" si="48"/>
        <v/>
      </c>
      <c r="AD221" s="838"/>
      <c r="AE221" s="838"/>
      <c r="AF221" s="838"/>
      <c r="AG221" s="838"/>
      <c r="AH221" s="341"/>
      <c r="AI221" s="827"/>
      <c r="AJ221" s="827"/>
      <c r="AK221" s="827"/>
      <c r="AL221" s="827"/>
      <c r="AM221" s="827"/>
      <c r="AN221" s="827"/>
      <c r="AO221" s="827"/>
      <c r="AP221" s="827"/>
      <c r="AQ221" s="827"/>
      <c r="AR221" s="495" t="str">
        <f t="shared" si="52"/>
        <v/>
      </c>
      <c r="AS221" s="895"/>
      <c r="AT221" s="264"/>
      <c r="AU221" s="266"/>
      <c r="BA221" s="251"/>
    </row>
    <row r="222" spans="1:53" s="246" customFormat="1" ht="30" customHeight="1" thickBot="1" x14ac:dyDescent="0.3">
      <c r="A222" s="844"/>
      <c r="B222" s="35"/>
      <c r="C222" s="137"/>
      <c r="D222" s="47" t="str">
        <f>IFERROR(INDEX(DESEMPATE!$D$3:$D$28,MATCH('EXP GEN.'!B222,DESEMPATE!$C$3:$C$28,0)),"")</f>
        <v/>
      </c>
      <c r="E222" s="336" t="str">
        <f>IFERROR(IF(D222="","",IF(VLOOKUP(D222,DESEMPATE!D$3:$E$28,2,FALSE)=1,"N/A",IF(VLOOKUP(D222,DESEMPATE!D$3:$E$28,2,FALSE)&gt;=0.51,"SI","NO"))),"")</f>
        <v/>
      </c>
      <c r="F222" s="138"/>
      <c r="G222" s="260"/>
      <c r="H222" s="138"/>
      <c r="I222" s="258"/>
      <c r="J222" s="138"/>
      <c r="K222" s="496"/>
      <c r="L222" s="496"/>
      <c r="M222" s="496"/>
      <c r="N222" s="37"/>
      <c r="O222" s="364"/>
      <c r="P222" s="364"/>
      <c r="Q222" s="38" t="str">
        <f t="shared" si="53"/>
        <v/>
      </c>
      <c r="R222" s="39" t="str">
        <f>IFERROR(INDEX(PARAMETROS!$B$53:$B$79,MATCH(Q222,PARAMETROS!$A$53:$A$79,0)),"")</f>
        <v/>
      </c>
      <c r="S222" s="545"/>
      <c r="T222" s="40"/>
      <c r="U222" s="634" t="str">
        <f>IFERROR(IF(T222="","",IF(T222="COP","N/A",IF(OR(T222="USD",T222="US"),1,IF(T222="EUR",VLOOKUP(P222,'SH EURO'!$A$6:$B$6567,2,FALSE),"INGRESAR TASA")))),"")</f>
        <v/>
      </c>
      <c r="V222" s="560" t="str">
        <f t="shared" si="49"/>
        <v/>
      </c>
      <c r="W222" s="21" t="str">
        <f>IFERROR(IF(T222="","",IF(T222="COP",1,IF(U222&lt;&gt;"N/A",VLOOKUP(P222,'SH TRM'!$A$9:$B$8146,2,FALSE),"REVISAR"))),"")</f>
        <v/>
      </c>
      <c r="X222" s="563" t="str">
        <f t="shared" si="50"/>
        <v/>
      </c>
      <c r="Y222" s="42" t="str">
        <f t="shared" si="51"/>
        <v/>
      </c>
      <c r="Z222" s="42" t="str">
        <f t="shared" si="45"/>
        <v/>
      </c>
      <c r="AA222" s="42" t="str">
        <f t="shared" si="46"/>
        <v/>
      </c>
      <c r="AB222" s="42" t="str">
        <f t="shared" si="47"/>
        <v/>
      </c>
      <c r="AC222" s="42" t="str">
        <f t="shared" si="48"/>
        <v/>
      </c>
      <c r="AD222" s="839"/>
      <c r="AE222" s="839"/>
      <c r="AF222" s="839"/>
      <c r="AG222" s="839"/>
      <c r="AH222" s="342"/>
      <c r="AI222" s="828"/>
      <c r="AJ222" s="828"/>
      <c r="AK222" s="828"/>
      <c r="AL222" s="828"/>
      <c r="AM222" s="828"/>
      <c r="AN222" s="828"/>
      <c r="AO222" s="828"/>
      <c r="AP222" s="828"/>
      <c r="AQ222" s="828"/>
      <c r="AR222" s="496" t="str">
        <f t="shared" si="52"/>
        <v/>
      </c>
      <c r="AS222" s="896"/>
      <c r="AT222" s="263"/>
      <c r="AU222" s="266"/>
      <c r="BA222" s="251"/>
    </row>
    <row r="223" spans="1:53" s="246" customFormat="1" ht="30" customHeight="1" x14ac:dyDescent="0.25">
      <c r="A223" s="841" t="s">
        <v>173</v>
      </c>
      <c r="B223" s="26"/>
      <c r="C223" s="140"/>
      <c r="D223" s="140" t="str">
        <f>IFERROR(INDEX(DESEMPATE!$D$3:$D$28,MATCH('EXP GEN.'!B223,DESEMPATE!$C$3:$C$28,0)),"")</f>
        <v/>
      </c>
      <c r="E223" s="315" t="str">
        <f>IFERROR(IF(D223="","",IF(VLOOKUP(D223,DESEMPATE!D$3:$E$28,2,FALSE)=1,"N/A",IF(VLOOKUP(D223,DESEMPATE!D$3:$E$28,2,FALSE)&gt;=0.51,"SI","NO"))),"")</f>
        <v/>
      </c>
      <c r="F223" s="34"/>
      <c r="G223" s="254"/>
      <c r="H223" s="34"/>
      <c r="I223" s="257"/>
      <c r="J223" s="34"/>
      <c r="K223" s="494"/>
      <c r="L223" s="494"/>
      <c r="M223" s="494"/>
      <c r="N223" s="46"/>
      <c r="O223" s="29"/>
      <c r="P223" s="29"/>
      <c r="Q223" s="30" t="str">
        <f t="shared" si="53"/>
        <v/>
      </c>
      <c r="R223" s="139" t="str">
        <f>IFERROR(INDEX(PARAMETROS!$B$53:$B$79,MATCH(Q223,PARAMETROS!$A$53:$A$79,0)),"")</f>
        <v/>
      </c>
      <c r="S223" s="542"/>
      <c r="T223" s="31"/>
      <c r="U223" s="33" t="str">
        <f>IFERROR(IF(T223="","",IF(T223="COP","N/A",IF(OR(T223="USD",T223="US"),1,IF(T223="EUR",VLOOKUP(P223,'SH EURO'!$A$6:$B$6338,2,FALSE),"INGRESAR TASA")))),"")</f>
        <v/>
      </c>
      <c r="V223" s="558" t="str">
        <f t="shared" si="49"/>
        <v/>
      </c>
      <c r="W223" s="21" t="str">
        <f>IFERROR(IF(T223="","",IF(T223="COP",1,IF(U223&lt;&gt;"N/A",VLOOKUP(P223,'SH TRM'!$A$9:$B$8146,2,FALSE),"REVISAR"))),"")</f>
        <v/>
      </c>
      <c r="X223" s="561" t="str">
        <f t="shared" si="50"/>
        <v/>
      </c>
      <c r="Y223" s="33" t="str">
        <f t="shared" si="51"/>
        <v/>
      </c>
      <c r="Z223" s="33" t="str">
        <f t="shared" si="45"/>
        <v/>
      </c>
      <c r="AA223" s="33" t="str">
        <f t="shared" si="46"/>
        <v/>
      </c>
      <c r="AB223" s="33" t="str">
        <f t="shared" si="47"/>
        <v/>
      </c>
      <c r="AC223" s="33" t="str">
        <f t="shared" si="48"/>
        <v/>
      </c>
      <c r="AD223" s="836" t="str">
        <f>IFERROR(IF(COUNTIF(AC223:AC232,"")=10,"",IF(SUM(AC223:AC232)&gt;=CM010EG,"CUMPLE","NO CUMPLE")),"")</f>
        <v/>
      </c>
      <c r="AE223" s="836" t="str">
        <f>IFERROR(IF(COUNTIF(Z223:Z232,"")=10,"",IF(COUNTIF(E223:E232,"N/A")&gt;0,IF(SUMIF(E223:E232,"N/A",Z223:Z232)&gt;=CM010EGC1,"CUMPLE","NO CUMPLE"),IF(AND(SUM(Z223:Z232)&gt;=CM010EGC1,SUMIF(E223:E232,"SI",Z223:Z232)&gt;=0.51*SUM(Z223:Z232)),"CUMPLE","NO CUMPLE"))),"")</f>
        <v/>
      </c>
      <c r="AF223" s="836" t="str">
        <f>IFERROR(IF(COUNTIF(AA223:AA232,"")=10,"",IF(COUNTIF(E223:E232,"N/A")&gt;0,IF(SUMIF(E223:E232,"N/A",AA223:AA232)&gt;=CM010EGC2,"CUMPLE","NO CUMPLE"),IF(SUM(AA223:AA232)&gt;=CM010EGC2,"CUMPLE","NO CUMPLE"))),"")</f>
        <v/>
      </c>
      <c r="AG223" s="836" t="str">
        <f>IFERROR(IF(COUNTIF(AB223:AB232,"")=10,"",IF(COUNTIF(E223:E232,"N/A")&gt;0,IF(SUMIF(E223:E232,"N/A",AB223:AB232)&gt;=CM010EGC3,"CUMPLE","NO CUMPLE"),IF(SUM(AB223:AB232)&gt;=CM010EGC3,"CUMPLE","NO CUMPLE"))),"")</f>
        <v/>
      </c>
      <c r="AH223" s="340"/>
      <c r="AI223" s="829"/>
      <c r="AJ223" s="829"/>
      <c r="AK223" s="829"/>
      <c r="AL223" s="829"/>
      <c r="AM223" s="829"/>
      <c r="AN223" s="829"/>
      <c r="AO223" s="829"/>
      <c r="AP223" s="829"/>
      <c r="AQ223" s="829"/>
      <c r="AR223" s="494" t="str">
        <f t="shared" si="52"/>
        <v/>
      </c>
      <c r="AS223" s="894" t="s">
        <v>209</v>
      </c>
      <c r="AT223" s="265"/>
      <c r="AU223" s="266"/>
      <c r="BA223" s="251"/>
    </row>
    <row r="224" spans="1:53" s="246" customFormat="1" ht="30" customHeight="1" x14ac:dyDescent="0.25">
      <c r="A224" s="842"/>
      <c r="B224" s="13"/>
      <c r="C224" s="14"/>
      <c r="D224" s="14" t="str">
        <f>IFERROR(INDEX(DESEMPATE!$D$3:$D$28,MATCH('EXP GEN.'!B224,DESEMPATE!$C$3:$C$28,0)),"")</f>
        <v/>
      </c>
      <c r="E224" s="315" t="str">
        <f>IFERROR(IF(D224="","",IF(VLOOKUP(D224,DESEMPATE!D$3:$E$28,2,FALSE)=1,"N/A",IF(VLOOKUP(D224,DESEMPATE!D$3:$E$28,2,FALSE)&gt;=0.51,"SI","NO"))),"")</f>
        <v/>
      </c>
      <c r="F224" s="141"/>
      <c r="G224" s="261"/>
      <c r="H224" s="141"/>
      <c r="I224" s="259"/>
      <c r="J224" s="22"/>
      <c r="K224" s="492"/>
      <c r="L224" s="492"/>
      <c r="M224" s="492"/>
      <c r="N224" s="23"/>
      <c r="O224" s="289"/>
      <c r="P224" s="17"/>
      <c r="Q224" s="18" t="str">
        <f t="shared" si="53"/>
        <v/>
      </c>
      <c r="R224" s="19" t="str">
        <f>IFERROR(INDEX(PARAMETROS!$B$53:$B$79,MATCH(Q224,PARAMETROS!$A$53:$A$79,0)),"")</f>
        <v/>
      </c>
      <c r="S224" s="543"/>
      <c r="T224" s="19"/>
      <c r="U224" s="12" t="str">
        <f>IFERROR(IF(T224="","",IF(T224="COP","N/A",IF(OR(T224="USD",T224="US"),1,IF(T224="EUR",VLOOKUP(P224,'SH EURO'!$A$6:$B$6338,2,FALSE),"INGRESAR TASA")))),"")</f>
        <v/>
      </c>
      <c r="V224" s="559" t="str">
        <f t="shared" si="49"/>
        <v/>
      </c>
      <c r="W224" s="21" t="str">
        <f>IFERROR(IF(T224="","",IF(T224="COP",1,IF(U224&lt;&gt;"N/A",VLOOKUP(P224,'SH TRM'!$A$9:$B$8146,2,FALSE),"REVISAR"))),"")</f>
        <v/>
      </c>
      <c r="X224" s="562" t="str">
        <f t="shared" si="50"/>
        <v/>
      </c>
      <c r="Y224" s="12" t="str">
        <f t="shared" si="51"/>
        <v/>
      </c>
      <c r="Z224" s="12" t="str">
        <f t="shared" si="45"/>
        <v/>
      </c>
      <c r="AA224" s="12" t="str">
        <f t="shared" si="46"/>
        <v/>
      </c>
      <c r="AB224" s="12" t="str">
        <f t="shared" si="47"/>
        <v/>
      </c>
      <c r="AC224" s="12" t="str">
        <f t="shared" si="48"/>
        <v/>
      </c>
      <c r="AD224" s="837"/>
      <c r="AE224" s="837"/>
      <c r="AF224" s="837"/>
      <c r="AG224" s="837"/>
      <c r="AH224" s="505"/>
      <c r="AI224" s="827"/>
      <c r="AJ224" s="827"/>
      <c r="AK224" s="827"/>
      <c r="AL224" s="827"/>
      <c r="AM224" s="827"/>
      <c r="AN224" s="827"/>
      <c r="AO224" s="827"/>
      <c r="AP224" s="827"/>
      <c r="AQ224" s="827"/>
      <c r="AR224" s="492" t="str">
        <f t="shared" si="52"/>
        <v/>
      </c>
      <c r="AS224" s="895"/>
      <c r="AT224" s="506"/>
      <c r="AU224" s="266"/>
      <c r="BA224" s="251"/>
    </row>
    <row r="225" spans="1:53" s="246" customFormat="1" ht="30" customHeight="1" x14ac:dyDescent="0.25">
      <c r="A225" s="842"/>
      <c r="B225" s="13"/>
      <c r="C225" s="14"/>
      <c r="D225" s="14" t="str">
        <f>IFERROR(INDEX(DESEMPATE!$D$3:$D$28,MATCH('EXP GEN.'!B225,DESEMPATE!$C$3:$C$28,0)),"")</f>
        <v/>
      </c>
      <c r="E225" s="315" t="str">
        <f>IFERROR(IF(D225="","",IF(VLOOKUP(D225,DESEMPATE!D$3:$E$28,2,FALSE)=1,"N/A",IF(VLOOKUP(D225,DESEMPATE!D$3:$E$28,2,FALSE)&gt;=0.51,"SI","NO"))),"")</f>
        <v/>
      </c>
      <c r="F225" s="141"/>
      <c r="G225" s="261"/>
      <c r="H225" s="141"/>
      <c r="I225" s="259"/>
      <c r="J225" s="22"/>
      <c r="K225" s="492"/>
      <c r="L225" s="492"/>
      <c r="M225" s="492"/>
      <c r="N225" s="23"/>
      <c r="O225" s="289"/>
      <c r="P225" s="17"/>
      <c r="Q225" s="18" t="str">
        <f t="shared" si="53"/>
        <v/>
      </c>
      <c r="R225" s="19" t="str">
        <f>IFERROR(INDEX(PARAMETROS!$B$53:$B$79,MATCH(Q225,PARAMETROS!$A$53:$A$79,0)),"")</f>
        <v/>
      </c>
      <c r="S225" s="543"/>
      <c r="T225" s="19"/>
      <c r="U225" s="12" t="str">
        <f>IFERROR(IF(T225="","",IF(T225="COP","N/A",IF(OR(T225="USD",T225="US"),1,IF(T225="EUR",VLOOKUP(P225,'SH EURO'!$A$6:$B$6338,2,FALSE),"INGRESAR TASA")))),"")</f>
        <v/>
      </c>
      <c r="V225" s="559" t="str">
        <f t="shared" si="49"/>
        <v/>
      </c>
      <c r="W225" s="21" t="str">
        <f>IFERROR(IF(T225="","",IF(T225="COP",1,IF(U225&lt;&gt;"N/A",VLOOKUP(P225,'SH TRM'!$A$9:$B$8146,2,FALSE),"REVISAR"))),"")</f>
        <v/>
      </c>
      <c r="X225" s="562" t="str">
        <f t="shared" si="50"/>
        <v/>
      </c>
      <c r="Y225" s="12" t="str">
        <f t="shared" si="51"/>
        <v/>
      </c>
      <c r="Z225" s="12" t="str">
        <f t="shared" si="45"/>
        <v/>
      </c>
      <c r="AA225" s="12" t="str">
        <f t="shared" si="46"/>
        <v/>
      </c>
      <c r="AB225" s="12" t="str">
        <f t="shared" si="47"/>
        <v/>
      </c>
      <c r="AC225" s="12" t="str">
        <f t="shared" si="48"/>
        <v/>
      </c>
      <c r="AD225" s="837"/>
      <c r="AE225" s="837"/>
      <c r="AF225" s="837"/>
      <c r="AG225" s="837"/>
      <c r="AH225" s="505"/>
      <c r="AI225" s="827"/>
      <c r="AJ225" s="827"/>
      <c r="AK225" s="827"/>
      <c r="AL225" s="827"/>
      <c r="AM225" s="827"/>
      <c r="AN225" s="827"/>
      <c r="AO225" s="827"/>
      <c r="AP225" s="827"/>
      <c r="AQ225" s="827"/>
      <c r="AR225" s="492" t="str">
        <f t="shared" si="52"/>
        <v/>
      </c>
      <c r="AS225" s="895"/>
      <c r="AT225" s="506"/>
      <c r="AU225" s="266"/>
      <c r="BA225" s="251"/>
    </row>
    <row r="226" spans="1:53" s="246" customFormat="1" ht="30" customHeight="1" x14ac:dyDescent="0.25">
      <c r="A226" s="842"/>
      <c r="B226" s="13"/>
      <c r="C226" s="14"/>
      <c r="D226" s="14" t="str">
        <f>IFERROR(INDEX(DESEMPATE!$D$3:$D$28,MATCH('EXP GEN.'!B226,DESEMPATE!$C$3:$C$28,0)),"")</f>
        <v/>
      </c>
      <c r="E226" s="315" t="str">
        <f>IFERROR(IF(D226="","",IF(VLOOKUP(D226,DESEMPATE!D$3:$E$28,2,FALSE)=1,"N/A",IF(VLOOKUP(D226,DESEMPATE!D$3:$E$28,2,FALSE)&gt;=0.51,"SI","NO"))),"")</f>
        <v/>
      </c>
      <c r="F226" s="141"/>
      <c r="G226" s="261"/>
      <c r="H226" s="141"/>
      <c r="I226" s="259"/>
      <c r="J226" s="22"/>
      <c r="K226" s="492"/>
      <c r="L226" s="492"/>
      <c r="M226" s="492"/>
      <c r="N226" s="23"/>
      <c r="O226" s="289"/>
      <c r="P226" s="17"/>
      <c r="Q226" s="18" t="str">
        <f t="shared" si="53"/>
        <v/>
      </c>
      <c r="R226" s="19" t="str">
        <f>IFERROR(INDEX(PARAMETROS!$B$53:$B$79,MATCH(Q226,PARAMETROS!$A$53:$A$79,0)),"")</f>
        <v/>
      </c>
      <c r="S226" s="543"/>
      <c r="T226" s="19"/>
      <c r="U226" s="12" t="str">
        <f>IFERROR(IF(T226="","",IF(T226="COP","N/A",IF(OR(T226="USD",T226="US"),1,IF(T226="EUR",VLOOKUP(P226,'SH EURO'!$A$6:$B$6338,2,FALSE),"INGRESAR TASA")))),"")</f>
        <v/>
      </c>
      <c r="V226" s="559" t="str">
        <f t="shared" si="49"/>
        <v/>
      </c>
      <c r="W226" s="21" t="str">
        <f>IFERROR(IF(T226="","",IF(T226="COP",1,IF(U226&lt;&gt;"N/A",VLOOKUP(P226,'SH TRM'!$A$9:$B$8146,2,FALSE),"REVISAR"))),"")</f>
        <v/>
      </c>
      <c r="X226" s="562" t="str">
        <f t="shared" si="50"/>
        <v/>
      </c>
      <c r="Y226" s="12" t="str">
        <f t="shared" si="51"/>
        <v/>
      </c>
      <c r="Z226" s="12" t="str">
        <f t="shared" si="45"/>
        <v/>
      </c>
      <c r="AA226" s="12" t="str">
        <f t="shared" si="46"/>
        <v/>
      </c>
      <c r="AB226" s="12" t="str">
        <f t="shared" si="47"/>
        <v/>
      </c>
      <c r="AC226" s="12" t="str">
        <f t="shared" si="48"/>
        <v/>
      </c>
      <c r="AD226" s="837"/>
      <c r="AE226" s="837"/>
      <c r="AF226" s="837"/>
      <c r="AG226" s="837"/>
      <c r="AH226" s="505"/>
      <c r="AI226" s="827"/>
      <c r="AJ226" s="827"/>
      <c r="AK226" s="827"/>
      <c r="AL226" s="827"/>
      <c r="AM226" s="827"/>
      <c r="AN226" s="827"/>
      <c r="AO226" s="827"/>
      <c r="AP226" s="827"/>
      <c r="AQ226" s="827"/>
      <c r="AR226" s="492" t="str">
        <f t="shared" si="52"/>
        <v/>
      </c>
      <c r="AS226" s="895"/>
      <c r="AT226" s="506"/>
      <c r="AU226" s="266"/>
      <c r="BA226" s="251"/>
    </row>
    <row r="227" spans="1:53" s="246" customFormat="1" ht="30" customHeight="1" x14ac:dyDescent="0.25">
      <c r="A227" s="842"/>
      <c r="B227" s="13"/>
      <c r="C227" s="14"/>
      <c r="D227" s="14" t="str">
        <f>IFERROR(INDEX(DESEMPATE!$D$3:$D$28,MATCH('EXP GEN.'!B227,DESEMPATE!$C$3:$C$28,0)),"")</f>
        <v/>
      </c>
      <c r="E227" s="315" t="str">
        <f>IFERROR(IF(D227="","",IF(VLOOKUP(D227,DESEMPATE!D$3:$E$28,2,FALSE)=1,"N/A",IF(VLOOKUP(D227,DESEMPATE!D$3:$E$28,2,FALSE)&gt;=0.51,"SI","NO"))),"")</f>
        <v/>
      </c>
      <c r="F227" s="141"/>
      <c r="G227" s="261"/>
      <c r="H227" s="141"/>
      <c r="I227" s="259"/>
      <c r="J227" s="22"/>
      <c r="K227" s="492"/>
      <c r="L227" s="492"/>
      <c r="M227" s="492"/>
      <c r="N227" s="23"/>
      <c r="O227" s="289"/>
      <c r="P227" s="17"/>
      <c r="Q227" s="18" t="str">
        <f t="shared" si="53"/>
        <v/>
      </c>
      <c r="R227" s="19" t="str">
        <f>IFERROR(INDEX(PARAMETROS!$B$53:$B$79,MATCH(Q227,PARAMETROS!$A$53:$A$79,0)),"")</f>
        <v/>
      </c>
      <c r="S227" s="543"/>
      <c r="T227" s="19"/>
      <c r="U227" s="12" t="str">
        <f>IFERROR(IF(T227="","",IF(T227="COP","N/A",IF(OR(T227="USD",T227="US"),1,IF(T227="EUR",VLOOKUP(P227,'SH EURO'!$A$6:$B$6338,2,FALSE),"INGRESAR TASA")))),"")</f>
        <v/>
      </c>
      <c r="V227" s="559" t="str">
        <f t="shared" si="49"/>
        <v/>
      </c>
      <c r="W227" s="21" t="str">
        <f>IFERROR(IF(T227="","",IF(T227="COP",1,IF(U227&lt;&gt;"N/A",VLOOKUP(P227,'SH TRM'!$A$9:$B$8146,2,FALSE),"REVISAR"))),"")</f>
        <v/>
      </c>
      <c r="X227" s="562" t="str">
        <f t="shared" si="50"/>
        <v/>
      </c>
      <c r="Y227" s="12" t="str">
        <f t="shared" si="51"/>
        <v/>
      </c>
      <c r="Z227" s="12" t="str">
        <f t="shared" si="45"/>
        <v/>
      </c>
      <c r="AA227" s="12" t="str">
        <f t="shared" si="46"/>
        <v/>
      </c>
      <c r="AB227" s="12" t="str">
        <f t="shared" si="47"/>
        <v/>
      </c>
      <c r="AC227" s="12" t="str">
        <f t="shared" si="48"/>
        <v/>
      </c>
      <c r="AD227" s="837"/>
      <c r="AE227" s="837"/>
      <c r="AF227" s="837"/>
      <c r="AG227" s="837"/>
      <c r="AH227" s="505"/>
      <c r="AI227" s="827"/>
      <c r="AJ227" s="827"/>
      <c r="AK227" s="827"/>
      <c r="AL227" s="827"/>
      <c r="AM227" s="827"/>
      <c r="AN227" s="827"/>
      <c r="AO227" s="827"/>
      <c r="AP227" s="827"/>
      <c r="AQ227" s="827"/>
      <c r="AR227" s="492" t="str">
        <f t="shared" si="52"/>
        <v/>
      </c>
      <c r="AS227" s="895"/>
      <c r="AT227" s="506"/>
      <c r="AU227" s="266"/>
      <c r="BA227" s="251"/>
    </row>
    <row r="228" spans="1:53" s="246" customFormat="1" ht="30" customHeight="1" x14ac:dyDescent="0.25">
      <c r="A228" s="843"/>
      <c r="B228" s="13"/>
      <c r="C228" s="14"/>
      <c r="D228" s="14" t="str">
        <f>IFERROR(INDEX(DESEMPATE!$D$3:$D$28,MATCH('EXP GEN.'!B228,DESEMPATE!$C$3:$C$28,0)),"")</f>
        <v/>
      </c>
      <c r="E228" s="315" t="str">
        <f>IFERROR(IF(D228="","",IF(VLOOKUP(D228,DESEMPATE!D$3:$E$28,2,FALSE)=1,"N/A",IF(VLOOKUP(D228,DESEMPATE!D$3:$E$28,2,FALSE)&gt;=0.51,"SI","NO"))),"")</f>
        <v/>
      </c>
      <c r="F228" s="22"/>
      <c r="G228" s="255"/>
      <c r="H228" s="22"/>
      <c r="I228" s="256"/>
      <c r="J228" s="22"/>
      <c r="K228" s="492"/>
      <c r="L228" s="492"/>
      <c r="M228" s="492"/>
      <c r="N228" s="23"/>
      <c r="O228" s="289"/>
      <c r="P228" s="17"/>
      <c r="Q228" s="18" t="str">
        <f t="shared" si="53"/>
        <v/>
      </c>
      <c r="R228" s="19" t="str">
        <f>IFERROR(INDEX(PARAMETROS!$B$53:$B$79,MATCH(Q228,PARAMETROS!$A$53:$A$79,0)),"")</f>
        <v/>
      </c>
      <c r="S228" s="544"/>
      <c r="T228" s="19"/>
      <c r="U228" s="12" t="str">
        <f>IFERROR(IF(T228="","",IF(T228="COP","N/A",IF(OR(T228="USD",T228="US"),1,IF(T228="EUR",VLOOKUP(P228,'SH EURO'!$A$6:$B$6338,2,FALSE),"INGRESAR TASA")))),"")</f>
        <v/>
      </c>
      <c r="V228" s="559" t="str">
        <f t="shared" si="49"/>
        <v/>
      </c>
      <c r="W228" s="21" t="str">
        <f>IFERROR(IF(T228="","",IF(T228="COP",1,IF(U228&lt;&gt;"N/A",VLOOKUP(P228,'SH TRM'!$A$9:$B$8146,2,FALSE),"REVISAR"))),"")</f>
        <v/>
      </c>
      <c r="X228" s="562" t="str">
        <f t="shared" si="50"/>
        <v/>
      </c>
      <c r="Y228" s="12" t="str">
        <f t="shared" si="51"/>
        <v/>
      </c>
      <c r="Z228" s="12" t="str">
        <f t="shared" si="45"/>
        <v/>
      </c>
      <c r="AA228" s="12" t="str">
        <f t="shared" si="46"/>
        <v/>
      </c>
      <c r="AB228" s="12" t="str">
        <f t="shared" si="47"/>
        <v/>
      </c>
      <c r="AC228" s="12" t="str">
        <f t="shared" si="48"/>
        <v/>
      </c>
      <c r="AD228" s="838"/>
      <c r="AE228" s="838"/>
      <c r="AF228" s="838"/>
      <c r="AG228" s="838"/>
      <c r="AH228" s="341"/>
      <c r="AI228" s="827"/>
      <c r="AJ228" s="827"/>
      <c r="AK228" s="827"/>
      <c r="AL228" s="827"/>
      <c r="AM228" s="827"/>
      <c r="AN228" s="827"/>
      <c r="AO228" s="827"/>
      <c r="AP228" s="827"/>
      <c r="AQ228" s="827"/>
      <c r="AR228" s="492" t="str">
        <f t="shared" si="52"/>
        <v/>
      </c>
      <c r="AS228" s="895"/>
      <c r="AT228" s="264"/>
      <c r="AU228" s="266"/>
      <c r="BA228" s="251"/>
    </row>
    <row r="229" spans="1:53" s="246" customFormat="1" ht="30" customHeight="1" x14ac:dyDescent="0.25">
      <c r="A229" s="843"/>
      <c r="B229" s="13"/>
      <c r="C229" s="14"/>
      <c r="D229" s="14" t="str">
        <f>IFERROR(INDEX(DESEMPATE!$D$3:$D$28,MATCH('EXP GEN.'!B229,DESEMPATE!$C$3:$C$28,0)),"")</f>
        <v/>
      </c>
      <c r="E229" s="315" t="str">
        <f>IFERROR(IF(D229="","",IF(VLOOKUP(D229,DESEMPATE!D$3:$E$28,2,FALSE)=1,"N/A",IF(VLOOKUP(D229,DESEMPATE!D$3:$E$28,2,FALSE)&gt;=0.51,"SI","NO"))),"")</f>
        <v/>
      </c>
      <c r="F229" s="22"/>
      <c r="G229" s="255"/>
      <c r="H229" s="22"/>
      <c r="I229" s="256"/>
      <c r="J229" s="22"/>
      <c r="K229" s="492"/>
      <c r="L229" s="492"/>
      <c r="M229" s="492"/>
      <c r="N229" s="16"/>
      <c r="O229" s="17"/>
      <c r="P229" s="17"/>
      <c r="Q229" s="18" t="str">
        <f t="shared" si="53"/>
        <v/>
      </c>
      <c r="R229" s="19" t="str">
        <f>IFERROR(INDEX(PARAMETROS!$B$53:$B$79,MATCH(Q229,PARAMETROS!$A$53:$A$79,0)),"")</f>
        <v/>
      </c>
      <c r="S229" s="544"/>
      <c r="T229" s="20"/>
      <c r="U229" s="12" t="str">
        <f>IFERROR(IF(T229="","",IF(T229="COP","N/A",IF(OR(T229="USD",T229="US"),1,IF(T229="EUR",VLOOKUP(P229,'SH EURO'!$A$6:$B$6338,2,FALSE),"INGRESAR TASA")))),"")</f>
        <v/>
      </c>
      <c r="V229" s="559" t="str">
        <f t="shared" si="49"/>
        <v/>
      </c>
      <c r="W229" s="21" t="str">
        <f>IFERROR(IF(T229="","",IF(T229="COP",1,IF(U229&lt;&gt;"N/A",VLOOKUP(P229,'SH TRM'!$A$9:$B$8146,2,FALSE),"REVISAR"))),"")</f>
        <v/>
      </c>
      <c r="X229" s="562" t="str">
        <f t="shared" si="50"/>
        <v/>
      </c>
      <c r="Y229" s="12" t="str">
        <f t="shared" si="51"/>
        <v/>
      </c>
      <c r="Z229" s="12" t="str">
        <f t="shared" si="45"/>
        <v/>
      </c>
      <c r="AA229" s="12" t="str">
        <f t="shared" si="46"/>
        <v/>
      </c>
      <c r="AB229" s="12" t="str">
        <f t="shared" si="47"/>
        <v/>
      </c>
      <c r="AC229" s="12" t="str">
        <f t="shared" si="48"/>
        <v/>
      </c>
      <c r="AD229" s="838"/>
      <c r="AE229" s="838"/>
      <c r="AF229" s="838"/>
      <c r="AG229" s="838"/>
      <c r="AH229" s="341"/>
      <c r="AI229" s="827"/>
      <c r="AJ229" s="827"/>
      <c r="AK229" s="827"/>
      <c r="AL229" s="827"/>
      <c r="AM229" s="827"/>
      <c r="AN229" s="827"/>
      <c r="AO229" s="827"/>
      <c r="AP229" s="827"/>
      <c r="AQ229" s="827"/>
      <c r="AR229" s="495" t="str">
        <f t="shared" si="52"/>
        <v/>
      </c>
      <c r="AS229" s="895"/>
      <c r="AT229" s="264"/>
      <c r="AU229" s="266"/>
      <c r="BA229" s="251"/>
    </row>
    <row r="230" spans="1:53" s="246" customFormat="1" ht="30" customHeight="1" x14ac:dyDescent="0.25">
      <c r="A230" s="843"/>
      <c r="B230" s="13"/>
      <c r="C230" s="14"/>
      <c r="D230" s="14" t="str">
        <f>IFERROR(INDEX(DESEMPATE!$D$3:$D$28,MATCH('EXP GEN.'!B230,DESEMPATE!$C$3:$C$28,0)),"")</f>
        <v/>
      </c>
      <c r="E230" s="315" t="str">
        <f>IFERROR(IF(D230="","",IF(VLOOKUP(D230,DESEMPATE!D$3:$E$28,2,FALSE)=1,"N/A",IF(VLOOKUP(D230,DESEMPATE!D$3:$E$28,2,FALSE)&gt;=0.51,"SI","NO"))),"")</f>
        <v/>
      </c>
      <c r="F230" s="22"/>
      <c r="G230" s="255"/>
      <c r="H230" s="22"/>
      <c r="I230" s="256"/>
      <c r="J230" s="22"/>
      <c r="K230" s="492"/>
      <c r="L230" s="492"/>
      <c r="M230" s="492"/>
      <c r="N230" s="16"/>
      <c r="O230" s="17"/>
      <c r="P230" s="17"/>
      <c r="Q230" s="18" t="str">
        <f t="shared" si="53"/>
        <v/>
      </c>
      <c r="R230" s="19" t="str">
        <f>IFERROR(INDEX(PARAMETROS!$B$53:$B$79,MATCH(Q230,PARAMETROS!$A$53:$A$79,0)),"")</f>
        <v/>
      </c>
      <c r="S230" s="544"/>
      <c r="T230" s="20"/>
      <c r="U230" s="12" t="str">
        <f>IFERROR(IF(T230="","",IF(T230="COP","N/A",IF(OR(T230="USD",T230="US"),1,IF(T230="EUR",VLOOKUP(P230,'SH EURO'!$A$6:$B$6338,2,FALSE),"INGRESAR TASA")))),"")</f>
        <v/>
      </c>
      <c r="V230" s="559" t="str">
        <f t="shared" si="49"/>
        <v/>
      </c>
      <c r="W230" s="21" t="str">
        <f>IFERROR(IF(T230="","",IF(T230="COP",1,IF(U230&lt;&gt;"N/A",VLOOKUP(P230,'SH TRM'!$A$9:$B$8146,2,FALSE),"REVISAR"))),"")</f>
        <v/>
      </c>
      <c r="X230" s="562" t="str">
        <f t="shared" si="50"/>
        <v/>
      </c>
      <c r="Y230" s="12" t="str">
        <f t="shared" si="51"/>
        <v/>
      </c>
      <c r="Z230" s="12" t="str">
        <f t="shared" si="45"/>
        <v/>
      </c>
      <c r="AA230" s="12" t="str">
        <f t="shared" si="46"/>
        <v/>
      </c>
      <c r="AB230" s="12" t="str">
        <f t="shared" si="47"/>
        <v/>
      </c>
      <c r="AC230" s="12" t="str">
        <f t="shared" si="48"/>
        <v/>
      </c>
      <c r="AD230" s="838"/>
      <c r="AE230" s="838"/>
      <c r="AF230" s="838"/>
      <c r="AG230" s="838"/>
      <c r="AH230" s="341"/>
      <c r="AI230" s="830"/>
      <c r="AJ230" s="831"/>
      <c r="AK230" s="832"/>
      <c r="AL230" s="830"/>
      <c r="AM230" s="831"/>
      <c r="AN230" s="832"/>
      <c r="AO230" s="830"/>
      <c r="AP230" s="831"/>
      <c r="AQ230" s="832"/>
      <c r="AR230" s="492" t="str">
        <f t="shared" si="52"/>
        <v/>
      </c>
      <c r="AS230" s="895"/>
      <c r="AT230" s="264"/>
      <c r="AU230" s="266"/>
      <c r="BA230" s="251"/>
    </row>
    <row r="231" spans="1:53" s="246" customFormat="1" ht="30" customHeight="1" x14ac:dyDescent="0.25">
      <c r="A231" s="843"/>
      <c r="B231" s="13"/>
      <c r="C231" s="14"/>
      <c r="D231" s="14" t="str">
        <f>IFERROR(INDEX(DESEMPATE!$D$3:$D$28,MATCH('EXP GEN.'!B231,DESEMPATE!$C$3:$C$28,0)),"")</f>
        <v/>
      </c>
      <c r="E231" s="315" t="str">
        <f>IFERROR(IF(D231="","",IF(VLOOKUP(D231,DESEMPATE!D$3:$E$28,2,FALSE)=1,"N/A",IF(VLOOKUP(D231,DESEMPATE!D$3:$E$28,2,FALSE)&gt;=0.51,"SI","NO"))),"")</f>
        <v/>
      </c>
      <c r="F231" s="22"/>
      <c r="G231" s="255"/>
      <c r="H231" s="22"/>
      <c r="I231" s="256"/>
      <c r="J231" s="22"/>
      <c r="K231" s="495"/>
      <c r="L231" s="495"/>
      <c r="M231" s="495"/>
      <c r="N231" s="16"/>
      <c r="O231" s="17"/>
      <c r="P231" s="17"/>
      <c r="Q231" s="18" t="str">
        <f t="shared" si="53"/>
        <v/>
      </c>
      <c r="R231" s="19" t="str">
        <f>IFERROR(INDEX(PARAMETROS!$B$53:$B$79,MATCH(Q231,PARAMETROS!$A$53:$A$79,0)),"")</f>
        <v/>
      </c>
      <c r="S231" s="544"/>
      <c r="T231" s="20"/>
      <c r="U231" s="12" t="str">
        <f>IFERROR(IF(T231="","",IF(T231="COP","N/A",IF(OR(T231="USD",T231="US"),1,IF(T231="EUR",VLOOKUP(P231,'SH EURO'!$A$6:$B$6338,2,FALSE),"INGRESAR TASA")))),"")</f>
        <v/>
      </c>
      <c r="V231" s="559" t="str">
        <f t="shared" si="49"/>
        <v/>
      </c>
      <c r="W231" s="21" t="str">
        <f>IFERROR(IF(T231="","",IF(T231="COP",1,IF(U231&lt;&gt;"N/A",VLOOKUP(P231,'SH TRM'!$A$9:$B$8146,2,FALSE),"REVISAR"))),"")</f>
        <v/>
      </c>
      <c r="X231" s="562" t="str">
        <f t="shared" si="50"/>
        <v/>
      </c>
      <c r="Y231" s="12" t="str">
        <f t="shared" si="51"/>
        <v/>
      </c>
      <c r="Z231" s="12" t="str">
        <f t="shared" si="45"/>
        <v/>
      </c>
      <c r="AA231" s="12" t="str">
        <f t="shared" si="46"/>
        <v/>
      </c>
      <c r="AB231" s="12" t="str">
        <f t="shared" si="47"/>
        <v/>
      </c>
      <c r="AC231" s="12" t="str">
        <f t="shared" si="48"/>
        <v/>
      </c>
      <c r="AD231" s="838"/>
      <c r="AE231" s="838"/>
      <c r="AF231" s="838"/>
      <c r="AG231" s="838"/>
      <c r="AH231" s="341"/>
      <c r="AI231" s="827"/>
      <c r="AJ231" s="827"/>
      <c r="AK231" s="827"/>
      <c r="AL231" s="827"/>
      <c r="AM231" s="827"/>
      <c r="AN231" s="827"/>
      <c r="AO231" s="827"/>
      <c r="AP231" s="827"/>
      <c r="AQ231" s="827"/>
      <c r="AR231" s="495" t="str">
        <f t="shared" si="52"/>
        <v/>
      </c>
      <c r="AS231" s="895"/>
      <c r="AT231" s="264"/>
      <c r="AU231" s="266"/>
      <c r="BA231" s="251"/>
    </row>
    <row r="232" spans="1:53" s="246" customFormat="1" ht="30" customHeight="1" thickBot="1" x14ac:dyDescent="0.3">
      <c r="A232" s="844"/>
      <c r="B232" s="35"/>
      <c r="C232" s="137"/>
      <c r="D232" s="47" t="str">
        <f>IFERROR(INDEX(DESEMPATE!$D$3:$D$28,MATCH('EXP GEN.'!B232,DESEMPATE!$C$3:$C$28,0)),"")</f>
        <v/>
      </c>
      <c r="E232" s="336" t="str">
        <f>IFERROR(IF(D232="","",IF(VLOOKUP(D232,DESEMPATE!D$3:$E$28,2,FALSE)=1,"N/A",IF(VLOOKUP(D232,DESEMPATE!D$3:$E$28,2,FALSE)&gt;=0.51,"SI","NO"))),"")</f>
        <v/>
      </c>
      <c r="F232" s="138"/>
      <c r="G232" s="260"/>
      <c r="H232" s="138"/>
      <c r="I232" s="258"/>
      <c r="J232" s="138"/>
      <c r="K232" s="496"/>
      <c r="L232" s="496"/>
      <c r="M232" s="496"/>
      <c r="N232" s="37"/>
      <c r="O232" s="364"/>
      <c r="P232" s="364"/>
      <c r="Q232" s="38" t="str">
        <f t="shared" si="53"/>
        <v/>
      </c>
      <c r="R232" s="39" t="str">
        <f>IFERROR(INDEX(PARAMETROS!$B$53:$B$79,MATCH(Q232,PARAMETROS!$A$53:$A$79,0)),"")</f>
        <v/>
      </c>
      <c r="S232" s="545"/>
      <c r="T232" s="40"/>
      <c r="U232" s="42" t="str">
        <f>IFERROR(IF(T232="","",IF(T232="COP","N/A",IF(OR(T232="USD",T232="US"),1,IF(T232="EUR",VLOOKUP(P232,'SH EURO'!$A$6:$B$6338,2,FALSE),"INGRESAR TASA")))),"")</f>
        <v/>
      </c>
      <c r="V232" s="560" t="str">
        <f t="shared" si="49"/>
        <v/>
      </c>
      <c r="W232" s="21" t="str">
        <f>IFERROR(IF(T232="","",IF(T232="COP",1,IF(U232&lt;&gt;"N/A",VLOOKUP(P232,'SH TRM'!$A$9:$B$8146,2,FALSE),"REVISAR"))),"")</f>
        <v/>
      </c>
      <c r="X232" s="563" t="str">
        <f t="shared" si="50"/>
        <v/>
      </c>
      <c r="Y232" s="42" t="str">
        <f t="shared" si="51"/>
        <v/>
      </c>
      <c r="Z232" s="42" t="str">
        <f t="shared" si="45"/>
        <v/>
      </c>
      <c r="AA232" s="42" t="str">
        <f t="shared" si="46"/>
        <v/>
      </c>
      <c r="AB232" s="42" t="str">
        <f t="shared" si="47"/>
        <v/>
      </c>
      <c r="AC232" s="42" t="str">
        <f t="shared" si="48"/>
        <v/>
      </c>
      <c r="AD232" s="839"/>
      <c r="AE232" s="839"/>
      <c r="AF232" s="839"/>
      <c r="AG232" s="839"/>
      <c r="AH232" s="342"/>
      <c r="AI232" s="828"/>
      <c r="AJ232" s="828"/>
      <c r="AK232" s="828"/>
      <c r="AL232" s="828"/>
      <c r="AM232" s="828"/>
      <c r="AN232" s="828"/>
      <c r="AO232" s="828"/>
      <c r="AP232" s="828"/>
      <c r="AQ232" s="828"/>
      <c r="AR232" s="496" t="str">
        <f t="shared" si="52"/>
        <v/>
      </c>
      <c r="AS232" s="896"/>
      <c r="AT232" s="263"/>
      <c r="AU232" s="266"/>
      <c r="BA232" s="251"/>
    </row>
    <row r="233" spans="1:53" s="246" customFormat="1" ht="30" customHeight="1" x14ac:dyDescent="0.25">
      <c r="A233" s="841" t="s">
        <v>174</v>
      </c>
      <c r="B233" s="26"/>
      <c r="C233" s="140"/>
      <c r="D233" s="140" t="str">
        <f>IFERROR(INDEX(DESEMPATE!$D$3:$D$28,MATCH('EXP GEN.'!B233,DESEMPATE!$C$3:$C$28,0)),"")</f>
        <v/>
      </c>
      <c r="E233" s="315" t="str">
        <f>IFERROR(IF(D233="","",IF(VLOOKUP(D233,DESEMPATE!D$3:$E$28,2,FALSE)=1,"N/A",IF(VLOOKUP(D233,DESEMPATE!D$3:$E$28,2,FALSE)&gt;=0.51,"SI","NO"))),"")</f>
        <v/>
      </c>
      <c r="F233" s="34"/>
      <c r="G233" s="254"/>
      <c r="H233" s="34"/>
      <c r="I233" s="257"/>
      <c r="J233" s="34"/>
      <c r="K233" s="494"/>
      <c r="L233" s="494"/>
      <c r="M233" s="494"/>
      <c r="N233" s="46"/>
      <c r="O233" s="29"/>
      <c r="P233" s="29"/>
      <c r="Q233" s="30" t="str">
        <f t="shared" si="53"/>
        <v/>
      </c>
      <c r="R233" s="139" t="str">
        <f>IFERROR(INDEX(PARAMETROS!$B$53:$B$79,MATCH(Q233,PARAMETROS!$A$53:$A$79,0)),"")</f>
        <v/>
      </c>
      <c r="S233" s="542"/>
      <c r="T233" s="31"/>
      <c r="U233" s="33" t="str">
        <f>IFERROR(IF(T233="","",IF(T233="COP","N/A",IF(OR(T233="USD",T233="US"),1,IF(T233="EUR",VLOOKUP(P233,'SH EURO'!$A$6:$B$6338,2,FALSE),"INGRESAR TASA")))),"")</f>
        <v/>
      </c>
      <c r="V233" s="558" t="str">
        <f t="shared" si="49"/>
        <v/>
      </c>
      <c r="W233" s="21" t="str">
        <f>IFERROR(IF(T233="","",IF(T233="COP",1,IF(U233&lt;&gt;"N/A",VLOOKUP(P233,'SH TRM'!$A$9:$B$8146,2,FALSE),"REVISAR"))),"")</f>
        <v/>
      </c>
      <c r="X233" s="561" t="str">
        <f t="shared" si="50"/>
        <v/>
      </c>
      <c r="Y233" s="33" t="str">
        <f t="shared" si="51"/>
        <v/>
      </c>
      <c r="Z233" s="33" t="str">
        <f t="shared" si="45"/>
        <v/>
      </c>
      <c r="AA233" s="33" t="str">
        <f t="shared" si="46"/>
        <v/>
      </c>
      <c r="AB233" s="33" t="str">
        <f t="shared" si="47"/>
        <v/>
      </c>
      <c r="AC233" s="33" t="str">
        <f t="shared" si="48"/>
        <v/>
      </c>
      <c r="AD233" s="836" t="str">
        <f>IFERROR(IF(COUNTIF(AC233:AC242,"")=10,"",IF(SUM(AC233:AC242)&gt;=CM010EG,"CUMPLE","NO CUMPLE")),"")</f>
        <v/>
      </c>
      <c r="AE233" s="836" t="str">
        <f>IFERROR(IF(COUNTIF(Z233:Z242,"")=10,"",IF(COUNTIF(E233:E242,"N/A")&gt;0,IF(SUMIF(E233:E242,"N/A",Z233:Z242)&gt;=CM010EGC1,"CUMPLE","NO CUMPLE"),IF(AND(SUM(Z233:Z242)&gt;=CM010EGC1,SUMIF(E233:E242,"SI",Z233:Z242)&gt;=0.51*SUM(Z233:Z242)),"CUMPLE","NO CUMPLE"))),"")</f>
        <v/>
      </c>
      <c r="AF233" s="836" t="str">
        <f>IFERROR(IF(COUNTIF(AA233:AA242,"")=10,"",IF(COUNTIF(E233:E242,"N/A")&gt;0,IF(SUMIF(E233:E242,"N/A",AA233:AA242)&gt;=CM010EGC2,"CUMPLE","NO CUMPLE"),IF(SUM(AA233:AA242)&gt;=CM010EGC2,"CUMPLE","NO CUMPLE"))),"")</f>
        <v/>
      </c>
      <c r="AG233" s="836" t="str">
        <f>IFERROR(IF(COUNTIF(AB233:AB242,"")=10,"",IF(COUNTIF(E233:E242,"N/A")&gt;0,IF(SUMIF(E233:E242,"N/A",AB233:AB242)&gt;=CM010EGC3,"CUMPLE","NO CUMPLE"),IF(SUM(AB233:AB242)&gt;=CM010EGC3,"CUMPLE","NO CUMPLE"))),"")</f>
        <v/>
      </c>
      <c r="AH233" s="340"/>
      <c r="AI233" s="829"/>
      <c r="AJ233" s="829"/>
      <c r="AK233" s="829"/>
      <c r="AL233" s="829"/>
      <c r="AM233" s="829"/>
      <c r="AN233" s="829"/>
      <c r="AO233" s="829"/>
      <c r="AP233" s="829"/>
      <c r="AQ233" s="829"/>
      <c r="AR233" s="494" t="str">
        <f t="shared" si="52"/>
        <v/>
      </c>
      <c r="AS233" s="894" t="s">
        <v>209</v>
      </c>
      <c r="AT233" s="265"/>
      <c r="AU233" s="266"/>
      <c r="BA233" s="251"/>
    </row>
    <row r="234" spans="1:53" s="246" customFormat="1" ht="30" customHeight="1" x14ac:dyDescent="0.25">
      <c r="A234" s="842"/>
      <c r="B234" s="13"/>
      <c r="C234" s="14"/>
      <c r="D234" s="14" t="str">
        <f>IFERROR(INDEX(DESEMPATE!$D$3:$D$28,MATCH('EXP GEN.'!B234,DESEMPATE!$C$3:$C$28,0)),"")</f>
        <v/>
      </c>
      <c r="E234" s="315" t="str">
        <f>IFERROR(IF(D234="","",IF(VLOOKUP(D234,DESEMPATE!D$3:$E$28,2,FALSE)=1,"N/A",IF(VLOOKUP(D234,DESEMPATE!D$3:$E$28,2,FALSE)&gt;=0.51,"SI","NO"))),"")</f>
        <v/>
      </c>
      <c r="F234" s="141"/>
      <c r="G234" s="261"/>
      <c r="H234" s="141"/>
      <c r="I234" s="259"/>
      <c r="J234" s="22"/>
      <c r="K234" s="492"/>
      <c r="L234" s="492"/>
      <c r="M234" s="492"/>
      <c r="N234" s="23"/>
      <c r="O234" s="289"/>
      <c r="P234" s="17"/>
      <c r="Q234" s="18" t="str">
        <f t="shared" si="53"/>
        <v/>
      </c>
      <c r="R234" s="19" t="str">
        <f>IFERROR(INDEX(PARAMETROS!$B$53:$B$79,MATCH(Q234,PARAMETROS!$A$53:$A$79,0)),"")</f>
        <v/>
      </c>
      <c r="S234" s="543"/>
      <c r="T234" s="19"/>
      <c r="U234" s="12" t="str">
        <f>IFERROR(IF(T234="","",IF(T234="COP","N/A",IF(OR(T234="USD",T234="US"),1,IF(T234="EUR",VLOOKUP(P234,'SH EURO'!$A$6:$B$6338,2,FALSE),"INGRESAR TASA")))),"")</f>
        <v/>
      </c>
      <c r="V234" s="559" t="str">
        <f t="shared" si="49"/>
        <v/>
      </c>
      <c r="W234" s="21" t="str">
        <f>IFERROR(IF(T234="","",IF(T234="COP",1,IF(U234&lt;&gt;"N/A",VLOOKUP(P234,'SH TRM'!$A$9:$B$8146,2,FALSE),"REVISAR"))),"")</f>
        <v/>
      </c>
      <c r="X234" s="562" t="str">
        <f t="shared" si="50"/>
        <v/>
      </c>
      <c r="Y234" s="12" t="str">
        <f t="shared" si="51"/>
        <v/>
      </c>
      <c r="Z234" s="12" t="str">
        <f t="shared" si="45"/>
        <v/>
      </c>
      <c r="AA234" s="12" t="str">
        <f t="shared" si="46"/>
        <v/>
      </c>
      <c r="AB234" s="12" t="str">
        <f t="shared" si="47"/>
        <v/>
      </c>
      <c r="AC234" s="12" t="str">
        <f t="shared" si="48"/>
        <v/>
      </c>
      <c r="AD234" s="837"/>
      <c r="AE234" s="837"/>
      <c r="AF234" s="837"/>
      <c r="AG234" s="837"/>
      <c r="AH234" s="505"/>
      <c r="AI234" s="827"/>
      <c r="AJ234" s="827"/>
      <c r="AK234" s="827"/>
      <c r="AL234" s="827"/>
      <c r="AM234" s="827"/>
      <c r="AN234" s="827"/>
      <c r="AO234" s="827"/>
      <c r="AP234" s="827"/>
      <c r="AQ234" s="827"/>
      <c r="AR234" s="492" t="str">
        <f t="shared" si="52"/>
        <v/>
      </c>
      <c r="AS234" s="895"/>
      <c r="AT234" s="506"/>
      <c r="AU234" s="266"/>
      <c r="BA234" s="251"/>
    </row>
    <row r="235" spans="1:53" s="246" customFormat="1" ht="30" customHeight="1" x14ac:dyDescent="0.25">
      <c r="A235" s="842"/>
      <c r="B235" s="13"/>
      <c r="C235" s="14"/>
      <c r="D235" s="14" t="str">
        <f>IFERROR(INDEX(DESEMPATE!$D$3:$D$28,MATCH('EXP GEN.'!B235,DESEMPATE!$C$3:$C$28,0)),"")</f>
        <v/>
      </c>
      <c r="E235" s="315" t="str">
        <f>IFERROR(IF(D235="","",IF(VLOOKUP(D235,DESEMPATE!D$3:$E$28,2,FALSE)=1,"N/A",IF(VLOOKUP(D235,DESEMPATE!D$3:$E$28,2,FALSE)&gt;=0.51,"SI","NO"))),"")</f>
        <v/>
      </c>
      <c r="F235" s="141"/>
      <c r="G235" s="261"/>
      <c r="H235" s="141"/>
      <c r="I235" s="259"/>
      <c r="J235" s="22"/>
      <c r="K235" s="492"/>
      <c r="L235" s="492"/>
      <c r="M235" s="492"/>
      <c r="N235" s="23"/>
      <c r="O235" s="289"/>
      <c r="P235" s="17"/>
      <c r="Q235" s="18" t="str">
        <f t="shared" si="53"/>
        <v/>
      </c>
      <c r="R235" s="19" t="str">
        <f>IFERROR(INDEX(PARAMETROS!$B$53:$B$79,MATCH(Q235,PARAMETROS!$A$53:$A$79,0)),"")</f>
        <v/>
      </c>
      <c r="S235" s="543"/>
      <c r="T235" s="19"/>
      <c r="U235" s="12" t="str">
        <f>IFERROR(IF(T235="","",IF(T235="COP","N/A",IF(OR(T235="USD",T235="US"),1,IF(T235="EUR",VLOOKUP(P235,'SH EURO'!$A$6:$B$6338,2,FALSE),"INGRESAR TASA")))),"")</f>
        <v/>
      </c>
      <c r="V235" s="559" t="str">
        <f t="shared" si="49"/>
        <v/>
      </c>
      <c r="W235" s="21" t="str">
        <f>IFERROR(IF(T235="","",IF(T235="COP",1,IF(U235&lt;&gt;"N/A",VLOOKUP(P235,'SH TRM'!$A$9:$B$8146,2,FALSE),"REVISAR"))),"")</f>
        <v/>
      </c>
      <c r="X235" s="562" t="str">
        <f t="shared" si="50"/>
        <v/>
      </c>
      <c r="Y235" s="12" t="str">
        <f t="shared" si="51"/>
        <v/>
      </c>
      <c r="Z235" s="12" t="str">
        <f t="shared" si="45"/>
        <v/>
      </c>
      <c r="AA235" s="12" t="str">
        <f t="shared" si="46"/>
        <v/>
      </c>
      <c r="AB235" s="12" t="str">
        <f t="shared" si="47"/>
        <v/>
      </c>
      <c r="AC235" s="12" t="str">
        <f t="shared" si="48"/>
        <v/>
      </c>
      <c r="AD235" s="837"/>
      <c r="AE235" s="837"/>
      <c r="AF235" s="837"/>
      <c r="AG235" s="837"/>
      <c r="AH235" s="505"/>
      <c r="AI235" s="827"/>
      <c r="AJ235" s="827"/>
      <c r="AK235" s="827"/>
      <c r="AL235" s="827"/>
      <c r="AM235" s="827"/>
      <c r="AN235" s="827"/>
      <c r="AO235" s="827"/>
      <c r="AP235" s="827"/>
      <c r="AQ235" s="827"/>
      <c r="AR235" s="492" t="str">
        <f t="shared" si="52"/>
        <v/>
      </c>
      <c r="AS235" s="895"/>
      <c r="AT235" s="506"/>
      <c r="AU235" s="266"/>
      <c r="BA235" s="251"/>
    </row>
    <row r="236" spans="1:53" s="246" customFormat="1" ht="30" customHeight="1" x14ac:dyDescent="0.25">
      <c r="A236" s="842"/>
      <c r="B236" s="13"/>
      <c r="C236" s="14"/>
      <c r="D236" s="14" t="str">
        <f>IFERROR(INDEX(DESEMPATE!$D$3:$D$28,MATCH('EXP GEN.'!B236,DESEMPATE!$C$3:$C$28,0)),"")</f>
        <v/>
      </c>
      <c r="E236" s="315" t="str">
        <f>IFERROR(IF(D236="","",IF(VLOOKUP(D236,DESEMPATE!D$3:$E$28,2,FALSE)=1,"N/A",IF(VLOOKUP(D236,DESEMPATE!D$3:$E$28,2,FALSE)&gt;=0.51,"SI","NO"))),"")</f>
        <v/>
      </c>
      <c r="F236" s="141"/>
      <c r="G236" s="261"/>
      <c r="H236" s="141"/>
      <c r="I236" s="259"/>
      <c r="J236" s="22"/>
      <c r="K236" s="492"/>
      <c r="L236" s="492"/>
      <c r="M236" s="492"/>
      <c r="N236" s="23"/>
      <c r="O236" s="289"/>
      <c r="P236" s="17"/>
      <c r="Q236" s="18" t="str">
        <f t="shared" si="53"/>
        <v/>
      </c>
      <c r="R236" s="19" t="str">
        <f>IFERROR(INDEX(PARAMETROS!$B$53:$B$79,MATCH(Q236,PARAMETROS!$A$53:$A$79,0)),"")</f>
        <v/>
      </c>
      <c r="S236" s="543"/>
      <c r="T236" s="19"/>
      <c r="U236" s="12" t="str">
        <f>IFERROR(IF(T236="","",IF(T236="COP","N/A",IF(OR(T236="USD",T236="US"),1,IF(T236="EUR",VLOOKUP(P236,'SH EURO'!$A$6:$B$6338,2,FALSE),"INGRESAR TASA")))),"")</f>
        <v/>
      </c>
      <c r="V236" s="559" t="str">
        <f t="shared" si="49"/>
        <v/>
      </c>
      <c r="W236" s="21" t="str">
        <f>IFERROR(IF(T236="","",IF(T236="COP",1,IF(U236&lt;&gt;"N/A",VLOOKUP(P236,'SH TRM'!$A$9:$B$8146,2,FALSE),"REVISAR"))),"")</f>
        <v/>
      </c>
      <c r="X236" s="562" t="str">
        <f t="shared" si="50"/>
        <v/>
      </c>
      <c r="Y236" s="12" t="str">
        <f t="shared" si="51"/>
        <v/>
      </c>
      <c r="Z236" s="12" t="str">
        <f t="shared" si="45"/>
        <v/>
      </c>
      <c r="AA236" s="12" t="str">
        <f t="shared" si="46"/>
        <v/>
      </c>
      <c r="AB236" s="12" t="str">
        <f t="shared" si="47"/>
        <v/>
      </c>
      <c r="AC236" s="12" t="str">
        <f t="shared" si="48"/>
        <v/>
      </c>
      <c r="AD236" s="837"/>
      <c r="AE236" s="837"/>
      <c r="AF236" s="837"/>
      <c r="AG236" s="837"/>
      <c r="AH236" s="505"/>
      <c r="AI236" s="827"/>
      <c r="AJ236" s="827"/>
      <c r="AK236" s="827"/>
      <c r="AL236" s="827"/>
      <c r="AM236" s="827"/>
      <c r="AN236" s="827"/>
      <c r="AO236" s="827"/>
      <c r="AP236" s="827"/>
      <c r="AQ236" s="827"/>
      <c r="AR236" s="492" t="str">
        <f t="shared" si="52"/>
        <v/>
      </c>
      <c r="AS236" s="895"/>
      <c r="AT236" s="506"/>
      <c r="AU236" s="266"/>
      <c r="BA236" s="251"/>
    </row>
    <row r="237" spans="1:53" s="246" customFormat="1" ht="30" customHeight="1" x14ac:dyDescent="0.25">
      <c r="A237" s="842"/>
      <c r="B237" s="13"/>
      <c r="C237" s="14"/>
      <c r="D237" s="14" t="str">
        <f>IFERROR(INDEX(DESEMPATE!$D$3:$D$28,MATCH('EXP GEN.'!B237,DESEMPATE!$C$3:$C$28,0)),"")</f>
        <v/>
      </c>
      <c r="E237" s="315" t="str">
        <f>IFERROR(IF(D237="","",IF(VLOOKUP(D237,DESEMPATE!D$3:$E$28,2,FALSE)=1,"N/A",IF(VLOOKUP(D237,DESEMPATE!D$3:$E$28,2,FALSE)&gt;=0.51,"SI","NO"))),"")</f>
        <v/>
      </c>
      <c r="F237" s="141"/>
      <c r="G237" s="261"/>
      <c r="H237" s="141"/>
      <c r="I237" s="259"/>
      <c r="J237" s="22"/>
      <c r="K237" s="492"/>
      <c r="L237" s="492"/>
      <c r="M237" s="492"/>
      <c r="N237" s="23"/>
      <c r="O237" s="289"/>
      <c r="P237" s="17"/>
      <c r="Q237" s="18" t="str">
        <f t="shared" si="53"/>
        <v/>
      </c>
      <c r="R237" s="19" t="str">
        <f>IFERROR(INDEX(PARAMETROS!$B$53:$B$79,MATCH(Q237,PARAMETROS!$A$53:$A$79,0)),"")</f>
        <v/>
      </c>
      <c r="S237" s="543"/>
      <c r="T237" s="19"/>
      <c r="U237" s="12" t="str">
        <f>IFERROR(IF(T237="","",IF(T237="COP","N/A",IF(OR(T237="USD",T237="US"),1,IF(T237="EUR",VLOOKUP(P237,'SH EURO'!$A$6:$B$6338,2,FALSE),"INGRESAR TASA")))),"")</f>
        <v/>
      </c>
      <c r="V237" s="559" t="str">
        <f t="shared" si="49"/>
        <v/>
      </c>
      <c r="W237" s="21" t="str">
        <f>IFERROR(IF(T237="","",IF(T237="COP",1,IF(U237&lt;&gt;"N/A",VLOOKUP(P237,'SH TRM'!$A$9:$B$8146,2,FALSE),"REVISAR"))),"")</f>
        <v/>
      </c>
      <c r="X237" s="562" t="str">
        <f t="shared" si="50"/>
        <v/>
      </c>
      <c r="Y237" s="12" t="str">
        <f t="shared" si="51"/>
        <v/>
      </c>
      <c r="Z237" s="12" t="str">
        <f t="shared" si="45"/>
        <v/>
      </c>
      <c r="AA237" s="12" t="str">
        <f t="shared" si="46"/>
        <v/>
      </c>
      <c r="AB237" s="12" t="str">
        <f t="shared" si="47"/>
        <v/>
      </c>
      <c r="AC237" s="12" t="str">
        <f t="shared" si="48"/>
        <v/>
      </c>
      <c r="AD237" s="837"/>
      <c r="AE237" s="837"/>
      <c r="AF237" s="837"/>
      <c r="AG237" s="837"/>
      <c r="AH237" s="505"/>
      <c r="AI237" s="827"/>
      <c r="AJ237" s="827"/>
      <c r="AK237" s="827"/>
      <c r="AL237" s="827"/>
      <c r="AM237" s="827"/>
      <c r="AN237" s="827"/>
      <c r="AO237" s="827"/>
      <c r="AP237" s="827"/>
      <c r="AQ237" s="827"/>
      <c r="AR237" s="492" t="str">
        <f t="shared" si="52"/>
        <v/>
      </c>
      <c r="AS237" s="895"/>
      <c r="AT237" s="506"/>
      <c r="AU237" s="266"/>
      <c r="BA237" s="251"/>
    </row>
    <row r="238" spans="1:53" s="246" customFormat="1" ht="30" customHeight="1" x14ac:dyDescent="0.25">
      <c r="A238" s="843"/>
      <c r="B238" s="13"/>
      <c r="C238" s="14"/>
      <c r="D238" s="14" t="str">
        <f>IFERROR(INDEX(DESEMPATE!$D$3:$D$28,MATCH('EXP GEN.'!B238,DESEMPATE!$C$3:$C$28,0)),"")</f>
        <v/>
      </c>
      <c r="E238" s="315" t="str">
        <f>IFERROR(IF(D238="","",IF(VLOOKUP(D238,DESEMPATE!D$3:$E$28,2,FALSE)=1,"N/A",IF(VLOOKUP(D238,DESEMPATE!D$3:$E$28,2,FALSE)&gt;=0.51,"SI","NO"))),"")</f>
        <v/>
      </c>
      <c r="F238" s="22"/>
      <c r="G238" s="255"/>
      <c r="H238" s="22"/>
      <c r="I238" s="256"/>
      <c r="J238" s="22"/>
      <c r="K238" s="492"/>
      <c r="L238" s="492"/>
      <c r="M238" s="492"/>
      <c r="N238" s="23"/>
      <c r="O238" s="289"/>
      <c r="P238" s="17"/>
      <c r="Q238" s="18" t="str">
        <f t="shared" si="53"/>
        <v/>
      </c>
      <c r="R238" s="19" t="str">
        <f>IFERROR(INDEX(PARAMETROS!$B$53:$B$79,MATCH(Q238,PARAMETROS!$A$53:$A$79,0)),"")</f>
        <v/>
      </c>
      <c r="S238" s="544"/>
      <c r="T238" s="19"/>
      <c r="U238" s="12" t="str">
        <f>IFERROR(IF(T238="","",IF(T238="COP","N/A",IF(OR(T238="USD",T238="US"),1,IF(T238="EUR",VLOOKUP(P238,'SH EURO'!$A$6:$B$6338,2,FALSE),"INGRESAR TASA")))),"")</f>
        <v/>
      </c>
      <c r="V238" s="559" t="str">
        <f t="shared" si="49"/>
        <v/>
      </c>
      <c r="W238" s="21" t="str">
        <f>IFERROR(IF(T238="","",IF(T238="COP",1,IF(U238&lt;&gt;"N/A",VLOOKUP(P238,'SH TRM'!$A$9:$B$8146,2,FALSE),"REVISAR"))),"")</f>
        <v/>
      </c>
      <c r="X238" s="562" t="str">
        <f t="shared" si="50"/>
        <v/>
      </c>
      <c r="Y238" s="12" t="str">
        <f t="shared" si="51"/>
        <v/>
      </c>
      <c r="Z238" s="12" t="str">
        <f t="shared" si="45"/>
        <v/>
      </c>
      <c r="AA238" s="12" t="str">
        <f t="shared" si="46"/>
        <v/>
      </c>
      <c r="AB238" s="12" t="str">
        <f t="shared" si="47"/>
        <v/>
      </c>
      <c r="AC238" s="12" t="str">
        <f t="shared" si="48"/>
        <v/>
      </c>
      <c r="AD238" s="838"/>
      <c r="AE238" s="838"/>
      <c r="AF238" s="838"/>
      <c r="AG238" s="838"/>
      <c r="AH238" s="341"/>
      <c r="AI238" s="827"/>
      <c r="AJ238" s="827"/>
      <c r="AK238" s="827"/>
      <c r="AL238" s="827"/>
      <c r="AM238" s="827"/>
      <c r="AN238" s="827"/>
      <c r="AO238" s="827"/>
      <c r="AP238" s="827"/>
      <c r="AQ238" s="827"/>
      <c r="AR238" s="492" t="str">
        <f t="shared" si="52"/>
        <v/>
      </c>
      <c r="AS238" s="895"/>
      <c r="AT238" s="264"/>
      <c r="AU238" s="266"/>
      <c r="BA238" s="251"/>
    </row>
    <row r="239" spans="1:53" s="246" customFormat="1" ht="30" customHeight="1" x14ac:dyDescent="0.25">
      <c r="A239" s="843"/>
      <c r="B239" s="13"/>
      <c r="C239" s="14"/>
      <c r="D239" s="14" t="str">
        <f>IFERROR(INDEX(DESEMPATE!$D$3:$D$28,MATCH('EXP GEN.'!B239,DESEMPATE!$C$3:$C$28,0)),"")</f>
        <v/>
      </c>
      <c r="E239" s="315" t="str">
        <f>IFERROR(IF(D239="","",IF(VLOOKUP(D239,DESEMPATE!D$3:$E$28,2,FALSE)=1,"N/A",IF(VLOOKUP(D239,DESEMPATE!D$3:$E$28,2,FALSE)&gt;=0.51,"SI","NO"))),"")</f>
        <v/>
      </c>
      <c r="F239" s="22"/>
      <c r="G239" s="255"/>
      <c r="H239" s="22"/>
      <c r="I239" s="256"/>
      <c r="J239" s="22"/>
      <c r="K239" s="492"/>
      <c r="L239" s="492"/>
      <c r="M239" s="492"/>
      <c r="N239" s="16"/>
      <c r="O239" s="17"/>
      <c r="P239" s="17"/>
      <c r="Q239" s="18" t="str">
        <f t="shared" si="53"/>
        <v/>
      </c>
      <c r="R239" s="19" t="str">
        <f>IFERROR(INDEX(PARAMETROS!$B$53:$B$79,MATCH(Q239,PARAMETROS!$A$53:$A$79,0)),"")</f>
        <v/>
      </c>
      <c r="S239" s="544"/>
      <c r="T239" s="20"/>
      <c r="U239" s="12" t="str">
        <f>IFERROR(IF(T239="","",IF(T239="COP","N/A",IF(OR(T239="USD",T239="US"),1,IF(T239="EUR",VLOOKUP(P239,'SH EURO'!$A$6:$B$6338,2,FALSE),"INGRESAR TASA")))),"")</f>
        <v/>
      </c>
      <c r="V239" s="559" t="str">
        <f t="shared" si="49"/>
        <v/>
      </c>
      <c r="W239" s="21" t="str">
        <f>IFERROR(IF(T239="","",IF(T239="COP",1,IF(U239&lt;&gt;"N/A",VLOOKUP(P239,'SH TRM'!$A$9:$B$8146,2,FALSE),"REVISAR"))),"")</f>
        <v/>
      </c>
      <c r="X239" s="562" t="str">
        <f t="shared" si="50"/>
        <v/>
      </c>
      <c r="Y239" s="12" t="str">
        <f t="shared" si="51"/>
        <v/>
      </c>
      <c r="Z239" s="12" t="str">
        <f t="shared" si="45"/>
        <v/>
      </c>
      <c r="AA239" s="12" t="str">
        <f t="shared" si="46"/>
        <v/>
      </c>
      <c r="AB239" s="12" t="str">
        <f t="shared" si="47"/>
        <v/>
      </c>
      <c r="AC239" s="12" t="str">
        <f t="shared" si="48"/>
        <v/>
      </c>
      <c r="AD239" s="838"/>
      <c r="AE239" s="838"/>
      <c r="AF239" s="838"/>
      <c r="AG239" s="838"/>
      <c r="AH239" s="341"/>
      <c r="AI239" s="827"/>
      <c r="AJ239" s="827"/>
      <c r="AK239" s="827"/>
      <c r="AL239" s="827"/>
      <c r="AM239" s="827"/>
      <c r="AN239" s="827"/>
      <c r="AO239" s="827"/>
      <c r="AP239" s="827"/>
      <c r="AQ239" s="827"/>
      <c r="AR239" s="495" t="str">
        <f t="shared" si="52"/>
        <v/>
      </c>
      <c r="AS239" s="895"/>
      <c r="AT239" s="264"/>
      <c r="AU239" s="266"/>
      <c r="BA239" s="251"/>
    </row>
    <row r="240" spans="1:53" s="246" customFormat="1" ht="30" customHeight="1" x14ac:dyDescent="0.25">
      <c r="A240" s="843"/>
      <c r="B240" s="13"/>
      <c r="C240" s="14"/>
      <c r="D240" s="14" t="str">
        <f>IFERROR(INDEX(DESEMPATE!$D$3:$D$28,MATCH('EXP GEN.'!B240,DESEMPATE!$C$3:$C$28,0)),"")</f>
        <v/>
      </c>
      <c r="E240" s="315" t="str">
        <f>IFERROR(IF(D240="","",IF(VLOOKUP(D240,DESEMPATE!D$3:$E$28,2,FALSE)=1,"N/A",IF(VLOOKUP(D240,DESEMPATE!D$3:$E$28,2,FALSE)&gt;=0.51,"SI","NO"))),"")</f>
        <v/>
      </c>
      <c r="F240" s="22"/>
      <c r="G240" s="255"/>
      <c r="H240" s="22"/>
      <c r="I240" s="256"/>
      <c r="J240" s="22"/>
      <c r="K240" s="492"/>
      <c r="L240" s="492"/>
      <c r="M240" s="492"/>
      <c r="N240" s="16"/>
      <c r="O240" s="17"/>
      <c r="P240" s="17"/>
      <c r="Q240" s="18" t="str">
        <f t="shared" si="53"/>
        <v/>
      </c>
      <c r="R240" s="19" t="str">
        <f>IFERROR(INDEX(PARAMETROS!$B$53:$B$79,MATCH(Q240,PARAMETROS!$A$53:$A$79,0)),"")</f>
        <v/>
      </c>
      <c r="S240" s="544"/>
      <c r="T240" s="20"/>
      <c r="U240" s="12" t="str">
        <f>IFERROR(IF(T240="","",IF(T240="COP","N/A",IF(OR(T240="USD",T240="US"),1,IF(T240="EUR",VLOOKUP(P240,'SH EURO'!$A$6:$B$6338,2,FALSE),"INGRESAR TASA")))),"")</f>
        <v/>
      </c>
      <c r="V240" s="559" t="str">
        <f t="shared" si="49"/>
        <v/>
      </c>
      <c r="W240" s="21" t="str">
        <f>IFERROR(IF(T240="","",IF(T240="COP",1,IF(U240&lt;&gt;"N/A",VLOOKUP(P240,'SH TRM'!$A$9:$B$8146,2,FALSE),"REVISAR"))),"")</f>
        <v/>
      </c>
      <c r="X240" s="562" t="str">
        <f t="shared" si="50"/>
        <v/>
      </c>
      <c r="Y240" s="12" t="str">
        <f t="shared" si="51"/>
        <v/>
      </c>
      <c r="Z240" s="12" t="str">
        <f t="shared" si="45"/>
        <v/>
      </c>
      <c r="AA240" s="12" t="str">
        <f t="shared" si="46"/>
        <v/>
      </c>
      <c r="AB240" s="12" t="str">
        <f t="shared" si="47"/>
        <v/>
      </c>
      <c r="AC240" s="12" t="str">
        <f t="shared" si="48"/>
        <v/>
      </c>
      <c r="AD240" s="838"/>
      <c r="AE240" s="838"/>
      <c r="AF240" s="838"/>
      <c r="AG240" s="838"/>
      <c r="AH240" s="341"/>
      <c r="AI240" s="830"/>
      <c r="AJ240" s="831"/>
      <c r="AK240" s="832"/>
      <c r="AL240" s="830"/>
      <c r="AM240" s="831"/>
      <c r="AN240" s="832"/>
      <c r="AO240" s="830"/>
      <c r="AP240" s="831"/>
      <c r="AQ240" s="832"/>
      <c r="AR240" s="492" t="str">
        <f t="shared" si="52"/>
        <v/>
      </c>
      <c r="AS240" s="895"/>
      <c r="AT240" s="264"/>
      <c r="AU240" s="266"/>
      <c r="BA240" s="251"/>
    </row>
    <row r="241" spans="1:53" s="246" customFormat="1" ht="30" customHeight="1" x14ac:dyDescent="0.25">
      <c r="A241" s="843"/>
      <c r="B241" s="13"/>
      <c r="C241" s="14"/>
      <c r="D241" s="14" t="str">
        <f>IFERROR(INDEX(DESEMPATE!$D$3:$D$28,MATCH('EXP GEN.'!B241,DESEMPATE!$C$3:$C$28,0)),"")</f>
        <v/>
      </c>
      <c r="E241" s="315" t="str">
        <f>IFERROR(IF(D241="","",IF(VLOOKUP(D241,DESEMPATE!D$3:$E$28,2,FALSE)=1,"N/A",IF(VLOOKUP(D241,DESEMPATE!D$3:$E$28,2,FALSE)&gt;=0.51,"SI","NO"))),"")</f>
        <v/>
      </c>
      <c r="F241" s="22"/>
      <c r="G241" s="255"/>
      <c r="H241" s="22"/>
      <c r="I241" s="256"/>
      <c r="J241" s="22"/>
      <c r="K241" s="495"/>
      <c r="L241" s="495"/>
      <c r="M241" s="495"/>
      <c r="N241" s="16"/>
      <c r="O241" s="17"/>
      <c r="P241" s="17"/>
      <c r="Q241" s="18" t="str">
        <f t="shared" si="53"/>
        <v/>
      </c>
      <c r="R241" s="19" t="str">
        <f>IFERROR(INDEX(PARAMETROS!$B$53:$B$79,MATCH(Q241,PARAMETROS!$A$53:$A$79,0)),"")</f>
        <v/>
      </c>
      <c r="S241" s="544"/>
      <c r="T241" s="20"/>
      <c r="U241" s="12" t="str">
        <f>IFERROR(IF(T241="","",IF(T241="COP","N/A",IF(OR(T241="USD",T241="US"),1,IF(T241="EUR",VLOOKUP(P241,'SH EURO'!$A$6:$B$6338,2,FALSE),"INGRESAR TASA")))),"")</f>
        <v/>
      </c>
      <c r="V241" s="559" t="str">
        <f t="shared" si="49"/>
        <v/>
      </c>
      <c r="W241" s="21" t="str">
        <f>IFERROR(IF(T241="","",IF(T241="COP",1,IF(U241&lt;&gt;"N/A",VLOOKUP(P241,'SH TRM'!$A$9:$B$8146,2,FALSE),"REVISAR"))),"")</f>
        <v/>
      </c>
      <c r="X241" s="562" t="str">
        <f t="shared" si="50"/>
        <v/>
      </c>
      <c r="Y241" s="12" t="str">
        <f t="shared" si="51"/>
        <v/>
      </c>
      <c r="Z241" s="12" t="str">
        <f t="shared" si="45"/>
        <v/>
      </c>
      <c r="AA241" s="12" t="str">
        <f t="shared" si="46"/>
        <v/>
      </c>
      <c r="AB241" s="12" t="str">
        <f t="shared" si="47"/>
        <v/>
      </c>
      <c r="AC241" s="12" t="str">
        <f t="shared" si="48"/>
        <v/>
      </c>
      <c r="AD241" s="838"/>
      <c r="AE241" s="838"/>
      <c r="AF241" s="838"/>
      <c r="AG241" s="838"/>
      <c r="AH241" s="341"/>
      <c r="AI241" s="827"/>
      <c r="AJ241" s="827"/>
      <c r="AK241" s="827"/>
      <c r="AL241" s="827"/>
      <c r="AM241" s="827"/>
      <c r="AN241" s="827"/>
      <c r="AO241" s="827"/>
      <c r="AP241" s="827"/>
      <c r="AQ241" s="827"/>
      <c r="AR241" s="495" t="str">
        <f t="shared" si="52"/>
        <v/>
      </c>
      <c r="AS241" s="895"/>
      <c r="AT241" s="264"/>
      <c r="AU241" s="266"/>
      <c r="BA241" s="251"/>
    </row>
    <row r="242" spans="1:53" s="246" customFormat="1" ht="30" customHeight="1" thickBot="1" x14ac:dyDescent="0.3">
      <c r="A242" s="844"/>
      <c r="B242" s="35"/>
      <c r="C242" s="137"/>
      <c r="D242" s="47" t="str">
        <f>IFERROR(INDEX(DESEMPATE!$D$3:$D$28,MATCH('EXP GEN.'!B242,DESEMPATE!$C$3:$C$28,0)),"")</f>
        <v/>
      </c>
      <c r="E242" s="336" t="str">
        <f>IFERROR(IF(D242="","",IF(VLOOKUP(D242,DESEMPATE!D$3:$E$28,2,FALSE)=1,"N/A",IF(VLOOKUP(D242,DESEMPATE!D$3:$E$28,2,FALSE)&gt;=0.51,"SI","NO"))),"")</f>
        <v/>
      </c>
      <c r="F242" s="138"/>
      <c r="G242" s="260"/>
      <c r="H242" s="138"/>
      <c r="I242" s="258"/>
      <c r="J242" s="138"/>
      <c r="K242" s="496"/>
      <c r="L242" s="496"/>
      <c r="M242" s="496"/>
      <c r="N242" s="37"/>
      <c r="O242" s="364"/>
      <c r="P242" s="364"/>
      <c r="Q242" s="38" t="str">
        <f t="shared" si="53"/>
        <v/>
      </c>
      <c r="R242" s="39" t="str">
        <f>IFERROR(INDEX(PARAMETROS!$B$53:$B$79,MATCH(Q242,PARAMETROS!$A$53:$A$79,0)),"")</f>
        <v/>
      </c>
      <c r="S242" s="545"/>
      <c r="T242" s="40"/>
      <c r="U242" s="42" t="str">
        <f>IFERROR(IF(T242="","",IF(T242="COP","N/A",IF(OR(T242="USD",T242="US"),1,IF(T242="EUR",VLOOKUP(P242,'SH EURO'!$A$6:$B$6338,2,FALSE),"INGRESAR TASA")))),"")</f>
        <v/>
      </c>
      <c r="V242" s="560" t="str">
        <f t="shared" si="49"/>
        <v/>
      </c>
      <c r="W242" s="21" t="str">
        <f>IFERROR(IF(T242="","",IF(T242="COP",1,IF(U242&lt;&gt;"N/A",VLOOKUP(P242,'SH TRM'!$A$9:$B$8146,2,FALSE),"REVISAR"))),"")</f>
        <v/>
      </c>
      <c r="X242" s="563" t="str">
        <f t="shared" si="50"/>
        <v/>
      </c>
      <c r="Y242" s="42" t="str">
        <f t="shared" si="51"/>
        <v/>
      </c>
      <c r="Z242" s="42" t="str">
        <f t="shared" si="45"/>
        <v/>
      </c>
      <c r="AA242" s="42" t="str">
        <f t="shared" si="46"/>
        <v/>
      </c>
      <c r="AB242" s="42" t="str">
        <f t="shared" si="47"/>
        <v/>
      </c>
      <c r="AC242" s="42" t="str">
        <f t="shared" si="48"/>
        <v/>
      </c>
      <c r="AD242" s="839"/>
      <c r="AE242" s="839"/>
      <c r="AF242" s="839"/>
      <c r="AG242" s="839"/>
      <c r="AH242" s="342"/>
      <c r="AI242" s="828"/>
      <c r="AJ242" s="828"/>
      <c r="AK242" s="828"/>
      <c r="AL242" s="828"/>
      <c r="AM242" s="828"/>
      <c r="AN242" s="828"/>
      <c r="AO242" s="828"/>
      <c r="AP242" s="828"/>
      <c r="AQ242" s="828"/>
      <c r="AR242" s="496" t="str">
        <f t="shared" si="52"/>
        <v/>
      </c>
      <c r="AS242" s="896"/>
      <c r="AT242" s="263"/>
      <c r="AU242" s="266"/>
      <c r="BA242" s="251"/>
    </row>
    <row r="243" spans="1:53" s="246" customFormat="1" ht="30" customHeight="1" x14ac:dyDescent="0.25">
      <c r="A243" s="841" t="s">
        <v>175</v>
      </c>
      <c r="B243" s="26"/>
      <c r="C243" s="140"/>
      <c r="D243" s="140" t="str">
        <f>IFERROR(INDEX(DESEMPATE!$D$3:$D$28,MATCH('EXP GEN.'!B243,DESEMPATE!$C$3:$C$28,0)),"")</f>
        <v/>
      </c>
      <c r="E243" s="315" t="str">
        <f>IFERROR(IF(D243="","",IF(VLOOKUP(D243,DESEMPATE!D$3:$E$28,2,FALSE)=1,"N/A",IF(VLOOKUP(D243,DESEMPATE!D$3:$E$28,2,FALSE)&gt;=0.51,"SI","NO"))),"")</f>
        <v/>
      </c>
      <c r="F243" s="34"/>
      <c r="G243" s="254"/>
      <c r="H243" s="34"/>
      <c r="I243" s="257"/>
      <c r="J243" s="34"/>
      <c r="K243" s="494"/>
      <c r="L243" s="494"/>
      <c r="M243" s="494"/>
      <c r="N243" s="46"/>
      <c r="O243" s="29"/>
      <c r="P243" s="29"/>
      <c r="Q243" s="30" t="str">
        <f t="shared" si="53"/>
        <v/>
      </c>
      <c r="R243" s="139" t="str">
        <f>IFERROR(INDEX(PARAMETROS!$B$53:$B$79,MATCH(Q243,PARAMETROS!$A$53:$A$79,0)),"")</f>
        <v/>
      </c>
      <c r="S243" s="542"/>
      <c r="T243" s="31"/>
      <c r="U243" s="33" t="str">
        <f>IFERROR(IF(T243="","",IF(T243="COP","N/A",IF(OR(T243="USD",T243="US"),1,IF(T243="EUR",VLOOKUP(P243,'SH EURO'!$A$6:$B$6338,2,FALSE),"INGRESAR TASA")))),"")</f>
        <v/>
      </c>
      <c r="V243" s="558" t="str">
        <f t="shared" si="49"/>
        <v/>
      </c>
      <c r="W243" s="21" t="str">
        <f>IFERROR(IF(T243="","",IF(T243="COP",1,IF(U243&lt;&gt;"N/A",VLOOKUP(P243,'SH TRM'!$A$9:$B$8912,2,FALSE),"REVISAR"))),"")</f>
        <v/>
      </c>
      <c r="X243" s="561" t="str">
        <f t="shared" si="50"/>
        <v/>
      </c>
      <c r="Y243" s="33" t="str">
        <f t="shared" si="51"/>
        <v/>
      </c>
      <c r="Z243" s="33" t="str">
        <f t="shared" si="45"/>
        <v/>
      </c>
      <c r="AA243" s="33" t="str">
        <f t="shared" si="46"/>
        <v/>
      </c>
      <c r="AB243" s="33" t="str">
        <f t="shared" si="47"/>
        <v/>
      </c>
      <c r="AC243" s="33" t="str">
        <f t="shared" si="48"/>
        <v/>
      </c>
      <c r="AD243" s="836" t="str">
        <f>IFERROR(IF(COUNTIF(AC243:AC252,"")=10,"",IF(SUM(AC243:AC252)&gt;=CM010EG,"CUMPLE","NO CUMPLE")),"")</f>
        <v/>
      </c>
      <c r="AE243" s="836" t="str">
        <f>IFERROR(IF(COUNTIF(Z243:Z252,"")=10,"",IF(COUNTIF(E243:E252,"N/A")&gt;0,IF(SUMIF(E243:E252,"N/A",Z243:Z252)&gt;=CM010EGC1,"CUMPLE","NO CUMPLE"),IF(AND(SUM(Z243:Z252)&gt;=CM010EGC1,SUMIF(E243:E252,"SI",Z243:Z252)&gt;=0.51*SUM(Z243:Z252)),"CUMPLE","NO CUMPLE"))),"")</f>
        <v/>
      </c>
      <c r="AF243" s="836" t="str">
        <f>IFERROR(IF(COUNTIF(AA243:AA252,"")=10,"",IF(COUNTIF(E243:E252,"N/A")&gt;0,IF(SUMIF(E243:E252,"N/A",AA243:AA252)&gt;=CM010EGC2,"CUMPLE","NO CUMPLE"),IF(SUM(AA243:AA252)&gt;=CM010EGC2,"CUMPLE","NO CUMPLE"))),"")</f>
        <v/>
      </c>
      <c r="AG243" s="836" t="str">
        <f>IFERROR(IF(COUNTIF(AB243:AB252,"")=10,"",IF(COUNTIF(E243:E252,"N/A")&gt;0,IF(SUMIF(E243:E252,"N/A",AB243:AB252)&gt;=CM010EGC3,"CUMPLE","NO CUMPLE"),IF(SUM(AB243:AB252)&gt;=CM010EGC3,"CUMPLE","NO CUMPLE"))),"")</f>
        <v/>
      </c>
      <c r="AH243" s="340"/>
      <c r="AI243" s="829"/>
      <c r="AJ243" s="829"/>
      <c r="AK243" s="829"/>
      <c r="AL243" s="829"/>
      <c r="AM243" s="829"/>
      <c r="AN243" s="829"/>
      <c r="AO243" s="829"/>
      <c r="AP243" s="829"/>
      <c r="AQ243" s="829"/>
      <c r="AR243" s="494" t="str">
        <f t="shared" si="52"/>
        <v/>
      </c>
      <c r="AS243" s="894" t="s">
        <v>209</v>
      </c>
      <c r="AT243" s="265"/>
      <c r="AU243" s="266"/>
      <c r="BA243" s="251"/>
    </row>
    <row r="244" spans="1:53" s="246" customFormat="1" ht="30" customHeight="1" x14ac:dyDescent="0.25">
      <c r="A244" s="842"/>
      <c r="B244" s="13"/>
      <c r="C244" s="14"/>
      <c r="D244" s="14" t="str">
        <f>IFERROR(INDEX(DESEMPATE!$D$3:$D$28,MATCH('EXP GEN.'!B244,DESEMPATE!$C$3:$C$28,0)),"")</f>
        <v/>
      </c>
      <c r="E244" s="315" t="str">
        <f>IFERROR(IF(D244="","",IF(VLOOKUP(D244,DESEMPATE!D$3:$E$28,2,FALSE)=1,"N/A",IF(VLOOKUP(D244,DESEMPATE!D$3:$E$28,2,FALSE)&gt;=0.51,"SI","NO"))),"")</f>
        <v/>
      </c>
      <c r="F244" s="141"/>
      <c r="G244" s="261"/>
      <c r="H244" s="141"/>
      <c r="I244" s="259"/>
      <c r="J244" s="22"/>
      <c r="K244" s="492"/>
      <c r="L244" s="492"/>
      <c r="M244" s="492"/>
      <c r="N244" s="23"/>
      <c r="O244" s="289"/>
      <c r="P244" s="17"/>
      <c r="Q244" s="18" t="str">
        <f t="shared" si="53"/>
        <v/>
      </c>
      <c r="R244" s="19" t="str">
        <f>IFERROR(INDEX(PARAMETROS!$B$53:$B$79,MATCH(Q244,PARAMETROS!$A$53:$A$79,0)),"")</f>
        <v/>
      </c>
      <c r="S244" s="543"/>
      <c r="T244" s="19"/>
      <c r="U244" s="12" t="str">
        <f>IFERROR(IF(T244="","",IF(T244="COP","N/A",IF(OR(T244="USD",T244="US"),1,IF(T244="EUR",VLOOKUP(P244,'SH EURO'!$A$6:$B$6338,2,FALSE),"INGRESAR TASA")))),"")</f>
        <v/>
      </c>
      <c r="V244" s="559" t="str">
        <f t="shared" si="49"/>
        <v/>
      </c>
      <c r="W244" s="21" t="str">
        <f>IFERROR(IF(T244="","",IF(T244="COP",1,IF(U244&lt;&gt;"N/A",VLOOKUP(P244,'SH TRM'!$A$9:$B$8912,2,FALSE),"REVISAR"))),"")</f>
        <v/>
      </c>
      <c r="X244" s="562" t="str">
        <f t="shared" si="50"/>
        <v/>
      </c>
      <c r="Y244" s="12" t="str">
        <f t="shared" si="51"/>
        <v/>
      </c>
      <c r="Z244" s="12" t="str">
        <f t="shared" si="45"/>
        <v/>
      </c>
      <c r="AA244" s="12" t="str">
        <f t="shared" si="46"/>
        <v/>
      </c>
      <c r="AB244" s="12" t="str">
        <f t="shared" si="47"/>
        <v/>
      </c>
      <c r="AC244" s="12" t="str">
        <f t="shared" si="48"/>
        <v/>
      </c>
      <c r="AD244" s="837"/>
      <c r="AE244" s="837"/>
      <c r="AF244" s="837"/>
      <c r="AG244" s="837"/>
      <c r="AH244" s="505"/>
      <c r="AI244" s="827"/>
      <c r="AJ244" s="827"/>
      <c r="AK244" s="827"/>
      <c r="AL244" s="827"/>
      <c r="AM244" s="827"/>
      <c r="AN244" s="827"/>
      <c r="AO244" s="827"/>
      <c r="AP244" s="827"/>
      <c r="AQ244" s="827"/>
      <c r="AR244" s="492" t="str">
        <f t="shared" si="52"/>
        <v/>
      </c>
      <c r="AS244" s="895"/>
      <c r="AT244" s="506"/>
      <c r="AU244" s="266"/>
      <c r="BA244" s="251"/>
    </row>
    <row r="245" spans="1:53" s="246" customFormat="1" ht="30" customHeight="1" x14ac:dyDescent="0.25">
      <c r="A245" s="842"/>
      <c r="B245" s="13"/>
      <c r="C245" s="14"/>
      <c r="D245" s="14" t="str">
        <f>IFERROR(INDEX(DESEMPATE!$D$3:$D$28,MATCH('EXP GEN.'!B245,DESEMPATE!$C$3:$C$28,0)),"")</f>
        <v/>
      </c>
      <c r="E245" s="315" t="str">
        <f>IFERROR(IF(D245="","",IF(VLOOKUP(D245,DESEMPATE!D$3:$E$28,2,FALSE)=1,"N/A",IF(VLOOKUP(D245,DESEMPATE!D$3:$E$28,2,FALSE)&gt;=0.51,"SI","NO"))),"")</f>
        <v/>
      </c>
      <c r="F245" s="141"/>
      <c r="G245" s="261"/>
      <c r="H245" s="141"/>
      <c r="I245" s="259"/>
      <c r="J245" s="22"/>
      <c r="K245" s="492"/>
      <c r="L245" s="492"/>
      <c r="M245" s="492"/>
      <c r="N245" s="23"/>
      <c r="O245" s="289"/>
      <c r="P245" s="17"/>
      <c r="Q245" s="18" t="str">
        <f t="shared" si="53"/>
        <v/>
      </c>
      <c r="R245" s="19" t="str">
        <f>IFERROR(INDEX(PARAMETROS!$B$53:$B$79,MATCH(Q245,PARAMETROS!$A$53:$A$79,0)),"")</f>
        <v/>
      </c>
      <c r="S245" s="543"/>
      <c r="T245" s="19"/>
      <c r="U245" s="12" t="str">
        <f>IFERROR(IF(T245="","",IF(T245="COP","N/A",IF(OR(T245="USD",T245="US"),1,IF(T245="EUR",VLOOKUP(P245,'SH EURO'!$A$6:$B$6338,2,FALSE),"INGRESAR TASA")))),"")</f>
        <v/>
      </c>
      <c r="V245" s="559" t="str">
        <f t="shared" si="49"/>
        <v/>
      </c>
      <c r="W245" s="21" t="str">
        <f>IFERROR(IF(T245="","",IF(T245="COP",1,IF(U245&lt;&gt;"N/A",VLOOKUP(P245,'SH TRM'!$A$9:$B$8912,2,FALSE),"REVISAR"))),"")</f>
        <v/>
      </c>
      <c r="X245" s="562" t="str">
        <f t="shared" si="50"/>
        <v/>
      </c>
      <c r="Y245" s="12" t="str">
        <f t="shared" si="51"/>
        <v/>
      </c>
      <c r="Z245" s="12" t="str">
        <f t="shared" si="45"/>
        <v/>
      </c>
      <c r="AA245" s="12" t="str">
        <f t="shared" si="46"/>
        <v/>
      </c>
      <c r="AB245" s="12" t="str">
        <f t="shared" si="47"/>
        <v/>
      </c>
      <c r="AC245" s="12" t="str">
        <f t="shared" si="48"/>
        <v/>
      </c>
      <c r="AD245" s="837"/>
      <c r="AE245" s="837"/>
      <c r="AF245" s="837"/>
      <c r="AG245" s="837"/>
      <c r="AH245" s="505"/>
      <c r="AI245" s="827"/>
      <c r="AJ245" s="827"/>
      <c r="AK245" s="827"/>
      <c r="AL245" s="827"/>
      <c r="AM245" s="827"/>
      <c r="AN245" s="827"/>
      <c r="AO245" s="827"/>
      <c r="AP245" s="827"/>
      <c r="AQ245" s="827"/>
      <c r="AR245" s="492" t="str">
        <f t="shared" si="52"/>
        <v/>
      </c>
      <c r="AS245" s="895"/>
      <c r="AT245" s="506"/>
      <c r="AU245" s="266"/>
      <c r="BA245" s="251"/>
    </row>
    <row r="246" spans="1:53" s="246" customFormat="1" ht="30" customHeight="1" x14ac:dyDescent="0.25">
      <c r="A246" s="842"/>
      <c r="B246" s="13"/>
      <c r="C246" s="14"/>
      <c r="D246" s="14" t="str">
        <f>IFERROR(INDEX(DESEMPATE!$D$3:$D$28,MATCH('EXP GEN.'!B246,DESEMPATE!$C$3:$C$28,0)),"")</f>
        <v/>
      </c>
      <c r="E246" s="315" t="str">
        <f>IFERROR(IF(D246="","",IF(VLOOKUP(D246,DESEMPATE!D$3:$E$28,2,FALSE)=1,"N/A",IF(VLOOKUP(D246,DESEMPATE!D$3:$E$28,2,FALSE)&gt;=0.51,"SI","NO"))),"")</f>
        <v/>
      </c>
      <c r="F246" s="141"/>
      <c r="G246" s="261"/>
      <c r="H246" s="141"/>
      <c r="I246" s="259"/>
      <c r="J246" s="22"/>
      <c r="K246" s="492"/>
      <c r="L246" s="492"/>
      <c r="M246" s="492"/>
      <c r="N246" s="23"/>
      <c r="O246" s="289"/>
      <c r="P246" s="17"/>
      <c r="Q246" s="18" t="str">
        <f t="shared" si="53"/>
        <v/>
      </c>
      <c r="R246" s="19" t="str">
        <f>IFERROR(INDEX(PARAMETROS!$B$53:$B$79,MATCH(Q246,PARAMETROS!$A$53:$A$79,0)),"")</f>
        <v/>
      </c>
      <c r="S246" s="543"/>
      <c r="T246" s="19"/>
      <c r="U246" s="12" t="str">
        <f>IFERROR(IF(T246="","",IF(T246="COP","N/A",IF(OR(T246="USD",T246="US"),1,IF(T246="EUR",VLOOKUP(P246,'SH EURO'!$A$6:$B$6338,2,FALSE),"INGRESAR TASA")))),"")</f>
        <v/>
      </c>
      <c r="V246" s="559" t="str">
        <f t="shared" si="49"/>
        <v/>
      </c>
      <c r="W246" s="21" t="str">
        <f>IFERROR(IF(T246="","",IF(T246="COP",1,IF(U246&lt;&gt;"N/A",VLOOKUP(P246,'SH TRM'!$A$9:$B$8912,2,FALSE),"REVISAR"))),"")</f>
        <v/>
      </c>
      <c r="X246" s="562" t="str">
        <f t="shared" si="50"/>
        <v/>
      </c>
      <c r="Y246" s="12" t="str">
        <f t="shared" si="51"/>
        <v/>
      </c>
      <c r="Z246" s="12" t="str">
        <f t="shared" si="45"/>
        <v/>
      </c>
      <c r="AA246" s="12" t="str">
        <f t="shared" si="46"/>
        <v/>
      </c>
      <c r="AB246" s="12" t="str">
        <f t="shared" si="47"/>
        <v/>
      </c>
      <c r="AC246" s="12" t="str">
        <f t="shared" si="48"/>
        <v/>
      </c>
      <c r="AD246" s="837"/>
      <c r="AE246" s="837"/>
      <c r="AF246" s="837"/>
      <c r="AG246" s="837"/>
      <c r="AH246" s="505"/>
      <c r="AI246" s="827"/>
      <c r="AJ246" s="827"/>
      <c r="AK246" s="827"/>
      <c r="AL246" s="827"/>
      <c r="AM246" s="827"/>
      <c r="AN246" s="827"/>
      <c r="AO246" s="827"/>
      <c r="AP246" s="827"/>
      <c r="AQ246" s="827"/>
      <c r="AR246" s="492" t="str">
        <f t="shared" si="52"/>
        <v/>
      </c>
      <c r="AS246" s="895"/>
      <c r="AT246" s="506"/>
      <c r="AU246" s="266"/>
      <c r="BA246" s="251"/>
    </row>
    <row r="247" spans="1:53" s="246" customFormat="1" ht="30" customHeight="1" x14ac:dyDescent="0.25">
      <c r="A247" s="842"/>
      <c r="B247" s="13"/>
      <c r="C247" s="14"/>
      <c r="D247" s="14" t="str">
        <f>IFERROR(INDEX(DESEMPATE!$D$3:$D$28,MATCH('EXP GEN.'!B247,DESEMPATE!$C$3:$C$28,0)),"")</f>
        <v/>
      </c>
      <c r="E247" s="315" t="str">
        <f>IFERROR(IF(D247="","",IF(VLOOKUP(D247,DESEMPATE!D$3:$E$28,2,FALSE)=1,"N/A",IF(VLOOKUP(D247,DESEMPATE!D$3:$E$28,2,FALSE)&gt;=0.51,"SI","NO"))),"")</f>
        <v/>
      </c>
      <c r="F247" s="141"/>
      <c r="G247" s="261"/>
      <c r="H247" s="141"/>
      <c r="I247" s="259"/>
      <c r="J247" s="22"/>
      <c r="K247" s="492"/>
      <c r="L247" s="492"/>
      <c r="M247" s="492"/>
      <c r="N247" s="23"/>
      <c r="O247" s="289"/>
      <c r="P247" s="17"/>
      <c r="Q247" s="18" t="str">
        <f t="shared" si="53"/>
        <v/>
      </c>
      <c r="R247" s="19" t="str">
        <f>IFERROR(INDEX(PARAMETROS!$B$53:$B$79,MATCH(Q247,PARAMETROS!$A$53:$A$79,0)),"")</f>
        <v/>
      </c>
      <c r="S247" s="543"/>
      <c r="T247" s="19"/>
      <c r="U247" s="12" t="str">
        <f>IFERROR(IF(T247="","",IF(T247="COP","N/A",IF(OR(T247="USD",T247="US"),1,IF(T247="EUR",VLOOKUP(P247,'SH EURO'!$A$6:$B$6338,2,FALSE),"INGRESAR TASA")))),"")</f>
        <v/>
      </c>
      <c r="V247" s="559" t="str">
        <f t="shared" si="49"/>
        <v/>
      </c>
      <c r="W247" s="21" t="str">
        <f>IFERROR(IF(T247="","",IF(T247="COP",1,IF(U247&lt;&gt;"N/A",VLOOKUP(P247,'SH TRM'!$A$9:$B$8912,2,FALSE),"REVISAR"))),"")</f>
        <v/>
      </c>
      <c r="X247" s="562" t="str">
        <f t="shared" si="50"/>
        <v/>
      </c>
      <c r="Y247" s="12" t="str">
        <f t="shared" si="51"/>
        <v/>
      </c>
      <c r="Z247" s="12" t="str">
        <f t="shared" si="45"/>
        <v/>
      </c>
      <c r="AA247" s="12" t="str">
        <f t="shared" si="46"/>
        <v/>
      </c>
      <c r="AB247" s="12" t="str">
        <f t="shared" si="47"/>
        <v/>
      </c>
      <c r="AC247" s="12" t="str">
        <f t="shared" si="48"/>
        <v/>
      </c>
      <c r="AD247" s="837"/>
      <c r="AE247" s="837"/>
      <c r="AF247" s="837"/>
      <c r="AG247" s="837"/>
      <c r="AH247" s="505"/>
      <c r="AI247" s="827"/>
      <c r="AJ247" s="827"/>
      <c r="AK247" s="827"/>
      <c r="AL247" s="827"/>
      <c r="AM247" s="827"/>
      <c r="AN247" s="827"/>
      <c r="AO247" s="827"/>
      <c r="AP247" s="827"/>
      <c r="AQ247" s="827"/>
      <c r="AR247" s="492" t="str">
        <f t="shared" si="52"/>
        <v/>
      </c>
      <c r="AS247" s="895"/>
      <c r="AT247" s="506"/>
      <c r="AU247" s="266"/>
      <c r="BA247" s="251"/>
    </row>
    <row r="248" spans="1:53" s="246" customFormat="1" ht="30" customHeight="1" x14ac:dyDescent="0.25">
      <c r="A248" s="843"/>
      <c r="B248" s="13"/>
      <c r="C248" s="14"/>
      <c r="D248" s="14" t="str">
        <f>IFERROR(INDEX(DESEMPATE!$D$3:$D$28,MATCH('EXP GEN.'!B248,DESEMPATE!$C$3:$C$28,0)),"")</f>
        <v/>
      </c>
      <c r="E248" s="315" t="str">
        <f>IFERROR(IF(D248="","",IF(VLOOKUP(D248,DESEMPATE!D$3:$E$28,2,FALSE)=1,"N/A",IF(VLOOKUP(D248,DESEMPATE!D$3:$E$28,2,FALSE)&gt;=0.51,"SI","NO"))),"")</f>
        <v/>
      </c>
      <c r="F248" s="22"/>
      <c r="G248" s="255"/>
      <c r="H248" s="22"/>
      <c r="I248" s="256"/>
      <c r="J248" s="22"/>
      <c r="K248" s="492"/>
      <c r="L248" s="492"/>
      <c r="M248" s="492"/>
      <c r="N248" s="23"/>
      <c r="O248" s="289"/>
      <c r="P248" s="17"/>
      <c r="Q248" s="18" t="str">
        <f t="shared" si="53"/>
        <v/>
      </c>
      <c r="R248" s="19" t="str">
        <f>IFERROR(INDEX(PARAMETROS!$B$53:$B$79,MATCH(Q248,PARAMETROS!$A$53:$A$79,0)),"")</f>
        <v/>
      </c>
      <c r="S248" s="544"/>
      <c r="T248" s="19"/>
      <c r="U248" s="12" t="str">
        <f>IFERROR(IF(T248="","",IF(T248="COP","N/A",IF(OR(T248="USD",T248="US"),1,IF(T248="EUR",VLOOKUP(P248,'SH EURO'!$A$6:$B$6338,2,FALSE),"INGRESAR TASA")))),"")</f>
        <v/>
      </c>
      <c r="V248" s="559" t="str">
        <f t="shared" si="49"/>
        <v/>
      </c>
      <c r="W248" s="21" t="str">
        <f>IFERROR(IF(T248="","",IF(T248="COP",1,IF(U248&lt;&gt;"N/A",VLOOKUP(P248,'SH TRM'!$A$9:$B$8912,2,FALSE),"REVISAR"))),"")</f>
        <v/>
      </c>
      <c r="X248" s="562" t="str">
        <f t="shared" si="50"/>
        <v/>
      </c>
      <c r="Y248" s="12" t="str">
        <f t="shared" si="51"/>
        <v/>
      </c>
      <c r="Z248" s="12" t="str">
        <f t="shared" si="45"/>
        <v/>
      </c>
      <c r="AA248" s="12" t="str">
        <f t="shared" si="46"/>
        <v/>
      </c>
      <c r="AB248" s="12" t="str">
        <f t="shared" si="47"/>
        <v/>
      </c>
      <c r="AC248" s="12" t="str">
        <f t="shared" si="48"/>
        <v/>
      </c>
      <c r="AD248" s="838"/>
      <c r="AE248" s="838"/>
      <c r="AF248" s="838"/>
      <c r="AG248" s="838"/>
      <c r="AH248" s="341"/>
      <c r="AI248" s="827"/>
      <c r="AJ248" s="827"/>
      <c r="AK248" s="827"/>
      <c r="AL248" s="827"/>
      <c r="AM248" s="827"/>
      <c r="AN248" s="827"/>
      <c r="AO248" s="827"/>
      <c r="AP248" s="827"/>
      <c r="AQ248" s="827"/>
      <c r="AR248" s="492" t="str">
        <f t="shared" si="52"/>
        <v/>
      </c>
      <c r="AS248" s="895"/>
      <c r="AT248" s="264"/>
      <c r="AU248" s="266"/>
      <c r="BA248" s="251"/>
    </row>
    <row r="249" spans="1:53" s="246" customFormat="1" ht="30" customHeight="1" x14ac:dyDescent="0.25">
      <c r="A249" s="843"/>
      <c r="B249" s="13"/>
      <c r="C249" s="14"/>
      <c r="D249" s="14" t="str">
        <f>IFERROR(INDEX(DESEMPATE!$D$3:$D$28,MATCH('EXP GEN.'!B249,DESEMPATE!$C$3:$C$28,0)),"")</f>
        <v/>
      </c>
      <c r="E249" s="315" t="str">
        <f>IFERROR(IF(D249="","",IF(VLOOKUP(D249,DESEMPATE!D$3:$E$28,2,FALSE)=1,"N/A",IF(VLOOKUP(D249,DESEMPATE!D$3:$E$28,2,FALSE)&gt;=0.51,"SI","NO"))),"")</f>
        <v/>
      </c>
      <c r="F249" s="22"/>
      <c r="G249" s="255"/>
      <c r="H249" s="22"/>
      <c r="I249" s="256"/>
      <c r="J249" s="22"/>
      <c r="K249" s="492"/>
      <c r="L249" s="492"/>
      <c r="M249" s="492"/>
      <c r="N249" s="16"/>
      <c r="O249" s="17"/>
      <c r="P249" s="17"/>
      <c r="Q249" s="18" t="str">
        <f t="shared" si="53"/>
        <v/>
      </c>
      <c r="R249" s="19" t="str">
        <f>IFERROR(INDEX(PARAMETROS!$B$53:$B$79,MATCH(Q249,PARAMETROS!$A$53:$A$79,0)),"")</f>
        <v/>
      </c>
      <c r="S249" s="544"/>
      <c r="T249" s="20"/>
      <c r="U249" s="12" t="str">
        <f>IFERROR(IF(T249="","",IF(T249="COP","N/A",IF(OR(T249="USD",T249="US"),1,IF(T249="EUR",VLOOKUP(P249,'SH EURO'!$A$6:$B$6338,2,FALSE),"INGRESAR TASA")))),"")</f>
        <v/>
      </c>
      <c r="V249" s="559" t="str">
        <f t="shared" si="49"/>
        <v/>
      </c>
      <c r="W249" s="21" t="str">
        <f>IFERROR(IF(T249="","",IF(T249="COP",1,IF(U249&lt;&gt;"N/A",VLOOKUP(P249,'SH TRM'!$A$9:$B$8912,2,FALSE),"REVISAR"))),"")</f>
        <v/>
      </c>
      <c r="X249" s="562" t="str">
        <f t="shared" si="50"/>
        <v/>
      </c>
      <c r="Y249" s="12" t="str">
        <f t="shared" si="51"/>
        <v/>
      </c>
      <c r="Z249" s="12" t="str">
        <f t="shared" si="45"/>
        <v/>
      </c>
      <c r="AA249" s="12" t="str">
        <f t="shared" si="46"/>
        <v/>
      </c>
      <c r="AB249" s="12" t="str">
        <f t="shared" si="47"/>
        <v/>
      </c>
      <c r="AC249" s="12" t="str">
        <f t="shared" si="48"/>
        <v/>
      </c>
      <c r="AD249" s="838"/>
      <c r="AE249" s="838"/>
      <c r="AF249" s="838"/>
      <c r="AG249" s="838"/>
      <c r="AH249" s="341"/>
      <c r="AI249" s="827"/>
      <c r="AJ249" s="827"/>
      <c r="AK249" s="827"/>
      <c r="AL249" s="827"/>
      <c r="AM249" s="827"/>
      <c r="AN249" s="827"/>
      <c r="AO249" s="827"/>
      <c r="AP249" s="827"/>
      <c r="AQ249" s="827"/>
      <c r="AR249" s="495" t="str">
        <f t="shared" si="52"/>
        <v/>
      </c>
      <c r="AS249" s="895"/>
      <c r="AT249" s="264"/>
      <c r="AU249" s="266"/>
      <c r="BA249" s="251"/>
    </row>
    <row r="250" spans="1:53" s="246" customFormat="1" ht="30" customHeight="1" x14ac:dyDescent="0.25">
      <c r="A250" s="843"/>
      <c r="B250" s="13"/>
      <c r="C250" s="14"/>
      <c r="D250" s="14" t="str">
        <f>IFERROR(INDEX(DESEMPATE!$D$3:$D$28,MATCH('EXP GEN.'!B250,DESEMPATE!$C$3:$C$28,0)),"")</f>
        <v/>
      </c>
      <c r="E250" s="315" t="str">
        <f>IFERROR(IF(D250="","",IF(VLOOKUP(D250,DESEMPATE!D$3:$E$28,2,FALSE)=1,"N/A",IF(VLOOKUP(D250,DESEMPATE!D$3:$E$28,2,FALSE)&gt;=0.51,"SI","NO"))),"")</f>
        <v/>
      </c>
      <c r="F250" s="22"/>
      <c r="G250" s="255"/>
      <c r="H250" s="22"/>
      <c r="I250" s="256"/>
      <c r="J250" s="22"/>
      <c r="K250" s="492"/>
      <c r="L250" s="492"/>
      <c r="M250" s="492"/>
      <c r="N250" s="16"/>
      <c r="O250" s="17"/>
      <c r="P250" s="17"/>
      <c r="Q250" s="18" t="str">
        <f t="shared" si="53"/>
        <v/>
      </c>
      <c r="R250" s="19" t="str">
        <f>IFERROR(INDEX(PARAMETROS!$B$53:$B$79,MATCH(Q250,PARAMETROS!$A$53:$A$79,0)),"")</f>
        <v/>
      </c>
      <c r="S250" s="544"/>
      <c r="T250" s="20"/>
      <c r="U250" s="12" t="str">
        <f>IFERROR(IF(T250="","",IF(T250="COP","N/A",IF(OR(T250="USD",T250="US"),1,IF(T250="EUR",VLOOKUP(P250,'SH EURO'!$A$6:$B$6338,2,FALSE),"INGRESAR TASA")))),"")</f>
        <v/>
      </c>
      <c r="V250" s="559" t="str">
        <f t="shared" si="49"/>
        <v/>
      </c>
      <c r="W250" s="21" t="str">
        <f>IFERROR(IF(T250="","",IF(T250="COP",1,IF(U250&lt;&gt;"N/A",VLOOKUP(P250,'SH TRM'!$A$9:$B$8912,2,FALSE),"REVISAR"))),"")</f>
        <v/>
      </c>
      <c r="X250" s="562" t="str">
        <f t="shared" si="50"/>
        <v/>
      </c>
      <c r="Y250" s="12" t="str">
        <f t="shared" si="51"/>
        <v/>
      </c>
      <c r="Z250" s="12" t="str">
        <f t="shared" si="45"/>
        <v/>
      </c>
      <c r="AA250" s="12" t="str">
        <f t="shared" si="46"/>
        <v/>
      </c>
      <c r="AB250" s="12" t="str">
        <f t="shared" si="47"/>
        <v/>
      </c>
      <c r="AC250" s="12" t="str">
        <f t="shared" si="48"/>
        <v/>
      </c>
      <c r="AD250" s="838"/>
      <c r="AE250" s="838"/>
      <c r="AF250" s="838"/>
      <c r="AG250" s="838"/>
      <c r="AH250" s="341"/>
      <c r="AI250" s="830"/>
      <c r="AJ250" s="831"/>
      <c r="AK250" s="832"/>
      <c r="AL250" s="830"/>
      <c r="AM250" s="831"/>
      <c r="AN250" s="832"/>
      <c r="AO250" s="830"/>
      <c r="AP250" s="831"/>
      <c r="AQ250" s="832"/>
      <c r="AR250" s="492" t="str">
        <f t="shared" si="52"/>
        <v/>
      </c>
      <c r="AS250" s="895"/>
      <c r="AT250" s="264"/>
      <c r="AU250" s="266"/>
      <c r="BA250" s="251"/>
    </row>
    <row r="251" spans="1:53" s="246" customFormat="1" ht="30" customHeight="1" x14ac:dyDescent="0.25">
      <c r="A251" s="843"/>
      <c r="B251" s="13"/>
      <c r="C251" s="14"/>
      <c r="D251" s="14" t="str">
        <f>IFERROR(INDEX(DESEMPATE!$D$3:$D$28,MATCH('EXP GEN.'!B251,DESEMPATE!$C$3:$C$28,0)),"")</f>
        <v/>
      </c>
      <c r="E251" s="315" t="str">
        <f>IFERROR(IF(D251="","",IF(VLOOKUP(D251,DESEMPATE!D$3:$E$28,2,FALSE)=1,"N/A",IF(VLOOKUP(D251,DESEMPATE!D$3:$E$28,2,FALSE)&gt;=0.51,"SI","NO"))),"")</f>
        <v/>
      </c>
      <c r="F251" s="22"/>
      <c r="G251" s="255"/>
      <c r="H251" s="22"/>
      <c r="I251" s="256"/>
      <c r="J251" s="22"/>
      <c r="K251" s="495"/>
      <c r="L251" s="495"/>
      <c r="M251" s="495"/>
      <c r="N251" s="16"/>
      <c r="O251" s="17"/>
      <c r="P251" s="17"/>
      <c r="Q251" s="18" t="str">
        <f t="shared" si="53"/>
        <v/>
      </c>
      <c r="R251" s="19" t="str">
        <f>IFERROR(INDEX(PARAMETROS!$B$53:$B$79,MATCH(Q251,PARAMETROS!$A$53:$A$79,0)),"")</f>
        <v/>
      </c>
      <c r="S251" s="544"/>
      <c r="T251" s="20"/>
      <c r="U251" s="12" t="str">
        <f>IFERROR(IF(T251="","",IF(T251="COP","N/A",IF(OR(T251="USD",T251="US"),1,IF(T251="EUR",VLOOKUP(P251,'SH EURO'!$A$6:$B$6338,2,FALSE),"INGRESAR TASA")))),"")</f>
        <v/>
      </c>
      <c r="V251" s="559" t="str">
        <f t="shared" si="49"/>
        <v/>
      </c>
      <c r="W251" s="21" t="str">
        <f>IFERROR(IF(T251="","",IF(T251="COP",1,IF(U251&lt;&gt;"N/A",VLOOKUP(P251,'SH TRM'!$A$9:$B$8912,2,FALSE),"REVISAR"))),"")</f>
        <v/>
      </c>
      <c r="X251" s="562" t="str">
        <f t="shared" si="50"/>
        <v/>
      </c>
      <c r="Y251" s="12" t="str">
        <f t="shared" si="51"/>
        <v/>
      </c>
      <c r="Z251" s="12" t="str">
        <f t="shared" si="45"/>
        <v/>
      </c>
      <c r="AA251" s="12" t="str">
        <f t="shared" si="46"/>
        <v/>
      </c>
      <c r="AB251" s="12" t="str">
        <f t="shared" si="47"/>
        <v/>
      </c>
      <c r="AC251" s="12" t="str">
        <f t="shared" si="48"/>
        <v/>
      </c>
      <c r="AD251" s="838"/>
      <c r="AE251" s="838"/>
      <c r="AF251" s="838"/>
      <c r="AG251" s="838"/>
      <c r="AH251" s="341"/>
      <c r="AI251" s="827"/>
      <c r="AJ251" s="827"/>
      <c r="AK251" s="827"/>
      <c r="AL251" s="827"/>
      <c r="AM251" s="827"/>
      <c r="AN251" s="827"/>
      <c r="AO251" s="827"/>
      <c r="AP251" s="827"/>
      <c r="AQ251" s="827"/>
      <c r="AR251" s="495" t="str">
        <f t="shared" si="52"/>
        <v/>
      </c>
      <c r="AS251" s="895"/>
      <c r="AT251" s="264"/>
      <c r="AU251" s="266"/>
      <c r="BA251" s="251"/>
    </row>
    <row r="252" spans="1:53" s="246" customFormat="1" ht="30" customHeight="1" thickBot="1" x14ac:dyDescent="0.3">
      <c r="A252" s="844"/>
      <c r="B252" s="35"/>
      <c r="C252" s="137"/>
      <c r="D252" s="47" t="str">
        <f>IFERROR(INDEX(DESEMPATE!$D$3:$D$28,MATCH('EXP GEN.'!B252,DESEMPATE!$C$3:$C$28,0)),"")</f>
        <v/>
      </c>
      <c r="E252" s="336" t="str">
        <f>IFERROR(IF(D252="","",IF(VLOOKUP(D252,DESEMPATE!D$3:$E$28,2,FALSE)=1,"N/A",IF(VLOOKUP(D252,DESEMPATE!D$3:$E$28,2,FALSE)&gt;=0.51,"SI","NO"))),"")</f>
        <v/>
      </c>
      <c r="F252" s="138"/>
      <c r="G252" s="260"/>
      <c r="H252" s="138"/>
      <c r="I252" s="258"/>
      <c r="J252" s="138"/>
      <c r="K252" s="496"/>
      <c r="L252" s="496"/>
      <c r="M252" s="496"/>
      <c r="N252" s="37"/>
      <c r="O252" s="364"/>
      <c r="P252" s="364"/>
      <c r="Q252" s="38" t="str">
        <f t="shared" si="53"/>
        <v/>
      </c>
      <c r="R252" s="39" t="str">
        <f>IFERROR(INDEX(PARAMETROS!$B$53:$B$79,MATCH(Q252,PARAMETROS!$A$53:$A$79,0)),"")</f>
        <v/>
      </c>
      <c r="S252" s="545"/>
      <c r="T252" s="40"/>
      <c r="U252" s="42" t="str">
        <f>IFERROR(IF(T252="","",IF(T252="COP","N/A",IF(OR(T252="USD",T252="US"),1,IF(T252="EUR",VLOOKUP(P252,'SH EURO'!$A$6:$B$6338,2,FALSE),"INGRESAR TASA")))),"")</f>
        <v/>
      </c>
      <c r="V252" s="560" t="str">
        <f t="shared" si="49"/>
        <v/>
      </c>
      <c r="W252" s="21" t="str">
        <f>IFERROR(IF(T252="","",IF(T252="COP",1,IF(U252&lt;&gt;"N/A",VLOOKUP(P252,'SH TRM'!$A$9:$B$8912,2,FALSE),"REVISAR"))),"")</f>
        <v/>
      </c>
      <c r="X252" s="563" t="str">
        <f t="shared" si="50"/>
        <v/>
      </c>
      <c r="Y252" s="42" t="str">
        <f t="shared" si="51"/>
        <v/>
      </c>
      <c r="Z252" s="42" t="str">
        <f t="shared" si="45"/>
        <v/>
      </c>
      <c r="AA252" s="42" t="str">
        <f t="shared" si="46"/>
        <v/>
      </c>
      <c r="AB252" s="42" t="str">
        <f t="shared" si="47"/>
        <v/>
      </c>
      <c r="AC252" s="42" t="str">
        <f t="shared" si="48"/>
        <v/>
      </c>
      <c r="AD252" s="839"/>
      <c r="AE252" s="839"/>
      <c r="AF252" s="839"/>
      <c r="AG252" s="839"/>
      <c r="AH252" s="342"/>
      <c r="AI252" s="828"/>
      <c r="AJ252" s="828"/>
      <c r="AK252" s="828"/>
      <c r="AL252" s="828"/>
      <c r="AM252" s="828"/>
      <c r="AN252" s="828"/>
      <c r="AO252" s="828"/>
      <c r="AP252" s="828"/>
      <c r="AQ252" s="828"/>
      <c r="AR252" s="496" t="str">
        <f t="shared" si="52"/>
        <v/>
      </c>
      <c r="AS252" s="896"/>
      <c r="AT252" s="263"/>
      <c r="AU252" s="266"/>
      <c r="BA252" s="251"/>
    </row>
    <row r="253" spans="1:53" s="246" customFormat="1" ht="30" customHeight="1" x14ac:dyDescent="0.25">
      <c r="A253" s="841" t="s">
        <v>176</v>
      </c>
      <c r="B253" s="26"/>
      <c r="C253" s="140"/>
      <c r="D253" s="140" t="str">
        <f>IFERROR(INDEX(DESEMPATE!$D$3:$D$28,MATCH('EXP GEN.'!B253,DESEMPATE!$C$3:$C$28,0)),"")</f>
        <v/>
      </c>
      <c r="E253" s="315" t="str">
        <f>IFERROR(IF(D253="","",IF(VLOOKUP(D253,DESEMPATE!D$3:$E$28,2,FALSE)=1,"N/A",IF(VLOOKUP(D253,DESEMPATE!D$3:$E$28,2,FALSE)&gt;=0.51,"SI","NO"))),"")</f>
        <v/>
      </c>
      <c r="F253" s="34"/>
      <c r="G253" s="254"/>
      <c r="H253" s="34"/>
      <c r="I253" s="257"/>
      <c r="J253" s="34"/>
      <c r="K253" s="494"/>
      <c r="L253" s="494"/>
      <c r="M253" s="494"/>
      <c r="N253" s="46"/>
      <c r="O253" s="29"/>
      <c r="P253" s="29"/>
      <c r="Q253" s="30" t="str">
        <f t="shared" si="53"/>
        <v/>
      </c>
      <c r="R253" s="139" t="str">
        <f>IFERROR(INDEX(PARAMETROS!$B$53:$B$79,MATCH(Q253,PARAMETROS!$A$53:$A$79,0)),"")</f>
        <v/>
      </c>
      <c r="S253" s="542"/>
      <c r="T253" s="31"/>
      <c r="U253" s="33" t="str">
        <f>IFERROR(IF(T253="","",IF(T253="COP","N/A",IF(OR(T253="USD",T253="US"),1,IF(T253="EUR",VLOOKUP(P253,'SH EURO'!$A$6:$B$6338,2,FALSE),"INGRESAR TASA")))),"")</f>
        <v/>
      </c>
      <c r="V253" s="558" t="str">
        <f t="shared" si="49"/>
        <v/>
      </c>
      <c r="W253" s="21" t="str">
        <f>IFERROR(IF(T253="","",IF(T253="COP",1,IF(U253&lt;&gt;"N/A",VLOOKUP(P253,'SH TRM'!$A$9:$B$8912,2,FALSE),"REVISAR"))),"")</f>
        <v/>
      </c>
      <c r="X253" s="561" t="str">
        <f t="shared" si="50"/>
        <v/>
      </c>
      <c r="Y253" s="33" t="str">
        <f t="shared" si="51"/>
        <v/>
      </c>
      <c r="Z253" s="33" t="str">
        <f t="shared" si="45"/>
        <v/>
      </c>
      <c r="AA253" s="33" t="str">
        <f t="shared" si="46"/>
        <v/>
      </c>
      <c r="AB253" s="33" t="str">
        <f t="shared" si="47"/>
        <v/>
      </c>
      <c r="AC253" s="33" t="str">
        <f t="shared" si="48"/>
        <v/>
      </c>
      <c r="AD253" s="836" t="str">
        <f>IFERROR(IF(COUNTIF(AC253:AC262,"")=10,"",IF(SUM(AC253:AC262)&gt;=CM010EG,"CUMPLE","NO CUMPLE")),"")</f>
        <v/>
      </c>
      <c r="AE253" s="836" t="str">
        <f>IFERROR(IF(COUNTIF(Z253:Z262,"")=10,"",IF(COUNTIF(E253:E262,"N/A")&gt;0,IF(SUMIF(E253:E262,"N/A",Z253:Z262)&gt;=CM010EGC1,"CUMPLE","NO CUMPLE"),IF(AND(SUM(Z253:Z262)&gt;=CM010EGC1,SUMIF(E253:E262,"SI",Z253:Z262)&gt;=0.51*SUM(Z253:Z262)),"CUMPLE","NO CUMPLE"))),"")</f>
        <v/>
      </c>
      <c r="AF253" s="836" t="str">
        <f>IFERROR(IF(COUNTIF(AA253:AA262,"")=10,"",IF(COUNTIF(E253:E262,"N/A")&gt;0,IF(SUMIF(E253:E262,"N/A",AA253:AA262)&gt;=CM010EGC2,"CUMPLE","NO CUMPLE"),IF(SUM(AA253:AA262)&gt;=CM010EGC2,"CUMPLE","NO CUMPLE"))),"")</f>
        <v/>
      </c>
      <c r="AG253" s="836" t="str">
        <f>IFERROR(IF(COUNTIF(AB253:AB262,"")=10,"",IF(COUNTIF(E253:E262,"N/A")&gt;0,IF(SUMIF(E253:E262,"N/A",AB253:AB262)&gt;=CM010EGC3,"CUMPLE","NO CUMPLE"),IF(SUM(AB253:AB262)&gt;=CM010EGC3,"CUMPLE","NO CUMPLE"))),"")</f>
        <v/>
      </c>
      <c r="AH253" s="340"/>
      <c r="AI253" s="829"/>
      <c r="AJ253" s="829"/>
      <c r="AK253" s="829"/>
      <c r="AL253" s="829"/>
      <c r="AM253" s="829"/>
      <c r="AN253" s="829"/>
      <c r="AO253" s="829"/>
      <c r="AP253" s="829"/>
      <c r="AQ253" s="829"/>
      <c r="AR253" s="494" t="str">
        <f t="shared" si="52"/>
        <v/>
      </c>
      <c r="AS253" s="894" t="s">
        <v>209</v>
      </c>
      <c r="AT253" s="265"/>
      <c r="AU253" s="266"/>
      <c r="BA253" s="251"/>
    </row>
    <row r="254" spans="1:53" s="246" customFormat="1" ht="30" customHeight="1" x14ac:dyDescent="0.25">
      <c r="A254" s="842"/>
      <c r="B254" s="13"/>
      <c r="C254" s="14"/>
      <c r="D254" s="14" t="str">
        <f>IFERROR(INDEX(DESEMPATE!$D$3:$D$28,MATCH('EXP GEN.'!B254,DESEMPATE!$C$3:$C$28,0)),"")</f>
        <v/>
      </c>
      <c r="E254" s="315" t="str">
        <f>IFERROR(IF(D254="","",IF(VLOOKUP(D254,DESEMPATE!D$3:$E$28,2,FALSE)=1,"N/A",IF(VLOOKUP(D254,DESEMPATE!D$3:$E$28,2,FALSE)&gt;=0.51,"SI","NO"))),"")</f>
        <v/>
      </c>
      <c r="F254" s="141"/>
      <c r="G254" s="261"/>
      <c r="H254" s="141"/>
      <c r="I254" s="259"/>
      <c r="J254" s="22"/>
      <c r="K254" s="492"/>
      <c r="L254" s="492"/>
      <c r="M254" s="492"/>
      <c r="N254" s="23"/>
      <c r="O254" s="289"/>
      <c r="P254" s="17"/>
      <c r="Q254" s="18" t="str">
        <f t="shared" si="53"/>
        <v/>
      </c>
      <c r="R254" s="19" t="str">
        <f>IFERROR(INDEX(PARAMETROS!$B$53:$B$79,MATCH(Q254,PARAMETROS!$A$53:$A$79,0)),"")</f>
        <v/>
      </c>
      <c r="S254" s="543"/>
      <c r="T254" s="19"/>
      <c r="U254" s="12" t="str">
        <f>IFERROR(IF(T254="","",IF(T254="COP","N/A",IF(OR(T254="USD",T254="US"),1,IF(T254="EUR",VLOOKUP(P254,'SH EURO'!$A$6:$B$6338,2,FALSE),"INGRESAR TASA")))),"")</f>
        <v/>
      </c>
      <c r="V254" s="559" t="str">
        <f t="shared" si="49"/>
        <v/>
      </c>
      <c r="W254" s="21" t="str">
        <f>IFERROR(IF(T254="","",IF(T254="COP",1,IF(U254&lt;&gt;"N/A",VLOOKUP(P254,'SH TRM'!$A$9:$B$8912,2,FALSE),"REVISAR"))),"")</f>
        <v/>
      </c>
      <c r="X254" s="562" t="str">
        <f t="shared" si="50"/>
        <v/>
      </c>
      <c r="Y254" s="12" t="str">
        <f t="shared" si="51"/>
        <v/>
      </c>
      <c r="Z254" s="12" t="str">
        <f t="shared" si="45"/>
        <v/>
      </c>
      <c r="AA254" s="12" t="str">
        <f t="shared" si="46"/>
        <v/>
      </c>
      <c r="AB254" s="12" t="str">
        <f t="shared" si="47"/>
        <v/>
      </c>
      <c r="AC254" s="12" t="str">
        <f t="shared" si="48"/>
        <v/>
      </c>
      <c r="AD254" s="837"/>
      <c r="AE254" s="837"/>
      <c r="AF254" s="837"/>
      <c r="AG254" s="837"/>
      <c r="AH254" s="505"/>
      <c r="AI254" s="827"/>
      <c r="AJ254" s="827"/>
      <c r="AK254" s="827"/>
      <c r="AL254" s="827"/>
      <c r="AM254" s="827"/>
      <c r="AN254" s="827"/>
      <c r="AO254" s="827"/>
      <c r="AP254" s="827"/>
      <c r="AQ254" s="827"/>
      <c r="AR254" s="492" t="str">
        <f t="shared" si="52"/>
        <v/>
      </c>
      <c r="AS254" s="895"/>
      <c r="AT254" s="506"/>
      <c r="AU254" s="266"/>
      <c r="BA254" s="251"/>
    </row>
    <row r="255" spans="1:53" s="246" customFormat="1" ht="30" customHeight="1" x14ac:dyDescent="0.25">
      <c r="A255" s="842"/>
      <c r="B255" s="13"/>
      <c r="C255" s="14"/>
      <c r="D255" s="14" t="str">
        <f>IFERROR(INDEX(DESEMPATE!$D$3:$D$28,MATCH('EXP GEN.'!B255,DESEMPATE!$C$3:$C$28,0)),"")</f>
        <v/>
      </c>
      <c r="E255" s="315" t="str">
        <f>IFERROR(IF(D255="","",IF(VLOOKUP(D255,DESEMPATE!D$3:$E$28,2,FALSE)=1,"N/A",IF(VLOOKUP(D255,DESEMPATE!D$3:$E$28,2,FALSE)&gt;=0.51,"SI","NO"))),"")</f>
        <v/>
      </c>
      <c r="F255" s="141"/>
      <c r="G255" s="261"/>
      <c r="H255" s="141"/>
      <c r="I255" s="259"/>
      <c r="J255" s="22"/>
      <c r="K255" s="492"/>
      <c r="L255" s="492"/>
      <c r="M255" s="492"/>
      <c r="N255" s="23"/>
      <c r="O255" s="289"/>
      <c r="P255" s="17"/>
      <c r="Q255" s="18" t="str">
        <f t="shared" si="53"/>
        <v/>
      </c>
      <c r="R255" s="19" t="str">
        <f>IFERROR(INDEX(PARAMETROS!$B$53:$B$79,MATCH(Q255,PARAMETROS!$A$53:$A$79,0)),"")</f>
        <v/>
      </c>
      <c r="S255" s="543"/>
      <c r="T255" s="19"/>
      <c r="U255" s="12" t="str">
        <f>IFERROR(IF(T255="","",IF(T255="COP","N/A",IF(OR(T255="USD",T255="US"),1,IF(T255="EUR",VLOOKUP(P255,'SH EURO'!$A$6:$B$6338,2,FALSE),"INGRESAR TASA")))),"")</f>
        <v/>
      </c>
      <c r="V255" s="559" t="str">
        <f t="shared" si="49"/>
        <v/>
      </c>
      <c r="W255" s="21" t="str">
        <f>IFERROR(IF(T255="","",IF(T255="COP",1,IF(U255&lt;&gt;"N/A",VLOOKUP(P255,'SH TRM'!$A$9:$B$8912,2,FALSE),"REVISAR"))),"")</f>
        <v/>
      </c>
      <c r="X255" s="562" t="str">
        <f t="shared" si="50"/>
        <v/>
      </c>
      <c r="Y255" s="12" t="str">
        <f t="shared" si="51"/>
        <v/>
      </c>
      <c r="Z255" s="12" t="str">
        <f t="shared" si="45"/>
        <v/>
      </c>
      <c r="AA255" s="12" t="str">
        <f t="shared" si="46"/>
        <v/>
      </c>
      <c r="AB255" s="12" t="str">
        <f t="shared" si="47"/>
        <v/>
      </c>
      <c r="AC255" s="12" t="str">
        <f t="shared" si="48"/>
        <v/>
      </c>
      <c r="AD255" s="837"/>
      <c r="AE255" s="837"/>
      <c r="AF255" s="837"/>
      <c r="AG255" s="837"/>
      <c r="AH255" s="505"/>
      <c r="AI255" s="827"/>
      <c r="AJ255" s="827"/>
      <c r="AK255" s="827"/>
      <c r="AL255" s="827"/>
      <c r="AM255" s="827"/>
      <c r="AN255" s="827"/>
      <c r="AO255" s="827"/>
      <c r="AP255" s="827"/>
      <c r="AQ255" s="827"/>
      <c r="AR255" s="492" t="str">
        <f t="shared" si="52"/>
        <v/>
      </c>
      <c r="AS255" s="895"/>
      <c r="AT255" s="506"/>
      <c r="AU255" s="266"/>
      <c r="BA255" s="251"/>
    </row>
    <row r="256" spans="1:53" s="246" customFormat="1" ht="30" customHeight="1" x14ac:dyDescent="0.25">
      <c r="A256" s="842"/>
      <c r="B256" s="13"/>
      <c r="C256" s="14"/>
      <c r="D256" s="14" t="str">
        <f>IFERROR(INDEX(DESEMPATE!$D$3:$D$28,MATCH('EXP GEN.'!B256,DESEMPATE!$C$3:$C$28,0)),"")</f>
        <v/>
      </c>
      <c r="E256" s="315" t="str">
        <f>IFERROR(IF(D256="","",IF(VLOOKUP(D256,DESEMPATE!D$3:$E$28,2,FALSE)=1,"N/A",IF(VLOOKUP(D256,DESEMPATE!D$3:$E$28,2,FALSE)&gt;=0.51,"SI","NO"))),"")</f>
        <v/>
      </c>
      <c r="F256" s="141"/>
      <c r="G256" s="261"/>
      <c r="H256" s="141"/>
      <c r="I256" s="259"/>
      <c r="J256" s="22"/>
      <c r="K256" s="492"/>
      <c r="L256" s="492"/>
      <c r="M256" s="492"/>
      <c r="N256" s="23"/>
      <c r="O256" s="289"/>
      <c r="P256" s="17"/>
      <c r="Q256" s="18" t="str">
        <f t="shared" si="53"/>
        <v/>
      </c>
      <c r="R256" s="19" t="str">
        <f>IFERROR(INDEX(PARAMETROS!$B$53:$B$79,MATCH(Q256,PARAMETROS!$A$53:$A$79,0)),"")</f>
        <v/>
      </c>
      <c r="S256" s="543"/>
      <c r="T256" s="19"/>
      <c r="U256" s="12" t="str">
        <f>IFERROR(IF(T256="","",IF(T256="COP","N/A",IF(OR(T256="USD",T256="US"),1,IF(T256="EUR",VLOOKUP(P256,'SH EURO'!$A$6:$B$6338,2,FALSE),"INGRESAR TASA")))),"")</f>
        <v/>
      </c>
      <c r="V256" s="559" t="str">
        <f t="shared" si="49"/>
        <v/>
      </c>
      <c r="W256" s="21" t="str">
        <f>IFERROR(IF(T256="","",IF(T256="COP",1,IF(U256&lt;&gt;"N/A",VLOOKUP(P256,'SH TRM'!$A$9:$B$8912,2,FALSE),"REVISAR"))),"")</f>
        <v/>
      </c>
      <c r="X256" s="562" t="str">
        <f t="shared" si="50"/>
        <v/>
      </c>
      <c r="Y256" s="12" t="str">
        <f t="shared" si="51"/>
        <v/>
      </c>
      <c r="Z256" s="12" t="str">
        <f t="shared" si="45"/>
        <v/>
      </c>
      <c r="AA256" s="12" t="str">
        <f t="shared" si="46"/>
        <v/>
      </c>
      <c r="AB256" s="12" t="str">
        <f t="shared" si="47"/>
        <v/>
      </c>
      <c r="AC256" s="12" t="str">
        <f t="shared" si="48"/>
        <v/>
      </c>
      <c r="AD256" s="837"/>
      <c r="AE256" s="837"/>
      <c r="AF256" s="837"/>
      <c r="AG256" s="837"/>
      <c r="AH256" s="505"/>
      <c r="AI256" s="827"/>
      <c r="AJ256" s="827"/>
      <c r="AK256" s="827"/>
      <c r="AL256" s="827"/>
      <c r="AM256" s="827"/>
      <c r="AN256" s="827"/>
      <c r="AO256" s="827"/>
      <c r="AP256" s="827"/>
      <c r="AQ256" s="827"/>
      <c r="AR256" s="492" t="str">
        <f t="shared" si="52"/>
        <v/>
      </c>
      <c r="AS256" s="895"/>
      <c r="AT256" s="506"/>
      <c r="AU256" s="266"/>
      <c r="BA256" s="251"/>
    </row>
    <row r="257" spans="1:53" s="246" customFormat="1" ht="30" customHeight="1" x14ac:dyDescent="0.25">
      <c r="A257" s="842"/>
      <c r="B257" s="13"/>
      <c r="C257" s="14"/>
      <c r="D257" s="14" t="str">
        <f>IFERROR(INDEX(DESEMPATE!$D$3:$D$28,MATCH('EXP GEN.'!B257,DESEMPATE!$C$3:$C$28,0)),"")</f>
        <v/>
      </c>
      <c r="E257" s="315" t="str">
        <f>IFERROR(IF(D257="","",IF(VLOOKUP(D257,DESEMPATE!D$3:$E$28,2,FALSE)=1,"N/A",IF(VLOOKUP(D257,DESEMPATE!D$3:$E$28,2,FALSE)&gt;=0.51,"SI","NO"))),"")</f>
        <v/>
      </c>
      <c r="F257" s="141"/>
      <c r="G257" s="261"/>
      <c r="H257" s="141"/>
      <c r="I257" s="259"/>
      <c r="J257" s="22"/>
      <c r="K257" s="492"/>
      <c r="L257" s="492"/>
      <c r="M257" s="492"/>
      <c r="N257" s="23"/>
      <c r="O257" s="289"/>
      <c r="P257" s="17"/>
      <c r="Q257" s="18" t="str">
        <f t="shared" si="53"/>
        <v/>
      </c>
      <c r="R257" s="19" t="str">
        <f>IFERROR(INDEX(PARAMETROS!$B$53:$B$79,MATCH(Q257,PARAMETROS!$A$53:$A$79,0)),"")</f>
        <v/>
      </c>
      <c r="S257" s="543"/>
      <c r="T257" s="19"/>
      <c r="U257" s="12" t="str">
        <f>IFERROR(IF(T257="","",IF(T257="COP","N/A",IF(OR(T257="USD",T257="US"),1,IF(T257="EUR",VLOOKUP(P257,'SH EURO'!$A$6:$B$6338,2,FALSE),"INGRESAR TASA")))),"")</f>
        <v/>
      </c>
      <c r="V257" s="559" t="str">
        <f t="shared" si="49"/>
        <v/>
      </c>
      <c r="W257" s="21" t="str">
        <f>IFERROR(IF(T257="","",IF(T257="COP",1,IF(U257&lt;&gt;"N/A",VLOOKUP(P257,'SH TRM'!$A$9:$B$8912,2,FALSE),"REVISAR"))),"")</f>
        <v/>
      </c>
      <c r="X257" s="562" t="str">
        <f t="shared" si="50"/>
        <v/>
      </c>
      <c r="Y257" s="12" t="str">
        <f t="shared" si="51"/>
        <v/>
      </c>
      <c r="Z257" s="12" t="str">
        <f t="shared" si="45"/>
        <v/>
      </c>
      <c r="AA257" s="12" t="str">
        <f t="shared" si="46"/>
        <v/>
      </c>
      <c r="AB257" s="12" t="str">
        <f t="shared" si="47"/>
        <v/>
      </c>
      <c r="AC257" s="12" t="str">
        <f t="shared" si="48"/>
        <v/>
      </c>
      <c r="AD257" s="837"/>
      <c r="AE257" s="837"/>
      <c r="AF257" s="837"/>
      <c r="AG257" s="837"/>
      <c r="AH257" s="505"/>
      <c r="AI257" s="827"/>
      <c r="AJ257" s="827"/>
      <c r="AK257" s="827"/>
      <c r="AL257" s="827"/>
      <c r="AM257" s="827"/>
      <c r="AN257" s="827"/>
      <c r="AO257" s="827"/>
      <c r="AP257" s="827"/>
      <c r="AQ257" s="827"/>
      <c r="AR257" s="492" t="str">
        <f t="shared" si="52"/>
        <v/>
      </c>
      <c r="AS257" s="895"/>
      <c r="AT257" s="506"/>
      <c r="AU257" s="266"/>
      <c r="BA257" s="251"/>
    </row>
    <row r="258" spans="1:53" s="246" customFormat="1" ht="30" customHeight="1" x14ac:dyDescent="0.25">
      <c r="A258" s="843"/>
      <c r="B258" s="13"/>
      <c r="C258" s="14"/>
      <c r="D258" s="14" t="str">
        <f>IFERROR(INDEX(DESEMPATE!$D$3:$D$28,MATCH('EXP GEN.'!B258,DESEMPATE!$C$3:$C$28,0)),"")</f>
        <v/>
      </c>
      <c r="E258" s="315" t="str">
        <f>IFERROR(IF(D258="","",IF(VLOOKUP(D258,DESEMPATE!D$3:$E$28,2,FALSE)=1,"N/A",IF(VLOOKUP(D258,DESEMPATE!D$3:$E$28,2,FALSE)&gt;=0.51,"SI","NO"))),"")</f>
        <v/>
      </c>
      <c r="F258" s="22"/>
      <c r="G258" s="255"/>
      <c r="H258" s="22"/>
      <c r="I258" s="256"/>
      <c r="J258" s="22"/>
      <c r="K258" s="492"/>
      <c r="L258" s="492"/>
      <c r="M258" s="492"/>
      <c r="N258" s="23"/>
      <c r="O258" s="289"/>
      <c r="P258" s="17"/>
      <c r="Q258" s="18" t="str">
        <f t="shared" si="53"/>
        <v/>
      </c>
      <c r="R258" s="19" t="str">
        <f>IFERROR(INDEX(PARAMETROS!$B$53:$B$79,MATCH(Q258,PARAMETROS!$A$53:$A$79,0)),"")</f>
        <v/>
      </c>
      <c r="S258" s="544"/>
      <c r="T258" s="19"/>
      <c r="U258" s="12" t="str">
        <f>IFERROR(IF(T258="","",IF(T258="COP","N/A",IF(OR(T258="USD",T258="US"),1,IF(T258="EUR",VLOOKUP(P258,'SH EURO'!$A$6:$B$6338,2,FALSE),"INGRESAR TASA")))),"")</f>
        <v/>
      </c>
      <c r="V258" s="559" t="str">
        <f t="shared" si="49"/>
        <v/>
      </c>
      <c r="W258" s="21" t="str">
        <f>IFERROR(IF(T258="","",IF(T258="COP",1,IF(U258&lt;&gt;"N/A",VLOOKUP(P258,'SH TRM'!$A$9:$B$8912,2,FALSE),"REVISAR"))),"")</f>
        <v/>
      </c>
      <c r="X258" s="562" t="str">
        <f t="shared" si="50"/>
        <v/>
      </c>
      <c r="Y258" s="12" t="str">
        <f t="shared" si="51"/>
        <v/>
      </c>
      <c r="Z258" s="12" t="str">
        <f t="shared" si="45"/>
        <v/>
      </c>
      <c r="AA258" s="12" t="str">
        <f t="shared" si="46"/>
        <v/>
      </c>
      <c r="AB258" s="12" t="str">
        <f t="shared" si="47"/>
        <v/>
      </c>
      <c r="AC258" s="12" t="str">
        <f t="shared" si="48"/>
        <v/>
      </c>
      <c r="AD258" s="838"/>
      <c r="AE258" s="838"/>
      <c r="AF258" s="838"/>
      <c r="AG258" s="838"/>
      <c r="AH258" s="341"/>
      <c r="AI258" s="827"/>
      <c r="AJ258" s="827"/>
      <c r="AK258" s="827"/>
      <c r="AL258" s="827"/>
      <c r="AM258" s="827"/>
      <c r="AN258" s="827"/>
      <c r="AO258" s="827"/>
      <c r="AP258" s="827"/>
      <c r="AQ258" s="827"/>
      <c r="AR258" s="492" t="str">
        <f t="shared" si="52"/>
        <v/>
      </c>
      <c r="AS258" s="895"/>
      <c r="AT258" s="264"/>
      <c r="AU258" s="266"/>
      <c r="BA258" s="251"/>
    </row>
    <row r="259" spans="1:53" s="246" customFormat="1" ht="30" customHeight="1" x14ac:dyDescent="0.25">
      <c r="A259" s="843"/>
      <c r="B259" s="13"/>
      <c r="C259" s="14"/>
      <c r="D259" s="14" t="str">
        <f>IFERROR(INDEX(DESEMPATE!$D$3:$D$28,MATCH('EXP GEN.'!B259,DESEMPATE!$C$3:$C$28,0)),"")</f>
        <v/>
      </c>
      <c r="E259" s="315" t="str">
        <f>IFERROR(IF(D259="","",IF(VLOOKUP(D259,DESEMPATE!D$3:$E$28,2,FALSE)=1,"N/A",IF(VLOOKUP(D259,DESEMPATE!D$3:$E$28,2,FALSE)&gt;=0.51,"SI","NO"))),"")</f>
        <v/>
      </c>
      <c r="F259" s="22"/>
      <c r="G259" s="255"/>
      <c r="H259" s="22"/>
      <c r="I259" s="256"/>
      <c r="J259" s="22"/>
      <c r="K259" s="492"/>
      <c r="L259" s="492"/>
      <c r="M259" s="492"/>
      <c r="N259" s="16"/>
      <c r="O259" s="17"/>
      <c r="P259" s="17"/>
      <c r="Q259" s="18" t="str">
        <f t="shared" si="53"/>
        <v/>
      </c>
      <c r="R259" s="19" t="str">
        <f>IFERROR(INDEX(PARAMETROS!$B$53:$B$79,MATCH(Q259,PARAMETROS!$A$53:$A$79,0)),"")</f>
        <v/>
      </c>
      <c r="S259" s="544"/>
      <c r="T259" s="20"/>
      <c r="U259" s="12" t="str">
        <f>IFERROR(IF(T259="","",IF(T259="COP","N/A",IF(OR(T259="USD",T259="US"),1,IF(T259="EUR",VLOOKUP(P259,'SH EURO'!$A$6:$B$6338,2,FALSE),"INGRESAR TASA")))),"")</f>
        <v/>
      </c>
      <c r="V259" s="559" t="str">
        <f t="shared" si="49"/>
        <v/>
      </c>
      <c r="W259" s="21" t="str">
        <f>IFERROR(IF(T259="","",IF(T259="COP",1,IF(U259&lt;&gt;"N/A",VLOOKUP(P259,'SH TRM'!$A$9:$B$8912,2,FALSE),"REVISAR"))),"")</f>
        <v/>
      </c>
      <c r="X259" s="562" t="str">
        <f t="shared" si="50"/>
        <v/>
      </c>
      <c r="Y259" s="12" t="str">
        <f t="shared" si="51"/>
        <v/>
      </c>
      <c r="Z259" s="12" t="str">
        <f t="shared" si="45"/>
        <v/>
      </c>
      <c r="AA259" s="12" t="str">
        <f t="shared" si="46"/>
        <v/>
      </c>
      <c r="AB259" s="12" t="str">
        <f t="shared" si="47"/>
        <v/>
      </c>
      <c r="AC259" s="12" t="str">
        <f t="shared" si="48"/>
        <v/>
      </c>
      <c r="AD259" s="838"/>
      <c r="AE259" s="838"/>
      <c r="AF259" s="838"/>
      <c r="AG259" s="838"/>
      <c r="AH259" s="341"/>
      <c r="AI259" s="827"/>
      <c r="AJ259" s="827"/>
      <c r="AK259" s="827"/>
      <c r="AL259" s="827"/>
      <c r="AM259" s="827"/>
      <c r="AN259" s="827"/>
      <c r="AO259" s="827"/>
      <c r="AP259" s="827"/>
      <c r="AQ259" s="827"/>
      <c r="AR259" s="495" t="str">
        <f t="shared" si="52"/>
        <v/>
      </c>
      <c r="AS259" s="895"/>
      <c r="AT259" s="264"/>
      <c r="AU259" s="266"/>
      <c r="BA259" s="251"/>
    </row>
    <row r="260" spans="1:53" s="246" customFormat="1" ht="30" customHeight="1" x14ac:dyDescent="0.25">
      <c r="A260" s="843"/>
      <c r="B260" s="13"/>
      <c r="C260" s="14"/>
      <c r="D260" s="14" t="str">
        <f>IFERROR(INDEX(DESEMPATE!$D$3:$D$28,MATCH('EXP GEN.'!B260,DESEMPATE!$C$3:$C$28,0)),"")</f>
        <v/>
      </c>
      <c r="E260" s="315" t="str">
        <f>IFERROR(IF(D260="","",IF(VLOOKUP(D260,DESEMPATE!D$3:$E$28,2,FALSE)=1,"N/A",IF(VLOOKUP(D260,DESEMPATE!D$3:$E$28,2,FALSE)&gt;=0.51,"SI","NO"))),"")</f>
        <v/>
      </c>
      <c r="F260" s="22"/>
      <c r="G260" s="255"/>
      <c r="H260" s="22"/>
      <c r="I260" s="256"/>
      <c r="J260" s="22"/>
      <c r="K260" s="492"/>
      <c r="L260" s="492"/>
      <c r="M260" s="492"/>
      <c r="N260" s="16"/>
      <c r="O260" s="17"/>
      <c r="P260" s="17"/>
      <c r="Q260" s="18" t="str">
        <f t="shared" si="53"/>
        <v/>
      </c>
      <c r="R260" s="19" t="str">
        <f>IFERROR(INDEX(PARAMETROS!$B$53:$B$79,MATCH(Q260,PARAMETROS!$A$53:$A$79,0)),"")</f>
        <v/>
      </c>
      <c r="S260" s="544"/>
      <c r="T260" s="20"/>
      <c r="U260" s="12" t="str">
        <f>IFERROR(IF(T260="","",IF(T260="COP","N/A",IF(OR(T260="USD",T260="US"),1,IF(T260="EUR",VLOOKUP(P260,'SH EURO'!$A$6:$B$6338,2,FALSE),"INGRESAR TASA")))),"")</f>
        <v/>
      </c>
      <c r="V260" s="559" t="str">
        <f t="shared" si="49"/>
        <v/>
      </c>
      <c r="W260" s="21" t="str">
        <f>IFERROR(IF(T260="","",IF(T260="COP",1,IF(U260&lt;&gt;"N/A",VLOOKUP(P260,'SH TRM'!$A$9:$B$8912,2,FALSE),"REVISAR"))),"")</f>
        <v/>
      </c>
      <c r="X260" s="562" t="str">
        <f t="shared" si="50"/>
        <v/>
      </c>
      <c r="Y260" s="12" t="str">
        <f t="shared" si="51"/>
        <v/>
      </c>
      <c r="Z260" s="12" t="str">
        <f t="shared" si="45"/>
        <v/>
      </c>
      <c r="AA260" s="12" t="str">
        <f t="shared" si="46"/>
        <v/>
      </c>
      <c r="AB260" s="12" t="str">
        <f t="shared" si="47"/>
        <v/>
      </c>
      <c r="AC260" s="12" t="str">
        <f t="shared" si="48"/>
        <v/>
      </c>
      <c r="AD260" s="838"/>
      <c r="AE260" s="838"/>
      <c r="AF260" s="838"/>
      <c r="AG260" s="838"/>
      <c r="AH260" s="341"/>
      <c r="AI260" s="830"/>
      <c r="AJ260" s="831"/>
      <c r="AK260" s="832"/>
      <c r="AL260" s="830"/>
      <c r="AM260" s="831"/>
      <c r="AN260" s="832"/>
      <c r="AO260" s="830"/>
      <c r="AP260" s="831"/>
      <c r="AQ260" s="832"/>
      <c r="AR260" s="492" t="str">
        <f t="shared" si="52"/>
        <v/>
      </c>
      <c r="AS260" s="895"/>
      <c r="AT260" s="264"/>
      <c r="AU260" s="266"/>
      <c r="BA260" s="251"/>
    </row>
    <row r="261" spans="1:53" s="246" customFormat="1" ht="30" customHeight="1" x14ac:dyDescent="0.25">
      <c r="A261" s="843"/>
      <c r="B261" s="13"/>
      <c r="C261" s="14"/>
      <c r="D261" s="14" t="str">
        <f>IFERROR(INDEX(DESEMPATE!$D$3:$D$28,MATCH('EXP GEN.'!B261,DESEMPATE!$C$3:$C$28,0)),"")</f>
        <v/>
      </c>
      <c r="E261" s="315" t="str">
        <f>IFERROR(IF(D261="","",IF(VLOOKUP(D261,DESEMPATE!D$3:$E$28,2,FALSE)=1,"N/A",IF(VLOOKUP(D261,DESEMPATE!D$3:$E$28,2,FALSE)&gt;=0.51,"SI","NO"))),"")</f>
        <v/>
      </c>
      <c r="F261" s="22"/>
      <c r="G261" s="255"/>
      <c r="H261" s="22"/>
      <c r="I261" s="256"/>
      <c r="J261" s="22"/>
      <c r="K261" s="495"/>
      <c r="L261" s="495"/>
      <c r="M261" s="495"/>
      <c r="N261" s="16"/>
      <c r="O261" s="17"/>
      <c r="P261" s="17"/>
      <c r="Q261" s="18" t="str">
        <f t="shared" si="53"/>
        <v/>
      </c>
      <c r="R261" s="19" t="str">
        <f>IFERROR(INDEX(PARAMETROS!$B$53:$B$79,MATCH(Q261,PARAMETROS!$A$53:$A$79,0)),"")</f>
        <v/>
      </c>
      <c r="S261" s="544"/>
      <c r="T261" s="20"/>
      <c r="U261" s="12" t="str">
        <f>IFERROR(IF(T261="","",IF(T261="COP","N/A",IF(OR(T261="USD",T261="US"),1,IF(T261="EUR",VLOOKUP(P261,'SH EURO'!$A$6:$B$6338,2,FALSE),"INGRESAR TASA")))),"")</f>
        <v/>
      </c>
      <c r="V261" s="559" t="str">
        <f t="shared" si="49"/>
        <v/>
      </c>
      <c r="W261" s="21" t="str">
        <f>IFERROR(IF(T261="","",IF(T261="COP",1,IF(U261&lt;&gt;"N/A",VLOOKUP(P261,'SH TRM'!$A$9:$B$8912,2,FALSE),"REVISAR"))),"")</f>
        <v/>
      </c>
      <c r="X261" s="562" t="str">
        <f t="shared" si="50"/>
        <v/>
      </c>
      <c r="Y261" s="12" t="str">
        <f t="shared" si="51"/>
        <v/>
      </c>
      <c r="Z261" s="12" t="str">
        <f t="shared" si="45"/>
        <v/>
      </c>
      <c r="AA261" s="12" t="str">
        <f t="shared" si="46"/>
        <v/>
      </c>
      <c r="AB261" s="12" t="str">
        <f t="shared" si="47"/>
        <v/>
      </c>
      <c r="AC261" s="12" t="str">
        <f t="shared" si="48"/>
        <v/>
      </c>
      <c r="AD261" s="838"/>
      <c r="AE261" s="838"/>
      <c r="AF261" s="838"/>
      <c r="AG261" s="838"/>
      <c r="AH261" s="341"/>
      <c r="AI261" s="827"/>
      <c r="AJ261" s="827"/>
      <c r="AK261" s="827"/>
      <c r="AL261" s="827"/>
      <c r="AM261" s="827"/>
      <c r="AN261" s="827"/>
      <c r="AO261" s="827"/>
      <c r="AP261" s="827"/>
      <c r="AQ261" s="827"/>
      <c r="AR261" s="495" t="str">
        <f t="shared" si="52"/>
        <v/>
      </c>
      <c r="AS261" s="895"/>
      <c r="AT261" s="264"/>
      <c r="AU261" s="266"/>
      <c r="BA261" s="251"/>
    </row>
    <row r="262" spans="1:53" s="246" customFormat="1" ht="30" customHeight="1" thickBot="1" x14ac:dyDescent="0.3">
      <c r="A262" s="844"/>
      <c r="B262" s="35"/>
      <c r="C262" s="137"/>
      <c r="D262" s="47" t="str">
        <f>IFERROR(INDEX(DESEMPATE!$D$3:$D$28,MATCH('EXP GEN.'!B262,DESEMPATE!$C$3:$C$28,0)),"")</f>
        <v/>
      </c>
      <c r="E262" s="336" t="str">
        <f>IFERROR(IF(D262="","",IF(VLOOKUP(D262,DESEMPATE!D$3:$E$28,2,FALSE)=1,"N/A",IF(VLOOKUP(D262,DESEMPATE!D$3:$E$28,2,FALSE)&gt;=0.51,"SI","NO"))),"")</f>
        <v/>
      </c>
      <c r="F262" s="138"/>
      <c r="G262" s="260"/>
      <c r="H262" s="138"/>
      <c r="I262" s="258"/>
      <c r="J262" s="138"/>
      <c r="K262" s="496"/>
      <c r="L262" s="496"/>
      <c r="M262" s="496"/>
      <c r="N262" s="37"/>
      <c r="O262" s="364"/>
      <c r="P262" s="364"/>
      <c r="Q262" s="38" t="str">
        <f t="shared" si="53"/>
        <v/>
      </c>
      <c r="R262" s="39" t="str">
        <f>IFERROR(INDEX(PARAMETROS!$B$53:$B$79,MATCH(Q262,PARAMETROS!$A$53:$A$79,0)),"")</f>
        <v/>
      </c>
      <c r="S262" s="545"/>
      <c r="T262" s="40"/>
      <c r="U262" s="42" t="str">
        <f>IFERROR(IF(T262="","",IF(T262="COP","N/A",IF(OR(T262="USD",T262="US"),1,IF(T262="EUR",VLOOKUP(P262,'SH EURO'!$A$6:$B$6338,2,FALSE),"INGRESAR TASA")))),"")</f>
        <v/>
      </c>
      <c r="V262" s="560" t="str">
        <f t="shared" si="49"/>
        <v/>
      </c>
      <c r="W262" s="21" t="str">
        <f>IFERROR(IF(T262="","",IF(T262="COP",1,IF(U262&lt;&gt;"N/A",VLOOKUP(P262,'SH TRM'!$A$9:$B$8912,2,FALSE),"REVISAR"))),"")</f>
        <v/>
      </c>
      <c r="X262" s="563" t="str">
        <f t="shared" si="50"/>
        <v/>
      </c>
      <c r="Y262" s="42" t="str">
        <f t="shared" si="51"/>
        <v/>
      </c>
      <c r="Z262" s="42" t="str">
        <f t="shared" si="45"/>
        <v/>
      </c>
      <c r="AA262" s="42" t="str">
        <f t="shared" si="46"/>
        <v/>
      </c>
      <c r="AB262" s="42" t="str">
        <f t="shared" si="47"/>
        <v/>
      </c>
      <c r="AC262" s="42" t="str">
        <f t="shared" si="48"/>
        <v/>
      </c>
      <c r="AD262" s="839"/>
      <c r="AE262" s="839"/>
      <c r="AF262" s="839"/>
      <c r="AG262" s="839"/>
      <c r="AH262" s="342"/>
      <c r="AI262" s="828"/>
      <c r="AJ262" s="828"/>
      <c r="AK262" s="828"/>
      <c r="AL262" s="828"/>
      <c r="AM262" s="828"/>
      <c r="AN262" s="828"/>
      <c r="AO262" s="828"/>
      <c r="AP262" s="828"/>
      <c r="AQ262" s="828"/>
      <c r="AR262" s="496" t="str">
        <f t="shared" si="52"/>
        <v/>
      </c>
      <c r="AS262" s="896"/>
      <c r="AT262" s="263"/>
      <c r="AU262" s="266"/>
      <c r="BA262" s="251"/>
    </row>
    <row r="263" spans="1:53" x14ac:dyDescent="0.25">
      <c r="A263" s="370"/>
      <c r="B263" s="371"/>
      <c r="C263" s="372"/>
      <c r="D263" s="373"/>
      <c r="E263" s="373"/>
      <c r="F263" s="373"/>
      <c r="G263" s="374"/>
      <c r="H263" s="373"/>
      <c r="I263" s="375"/>
      <c r="J263" s="373"/>
      <c r="K263" s="376"/>
      <c r="L263" s="376"/>
      <c r="M263" s="376"/>
      <c r="AD263" s="371"/>
      <c r="AE263" s="371"/>
      <c r="AH263" s="384"/>
      <c r="AI263" s="371"/>
      <c r="AJ263" s="385"/>
      <c r="AK263" s="385"/>
      <c r="AL263" s="371"/>
      <c r="AM263" s="385"/>
      <c r="AN263" s="385"/>
      <c r="AO263" s="385"/>
      <c r="AP263" s="385"/>
      <c r="AQ263" s="385"/>
    </row>
    <row r="264" spans="1:53" x14ac:dyDescent="0.25"/>
    <row r="265" spans="1:53" x14ac:dyDescent="0.25"/>
    <row r="266" spans="1:53" x14ac:dyDescent="0.25"/>
    <row r="267" spans="1:53" x14ac:dyDescent="0.25"/>
    <row r="268" spans="1:53" x14ac:dyDescent="0.25"/>
    <row r="269" spans="1:53" x14ac:dyDescent="0.25"/>
    <row r="270" spans="1:53" x14ac:dyDescent="0.25"/>
    <row r="271" spans="1:53" x14ac:dyDescent="0.25"/>
    <row r="272" spans="1:53"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sheetData>
  <mergeCells count="980">
    <mergeCell ref="AT3:AT8"/>
    <mergeCell ref="AT13:AT19"/>
    <mergeCell ref="AT23:AT32"/>
    <mergeCell ref="AT33:AT40"/>
    <mergeCell ref="AS193:AS202"/>
    <mergeCell ref="AS203:AS212"/>
    <mergeCell ref="AS213:AS222"/>
    <mergeCell ref="AS223:AS232"/>
    <mergeCell ref="AS233:AS242"/>
    <mergeCell ref="AS13:AS22"/>
    <mergeCell ref="AS23:AS32"/>
    <mergeCell ref="AS33:AS42"/>
    <mergeCell ref="AS43:AS52"/>
    <mergeCell ref="AS53:AS62"/>
    <mergeCell ref="AS63:AS72"/>
    <mergeCell ref="AS73:AS82"/>
    <mergeCell ref="AS83:AS92"/>
    <mergeCell ref="AS93:AS102"/>
    <mergeCell ref="AS3:AS12"/>
    <mergeCell ref="AS243:AS252"/>
    <mergeCell ref="AS253:AS262"/>
    <mergeCell ref="AS103:AS112"/>
    <mergeCell ref="AS113:AS122"/>
    <mergeCell ref="AS123:AS132"/>
    <mergeCell ref="AS133:AS142"/>
    <mergeCell ref="AS143:AS152"/>
    <mergeCell ref="AS153:AS162"/>
    <mergeCell ref="AS163:AS172"/>
    <mergeCell ref="AS173:AS182"/>
    <mergeCell ref="AS183:AS192"/>
    <mergeCell ref="AO246:AQ246"/>
    <mergeCell ref="AI247:AK247"/>
    <mergeCell ref="A253:A262"/>
    <mergeCell ref="AD253:AD262"/>
    <mergeCell ref="AE253:AE262"/>
    <mergeCell ref="AI253:AK253"/>
    <mergeCell ref="AL253:AN253"/>
    <mergeCell ref="AI261:AK261"/>
    <mergeCell ref="AL261:AN261"/>
    <mergeCell ref="AO261:AQ261"/>
    <mergeCell ref="AI262:AK262"/>
    <mergeCell ref="AL262:AN262"/>
    <mergeCell ref="AO262:AQ262"/>
    <mergeCell ref="AI258:AK258"/>
    <mergeCell ref="AL258:AN258"/>
    <mergeCell ref="AO258:AQ258"/>
    <mergeCell ref="AI259:AK259"/>
    <mergeCell ref="AL259:AN259"/>
    <mergeCell ref="AO259:AQ259"/>
    <mergeCell ref="AI260:AK260"/>
    <mergeCell ref="AL260:AN260"/>
    <mergeCell ref="AO260:AQ260"/>
    <mergeCell ref="AI257:AK257"/>
    <mergeCell ref="AL257:AN257"/>
    <mergeCell ref="AD233:AD242"/>
    <mergeCell ref="AE233:AE242"/>
    <mergeCell ref="AI233:AK233"/>
    <mergeCell ref="AL233:AN233"/>
    <mergeCell ref="AO233:AQ233"/>
    <mergeCell ref="AI238:AK238"/>
    <mergeCell ref="AL238:AN238"/>
    <mergeCell ref="AO238:AQ238"/>
    <mergeCell ref="AI250:AK250"/>
    <mergeCell ref="AL250:AN250"/>
    <mergeCell ref="AO250:AQ250"/>
    <mergeCell ref="AL240:AN240"/>
    <mergeCell ref="AO240:AQ240"/>
    <mergeCell ref="AI241:AK241"/>
    <mergeCell ref="AL241:AN241"/>
    <mergeCell ref="AO241:AQ241"/>
    <mergeCell ref="AI242:AK242"/>
    <mergeCell ref="AL242:AN242"/>
    <mergeCell ref="AO242:AQ242"/>
    <mergeCell ref="AI245:AK245"/>
    <mergeCell ref="AL245:AN245"/>
    <mergeCell ref="AO245:AQ245"/>
    <mergeCell ref="AI246:AK246"/>
    <mergeCell ref="AL246:AN246"/>
    <mergeCell ref="AI220:AK220"/>
    <mergeCell ref="AL220:AN220"/>
    <mergeCell ref="AO220:AQ220"/>
    <mergeCell ref="AL214:AN214"/>
    <mergeCell ref="A243:A252"/>
    <mergeCell ref="AD243:AD252"/>
    <mergeCell ref="AE243:AE252"/>
    <mergeCell ref="AI243:AK243"/>
    <mergeCell ref="AL243:AN243"/>
    <mergeCell ref="AO243:AQ243"/>
    <mergeCell ref="AI248:AK248"/>
    <mergeCell ref="AL248:AN248"/>
    <mergeCell ref="AO248:AQ248"/>
    <mergeCell ref="AI249:AK249"/>
    <mergeCell ref="AL249:AN249"/>
    <mergeCell ref="AO249:AQ249"/>
    <mergeCell ref="AO230:AQ230"/>
    <mergeCell ref="AI231:AK231"/>
    <mergeCell ref="AL231:AN231"/>
    <mergeCell ref="AO231:AQ231"/>
    <mergeCell ref="AI232:AK232"/>
    <mergeCell ref="AL232:AN232"/>
    <mergeCell ref="AO232:AQ232"/>
    <mergeCell ref="A233:A242"/>
    <mergeCell ref="AI240:AK240"/>
    <mergeCell ref="AI221:AK221"/>
    <mergeCell ref="AL221:AN221"/>
    <mergeCell ref="AO221:AQ221"/>
    <mergeCell ref="AI222:AK222"/>
    <mergeCell ref="AL222:AN222"/>
    <mergeCell ref="AO222:AQ222"/>
    <mergeCell ref="A223:A232"/>
    <mergeCell ref="AD223:AD232"/>
    <mergeCell ref="AE223:AE232"/>
    <mergeCell ref="AI223:AK223"/>
    <mergeCell ref="AL223:AN223"/>
    <mergeCell ref="AO223:AQ223"/>
    <mergeCell ref="AI228:AK228"/>
    <mergeCell ref="AL228:AN228"/>
    <mergeCell ref="AO228:AQ228"/>
    <mergeCell ref="AI229:AK229"/>
    <mergeCell ref="AL229:AN229"/>
    <mergeCell ref="AO229:AQ229"/>
    <mergeCell ref="AI230:AK230"/>
    <mergeCell ref="AL230:AN230"/>
    <mergeCell ref="A213:A222"/>
    <mergeCell ref="AD213:AD222"/>
    <mergeCell ref="AE213:AE222"/>
    <mergeCell ref="A203:A212"/>
    <mergeCell ref="AD203:AD212"/>
    <mergeCell ref="AE203:AE212"/>
    <mergeCell ref="AI203:AK203"/>
    <mergeCell ref="AL203:AN203"/>
    <mergeCell ref="AO203:AQ203"/>
    <mergeCell ref="AI208:AK208"/>
    <mergeCell ref="AL208:AN208"/>
    <mergeCell ref="AO208:AQ208"/>
    <mergeCell ref="AI209:AK209"/>
    <mergeCell ref="AL209:AN209"/>
    <mergeCell ref="AO209:AQ209"/>
    <mergeCell ref="AI210:AK210"/>
    <mergeCell ref="AL210:AN210"/>
    <mergeCell ref="AO210:AQ210"/>
    <mergeCell ref="AI211:AK211"/>
    <mergeCell ref="AL211:AN211"/>
    <mergeCell ref="AO211:AQ211"/>
    <mergeCell ref="AI212:AK212"/>
    <mergeCell ref="AF203:AF212"/>
    <mergeCell ref="AG203:AG212"/>
    <mergeCell ref="AL213:AN213"/>
    <mergeCell ref="AO213:AQ213"/>
    <mergeCell ref="AI218:AK218"/>
    <mergeCell ref="AL218:AN218"/>
    <mergeCell ref="AO218:AQ218"/>
    <mergeCell ref="AI219:AK219"/>
    <mergeCell ref="AL219:AN219"/>
    <mergeCell ref="AO219:AQ219"/>
    <mergeCell ref="AI204:AK204"/>
    <mergeCell ref="AL204:AN204"/>
    <mergeCell ref="AO204:AQ204"/>
    <mergeCell ref="AI205:AK205"/>
    <mergeCell ref="AL205:AN205"/>
    <mergeCell ref="AO205:AQ205"/>
    <mergeCell ref="AI206:AK206"/>
    <mergeCell ref="AL206:AN206"/>
    <mergeCell ref="AO206:AQ206"/>
    <mergeCell ref="AI207:AK207"/>
    <mergeCell ref="AL207:AN207"/>
    <mergeCell ref="AO207:AQ207"/>
    <mergeCell ref="AI214:AK214"/>
    <mergeCell ref="AI213:AK213"/>
    <mergeCell ref="AL212:AN212"/>
    <mergeCell ref="AO212:AQ212"/>
    <mergeCell ref="A193:A202"/>
    <mergeCell ref="AD193:AD202"/>
    <mergeCell ref="AE193:AE202"/>
    <mergeCell ref="AI193:AK193"/>
    <mergeCell ref="AL193:AN193"/>
    <mergeCell ref="AI201:AK201"/>
    <mergeCell ref="AL201:AN201"/>
    <mergeCell ref="AO201:AQ201"/>
    <mergeCell ref="AI202:AK202"/>
    <mergeCell ref="AL202:AN202"/>
    <mergeCell ref="AO202:AQ202"/>
    <mergeCell ref="AO193:AQ193"/>
    <mergeCell ref="AI198:AK198"/>
    <mergeCell ref="AL198:AN198"/>
    <mergeCell ref="AO198:AQ198"/>
    <mergeCell ref="AI199:AK199"/>
    <mergeCell ref="AL199:AN199"/>
    <mergeCell ref="AO200:AQ200"/>
    <mergeCell ref="AI196:AK196"/>
    <mergeCell ref="AL196:AN196"/>
    <mergeCell ref="AO196:AQ196"/>
    <mergeCell ref="AG193:AG202"/>
    <mergeCell ref="AL200:AN200"/>
    <mergeCell ref="A173:A182"/>
    <mergeCell ref="AD173:AD182"/>
    <mergeCell ref="AE173:AE182"/>
    <mergeCell ref="AI173:AK173"/>
    <mergeCell ref="AL173:AN173"/>
    <mergeCell ref="AO173:AQ173"/>
    <mergeCell ref="AI178:AK178"/>
    <mergeCell ref="AL178:AN178"/>
    <mergeCell ref="AO178:AQ178"/>
    <mergeCell ref="AL180:AN180"/>
    <mergeCell ref="AO180:AQ180"/>
    <mergeCell ref="AI181:AK181"/>
    <mergeCell ref="AL181:AN181"/>
    <mergeCell ref="AO181:AQ181"/>
    <mergeCell ref="AI182:AK182"/>
    <mergeCell ref="AL182:AN182"/>
    <mergeCell ref="AO182:AQ182"/>
    <mergeCell ref="AI176:AK176"/>
    <mergeCell ref="AL176:AN176"/>
    <mergeCell ref="AO176:AQ176"/>
    <mergeCell ref="AI177:AK177"/>
    <mergeCell ref="AL177:AN177"/>
    <mergeCell ref="AO177:AQ177"/>
    <mergeCell ref="AL179:AN179"/>
    <mergeCell ref="A183:A192"/>
    <mergeCell ref="AD183:AD192"/>
    <mergeCell ref="AE183:AE192"/>
    <mergeCell ref="AI183:AK183"/>
    <mergeCell ref="AL183:AN183"/>
    <mergeCell ref="AO183:AQ183"/>
    <mergeCell ref="AI188:AK188"/>
    <mergeCell ref="AL188:AN188"/>
    <mergeCell ref="AO188:AQ188"/>
    <mergeCell ref="AI189:AK189"/>
    <mergeCell ref="AL189:AN189"/>
    <mergeCell ref="AO189:AQ189"/>
    <mergeCell ref="AO185:AQ185"/>
    <mergeCell ref="AI186:AK186"/>
    <mergeCell ref="AI185:AK185"/>
    <mergeCell ref="AL185:AN185"/>
    <mergeCell ref="AI184:AK184"/>
    <mergeCell ref="AL184:AN184"/>
    <mergeCell ref="AO184:AQ184"/>
    <mergeCell ref="AI161:AK161"/>
    <mergeCell ref="AL161:AN161"/>
    <mergeCell ref="AO161:AQ161"/>
    <mergeCell ref="AI162:AK162"/>
    <mergeCell ref="AL162:AN162"/>
    <mergeCell ref="AO162:AQ162"/>
    <mergeCell ref="AI175:AK175"/>
    <mergeCell ref="AL175:AN175"/>
    <mergeCell ref="AO175:AQ175"/>
    <mergeCell ref="AI165:AK165"/>
    <mergeCell ref="AI171:AK171"/>
    <mergeCell ref="AL171:AN171"/>
    <mergeCell ref="AO171:AQ171"/>
    <mergeCell ref="AI172:AK172"/>
    <mergeCell ref="AL172:AN172"/>
    <mergeCell ref="AI174:AK174"/>
    <mergeCell ref="AL174:AN174"/>
    <mergeCell ref="AO174:AQ174"/>
    <mergeCell ref="AO165:AQ165"/>
    <mergeCell ref="AO170:AQ170"/>
    <mergeCell ref="AO179:AQ179"/>
    <mergeCell ref="AI180:AK180"/>
    <mergeCell ref="A163:A172"/>
    <mergeCell ref="AD163:AD172"/>
    <mergeCell ref="AE163:AE172"/>
    <mergeCell ref="AI163:AK163"/>
    <mergeCell ref="AL163:AN163"/>
    <mergeCell ref="AO163:AQ163"/>
    <mergeCell ref="AI168:AK168"/>
    <mergeCell ref="AL168:AN168"/>
    <mergeCell ref="AO168:AQ168"/>
    <mergeCell ref="AI169:AK169"/>
    <mergeCell ref="AL169:AN169"/>
    <mergeCell ref="AO169:AQ169"/>
    <mergeCell ref="AI170:AK170"/>
    <mergeCell ref="AL170:AN170"/>
    <mergeCell ref="AI166:AK166"/>
    <mergeCell ref="AL166:AN166"/>
    <mergeCell ref="AO166:AQ166"/>
    <mergeCell ref="AI167:AK167"/>
    <mergeCell ref="AL167:AN167"/>
    <mergeCell ref="AO167:AQ167"/>
    <mergeCell ref="AO172:AQ172"/>
    <mergeCell ref="AL165:AN165"/>
    <mergeCell ref="AO150:AQ150"/>
    <mergeCell ref="A153:A162"/>
    <mergeCell ref="AD153:AD162"/>
    <mergeCell ref="AE153:AE162"/>
    <mergeCell ref="AI153:AK153"/>
    <mergeCell ref="A143:A152"/>
    <mergeCell ref="AD143:AD152"/>
    <mergeCell ref="AE143:AE152"/>
    <mergeCell ref="AI143:AK143"/>
    <mergeCell ref="AL143:AN143"/>
    <mergeCell ref="AI151:AK151"/>
    <mergeCell ref="AL151:AN151"/>
    <mergeCell ref="AI160:AK160"/>
    <mergeCell ref="AL160:AN160"/>
    <mergeCell ref="AL158:AN158"/>
    <mergeCell ref="AL152:AN152"/>
    <mergeCell ref="AF143:AF152"/>
    <mergeCell ref="AG143:AG152"/>
    <mergeCell ref="AI150:AK150"/>
    <mergeCell ref="AL150:AN150"/>
    <mergeCell ref="AO160:AQ160"/>
    <mergeCell ref="AO152:AQ152"/>
    <mergeCell ref="AO153:AQ153"/>
    <mergeCell ref="AI158:AK158"/>
    <mergeCell ref="AO138:AQ138"/>
    <mergeCell ref="AI139:AK139"/>
    <mergeCell ref="AL139:AN139"/>
    <mergeCell ref="AO143:AQ143"/>
    <mergeCell ref="AI148:AK148"/>
    <mergeCell ref="AL148:AN148"/>
    <mergeCell ref="AO148:AQ148"/>
    <mergeCell ref="AI149:AK149"/>
    <mergeCell ref="AL149:AN149"/>
    <mergeCell ref="AO149:AQ149"/>
    <mergeCell ref="AI144:AK144"/>
    <mergeCell ref="AL144:AN144"/>
    <mergeCell ref="AO141:AQ141"/>
    <mergeCell ref="AO142:AQ142"/>
    <mergeCell ref="AO144:AQ144"/>
    <mergeCell ref="AI145:AK145"/>
    <mergeCell ref="AL145:AN145"/>
    <mergeCell ref="AO145:AQ145"/>
    <mergeCell ref="AI146:AK146"/>
    <mergeCell ref="AL146:AN146"/>
    <mergeCell ref="AO146:AQ146"/>
    <mergeCell ref="AI147:AK147"/>
    <mergeCell ref="AL147:AN147"/>
    <mergeCell ref="AO147:AQ147"/>
    <mergeCell ref="A133:A142"/>
    <mergeCell ref="AD133:AD142"/>
    <mergeCell ref="AE133:AE142"/>
    <mergeCell ref="AI133:AK133"/>
    <mergeCell ref="AL133:AN133"/>
    <mergeCell ref="AI141:AK141"/>
    <mergeCell ref="AL141:AN141"/>
    <mergeCell ref="AI142:AK142"/>
    <mergeCell ref="AL142:AN142"/>
    <mergeCell ref="AI138:AK138"/>
    <mergeCell ref="AL138:AN138"/>
    <mergeCell ref="AG133:AG142"/>
    <mergeCell ref="AI140:AK140"/>
    <mergeCell ref="AL137:AN137"/>
    <mergeCell ref="AL21:AN21"/>
    <mergeCell ref="AO21:AQ21"/>
    <mergeCell ref="AL22:AN22"/>
    <mergeCell ref="AO22:AQ22"/>
    <mergeCell ref="AO19:AQ19"/>
    <mergeCell ref="AL20:AN20"/>
    <mergeCell ref="AO20:AQ20"/>
    <mergeCell ref="AL19:AN19"/>
    <mergeCell ref="AL53:AN53"/>
    <mergeCell ref="AO53:AQ53"/>
    <mergeCell ref="AL29:AN29"/>
    <mergeCell ref="AO133:AQ133"/>
    <mergeCell ref="AL13:AN13"/>
    <mergeCell ref="AD13:AD22"/>
    <mergeCell ref="AE13:AE22"/>
    <mergeCell ref="AE3:AE12"/>
    <mergeCell ref="V1:V2"/>
    <mergeCell ref="AL12:AN12"/>
    <mergeCell ref="AO12:AQ12"/>
    <mergeCell ref="AI8:AK8"/>
    <mergeCell ref="AL8:AN8"/>
    <mergeCell ref="AO8:AQ8"/>
    <mergeCell ref="AI13:AK13"/>
    <mergeCell ref="AI18:AK18"/>
    <mergeCell ref="AI9:AK9"/>
    <mergeCell ref="AL9:AN9"/>
    <mergeCell ref="AO9:AQ9"/>
    <mergeCell ref="AI11:AK11"/>
    <mergeCell ref="W1:W2"/>
    <mergeCell ref="AD3:AD12"/>
    <mergeCell ref="AO11:AQ11"/>
    <mergeCell ref="AO1:AQ1"/>
    <mergeCell ref="AO4:AQ4"/>
    <mergeCell ref="AI5:AK5"/>
    <mergeCell ref="AL5:AN5"/>
    <mergeCell ref="P1:P2"/>
    <mergeCell ref="M1:M2"/>
    <mergeCell ref="Q1:Q2"/>
    <mergeCell ref="R1:R2"/>
    <mergeCell ref="S1:S2"/>
    <mergeCell ref="T1:T2"/>
    <mergeCell ref="U1:U2"/>
    <mergeCell ref="H1:H2"/>
    <mergeCell ref="N1:N2"/>
    <mergeCell ref="K1:K2"/>
    <mergeCell ref="O1:O2"/>
    <mergeCell ref="L1:L2"/>
    <mergeCell ref="A3:A12"/>
    <mergeCell ref="E1:E2"/>
    <mergeCell ref="J1:J2"/>
    <mergeCell ref="A1:A2"/>
    <mergeCell ref="B1:B2"/>
    <mergeCell ref="D1:D2"/>
    <mergeCell ref="F1:F2"/>
    <mergeCell ref="I1:I2"/>
    <mergeCell ref="C1:C2"/>
    <mergeCell ref="G1:G2"/>
    <mergeCell ref="AO13:AQ13"/>
    <mergeCell ref="AI31:AK31"/>
    <mergeCell ref="AI32:AK32"/>
    <mergeCell ref="AL18:AN18"/>
    <mergeCell ref="AO18:AQ18"/>
    <mergeCell ref="AI3:AK3"/>
    <mergeCell ref="AL3:AN3"/>
    <mergeCell ref="AO3:AQ3"/>
    <mergeCell ref="AI12:AK12"/>
    <mergeCell ref="AL31:AN31"/>
    <mergeCell ref="AO31:AQ31"/>
    <mergeCell ref="AL32:AN32"/>
    <mergeCell ref="AO32:AQ32"/>
    <mergeCell ref="AI23:AK23"/>
    <mergeCell ref="AI28:AK28"/>
    <mergeCell ref="AI29:AK29"/>
    <mergeCell ref="AI30:AK30"/>
    <mergeCell ref="AO10:AQ10"/>
    <mergeCell ref="AI10:AK10"/>
    <mergeCell ref="AI4:AK4"/>
    <mergeCell ref="AL4:AN4"/>
    <mergeCell ref="AI14:AK14"/>
    <mergeCell ref="AO5:AQ5"/>
    <mergeCell ref="AI7:AK7"/>
    <mergeCell ref="AR1:AR2"/>
    <mergeCell ref="AT1:AT2"/>
    <mergeCell ref="X1:X2"/>
    <mergeCell ref="Y1:Y2"/>
    <mergeCell ref="AC1:AC2"/>
    <mergeCell ref="AI1:AK1"/>
    <mergeCell ref="AL1:AN1"/>
    <mergeCell ref="AH1:AH2"/>
    <mergeCell ref="AG1:AG2"/>
    <mergeCell ref="AD1:AD2"/>
    <mergeCell ref="AE1:AE2"/>
    <mergeCell ref="AS1:AS2"/>
    <mergeCell ref="Z1:Z2"/>
    <mergeCell ref="AA1:AA2"/>
    <mergeCell ref="AB1:AB2"/>
    <mergeCell ref="AF1:AF2"/>
    <mergeCell ref="AL7:AN7"/>
    <mergeCell ref="AO7:AQ7"/>
    <mergeCell ref="AI6:AK6"/>
    <mergeCell ref="AL6:AN6"/>
    <mergeCell ref="AO6:AQ6"/>
    <mergeCell ref="AL11:AN11"/>
    <mergeCell ref="AF3:AF12"/>
    <mergeCell ref="AG3:AG12"/>
    <mergeCell ref="AL10:AN10"/>
    <mergeCell ref="AO81:AQ81"/>
    <mergeCell ref="AL82:AN82"/>
    <mergeCell ref="AO82:AQ82"/>
    <mergeCell ref="AL79:AN79"/>
    <mergeCell ref="AO79:AQ79"/>
    <mergeCell ref="AL80:AN80"/>
    <mergeCell ref="AO80:AQ80"/>
    <mergeCell ref="AD23:AD32"/>
    <mergeCell ref="AI26:AK26"/>
    <mergeCell ref="AL26:AN26"/>
    <mergeCell ref="AF23:AF32"/>
    <mergeCell ref="AL58:AN58"/>
    <mergeCell ref="AO58:AQ58"/>
    <mergeCell ref="AL48:AN48"/>
    <mergeCell ref="AO48:AQ48"/>
    <mergeCell ref="AL33:AN33"/>
    <mergeCell ref="AO33:AQ33"/>
    <mergeCell ref="AL38:AN38"/>
    <mergeCell ref="AO38:AQ38"/>
    <mergeCell ref="AL71:AN71"/>
    <mergeCell ref="AO71:AQ71"/>
    <mergeCell ref="AL54:AN54"/>
    <mergeCell ref="AO54:AQ54"/>
    <mergeCell ref="AL55:AN55"/>
    <mergeCell ref="AL128:AN128"/>
    <mergeCell ref="AO128:AQ128"/>
    <mergeCell ref="AL121:AN121"/>
    <mergeCell ref="AO121:AQ121"/>
    <mergeCell ref="AL109:AN109"/>
    <mergeCell ref="AL103:AN103"/>
    <mergeCell ref="AO103:AQ103"/>
    <mergeCell ref="AO100:AQ100"/>
    <mergeCell ref="AL111:AN111"/>
    <mergeCell ref="AO111:AQ111"/>
    <mergeCell ref="AL112:AN112"/>
    <mergeCell ref="AO112:AQ112"/>
    <mergeCell ref="AL108:AN108"/>
    <mergeCell ref="AO108:AQ108"/>
    <mergeCell ref="AO109:AQ109"/>
    <mergeCell ref="AL110:AN110"/>
    <mergeCell ref="AL105:AN105"/>
    <mergeCell ref="AO105:AQ105"/>
    <mergeCell ref="AL106:AN106"/>
    <mergeCell ref="AO106:AQ106"/>
    <mergeCell ref="AL107:AN107"/>
    <mergeCell ref="AO107:AQ107"/>
    <mergeCell ref="AL113:AN113"/>
    <mergeCell ref="AO113:AQ113"/>
    <mergeCell ref="A93:A102"/>
    <mergeCell ref="AO110:AQ110"/>
    <mergeCell ref="AL91:AN91"/>
    <mergeCell ref="AO91:AQ91"/>
    <mergeCell ref="AL92:AN92"/>
    <mergeCell ref="AO92:AQ92"/>
    <mergeCell ref="AL101:AN101"/>
    <mergeCell ref="AO101:AQ101"/>
    <mergeCell ref="AL102:AN102"/>
    <mergeCell ref="AO102:AQ102"/>
    <mergeCell ref="AL99:AN99"/>
    <mergeCell ref="AO99:AQ99"/>
    <mergeCell ref="AL100:AN100"/>
    <mergeCell ref="AL93:AN93"/>
    <mergeCell ref="AO93:AQ93"/>
    <mergeCell ref="AL98:AN98"/>
    <mergeCell ref="AD93:AD102"/>
    <mergeCell ref="AE93:AE102"/>
    <mergeCell ref="AD103:AD112"/>
    <mergeCell ref="AE103:AE112"/>
    <mergeCell ref="AD83:AD92"/>
    <mergeCell ref="AE83:AE92"/>
    <mergeCell ref="AI112:AK112"/>
    <mergeCell ref="AI103:AK103"/>
    <mergeCell ref="AD53:AD62"/>
    <mergeCell ref="AE53:AE62"/>
    <mergeCell ref="AD63:AD72"/>
    <mergeCell ref="AE63:AE72"/>
    <mergeCell ref="AD73:AD82"/>
    <mergeCell ref="AE73:AE82"/>
    <mergeCell ref="AI19:AK19"/>
    <mergeCell ref="AI22:AK22"/>
    <mergeCell ref="A53:A62"/>
    <mergeCell ref="A63:A72"/>
    <mergeCell ref="A73:A82"/>
    <mergeCell ref="AI59:AK59"/>
    <mergeCell ref="AI62:AK62"/>
    <mergeCell ref="AI82:AK82"/>
    <mergeCell ref="AI20:AK20"/>
    <mergeCell ref="AI21:AK21"/>
    <mergeCell ref="AI53:AK53"/>
    <mergeCell ref="AI58:AK58"/>
    <mergeCell ref="A13:A22"/>
    <mergeCell ref="AF13:AF22"/>
    <mergeCell ref="AG13:AG22"/>
    <mergeCell ref="AE23:AE32"/>
    <mergeCell ref="AG23:AG32"/>
    <mergeCell ref="AF33:AF42"/>
    <mergeCell ref="AG33:AG42"/>
    <mergeCell ref="AF43:AF52"/>
    <mergeCell ref="AG43:AG52"/>
    <mergeCell ref="A83:A92"/>
    <mergeCell ref="AO23:AQ23"/>
    <mergeCell ref="AL28:AN28"/>
    <mergeCell ref="AO28:AQ28"/>
    <mergeCell ref="AO29:AQ29"/>
    <mergeCell ref="AL30:AN30"/>
    <mergeCell ref="AO30:AQ30"/>
    <mergeCell ref="AL23:AN23"/>
    <mergeCell ref="AO27:AQ27"/>
    <mergeCell ref="AL24:AN24"/>
    <mergeCell ref="AO24:AQ24"/>
    <mergeCell ref="AL25:AN25"/>
    <mergeCell ref="AO25:AQ25"/>
    <mergeCell ref="AO26:AQ26"/>
    <mergeCell ref="AL27:AN27"/>
    <mergeCell ref="AL42:AN42"/>
    <mergeCell ref="AO42:AQ42"/>
    <mergeCell ref="AI52:AK52"/>
    <mergeCell ref="AI34:AK34"/>
    <mergeCell ref="AL34:AN34"/>
    <mergeCell ref="AO34:AQ34"/>
    <mergeCell ref="AI35:AK35"/>
    <mergeCell ref="AL35:AN35"/>
    <mergeCell ref="AO35:AQ35"/>
    <mergeCell ref="AI45:AK45"/>
    <mergeCell ref="AL45:AN45"/>
    <mergeCell ref="AO45:AQ45"/>
    <mergeCell ref="AL39:AN39"/>
    <mergeCell ref="AO39:AQ39"/>
    <mergeCell ref="AL40:AN40"/>
    <mergeCell ref="AO40:AQ40"/>
    <mergeCell ref="AI39:AK39"/>
    <mergeCell ref="AL130:AN130"/>
    <mergeCell ref="AL129:AN129"/>
    <mergeCell ref="AI117:AK117"/>
    <mergeCell ref="A23:A32"/>
    <mergeCell ref="A33:A42"/>
    <mergeCell ref="A43:A52"/>
    <mergeCell ref="AL51:AN51"/>
    <mergeCell ref="AO51:AQ51"/>
    <mergeCell ref="AL52:AN52"/>
    <mergeCell ref="AO52:AQ52"/>
    <mergeCell ref="AL49:AN49"/>
    <mergeCell ref="AO49:AQ49"/>
    <mergeCell ref="AL50:AN50"/>
    <mergeCell ref="AO50:AQ50"/>
    <mergeCell ref="AL43:AN43"/>
    <mergeCell ref="AO43:AQ43"/>
    <mergeCell ref="AI48:AK48"/>
    <mergeCell ref="AI49:AK49"/>
    <mergeCell ref="AD33:AD42"/>
    <mergeCell ref="AE33:AE42"/>
    <mergeCell ref="AD43:AD52"/>
    <mergeCell ref="AE43:AE52"/>
    <mergeCell ref="AL41:AN41"/>
    <mergeCell ref="AO41:AQ41"/>
    <mergeCell ref="AI108:AK108"/>
    <mergeCell ref="AI109:AK109"/>
    <mergeCell ref="AI110:AK110"/>
    <mergeCell ref="AI111:AK111"/>
    <mergeCell ref="A113:A122"/>
    <mergeCell ref="A123:A132"/>
    <mergeCell ref="AD113:AD122"/>
    <mergeCell ref="AE113:AE122"/>
    <mergeCell ref="AD123:AD132"/>
    <mergeCell ref="AE123:AE132"/>
    <mergeCell ref="AI132:AK132"/>
    <mergeCell ref="AI130:AK130"/>
    <mergeCell ref="AI131:AK131"/>
    <mergeCell ref="AI121:AK121"/>
    <mergeCell ref="AI122:AK122"/>
    <mergeCell ref="AI123:AK123"/>
    <mergeCell ref="AI128:AK128"/>
    <mergeCell ref="AI129:AK129"/>
    <mergeCell ref="A103:A112"/>
    <mergeCell ref="AI114:AK114"/>
    <mergeCell ref="AI124:AK124"/>
    <mergeCell ref="AI33:AK33"/>
    <mergeCell ref="AI38:AK38"/>
    <mergeCell ref="AI81:AK81"/>
    <mergeCell ref="AI98:AK98"/>
    <mergeCell ref="AI99:AK99"/>
    <mergeCell ref="AI71:AK71"/>
    <mergeCell ref="AI72:AK72"/>
    <mergeCell ref="AI73:AK73"/>
    <mergeCell ref="AI78:AK78"/>
    <mergeCell ref="AI79:AK79"/>
    <mergeCell ref="AI83:AK83"/>
    <mergeCell ref="AI88:AK88"/>
    <mergeCell ref="AI40:AK40"/>
    <mergeCell ref="AI41:AK41"/>
    <mergeCell ref="AI42:AK42"/>
    <mergeCell ref="AI43:AK43"/>
    <mergeCell ref="AI60:AK60"/>
    <mergeCell ref="AI61:AK61"/>
    <mergeCell ref="AI63:AK63"/>
    <mergeCell ref="AI68:AK68"/>
    <mergeCell ref="AI50:AK50"/>
    <mergeCell ref="AI51:AK51"/>
    <mergeCell ref="AI54:AK54"/>
    <mergeCell ref="AI55:AK55"/>
    <mergeCell ref="AO158:AQ158"/>
    <mergeCell ref="AI159:AK159"/>
    <mergeCell ref="AL159:AN159"/>
    <mergeCell ref="AO159:AQ159"/>
    <mergeCell ref="AL132:AN132"/>
    <mergeCell ref="AO132:AQ132"/>
    <mergeCell ref="AL153:AN153"/>
    <mergeCell ref="AI157:AK157"/>
    <mergeCell ref="AL157:AN157"/>
    <mergeCell ref="AO157:AQ157"/>
    <mergeCell ref="AL154:AN154"/>
    <mergeCell ref="AO154:AQ154"/>
    <mergeCell ref="AI155:AK155"/>
    <mergeCell ref="AL155:AN155"/>
    <mergeCell ref="AO155:AQ155"/>
    <mergeCell ref="AI156:AK156"/>
    <mergeCell ref="AL156:AN156"/>
    <mergeCell ref="AO156:AQ156"/>
    <mergeCell ref="AI154:AK154"/>
    <mergeCell ref="AO139:AQ139"/>
    <mergeCell ref="AL140:AN140"/>
    <mergeCell ref="AO140:AQ140"/>
    <mergeCell ref="AO151:AQ151"/>
    <mergeCell ref="AI152:AK152"/>
    <mergeCell ref="AF243:AF252"/>
    <mergeCell ref="AG243:AG252"/>
    <mergeCell ref="AF253:AF262"/>
    <mergeCell ref="AG253:AG262"/>
    <mergeCell ref="AF53:AF62"/>
    <mergeCell ref="AG53:AG62"/>
    <mergeCell ref="AF63:AF72"/>
    <mergeCell ref="AG63:AG72"/>
    <mergeCell ref="AF73:AF82"/>
    <mergeCell ref="AG73:AG82"/>
    <mergeCell ref="AF83:AF92"/>
    <mergeCell ref="AG83:AG92"/>
    <mergeCell ref="AF93:AF102"/>
    <mergeCell ref="AG93:AG102"/>
    <mergeCell ref="AF103:AF112"/>
    <mergeCell ref="AG103:AG112"/>
    <mergeCell ref="AF113:AF122"/>
    <mergeCell ref="AG113:AG122"/>
    <mergeCell ref="AF123:AF132"/>
    <mergeCell ref="AG123:AG132"/>
    <mergeCell ref="AF133:AF142"/>
    <mergeCell ref="AF153:AF162"/>
    <mergeCell ref="AG153:AG162"/>
    <mergeCell ref="AF193:AF202"/>
    <mergeCell ref="AF213:AF222"/>
    <mergeCell ref="AG213:AG222"/>
    <mergeCell ref="AF223:AF232"/>
    <mergeCell ref="AG223:AG232"/>
    <mergeCell ref="AF163:AF172"/>
    <mergeCell ref="AG163:AG172"/>
    <mergeCell ref="AF233:AF242"/>
    <mergeCell ref="AG233:AG242"/>
    <mergeCell ref="AI24:AK24"/>
    <mergeCell ref="AI25:AK25"/>
    <mergeCell ref="AF173:AF182"/>
    <mergeCell ref="AG173:AG182"/>
    <mergeCell ref="AF183:AF192"/>
    <mergeCell ref="AG183:AG192"/>
    <mergeCell ref="AI102:AK102"/>
    <mergeCell ref="AI179:AK179"/>
    <mergeCell ref="AI105:AK105"/>
    <mergeCell ref="AI106:AK106"/>
    <mergeCell ref="AI107:AK107"/>
    <mergeCell ref="AI113:AK113"/>
    <mergeCell ref="AI118:AK118"/>
    <mergeCell ref="AI119:AK119"/>
    <mergeCell ref="AI120:AK120"/>
    <mergeCell ref="AI27:AK27"/>
    <mergeCell ref="AL131:AN131"/>
    <mergeCell ref="AO131:AQ131"/>
    <mergeCell ref="AO129:AQ129"/>
    <mergeCell ref="AL14:AN14"/>
    <mergeCell ref="AO14:AQ14"/>
    <mergeCell ref="AI15:AK15"/>
    <mergeCell ref="AL15:AN15"/>
    <mergeCell ref="AO15:AQ15"/>
    <mergeCell ref="AI16:AK16"/>
    <mergeCell ref="AL16:AN16"/>
    <mergeCell ref="AO16:AQ16"/>
    <mergeCell ref="AI17:AK17"/>
    <mergeCell ref="AL17:AN17"/>
    <mergeCell ref="AO17:AQ17"/>
    <mergeCell ref="AI36:AK36"/>
    <mergeCell ref="AL36:AN36"/>
    <mergeCell ref="AO36:AQ36"/>
    <mergeCell ref="AI37:AK37"/>
    <mergeCell ref="AL37:AN37"/>
    <mergeCell ref="AO37:AQ37"/>
    <mergeCell ref="AI44:AK44"/>
    <mergeCell ref="AL44:AN44"/>
    <mergeCell ref="AO44:AQ44"/>
    <mergeCell ref="AO130:AQ130"/>
    <mergeCell ref="AI56:AK56"/>
    <mergeCell ref="AL56:AN56"/>
    <mergeCell ref="AO56:AQ56"/>
    <mergeCell ref="AI46:AK46"/>
    <mergeCell ref="AL46:AN46"/>
    <mergeCell ref="AO46:AQ46"/>
    <mergeCell ref="AI47:AK47"/>
    <mergeCell ref="AL47:AN47"/>
    <mergeCell ref="AO47:AQ47"/>
    <mergeCell ref="AO55:AQ55"/>
    <mergeCell ref="AI66:AK66"/>
    <mergeCell ref="AL66:AN66"/>
    <mergeCell ref="AO66:AQ66"/>
    <mergeCell ref="AI57:AK57"/>
    <mergeCell ref="AL57:AN57"/>
    <mergeCell ref="AO57:AQ57"/>
    <mergeCell ref="AI64:AK64"/>
    <mergeCell ref="AL64:AN64"/>
    <mergeCell ref="AO64:AQ64"/>
    <mergeCell ref="AI65:AK65"/>
    <mergeCell ref="AL65:AN65"/>
    <mergeCell ref="AO65:AQ65"/>
    <mergeCell ref="AL63:AN63"/>
    <mergeCell ref="AO63:AQ63"/>
    <mergeCell ref="AL61:AN61"/>
    <mergeCell ref="AO61:AQ61"/>
    <mergeCell ref="AL62:AN62"/>
    <mergeCell ref="AO62:AQ62"/>
    <mergeCell ref="AL59:AN59"/>
    <mergeCell ref="AO59:AQ59"/>
    <mergeCell ref="AL60:AN60"/>
    <mergeCell ref="AO60:AQ60"/>
    <mergeCell ref="AI67:AK67"/>
    <mergeCell ref="AL67:AN67"/>
    <mergeCell ref="AO67:AQ67"/>
    <mergeCell ref="AI74:AK74"/>
    <mergeCell ref="AL74:AN74"/>
    <mergeCell ref="AO74:AQ74"/>
    <mergeCell ref="AO69:AQ69"/>
    <mergeCell ref="AL70:AN70"/>
    <mergeCell ref="AO70:AQ70"/>
    <mergeCell ref="AL68:AN68"/>
    <mergeCell ref="AO68:AQ68"/>
    <mergeCell ref="AL73:AN73"/>
    <mergeCell ref="AO73:AQ73"/>
    <mergeCell ref="AL69:AN69"/>
    <mergeCell ref="AI69:AK69"/>
    <mergeCell ref="AI70:AK70"/>
    <mergeCell ref="AL72:AN72"/>
    <mergeCell ref="AO72:AQ72"/>
    <mergeCell ref="AL86:AN86"/>
    <mergeCell ref="AO86:AQ86"/>
    <mergeCell ref="AI75:AK75"/>
    <mergeCell ref="AL75:AN75"/>
    <mergeCell ref="AO75:AQ75"/>
    <mergeCell ref="AI76:AK76"/>
    <mergeCell ref="AL76:AN76"/>
    <mergeCell ref="AO76:AQ76"/>
    <mergeCell ref="AI77:AK77"/>
    <mergeCell ref="AL77:AN77"/>
    <mergeCell ref="AO77:AQ77"/>
    <mergeCell ref="AL78:AN78"/>
    <mergeCell ref="AO78:AQ78"/>
    <mergeCell ref="AL83:AN83"/>
    <mergeCell ref="AO83:AQ83"/>
    <mergeCell ref="AL84:AN84"/>
    <mergeCell ref="AO84:AQ84"/>
    <mergeCell ref="AI85:AK85"/>
    <mergeCell ref="AL85:AN85"/>
    <mergeCell ref="AO85:AQ85"/>
    <mergeCell ref="AI80:AK80"/>
    <mergeCell ref="AI84:AK84"/>
    <mergeCell ref="AI86:AK86"/>
    <mergeCell ref="AL81:AN81"/>
    <mergeCell ref="AL96:AN96"/>
    <mergeCell ref="AO96:AQ96"/>
    <mergeCell ref="AI97:AK97"/>
    <mergeCell ref="AL97:AN97"/>
    <mergeCell ref="AO97:AQ97"/>
    <mergeCell ref="AI104:AK104"/>
    <mergeCell ref="AL104:AN104"/>
    <mergeCell ref="AO104:AQ104"/>
    <mergeCell ref="AO98:AQ98"/>
    <mergeCell ref="AI100:AK100"/>
    <mergeCell ref="AI101:AK101"/>
    <mergeCell ref="AI96:AK96"/>
    <mergeCell ref="AL87:AN87"/>
    <mergeCell ref="AO87:AQ87"/>
    <mergeCell ref="AI94:AK94"/>
    <mergeCell ref="AL94:AN94"/>
    <mergeCell ref="AO94:AQ94"/>
    <mergeCell ref="AI95:AK95"/>
    <mergeCell ref="AL95:AN95"/>
    <mergeCell ref="AO95:AQ95"/>
    <mergeCell ref="AL89:AN89"/>
    <mergeCell ref="AO89:AQ89"/>
    <mergeCell ref="AL90:AN90"/>
    <mergeCell ref="AO90:AQ90"/>
    <mergeCell ref="AL88:AN88"/>
    <mergeCell ref="AO88:AQ88"/>
    <mergeCell ref="AI89:AK89"/>
    <mergeCell ref="AI90:AK90"/>
    <mergeCell ref="AI91:AK91"/>
    <mergeCell ref="AI92:AK92"/>
    <mergeCell ref="AI93:AK93"/>
    <mergeCell ref="AI87:AK87"/>
    <mergeCell ref="AL114:AN114"/>
    <mergeCell ref="AO114:AQ114"/>
    <mergeCell ref="AI115:AK115"/>
    <mergeCell ref="AL115:AN115"/>
    <mergeCell ref="AO115:AQ115"/>
    <mergeCell ref="AI116:AK116"/>
    <mergeCell ref="AL116:AN116"/>
    <mergeCell ref="AO116:AQ116"/>
    <mergeCell ref="AL117:AN117"/>
    <mergeCell ref="AO117:AQ117"/>
    <mergeCell ref="AL124:AN124"/>
    <mergeCell ref="AO124:AQ124"/>
    <mergeCell ref="AI125:AK125"/>
    <mergeCell ref="AL125:AN125"/>
    <mergeCell ref="AO125:AQ125"/>
    <mergeCell ref="AL122:AN122"/>
    <mergeCell ref="AO122:AQ122"/>
    <mergeCell ref="AL119:AN119"/>
    <mergeCell ref="AO119:AQ119"/>
    <mergeCell ref="AL120:AN120"/>
    <mergeCell ref="AO120:AQ120"/>
    <mergeCell ref="AL123:AN123"/>
    <mergeCell ref="AO123:AQ123"/>
    <mergeCell ref="AO118:AQ118"/>
    <mergeCell ref="AL118:AN118"/>
    <mergeCell ref="AL186:AN186"/>
    <mergeCell ref="AO186:AQ186"/>
    <mergeCell ref="AI187:AK187"/>
    <mergeCell ref="AI164:AK164"/>
    <mergeCell ref="AL164:AN164"/>
    <mergeCell ref="AO164:AQ164"/>
    <mergeCell ref="AI126:AK126"/>
    <mergeCell ref="AL126:AN126"/>
    <mergeCell ref="AO126:AQ126"/>
    <mergeCell ref="AI127:AK127"/>
    <mergeCell ref="AL127:AN127"/>
    <mergeCell ref="AO127:AQ127"/>
    <mergeCell ref="AI134:AK134"/>
    <mergeCell ref="AL134:AN134"/>
    <mergeCell ref="AO134:AQ134"/>
    <mergeCell ref="AI135:AK135"/>
    <mergeCell ref="AL135:AN135"/>
    <mergeCell ref="AO135:AQ135"/>
    <mergeCell ref="AI136:AK136"/>
    <mergeCell ref="AL136:AN136"/>
    <mergeCell ref="AO136:AQ136"/>
    <mergeCell ref="AI137:AK137"/>
    <mergeCell ref="AO137:AQ137"/>
    <mergeCell ref="AO226:AQ226"/>
    <mergeCell ref="AL187:AN187"/>
    <mergeCell ref="AO187:AQ187"/>
    <mergeCell ref="AI194:AK194"/>
    <mergeCell ref="AL194:AN194"/>
    <mergeCell ref="AO194:AQ194"/>
    <mergeCell ref="AI195:AK195"/>
    <mergeCell ref="AL195:AN195"/>
    <mergeCell ref="AO195:AQ195"/>
    <mergeCell ref="AI190:AK190"/>
    <mergeCell ref="AL190:AN190"/>
    <mergeCell ref="AO190:AQ190"/>
    <mergeCell ref="AI191:AK191"/>
    <mergeCell ref="AL191:AN191"/>
    <mergeCell ref="AO191:AQ191"/>
    <mergeCell ref="AI192:AK192"/>
    <mergeCell ref="AL192:AN192"/>
    <mergeCell ref="AO192:AQ192"/>
    <mergeCell ref="AI197:AK197"/>
    <mergeCell ref="AL197:AN197"/>
    <mergeCell ref="AO197:AQ197"/>
    <mergeCell ref="AO199:AQ199"/>
    <mergeCell ref="AI200:AK200"/>
    <mergeCell ref="AO244:AQ244"/>
    <mergeCell ref="AI239:AK239"/>
    <mergeCell ref="AL239:AN239"/>
    <mergeCell ref="AO239:AQ239"/>
    <mergeCell ref="AL247:AN247"/>
    <mergeCell ref="AO247:AQ247"/>
    <mergeCell ref="AO214:AQ214"/>
    <mergeCell ref="AI215:AK215"/>
    <mergeCell ref="AL215:AN215"/>
    <mergeCell ref="AO215:AQ215"/>
    <mergeCell ref="AI216:AK216"/>
    <mergeCell ref="AL216:AN216"/>
    <mergeCell ref="AO216:AQ216"/>
    <mergeCell ref="AI217:AK217"/>
    <mergeCell ref="AL217:AN217"/>
    <mergeCell ref="AO217:AQ217"/>
    <mergeCell ref="AI224:AK224"/>
    <mergeCell ref="AL224:AN224"/>
    <mergeCell ref="AO224:AQ224"/>
    <mergeCell ref="AI225:AK225"/>
    <mergeCell ref="AL225:AN225"/>
    <mergeCell ref="AO225:AQ225"/>
    <mergeCell ref="AI226:AK226"/>
    <mergeCell ref="AL226:AN226"/>
    <mergeCell ref="AI255:AK255"/>
    <mergeCell ref="AL255:AN255"/>
    <mergeCell ref="AO255:AQ255"/>
    <mergeCell ref="AI256:AK256"/>
    <mergeCell ref="AL256:AN256"/>
    <mergeCell ref="AO256:AQ256"/>
    <mergeCell ref="AO257:AQ257"/>
    <mergeCell ref="AI227:AK227"/>
    <mergeCell ref="AL227:AN227"/>
    <mergeCell ref="AO227:AQ227"/>
    <mergeCell ref="AI234:AK234"/>
    <mergeCell ref="AL234:AN234"/>
    <mergeCell ref="AO234:AQ234"/>
    <mergeCell ref="AI235:AK235"/>
    <mergeCell ref="AL235:AN235"/>
    <mergeCell ref="AO235:AQ235"/>
    <mergeCell ref="AI236:AK236"/>
    <mergeCell ref="AL236:AN236"/>
    <mergeCell ref="AO236:AQ236"/>
    <mergeCell ref="AI237:AK237"/>
    <mergeCell ref="AL237:AN237"/>
    <mergeCell ref="AO237:AQ237"/>
    <mergeCell ref="AI244:AK244"/>
    <mergeCell ref="AL244:AN244"/>
    <mergeCell ref="AI251:AK251"/>
    <mergeCell ref="AL251:AN251"/>
    <mergeCell ref="AO251:AQ251"/>
    <mergeCell ref="AI252:AK252"/>
    <mergeCell ref="AL252:AN252"/>
    <mergeCell ref="AO252:AQ252"/>
    <mergeCell ref="AO253:AQ253"/>
    <mergeCell ref="AI254:AK254"/>
    <mergeCell ref="AL254:AN254"/>
    <mergeCell ref="AO254:AQ254"/>
  </mergeCells>
  <conditionalFormatting sqref="AR3:AS3 K3:M12 AS4:AS7 K263:M263 AD3:AF7">
    <cfRule type="containsText" dxfId="99" priority="81" operator="containsText" text="NO">
      <formula>NOT(ISERROR(SEARCH("NO",K3)))</formula>
    </cfRule>
  </conditionalFormatting>
  <conditionalFormatting sqref="AS23:AS32 AR4:AR12 AS43:AS262">
    <cfRule type="containsText" dxfId="98" priority="79" operator="containsText" text="NO">
      <formula>NOT(ISERROR(SEARCH("NO",AR4)))</formula>
    </cfRule>
  </conditionalFormatting>
  <conditionalFormatting sqref="J3:J12">
    <cfRule type="cellIs" dxfId="97" priority="73" operator="equal">
      <formula>"NO"</formula>
    </cfRule>
  </conditionalFormatting>
  <conditionalFormatting sqref="AS133:AS262">
    <cfRule type="containsText" dxfId="96" priority="70" operator="containsText" text="NO">
      <formula>NOT(ISERROR(SEARCH("NO",AS133)))</formula>
    </cfRule>
  </conditionalFormatting>
  <conditionalFormatting sqref="U3:U12">
    <cfRule type="cellIs" dxfId="95" priority="61" operator="equal">
      <formula>"INGRESAR TASA"</formula>
    </cfRule>
  </conditionalFormatting>
  <conditionalFormatting sqref="V3:V12">
    <cfRule type="cellIs" dxfId="94" priority="60" operator="equal">
      <formula>"INGRESAR TASA USD"</formula>
    </cfRule>
  </conditionalFormatting>
  <conditionalFormatting sqref="AS3:AS12 AS23:AS32 AS43:AS262">
    <cfRule type="cellIs" dxfId="93" priority="57" operator="equal">
      <formula>"PENDIENTE"</formula>
    </cfRule>
    <cfRule type="cellIs" dxfId="92" priority="58" operator="equal">
      <formula>"NO HÁBIL"</formula>
    </cfRule>
  </conditionalFormatting>
  <conditionalFormatting sqref="AS23:AS27 AS43:AS47 AS53:AS57 AS63:AS67 AS73:AS77 AS83:AS87 AS93:AS97 AS103:AS107 AS113:AS117 AS123:AS127 AS133:AS137 AS143:AS147 AS153:AS157 AS163:AS167 AS173:AS177 AS183:AS187 AS193:AS197 AS203:AS207 AS213:AS217 AS223:AS227 AS233:AS237 AS243:AS247 AS253:AS257">
    <cfRule type="containsText" dxfId="91" priority="56" operator="containsText" text="NO">
      <formula>NOT(ISERROR(SEARCH("NO",AS23)))</formula>
    </cfRule>
  </conditionalFormatting>
  <conditionalFormatting sqref="AD3:AF12">
    <cfRule type="cellIs" dxfId="90" priority="55" operator="equal">
      <formula>"CUMPLE"</formula>
    </cfRule>
  </conditionalFormatting>
  <conditionalFormatting sqref="AG3:AG7">
    <cfRule type="containsText" dxfId="89" priority="53" operator="containsText" text="NO">
      <formula>NOT(ISERROR(SEARCH("NO",AG3)))</formula>
    </cfRule>
  </conditionalFormatting>
  <conditionalFormatting sqref="AG3:AG12">
    <cfRule type="cellIs" dxfId="88" priority="52" operator="equal">
      <formula>"CUMPLE"</formula>
    </cfRule>
  </conditionalFormatting>
  <conditionalFormatting sqref="AD13:AF17 AD23:AF27 AD33:AF37 AD43:AF47 AD53:AF57 AD63:AF67 AD73:AF77 AD83:AF87 AD93:AF97 AD103:AF107 AD113:AF117 AD123:AF127 AD133:AF137 AD143:AF147 AD153:AF157 AD163:AF167 AD173:AF177 AD183:AF187 AD193:AF197 AD203:AF207 AD213:AF217 AD223:AF227 AD233:AF237 AD243:AF247 AD253:AF257">
    <cfRule type="containsText" dxfId="87" priority="51" operator="containsText" text="NO">
      <formula>NOT(ISERROR(SEARCH("NO",AD13)))</formula>
    </cfRule>
  </conditionalFormatting>
  <conditionalFormatting sqref="AD13:AF262">
    <cfRule type="cellIs" dxfId="86" priority="50" operator="equal">
      <formula>"CUMPLE"</formula>
    </cfRule>
  </conditionalFormatting>
  <conditionalFormatting sqref="AG13:AG17 AG23:AG27 AG33:AG37 AG43:AG47 AG53:AG57 AG63:AG67 AG73:AG77 AG83:AG87 AG93:AG97 AG103:AG107 AG113:AG117 AG123:AG127 AG133:AG137 AG143:AG147 AG153:AG157 AG163:AG167 AG173:AG177 AG183:AG187 AG193:AG197 AG203:AG207 AG213:AG217 AG223:AG227 AG233:AG237 AG243:AG247 AG253:AG257">
    <cfRule type="containsText" dxfId="85" priority="49" operator="containsText" text="NO">
      <formula>NOT(ISERROR(SEARCH("NO",AG13)))</formula>
    </cfRule>
  </conditionalFormatting>
  <conditionalFormatting sqref="AG13:AG262">
    <cfRule type="cellIs" dxfId="84" priority="48" operator="equal">
      <formula>"CUMPLE"</formula>
    </cfRule>
  </conditionalFormatting>
  <conditionalFormatting sqref="AR43 AR53 AR63 AR73 AR83 AR93 AR103 AR113 AR123 AR133 AR143 AR153 AR163 AR173 AR183 AR193 AR203 AR213 AR223 AR233 AR243 AR253">
    <cfRule type="containsText" dxfId="83" priority="47" operator="containsText" text="NO">
      <formula>NOT(ISERROR(SEARCH("NO",AR43)))</formula>
    </cfRule>
  </conditionalFormatting>
  <conditionalFormatting sqref="AR31:AR32 AR44:AR52 AR54:AR62 AR64:AR72 AR74:AR82 AR84:AR92 AR94:AR102 AR104:AR112 AR114:AR122 AR124:AR132 AR134:AR142 AR144:AR152 AR154:AR162 AR164:AR172 AR174:AR182 AR184:AR192 AR194:AR202 AR204:AR212 AR214:AR222 AR224:AR232 AR234:AR242 AR244:AR252 AR254:AR262">
    <cfRule type="containsText" dxfId="82" priority="46" operator="containsText" text="NO">
      <formula>NOT(ISERROR(SEARCH("NO",AR31)))</formula>
    </cfRule>
  </conditionalFormatting>
  <conditionalFormatting sqref="K20:M22 K42:M262 K32:M32 M31">
    <cfRule type="containsText" dxfId="81" priority="45" operator="containsText" text="NO">
      <formula>NOT(ISERROR(SEARCH("NO",K20)))</formula>
    </cfRule>
  </conditionalFormatting>
  <conditionalFormatting sqref="J20:J22 J42:J262 J31:J32">
    <cfRule type="cellIs" dxfId="80" priority="44" operator="equal">
      <formula>"NO"</formula>
    </cfRule>
  </conditionalFormatting>
  <conditionalFormatting sqref="U20:U22 U223:U262">
    <cfRule type="cellIs" dxfId="79" priority="43" operator="equal">
      <formula>"INGRESAR TASA"</formula>
    </cfRule>
  </conditionalFormatting>
  <conditionalFormatting sqref="V13:V262">
    <cfRule type="cellIs" dxfId="78" priority="42" operator="equal">
      <formula>"INGRESAR TASA USD"</formula>
    </cfRule>
  </conditionalFormatting>
  <conditionalFormatting sqref="U18:U19">
    <cfRule type="cellIs" dxfId="77" priority="39" operator="equal">
      <formula>"INGRESAR TASA"</formula>
    </cfRule>
  </conditionalFormatting>
  <conditionalFormatting sqref="U13:U17">
    <cfRule type="cellIs" dxfId="76" priority="36" operator="equal">
      <formula>"INGRESAR TASA"</formula>
    </cfRule>
  </conditionalFormatting>
  <conditionalFormatting sqref="U23:U33 U35:U38 U40:U222">
    <cfRule type="cellIs" dxfId="75" priority="35" operator="equal">
      <formula>"INGRESAR TASA"</formula>
    </cfRule>
  </conditionalFormatting>
  <conditionalFormatting sqref="K19:M19">
    <cfRule type="containsText" dxfId="74" priority="34" operator="containsText" text="NO">
      <formula>NOT(ISERROR(SEARCH("NO",K19)))</formula>
    </cfRule>
  </conditionalFormatting>
  <conditionalFormatting sqref="J13:J19">
    <cfRule type="cellIs" dxfId="73" priority="33" operator="equal">
      <formula>"NO"</formula>
    </cfRule>
  </conditionalFormatting>
  <conditionalFormatting sqref="K13:M18">
    <cfRule type="containsText" dxfId="72" priority="32" operator="containsText" text="NO">
      <formula>NOT(ISERROR(SEARCH("NO",K13)))</formula>
    </cfRule>
  </conditionalFormatting>
  <conditionalFormatting sqref="AS13:AS22">
    <cfRule type="containsText" dxfId="71" priority="31" operator="containsText" text="NO">
      <formula>NOT(ISERROR(SEARCH("NO",AS13)))</formula>
    </cfRule>
  </conditionalFormatting>
  <conditionalFormatting sqref="AS13:AS22">
    <cfRule type="cellIs" dxfId="70" priority="29" operator="equal">
      <formula>"PENDIENTE"</formula>
    </cfRule>
    <cfRule type="cellIs" dxfId="69" priority="30" operator="equal">
      <formula>"NO HÁBIL"</formula>
    </cfRule>
  </conditionalFormatting>
  <conditionalFormatting sqref="AS13:AS17">
    <cfRule type="containsText" dxfId="68" priority="28" operator="containsText" text="NO">
      <formula>NOT(ISERROR(SEARCH("NO",AS13)))</formula>
    </cfRule>
  </conditionalFormatting>
  <conditionalFormatting sqref="AR13">
    <cfRule type="containsText" dxfId="67" priority="27" operator="containsText" text="NO">
      <formula>NOT(ISERROR(SEARCH("NO",AR13)))</formula>
    </cfRule>
  </conditionalFormatting>
  <conditionalFormatting sqref="AR14:AR22">
    <cfRule type="containsText" dxfId="66" priority="26" operator="containsText" text="NO">
      <formula>NOT(ISERROR(SEARCH("NO",AR14)))</formula>
    </cfRule>
  </conditionalFormatting>
  <conditionalFormatting sqref="U34">
    <cfRule type="cellIs" dxfId="65" priority="23" operator="equal">
      <formula>"INGRESAR TASA"</formula>
    </cfRule>
  </conditionalFormatting>
  <conditionalFormatting sqref="U39">
    <cfRule type="cellIs" dxfId="64" priority="22" operator="equal">
      <formula>"INGRESAR TASA"</formula>
    </cfRule>
  </conditionalFormatting>
  <conditionalFormatting sqref="AS33:AS42">
    <cfRule type="containsText" dxfId="63" priority="13" operator="containsText" text="NO">
      <formula>NOT(ISERROR(SEARCH("NO",AS33)))</formula>
    </cfRule>
  </conditionalFormatting>
  <conditionalFormatting sqref="AS33:AS42">
    <cfRule type="cellIs" dxfId="62" priority="11" operator="equal">
      <formula>"PENDIENTE"</formula>
    </cfRule>
    <cfRule type="cellIs" dxfId="61" priority="12" operator="equal">
      <formula>"NO HÁBIL"</formula>
    </cfRule>
  </conditionalFormatting>
  <conditionalFormatting sqref="AS33:AS37">
    <cfRule type="containsText" dxfId="60" priority="10" operator="containsText" text="NO">
      <formula>NOT(ISERROR(SEARCH("NO",AS33)))</formula>
    </cfRule>
  </conditionalFormatting>
  <conditionalFormatting sqref="AR33">
    <cfRule type="containsText" dxfId="59" priority="9" operator="containsText" text="NO">
      <formula>NOT(ISERROR(SEARCH("NO",AR33)))</formula>
    </cfRule>
  </conditionalFormatting>
  <conditionalFormatting sqref="AR34:AR42">
    <cfRule type="containsText" dxfId="58" priority="8" operator="containsText" text="NO">
      <formula>NOT(ISERROR(SEARCH("NO",AR34)))</formula>
    </cfRule>
  </conditionalFormatting>
  <conditionalFormatting sqref="K23:M29 M30">
    <cfRule type="containsText" dxfId="57" priority="7" operator="containsText" text="NO">
      <formula>NOT(ISERROR(SEARCH("NO",K23)))</formula>
    </cfRule>
  </conditionalFormatting>
  <conditionalFormatting sqref="J23:J30">
    <cfRule type="cellIs" dxfId="56" priority="6" operator="equal">
      <formula>"NO"</formula>
    </cfRule>
  </conditionalFormatting>
  <conditionalFormatting sqref="K30:L31">
    <cfRule type="containsText" dxfId="55" priority="5" operator="containsText" text="NO">
      <formula>NOT(ISERROR(SEARCH("NO",K30)))</formula>
    </cfRule>
  </conditionalFormatting>
  <conditionalFormatting sqref="AR23">
    <cfRule type="containsText" dxfId="54" priority="4" operator="containsText" text="NO">
      <formula>NOT(ISERROR(SEARCH("NO",AR23)))</formula>
    </cfRule>
  </conditionalFormatting>
  <conditionalFormatting sqref="AR24:AR30">
    <cfRule type="containsText" dxfId="53" priority="3" operator="containsText" text="NO">
      <formula>NOT(ISERROR(SEARCH("NO",AR24)))</formula>
    </cfRule>
  </conditionalFormatting>
  <conditionalFormatting sqref="K33:M41">
    <cfRule type="containsText" dxfId="52" priority="2" operator="containsText" text="NO">
      <formula>NOT(ISERROR(SEARCH("NO",K33)))</formula>
    </cfRule>
  </conditionalFormatting>
  <conditionalFormatting sqref="J33:J41">
    <cfRule type="cellIs" dxfId="51" priority="1" operator="equal">
      <formula>"NO"</formula>
    </cfRule>
  </conditionalFormatting>
  <dataValidations count="2">
    <dataValidation type="list" allowBlank="1" showInputMessage="1" showErrorMessage="1" sqref="AS3:AS262">
      <formula1>$AV$2:$AX$2</formula1>
    </dataValidation>
    <dataValidation type="list" allowBlank="1" showInputMessage="1" showErrorMessage="1" sqref="K3:M1048576">
      <formula1>$AV$1:$AW$1</formula1>
    </dataValidation>
  </dataValidations>
  <pageMargins left="0.75" right="0.75" top="1" bottom="1" header="0.5" footer="0.5"/>
  <pageSetup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Q430"/>
  <sheetViews>
    <sheetView zoomScale="70" zoomScaleNormal="70" zoomScalePageLayoutView="75" workbookViewId="0">
      <pane xSplit="1" ySplit="2" topLeftCell="B3" activePane="bottomRight" state="frozen"/>
      <selection pane="topRight" activeCell="B1" sqref="B1"/>
      <selection pane="bottomLeft" activeCell="A3" sqref="A3"/>
      <selection pane="bottomRight" activeCell="I35" sqref="I35"/>
    </sheetView>
  </sheetViews>
  <sheetFormatPr baseColWidth="10" defaultColWidth="10.875" defaultRowHeight="15.75" zeroHeight="1" x14ac:dyDescent="0.25"/>
  <cols>
    <col min="1" max="1" width="10.875" style="394" bestFit="1" customWidth="1"/>
    <col min="2" max="2" width="8.875" style="394" customWidth="1"/>
    <col min="3" max="3" width="10.75" style="395" customWidth="1"/>
    <col min="4" max="4" width="25.5" style="396" customWidth="1"/>
    <col min="5" max="6" width="17.5" style="396" customWidth="1"/>
    <col min="7" max="7" width="14.5" style="396" customWidth="1"/>
    <col min="8" max="8" width="66.125" style="397" customWidth="1"/>
    <col min="9" max="9" width="21.25" style="397" customWidth="1"/>
    <col min="10" max="13" width="33.875" style="398" customWidth="1"/>
    <col min="14" max="17" width="15.125" style="398" hidden="1" customWidth="1"/>
    <col min="18" max="18" width="15.75" style="572" customWidth="1"/>
    <col min="19" max="19" width="10.625" style="399" customWidth="1"/>
    <col min="20" max="20" width="12.5" style="400" customWidth="1"/>
    <col min="21" max="21" width="11" style="401" customWidth="1"/>
    <col min="22" max="22" width="11" style="20" customWidth="1"/>
    <col min="23" max="23" width="18.5" style="402" customWidth="1"/>
    <col min="24" max="24" width="8.75" style="402" customWidth="1"/>
    <col min="25" max="25" width="13.875" style="20" customWidth="1"/>
    <col min="26" max="26" width="18.125" style="583" customWidth="1"/>
    <col min="27" max="27" width="12.5" style="20" customWidth="1"/>
    <col min="28" max="28" width="19.5" style="20" customWidth="1"/>
    <col min="29" max="29" width="15.5" style="403" customWidth="1"/>
    <col min="30" max="30" width="18.375" style="344" customWidth="1"/>
    <col min="31" max="31" width="19.5" style="404" customWidth="1"/>
    <col min="32" max="32" width="19.5" style="435" customWidth="1"/>
    <col min="33" max="33" width="29.75" style="435" customWidth="1"/>
    <col min="34" max="34" width="59.125" style="405" customWidth="1"/>
    <col min="35" max="35" width="15.25" style="268" customWidth="1"/>
    <col min="36" max="37" width="10.875" style="488"/>
    <col min="38" max="38" width="19.125" style="488" bestFit="1" customWidth="1"/>
    <col min="39" max="39" width="19.125" style="439" bestFit="1" customWidth="1"/>
    <col min="40" max="40" width="10.875" style="439"/>
    <col min="41" max="43" width="10.875" style="488"/>
    <col min="44" max="16384" width="10.875" style="247"/>
  </cols>
  <sheetData>
    <row r="1" spans="1:43" s="245" customFormat="1" ht="15" customHeight="1" x14ac:dyDescent="0.25">
      <c r="A1" s="851" t="s">
        <v>7</v>
      </c>
      <c r="B1" s="851" t="s">
        <v>6</v>
      </c>
      <c r="C1" s="851" t="s">
        <v>60</v>
      </c>
      <c r="D1" s="851" t="s">
        <v>10</v>
      </c>
      <c r="E1" s="851" t="s">
        <v>11</v>
      </c>
      <c r="F1" s="852" t="s">
        <v>131</v>
      </c>
      <c r="G1" s="852" t="s">
        <v>108</v>
      </c>
      <c r="H1" s="851" t="s">
        <v>12</v>
      </c>
      <c r="I1" s="909" t="s">
        <v>181</v>
      </c>
      <c r="J1" s="886" t="s">
        <v>255</v>
      </c>
      <c r="K1" s="886" t="s">
        <v>256</v>
      </c>
      <c r="L1" s="886" t="s">
        <v>257</v>
      </c>
      <c r="M1" s="886" t="s">
        <v>258</v>
      </c>
      <c r="N1" s="886" t="s">
        <v>212</v>
      </c>
      <c r="O1" s="886" t="s">
        <v>213</v>
      </c>
      <c r="P1" s="886" t="s">
        <v>214</v>
      </c>
      <c r="Q1" s="886" t="s">
        <v>254</v>
      </c>
      <c r="R1" s="924" t="s">
        <v>71</v>
      </c>
      <c r="S1" s="877" t="s">
        <v>13</v>
      </c>
      <c r="T1" s="877" t="s">
        <v>14</v>
      </c>
      <c r="U1" s="881" t="s">
        <v>41</v>
      </c>
      <c r="V1" s="851" t="s">
        <v>40</v>
      </c>
      <c r="W1" s="851" t="s">
        <v>15</v>
      </c>
      <c r="X1" s="851" t="s">
        <v>16</v>
      </c>
      <c r="Y1" s="885" t="s">
        <v>17</v>
      </c>
      <c r="Z1" s="916" t="s">
        <v>18</v>
      </c>
      <c r="AA1" s="885" t="s">
        <v>19</v>
      </c>
      <c r="AB1" s="885" t="s">
        <v>20</v>
      </c>
      <c r="AC1" s="918" t="s">
        <v>21</v>
      </c>
      <c r="AD1" s="920" t="s">
        <v>239</v>
      </c>
      <c r="AE1" s="911" t="s">
        <v>259</v>
      </c>
      <c r="AF1" s="922" t="s">
        <v>210</v>
      </c>
      <c r="AG1" s="923"/>
      <c r="AH1" s="914" t="s">
        <v>3</v>
      </c>
      <c r="AI1" s="244"/>
      <c r="AJ1" s="245" t="s">
        <v>8</v>
      </c>
      <c r="AK1" s="245" t="s">
        <v>9</v>
      </c>
    </row>
    <row r="2" spans="1:43" s="245" customFormat="1" ht="129" customHeight="1" thickBot="1" x14ac:dyDescent="0.3">
      <c r="A2" s="852"/>
      <c r="B2" s="852"/>
      <c r="C2" s="852"/>
      <c r="D2" s="852"/>
      <c r="E2" s="852"/>
      <c r="F2" s="866"/>
      <c r="G2" s="866"/>
      <c r="H2" s="852"/>
      <c r="I2" s="910"/>
      <c r="J2" s="913"/>
      <c r="K2" s="913"/>
      <c r="L2" s="913"/>
      <c r="M2" s="913"/>
      <c r="N2" s="913"/>
      <c r="O2" s="913"/>
      <c r="P2" s="913"/>
      <c r="Q2" s="913"/>
      <c r="R2" s="925"/>
      <c r="S2" s="878"/>
      <c r="T2" s="878"/>
      <c r="U2" s="882"/>
      <c r="V2" s="852"/>
      <c r="W2" s="852"/>
      <c r="X2" s="852"/>
      <c r="Y2" s="886"/>
      <c r="Z2" s="917"/>
      <c r="AA2" s="886"/>
      <c r="AB2" s="886"/>
      <c r="AC2" s="919"/>
      <c r="AD2" s="921"/>
      <c r="AE2" s="912"/>
      <c r="AF2" s="436" t="s">
        <v>211</v>
      </c>
      <c r="AG2" s="437" t="s">
        <v>260</v>
      </c>
      <c r="AH2" s="915"/>
      <c r="AI2" s="244"/>
    </row>
    <row r="3" spans="1:43" s="246" customFormat="1" ht="42.75" x14ac:dyDescent="0.25">
      <c r="A3" s="841" t="s">
        <v>151</v>
      </c>
      <c r="B3" s="26" t="s">
        <v>49</v>
      </c>
      <c r="C3" s="27">
        <v>551</v>
      </c>
      <c r="D3" s="335" t="str">
        <f>IFERROR(INDEX([1]DESEMPATE!$D$3:$D$28,MATCH('[1]EXP ESPEC.'!B3,[1]DESEMPATE!$C$3:$C$28,0)),"")</f>
        <v>MOTT MAC DONALD LIMITED</v>
      </c>
      <c r="E3" s="34" t="s">
        <v>305</v>
      </c>
      <c r="F3" s="254" t="s">
        <v>306</v>
      </c>
      <c r="G3" s="22"/>
      <c r="H3" s="257" t="s">
        <v>307</v>
      </c>
      <c r="I3" s="610" t="s">
        <v>8</v>
      </c>
      <c r="J3" s="516" t="s">
        <v>8</v>
      </c>
      <c r="K3" s="516" t="s">
        <v>9</v>
      </c>
      <c r="L3" s="516" t="s">
        <v>9</v>
      </c>
      <c r="M3" s="516" t="s">
        <v>9</v>
      </c>
      <c r="N3" s="516" t="str">
        <f>IF(OR(I3="",J3=""),"",IF(I3="NO","NO",J3))</f>
        <v>SI</v>
      </c>
      <c r="O3" s="516" t="str">
        <f>IF(OR(I3="",K3=""),"",IF(I3="NO","NO",K3))</f>
        <v>NO</v>
      </c>
      <c r="P3" s="516" t="str">
        <f t="shared" ref="P3:P29" si="0">IF(OR(I3="",L3=""),"",IF(I3="NO","NO",L3))</f>
        <v>NO</v>
      </c>
      <c r="Q3" s="516" t="str">
        <f>IF(OR(I3="",M3=""),"",IF(I3="NO","NO",M3))</f>
        <v>NO</v>
      </c>
      <c r="R3" s="28">
        <v>1</v>
      </c>
      <c r="S3" s="311">
        <v>37408</v>
      </c>
      <c r="T3" s="311">
        <v>42646</v>
      </c>
      <c r="U3" s="30">
        <f>IFERROR(IF(T3="","",YEAR(T3)),"")</f>
        <v>2016</v>
      </c>
      <c r="V3" s="139">
        <f>IFERROR(INDEX(PARAMETROS!$B$53:$B$79,MATCH(U3,PARAMETROS!$A$53:$A$79,0)),"")</f>
        <v>689455</v>
      </c>
      <c r="W3" s="542">
        <v>5700000</v>
      </c>
      <c r="X3" s="31" t="s">
        <v>289</v>
      </c>
      <c r="Y3" s="22">
        <f>IFERROR(IF(X3="","",IF(X3="COP","N/A",IF(OR(X3="USD",X3="US"),1,IF(X3="EUR",VLOOKUP(T3,'SH EURO'!$A$6:$B$6567,2,FALSE),"INGRESAR TASA")))),"")</f>
        <v>1</v>
      </c>
      <c r="Z3" s="547">
        <f>IFERROR(IF(W3="","",IF(Y3="INGRESAR TASA","INGRESAR TASA USD",IF(Y3="N/A","N/A",W3*Y3))),"")</f>
        <v>5700000</v>
      </c>
      <c r="AA3" s="32">
        <f>IFERROR(IF(X3="","",IF(X3="COP",1,IF(Y3&lt;&gt;"N/A",VLOOKUP(T3,'SH TRM'!$A$9:$B$9145,2,FALSE),"REVISAR"))),"")</f>
        <v>2880.08</v>
      </c>
      <c r="AB3" s="432">
        <f>IFERROR(IF(AA3&lt;&gt;"",IF(X3&lt;&gt;"COP",Z3*AA3,W3),""),"")</f>
        <v>16416456000</v>
      </c>
      <c r="AC3" s="346">
        <f>IFERROR(AB3/V3,"")</f>
        <v>23810.772276653297</v>
      </c>
      <c r="AD3" s="343">
        <f>IFERROR(IF(OR(I3="",I3="NO"),"",IFERROR(AC3*R3,"")),"")</f>
        <v>23810.772276653297</v>
      </c>
      <c r="AE3" s="497" t="str">
        <f t="shared" ref="AE3:AE66" si="1">IFERROR(IF(OR(I3="",I3="NO",N3="",N3="NO",AD3=""),"",IF(N3&lt;&gt;"SI","N/A",IF(AD3&gt;=CM010EE,"CUMPLE","NO CUMPLE"))),"")</f>
        <v>CUMPLE</v>
      </c>
      <c r="AF3" s="906" t="s">
        <v>8</v>
      </c>
      <c r="AG3" s="903" t="s">
        <v>384</v>
      </c>
      <c r="AH3" s="349"/>
      <c r="AI3" s="266"/>
      <c r="AJ3" s="485"/>
      <c r="AK3" s="485"/>
      <c r="AL3" s="485"/>
      <c r="AM3" s="440">
        <f>COUNTIF(N3:N11,"SI")</f>
        <v>4</v>
      </c>
      <c r="AN3" s="440">
        <f>+IF(AM3&gt;=4,4,AM3)</f>
        <v>4</v>
      </c>
      <c r="AO3" s="485">
        <f>+AN3*100</f>
        <v>400</v>
      </c>
      <c r="AP3" s="485">
        <f>+SUM(AO3:AO6)</f>
        <v>900</v>
      </c>
      <c r="AQ3" s="485"/>
    </row>
    <row r="4" spans="1:43" s="246" customFormat="1" ht="43.5" customHeight="1" x14ac:dyDescent="0.25">
      <c r="A4" s="842"/>
      <c r="B4" s="13" t="s">
        <v>49</v>
      </c>
      <c r="C4" s="14">
        <v>559</v>
      </c>
      <c r="D4" s="14" t="str">
        <f>IFERROR(INDEX([1]DESEMPATE!$D$3:$D$28,MATCH('[1]EXP ESPEC.'!B4,[1]DESEMPATE!$C$3:$C$28,0)),"")</f>
        <v>MOTT MAC DONALD LIMITED</v>
      </c>
      <c r="E4" s="141" t="s">
        <v>308</v>
      </c>
      <c r="F4" s="255" t="s">
        <v>309</v>
      </c>
      <c r="G4" s="22"/>
      <c r="H4" s="256" t="s">
        <v>310</v>
      </c>
      <c r="I4" s="628" t="s">
        <v>8</v>
      </c>
      <c r="J4" s="514" t="s">
        <v>8</v>
      </c>
      <c r="K4" s="514" t="s">
        <v>9</v>
      </c>
      <c r="L4" s="514" t="s">
        <v>9</v>
      </c>
      <c r="M4" s="514" t="s">
        <v>9</v>
      </c>
      <c r="N4" s="514" t="str">
        <f t="shared" ref="N4:N29" si="2">IF(OR(I4="",J4=""),"",IF(I4="NO","NO",J4))</f>
        <v>SI</v>
      </c>
      <c r="O4" s="514" t="str">
        <f t="shared" ref="O4:O29" si="3">IF(OR(I4="",K4=""),"",IF(I4="NO","NO",K4))</f>
        <v>NO</v>
      </c>
      <c r="P4" s="514" t="str">
        <f t="shared" si="0"/>
        <v>NO</v>
      </c>
      <c r="Q4" s="514" t="str">
        <f t="shared" ref="Q4:Q29" si="4">IF(OR(I4="",M4=""),"",IF(I4="NO","NO",M4))</f>
        <v>NO</v>
      </c>
      <c r="R4" s="23">
        <v>1</v>
      </c>
      <c r="S4" s="289">
        <v>40210</v>
      </c>
      <c r="T4" s="289">
        <v>42311</v>
      </c>
      <c r="U4" s="18">
        <f t="shared" ref="U4:U8" si="5">IFERROR(IF(T4="","",YEAR(T4)),"")</f>
        <v>2015</v>
      </c>
      <c r="V4" s="19">
        <f>IFERROR(INDEX(PARAMETROS!$B$53:$B$79,MATCH(U4,PARAMETROS!$A$53:$A$79,0)),"")</f>
        <v>644350</v>
      </c>
      <c r="W4" s="544">
        <v>771179</v>
      </c>
      <c r="X4" s="19" t="s">
        <v>293</v>
      </c>
      <c r="Y4" s="22">
        <v>1.5424500000000001</v>
      </c>
      <c r="Z4" s="548">
        <f t="shared" ref="Z4:Z8" si="6">IFERROR(IF(W4="","",IF(Y4="INGRESAR TASA","INGRESAR TASA USD",IF(Y4="N/A","N/A",W4*Y4))),"")</f>
        <v>1189505.0485500002</v>
      </c>
      <c r="AA4" s="21">
        <f>IFERROR(IF(X4="","",IF(X4="COP",1,IF(Y4&lt;&gt;"N/A",VLOOKUP(T4,'SH TRM'!$A$9:$B$9145,2,FALSE),"REVISAR"))),"")</f>
        <v>2897.83</v>
      </c>
      <c r="AB4" s="433">
        <f t="shared" ref="AB4:AB8" si="7">IFERROR(IF(AA4&lt;&gt;"",IF(X4&lt;&gt;"COP",Z4*AA4,W4),""),"")</f>
        <v>3446983414.8396468</v>
      </c>
      <c r="AC4" s="347">
        <f t="shared" ref="AC4:AC8" si="8">IFERROR(AB4/V4,"")</f>
        <v>5349.5513538288924</v>
      </c>
      <c r="AD4" s="343">
        <f t="shared" ref="AD4:AD12" si="9">IFERROR(IF(OR(I4="",I4="NO"),"",IFERROR(AC4*R4,"")),"")</f>
        <v>5349.5513538288924</v>
      </c>
      <c r="AE4" s="497" t="str">
        <f t="shared" si="1"/>
        <v>CUMPLE</v>
      </c>
      <c r="AF4" s="907"/>
      <c r="AG4" s="904"/>
      <c r="AH4" s="510"/>
      <c r="AI4" s="266"/>
      <c r="AJ4" s="485"/>
      <c r="AK4" s="485"/>
      <c r="AL4" s="485"/>
      <c r="AM4" s="440">
        <f>COUNTIF(O3:O11,"SI")</f>
        <v>2</v>
      </c>
      <c r="AN4" s="440">
        <f>+IF(AM4&gt;=2,2,AM4)</f>
        <v>2</v>
      </c>
      <c r="AO4" s="485">
        <f>+AN4*100</f>
        <v>200</v>
      </c>
      <c r="AP4" s="485"/>
      <c r="AQ4" s="485"/>
    </row>
    <row r="5" spans="1:43" s="246" customFormat="1" ht="30.75" customHeight="1" x14ac:dyDescent="0.25">
      <c r="A5" s="842"/>
      <c r="B5" s="682" t="s">
        <v>49</v>
      </c>
      <c r="C5" s="14">
        <v>571</v>
      </c>
      <c r="D5" s="14" t="str">
        <f>IFERROR(INDEX([1]DESEMPATE!$D$3:$D$28,MATCH('[1]EXP ESPEC.'!B5,[1]DESEMPATE!$C$3:$C$28,0)),"")</f>
        <v>MOTT MAC DONALD LIMITED</v>
      </c>
      <c r="E5" s="22" t="s">
        <v>311</v>
      </c>
      <c r="F5" s="255" t="s">
        <v>312</v>
      </c>
      <c r="G5" s="22"/>
      <c r="H5" s="256" t="s">
        <v>313</v>
      </c>
      <c r="I5" s="628" t="s">
        <v>8</v>
      </c>
      <c r="J5" s="514" t="s">
        <v>8</v>
      </c>
      <c r="K5" s="514" t="s">
        <v>9</v>
      </c>
      <c r="L5" s="514" t="s">
        <v>9</v>
      </c>
      <c r="M5" s="514" t="s">
        <v>9</v>
      </c>
      <c r="N5" s="514" t="str">
        <f t="shared" si="2"/>
        <v>SI</v>
      </c>
      <c r="O5" s="514" t="str">
        <f t="shared" si="3"/>
        <v>NO</v>
      </c>
      <c r="P5" s="514" t="str">
        <f t="shared" si="0"/>
        <v>NO</v>
      </c>
      <c r="Q5" s="514" t="str">
        <f t="shared" si="4"/>
        <v>NO</v>
      </c>
      <c r="R5" s="23">
        <v>1</v>
      </c>
      <c r="S5" s="289">
        <v>39083</v>
      </c>
      <c r="T5" s="289">
        <v>42646</v>
      </c>
      <c r="U5" s="18">
        <f t="shared" si="5"/>
        <v>2016</v>
      </c>
      <c r="V5" s="19">
        <f>IFERROR(INDEX(PARAMETROS!$B$53:$B$79,MATCH(U5,PARAMETROS!$A$53:$A$79,0)),"")</f>
        <v>689455</v>
      </c>
      <c r="W5" s="544">
        <v>950000</v>
      </c>
      <c r="X5" s="19" t="s">
        <v>293</v>
      </c>
      <c r="Y5" s="22">
        <v>1.29691</v>
      </c>
      <c r="Z5" s="548">
        <f t="shared" si="6"/>
        <v>1232064.5</v>
      </c>
      <c r="AA5" s="21">
        <f>IFERROR(IF(X5="","",IF(X5="COP",1,IF(Y5&lt;&gt;"N/A",VLOOKUP(T5,'SH TRM'!$A$9:$B$9145,2,FALSE),"REVISAR"))),"")</f>
        <v>2880.08</v>
      </c>
      <c r="AB5" s="433">
        <f t="shared" si="7"/>
        <v>3548444325.1599998</v>
      </c>
      <c r="AC5" s="347">
        <f t="shared" si="8"/>
        <v>5146.7381122190718</v>
      </c>
      <c r="AD5" s="343">
        <f t="shared" si="9"/>
        <v>5146.7381122190718</v>
      </c>
      <c r="AE5" s="497" t="str">
        <f t="shared" si="1"/>
        <v>CUMPLE</v>
      </c>
      <c r="AF5" s="907"/>
      <c r="AG5" s="904"/>
      <c r="AH5" s="510"/>
      <c r="AI5" s="266"/>
      <c r="AJ5" s="485"/>
      <c r="AK5" s="485"/>
      <c r="AL5" s="485"/>
      <c r="AM5" s="440">
        <f>COUNTIF(P3:P11,"SI")</f>
        <v>2</v>
      </c>
      <c r="AN5" s="440">
        <f>+IF(AM5&gt;=2,2,AM5)</f>
        <v>2</v>
      </c>
      <c r="AO5" s="485">
        <f>+AN5*100</f>
        <v>200</v>
      </c>
      <c r="AP5" s="485"/>
      <c r="AQ5" s="485"/>
    </row>
    <row r="6" spans="1:43" s="246" customFormat="1" ht="31.5" x14ac:dyDescent="0.25">
      <c r="A6" s="842"/>
      <c r="B6" s="682" t="s">
        <v>49</v>
      </c>
      <c r="C6" s="14">
        <v>580</v>
      </c>
      <c r="D6" s="14" t="str">
        <f>IFERROR(INDEX([1]DESEMPATE!$D$3:$D$28,MATCH('[1]EXP ESPEC.'!B6,[1]DESEMPATE!$C$3:$C$28,0)),"")</f>
        <v>MOTT MAC DONALD LIMITED</v>
      </c>
      <c r="E6" s="22" t="s">
        <v>314</v>
      </c>
      <c r="F6" s="255" t="s">
        <v>312</v>
      </c>
      <c r="G6" s="22"/>
      <c r="H6" s="256" t="s">
        <v>426</v>
      </c>
      <c r="I6" s="628" t="s">
        <v>8</v>
      </c>
      <c r="J6" s="514" t="s">
        <v>8</v>
      </c>
      <c r="K6" s="514" t="s">
        <v>9</v>
      </c>
      <c r="L6" s="514" t="s">
        <v>9</v>
      </c>
      <c r="M6" s="514" t="s">
        <v>9</v>
      </c>
      <c r="N6" s="514" t="str">
        <f t="shared" si="2"/>
        <v>SI</v>
      </c>
      <c r="O6" s="514" t="str">
        <f t="shared" si="3"/>
        <v>NO</v>
      </c>
      <c r="P6" s="514" t="str">
        <f t="shared" si="0"/>
        <v>NO</v>
      </c>
      <c r="Q6" s="514" t="str">
        <f t="shared" si="4"/>
        <v>NO</v>
      </c>
      <c r="R6" s="23">
        <v>1</v>
      </c>
      <c r="S6" s="289">
        <v>42125</v>
      </c>
      <c r="T6" s="289">
        <v>42697</v>
      </c>
      <c r="U6" s="18">
        <f t="shared" si="5"/>
        <v>2016</v>
      </c>
      <c r="V6" s="19">
        <f>IFERROR(INDEX(PARAMETROS!$B$53:$B$79,MATCH(U6,PARAMETROS!$A$53:$A$79,0)),"")</f>
        <v>689455</v>
      </c>
      <c r="W6" s="544">
        <v>732254</v>
      </c>
      <c r="X6" s="19" t="s">
        <v>293</v>
      </c>
      <c r="Y6" s="22">
        <v>1.24603</v>
      </c>
      <c r="Z6" s="548">
        <f t="shared" si="6"/>
        <v>912410.45161999995</v>
      </c>
      <c r="AA6" s="21">
        <f>IFERROR(IF(X6="","",IF(X6="COP",1,IF(Y6&lt;&gt;"N/A",VLOOKUP(T6,'SH TRM'!$A$9:$B$9145,2,FALSE),"REVISAR"))),"")</f>
        <v>3139.76</v>
      </c>
      <c r="AB6" s="433">
        <f t="shared" si="7"/>
        <v>2864749839.5784111</v>
      </c>
      <c r="AC6" s="347">
        <f t="shared" si="8"/>
        <v>4155.0932832141489</v>
      </c>
      <c r="AD6" s="343">
        <f t="shared" si="9"/>
        <v>4155.0932832141489</v>
      </c>
      <c r="AE6" s="497" t="str">
        <f t="shared" si="1"/>
        <v>CUMPLE</v>
      </c>
      <c r="AF6" s="907"/>
      <c r="AG6" s="904"/>
      <c r="AH6" s="510"/>
      <c r="AI6" s="266"/>
      <c r="AJ6" s="485"/>
      <c r="AK6" s="485"/>
      <c r="AL6" s="485"/>
      <c r="AM6" s="440">
        <f>COUNTIF(Q3:Q11,"SI")</f>
        <v>1</v>
      </c>
      <c r="AN6" s="440">
        <f>+IF(AM6&gt;=1,1,AM6)</f>
        <v>1</v>
      </c>
      <c r="AO6" s="485">
        <f>+AN6*100</f>
        <v>100</v>
      </c>
      <c r="AP6" s="485"/>
      <c r="AQ6" s="485"/>
    </row>
    <row r="7" spans="1:43" s="246" customFormat="1" ht="57" x14ac:dyDescent="0.25">
      <c r="A7" s="842"/>
      <c r="B7" s="642" t="s">
        <v>51</v>
      </c>
      <c r="C7" s="14">
        <v>585</v>
      </c>
      <c r="D7" s="14" t="str">
        <f>IFERROR(INDEX([1]DESEMPATE!$D$3:$D$28,MATCH('[1]EXP ESPEC.'!B7,[1]DESEMPATE!$C$3:$C$28,0)),"")</f>
        <v>AERTEC SOLUTIONS SL</v>
      </c>
      <c r="E7" s="22" t="s">
        <v>315</v>
      </c>
      <c r="F7" s="255" t="s">
        <v>316</v>
      </c>
      <c r="G7" s="22"/>
      <c r="H7" s="256" t="s">
        <v>425</v>
      </c>
      <c r="I7" s="628" t="s">
        <v>8</v>
      </c>
      <c r="J7" s="514" t="s">
        <v>9</v>
      </c>
      <c r="K7" s="514" t="s">
        <v>8</v>
      </c>
      <c r="L7" s="514" t="s">
        <v>9</v>
      </c>
      <c r="M7" s="514" t="s">
        <v>9</v>
      </c>
      <c r="N7" s="514" t="str">
        <f t="shared" si="2"/>
        <v>NO</v>
      </c>
      <c r="O7" s="514" t="str">
        <f t="shared" si="3"/>
        <v>SI</v>
      </c>
      <c r="P7" s="514" t="str">
        <f t="shared" si="0"/>
        <v>NO</v>
      </c>
      <c r="Q7" s="514" t="str">
        <f t="shared" si="4"/>
        <v>NO</v>
      </c>
      <c r="R7" s="23">
        <v>1</v>
      </c>
      <c r="S7" s="289">
        <v>41275</v>
      </c>
      <c r="T7" s="289">
        <v>42065</v>
      </c>
      <c r="U7" s="18">
        <f t="shared" si="5"/>
        <v>2015</v>
      </c>
      <c r="V7" s="19">
        <f>IFERROR(INDEX(PARAMETROS!$B$53:$B$79,MATCH(U7,PARAMETROS!$A$53:$A$79,0)),"")</f>
        <v>644350</v>
      </c>
      <c r="W7" s="544">
        <v>2607324</v>
      </c>
      <c r="X7" s="19" t="s">
        <v>286</v>
      </c>
      <c r="Y7" s="22">
        <f>IFERROR(IF(X7="","",IF(X7="COP","N/A",IF(OR(X7="USD",X7="US"),1,IF(X7="EUR",VLOOKUP(T7,'SH EURO'!$A$6:$B$6567,2,FALSE),"INGRESAR TASA")))),"")</f>
        <v>1.1191199999999999</v>
      </c>
      <c r="Z7" s="548">
        <f t="shared" si="6"/>
        <v>2917908.4348799996</v>
      </c>
      <c r="AA7" s="21">
        <f>IFERROR(IF(X7="","",IF(X7="COP",1,IF(Y7&lt;&gt;"N/A",VLOOKUP(T7,'SH TRM'!$A$9:$B$9145,2,FALSE),"REVISAR"))),"")</f>
        <v>2496.9899999999998</v>
      </c>
      <c r="AB7" s="433">
        <f t="shared" si="7"/>
        <v>7285988182.8110094</v>
      </c>
      <c r="AC7" s="347">
        <f t="shared" si="8"/>
        <v>11307.500865695676</v>
      </c>
      <c r="AD7" s="343">
        <f t="shared" si="9"/>
        <v>11307.500865695676</v>
      </c>
      <c r="AE7" s="497" t="str">
        <f t="shared" si="1"/>
        <v/>
      </c>
      <c r="AF7" s="907"/>
      <c r="AG7" s="904"/>
      <c r="AH7" s="510"/>
      <c r="AI7" s="266"/>
      <c r="AJ7" s="485"/>
      <c r="AK7" s="485"/>
      <c r="AL7" s="485"/>
      <c r="AM7" s="440"/>
      <c r="AN7" s="440"/>
      <c r="AO7" s="485"/>
      <c r="AP7" s="485"/>
      <c r="AQ7" s="485"/>
    </row>
    <row r="8" spans="1:43" s="246" customFormat="1" ht="30" customHeight="1" x14ac:dyDescent="0.25">
      <c r="A8" s="842"/>
      <c r="B8" s="13" t="s">
        <v>51</v>
      </c>
      <c r="C8" s="14">
        <v>590</v>
      </c>
      <c r="D8" s="14" t="str">
        <f>IFERROR(INDEX([1]DESEMPATE!$D$3:$D$28,MATCH('[1]EXP ESPEC.'!B8,[1]DESEMPATE!$C$3:$C$28,0)),"")</f>
        <v>AERTEC SOLUTIONS SL</v>
      </c>
      <c r="E8" s="22" t="s">
        <v>317</v>
      </c>
      <c r="F8" s="255" t="s">
        <v>284</v>
      </c>
      <c r="G8" s="22"/>
      <c r="H8" s="256" t="s">
        <v>318</v>
      </c>
      <c r="I8" s="22" t="s">
        <v>8</v>
      </c>
      <c r="J8" s="514" t="s">
        <v>9</v>
      </c>
      <c r="K8" s="514" t="s">
        <v>8</v>
      </c>
      <c r="L8" s="514" t="s">
        <v>9</v>
      </c>
      <c r="M8" s="514" t="s">
        <v>9</v>
      </c>
      <c r="N8" s="514" t="str">
        <f t="shared" si="2"/>
        <v>NO</v>
      </c>
      <c r="O8" s="514" t="str">
        <f t="shared" si="3"/>
        <v>SI</v>
      </c>
      <c r="P8" s="514" t="str">
        <f t="shared" si="0"/>
        <v>NO</v>
      </c>
      <c r="Q8" s="514" t="str">
        <f t="shared" si="4"/>
        <v>NO</v>
      </c>
      <c r="R8" s="23">
        <v>1</v>
      </c>
      <c r="S8" s="289">
        <v>37803</v>
      </c>
      <c r="T8" s="289">
        <v>38504</v>
      </c>
      <c r="U8" s="18">
        <f t="shared" si="5"/>
        <v>2005</v>
      </c>
      <c r="V8" s="19">
        <f>IFERROR(INDEX(PARAMETROS!$B$53:$B$79,MATCH(U8,PARAMETROS!$A$53:$A$79,0)),"")</f>
        <v>381500</v>
      </c>
      <c r="W8" s="544">
        <v>632000</v>
      </c>
      <c r="X8" s="19" t="s">
        <v>286</v>
      </c>
      <c r="Y8" s="22">
        <f>IFERROR(IF(X8="","",IF(X8="COP","N/A",IF(OR(X8="USD",X8="US"),1,IF(X8="EUR",VLOOKUP(T8,'SH EURO'!$A$6:$B$6567,2,FALSE),"INGRESAR TASA")))),"")</f>
        <v>1.2303999999999999</v>
      </c>
      <c r="Z8" s="548">
        <f t="shared" si="6"/>
        <v>777612.79999999993</v>
      </c>
      <c r="AA8" s="21">
        <f>IFERROR(IF(X8="","",IF(X8="COP",1,IF(Y8&lt;&gt;"N/A",VLOOKUP(T8,'SH TRM'!$A$9:$B$9145,2,FALSE),"REVISAR"))),"")</f>
        <v>2338.89</v>
      </c>
      <c r="AB8" s="433">
        <f t="shared" si="7"/>
        <v>1818750801.7919998</v>
      </c>
      <c r="AC8" s="347">
        <f t="shared" si="8"/>
        <v>4767.3677635439053</v>
      </c>
      <c r="AD8" s="343">
        <f t="shared" si="9"/>
        <v>4767.3677635439053</v>
      </c>
      <c r="AE8" s="497" t="str">
        <f t="shared" si="1"/>
        <v/>
      </c>
      <c r="AF8" s="907"/>
      <c r="AG8" s="904"/>
      <c r="AH8" s="510"/>
      <c r="AI8" s="266"/>
      <c r="AJ8" s="485"/>
      <c r="AK8" s="485"/>
      <c r="AL8" s="485"/>
      <c r="AM8" s="440"/>
      <c r="AN8" s="440"/>
      <c r="AO8" s="485"/>
      <c r="AP8" s="485"/>
      <c r="AQ8" s="485"/>
    </row>
    <row r="9" spans="1:43" s="246" customFormat="1" ht="30" customHeight="1" x14ac:dyDescent="0.25">
      <c r="A9" s="843"/>
      <c r="B9" s="13" t="s">
        <v>51</v>
      </c>
      <c r="C9" s="14">
        <v>594</v>
      </c>
      <c r="D9" s="14" t="str">
        <f>IFERROR(INDEX([1]DESEMPATE!$D$3:$D$28,MATCH('[1]EXP ESPEC.'!B9,[1]DESEMPATE!$C$3:$C$28,0)),"")</f>
        <v>AERTEC SOLUTIONS SL</v>
      </c>
      <c r="E9" s="22" t="s">
        <v>317</v>
      </c>
      <c r="F9" s="255" t="s">
        <v>284</v>
      </c>
      <c r="G9" s="22"/>
      <c r="H9" s="256" t="s">
        <v>319</v>
      </c>
      <c r="I9" s="22" t="s">
        <v>8</v>
      </c>
      <c r="J9" s="514" t="s">
        <v>9</v>
      </c>
      <c r="K9" s="514" t="s">
        <v>9</v>
      </c>
      <c r="L9" s="514" t="s">
        <v>8</v>
      </c>
      <c r="M9" s="514" t="s">
        <v>9</v>
      </c>
      <c r="N9" s="514" t="str">
        <f t="shared" si="2"/>
        <v>NO</v>
      </c>
      <c r="O9" s="514" t="str">
        <f t="shared" si="3"/>
        <v>NO</v>
      </c>
      <c r="P9" s="514" t="str">
        <f t="shared" si="0"/>
        <v>SI</v>
      </c>
      <c r="Q9" s="514" t="str">
        <f t="shared" si="4"/>
        <v>NO</v>
      </c>
      <c r="R9" s="23">
        <v>1</v>
      </c>
      <c r="S9" s="289">
        <v>37803</v>
      </c>
      <c r="T9" s="289">
        <v>38412</v>
      </c>
      <c r="U9" s="18">
        <f t="shared" ref="U9:U17" si="10">IFERROR(IF(T9="","",YEAR(T9)),"")</f>
        <v>2005</v>
      </c>
      <c r="V9" s="19">
        <f>IFERROR(INDEX(PARAMETROS!$B$53:$B$79,MATCH(U9,PARAMETROS!$A$53:$A$79,0)),"")</f>
        <v>381500</v>
      </c>
      <c r="W9" s="544">
        <v>116000</v>
      </c>
      <c r="X9" s="19" t="s">
        <v>286</v>
      </c>
      <c r="Y9" s="22">
        <f>IFERROR(IF(X9="","",IF(X9="COP","N/A",IF(OR(X9="USD",X9="US"),1,IF(X9="EUR",VLOOKUP(T9,'SH EURO'!$A$6:$B$6567,2,FALSE),"INGRESAR TASA")))),"")</f>
        <v>1.3241000000000001</v>
      </c>
      <c r="Z9" s="548">
        <f t="shared" ref="Z9:Z17" si="11">IFERROR(IF(W9="","",IF(Y9="INGRESAR TASA","INGRESAR TASA USD",IF(Y9="N/A","N/A",W9*Y9))),"")</f>
        <v>153595.6</v>
      </c>
      <c r="AA9" s="21">
        <f>IFERROR(IF(X9="","",IF(X9="COP",1,IF(Y9&lt;&gt;"N/A",VLOOKUP(T9,'SH TRM'!$A$9:$B$9145,2,FALSE),"REVISAR"))),"")</f>
        <v>2327.98</v>
      </c>
      <c r="AB9" s="433">
        <f t="shared" ref="AB9:AB17" si="12">IFERROR(IF(AA9&lt;&gt;"",IF(X9&lt;&gt;"COP",Z9*AA9,W9),""),"")</f>
        <v>357567484.88800001</v>
      </c>
      <c r="AC9" s="347">
        <f t="shared" ref="AC9:AC17" si="13">IFERROR(AB9/V9,"")</f>
        <v>937.26732604980339</v>
      </c>
      <c r="AD9" s="343">
        <f t="shared" si="9"/>
        <v>937.26732604980339</v>
      </c>
      <c r="AE9" s="393" t="str">
        <f t="shared" si="1"/>
        <v/>
      </c>
      <c r="AF9" s="907"/>
      <c r="AG9" s="904"/>
      <c r="AH9" s="350"/>
      <c r="AI9" s="266"/>
      <c r="AJ9" s="485"/>
      <c r="AK9" s="485"/>
      <c r="AL9" s="485"/>
      <c r="AM9" s="440"/>
      <c r="AN9" s="440"/>
      <c r="AO9" s="485"/>
      <c r="AP9" s="485"/>
      <c r="AQ9" s="485"/>
    </row>
    <row r="10" spans="1:43" s="246" customFormat="1" ht="30" customHeight="1" x14ac:dyDescent="0.25">
      <c r="A10" s="843"/>
      <c r="B10" s="13" t="s">
        <v>51</v>
      </c>
      <c r="C10" s="14">
        <v>597</v>
      </c>
      <c r="D10" s="14" t="str">
        <f>IFERROR(INDEX([1]DESEMPATE!$D$3:$D$28,MATCH('[1]EXP ESPEC.'!B10,[1]DESEMPATE!$C$3:$C$28,0)),"")</f>
        <v>AERTEC SOLUTIONS SL</v>
      </c>
      <c r="E10" s="22" t="s">
        <v>320</v>
      </c>
      <c r="F10" s="255" t="s">
        <v>284</v>
      </c>
      <c r="G10" s="22"/>
      <c r="H10" s="256" t="s">
        <v>321</v>
      </c>
      <c r="I10" s="22" t="s">
        <v>8</v>
      </c>
      <c r="J10" s="514" t="s">
        <v>9</v>
      </c>
      <c r="K10" s="514" t="s">
        <v>9</v>
      </c>
      <c r="L10" s="514" t="s">
        <v>8</v>
      </c>
      <c r="M10" s="514" t="s">
        <v>9</v>
      </c>
      <c r="N10" s="514" t="str">
        <f t="shared" si="2"/>
        <v>NO</v>
      </c>
      <c r="O10" s="514" t="str">
        <f t="shared" si="3"/>
        <v>NO</v>
      </c>
      <c r="P10" s="514" t="str">
        <f t="shared" si="0"/>
        <v>SI</v>
      </c>
      <c r="Q10" s="514" t="str">
        <f t="shared" si="4"/>
        <v>NO</v>
      </c>
      <c r="R10" s="16">
        <v>1</v>
      </c>
      <c r="S10" s="289">
        <v>38961</v>
      </c>
      <c r="T10" s="289">
        <v>39570</v>
      </c>
      <c r="U10" s="18">
        <f t="shared" si="10"/>
        <v>2008</v>
      </c>
      <c r="V10" s="19">
        <f>IFERROR(INDEX(PARAMETROS!$B$53:$B$79,MATCH(U10,PARAMETROS!$A$53:$A$79,0)),"")</f>
        <v>461500</v>
      </c>
      <c r="W10" s="575">
        <v>78000</v>
      </c>
      <c r="X10" s="20" t="s">
        <v>286</v>
      </c>
      <c r="Y10" s="22">
        <f>IFERROR(IF(X10="","",IF(X10="COP","N/A",IF(OR(X10="USD",X10="US"),1,IF(X10="EUR",VLOOKUP(T10,'SH EURO'!$A$6:$B$6567,2,FALSE),"INGRESAR TASA")))),"")</f>
        <v>1.5555000000000001</v>
      </c>
      <c r="Z10" s="548">
        <f t="shared" si="11"/>
        <v>121329.00000000001</v>
      </c>
      <c r="AA10" s="21">
        <f>IFERROR(IF(X10="","",IF(X10="COP",1,IF(Y10&lt;&gt;"N/A",VLOOKUP(T10,'SH TRM'!$A$9:$B$9145,2,FALSE),"REVISAR"))),"")</f>
        <v>1767.27</v>
      </c>
      <c r="AB10" s="433">
        <f t="shared" si="12"/>
        <v>214421101.83000001</v>
      </c>
      <c r="AC10" s="347">
        <f t="shared" si="13"/>
        <v>464.61777211267611</v>
      </c>
      <c r="AD10" s="343">
        <f t="shared" si="9"/>
        <v>464.61777211267611</v>
      </c>
      <c r="AE10" s="393" t="str">
        <f t="shared" si="1"/>
        <v/>
      </c>
      <c r="AF10" s="907"/>
      <c r="AG10" s="904"/>
      <c r="AH10" s="351"/>
      <c r="AI10" s="266"/>
      <c r="AJ10" s="485"/>
      <c r="AK10" s="485"/>
      <c r="AL10" s="485"/>
      <c r="AM10" s="440"/>
      <c r="AN10" s="440"/>
      <c r="AO10" s="485"/>
      <c r="AP10" s="485"/>
      <c r="AQ10" s="485"/>
    </row>
    <row r="11" spans="1:43" s="600" customFormat="1" ht="42" customHeight="1" thickBot="1" x14ac:dyDescent="0.3">
      <c r="A11" s="844"/>
      <c r="B11" s="695" t="s">
        <v>51</v>
      </c>
      <c r="C11" s="704">
        <v>603</v>
      </c>
      <c r="D11" s="704" t="str">
        <f>IFERROR(INDEX([1]DESEMPATE!$D$3:$D$28,MATCH('[1]EXP ESPEC.'!B11,[1]DESEMPATE!$C$3:$C$28,0)),"")</f>
        <v>AERTEC SOLUTIONS SL</v>
      </c>
      <c r="E11" s="705" t="s">
        <v>322</v>
      </c>
      <c r="F11" s="715" t="s">
        <v>284</v>
      </c>
      <c r="G11" s="705"/>
      <c r="H11" s="713" t="s">
        <v>408</v>
      </c>
      <c r="I11" s="705" t="s">
        <v>8</v>
      </c>
      <c r="J11" s="696" t="s">
        <v>9</v>
      </c>
      <c r="K11" s="696" t="s">
        <v>9</v>
      </c>
      <c r="L11" s="696" t="s">
        <v>9</v>
      </c>
      <c r="M11" s="696" t="s">
        <v>8</v>
      </c>
      <c r="N11" s="696" t="str">
        <f t="shared" si="2"/>
        <v>NO</v>
      </c>
      <c r="O11" s="696" t="str">
        <f t="shared" si="3"/>
        <v>NO</v>
      </c>
      <c r="P11" s="696" t="str">
        <f t="shared" si="0"/>
        <v>NO</v>
      </c>
      <c r="Q11" s="696" t="str">
        <f t="shared" si="4"/>
        <v>SI</v>
      </c>
      <c r="R11" s="697">
        <v>0.7</v>
      </c>
      <c r="S11" s="719">
        <v>39022</v>
      </c>
      <c r="T11" s="719">
        <v>39234</v>
      </c>
      <c r="U11" s="698">
        <f t="shared" si="10"/>
        <v>2007</v>
      </c>
      <c r="V11" s="625">
        <f>IFERROR(INDEX(PARAMETROS!$B$53:$B$79,MATCH(U11,PARAMETROS!$A$53:$A$79,0)),"")</f>
        <v>433700</v>
      </c>
      <c r="W11" s="667">
        <v>448000</v>
      </c>
      <c r="X11" s="700" t="s">
        <v>286</v>
      </c>
      <c r="Y11" s="705">
        <f>IFERROR(IF(X11="","",IF(X11="COP","N/A",IF(OR(X11="USD",X11="US"),1,IF(X11="EUR",VLOOKUP(T11,'SH EURO'!$A$6:$B$6567,2,FALSE),"INGRESAR TASA")))),"")</f>
        <v>1.34409</v>
      </c>
      <c r="Z11" s="549">
        <f t="shared" si="11"/>
        <v>602152.31999999995</v>
      </c>
      <c r="AA11" s="701">
        <f>IFERROR(IF(X11="","",IF(X11="COP",1,IF(Y11&lt;&gt;"N/A",VLOOKUP(T11,'SH TRM'!$A$9:$B$9145,2,FALSE),"REVISAR"))),"")</f>
        <v>1900.09</v>
      </c>
      <c r="AB11" s="730">
        <f t="shared" si="12"/>
        <v>1144143601.7087998</v>
      </c>
      <c r="AC11" s="725">
        <f t="shared" si="13"/>
        <v>2638.0991508157708</v>
      </c>
      <c r="AD11" s="723">
        <f t="shared" si="9"/>
        <v>1846.6694055710395</v>
      </c>
      <c r="AE11" s="724" t="str">
        <f t="shared" si="1"/>
        <v/>
      </c>
      <c r="AF11" s="908"/>
      <c r="AG11" s="905"/>
      <c r="AH11" s="726"/>
      <c r="AI11" s="599"/>
      <c r="AJ11" s="626"/>
      <c r="AK11" s="626"/>
      <c r="AL11" s="626"/>
      <c r="AM11" s="627"/>
      <c r="AN11" s="627"/>
      <c r="AO11" s="626"/>
      <c r="AP11" s="626"/>
      <c r="AQ11" s="626"/>
    </row>
    <row r="12" spans="1:43" s="246" customFormat="1" ht="57" x14ac:dyDescent="0.25">
      <c r="A12" s="841" t="s">
        <v>152</v>
      </c>
      <c r="B12" s="584" t="s">
        <v>52</v>
      </c>
      <c r="C12" s="706">
        <v>376</v>
      </c>
      <c r="D12" s="616" t="str">
        <f>IFERROR(INDEX([2]DESEMPATE!$D$3:$D$28,MATCH('[2]EXP ESPEC.'!B12,[2]DESEMPATE!$C$3:$C$28,0)),"")</f>
        <v>DELOITTE CONSULTING SLU</v>
      </c>
      <c r="E12" s="707" t="s">
        <v>335</v>
      </c>
      <c r="F12" s="716" t="s">
        <v>284</v>
      </c>
      <c r="G12" s="707" t="s">
        <v>336</v>
      </c>
      <c r="H12" s="714" t="s">
        <v>337</v>
      </c>
      <c r="I12" s="736" t="s">
        <v>8</v>
      </c>
      <c r="J12" s="734" t="s">
        <v>8</v>
      </c>
      <c r="K12" s="734" t="s">
        <v>9</v>
      </c>
      <c r="L12" s="734" t="s">
        <v>9</v>
      </c>
      <c r="M12" s="734" t="s">
        <v>9</v>
      </c>
      <c r="N12" s="734" t="str">
        <f t="shared" si="2"/>
        <v>SI</v>
      </c>
      <c r="O12" s="734" t="str">
        <f t="shared" si="3"/>
        <v>NO</v>
      </c>
      <c r="P12" s="734" t="str">
        <f t="shared" si="0"/>
        <v>NO</v>
      </c>
      <c r="Q12" s="734" t="str">
        <f t="shared" si="4"/>
        <v>NO</v>
      </c>
      <c r="R12" s="617">
        <v>1</v>
      </c>
      <c r="S12" s="737">
        <v>39934</v>
      </c>
      <c r="T12" s="737">
        <v>40665</v>
      </c>
      <c r="U12" s="589">
        <f t="shared" si="10"/>
        <v>2011</v>
      </c>
      <c r="V12" s="619">
        <f>IFERROR(INDEX(PARAMETROS!$B$53:$B$79,MATCH(U12,PARAMETROS!$A$53:$A$79,0)),"")</f>
        <v>535600</v>
      </c>
      <c r="W12" s="738">
        <v>1256689</v>
      </c>
      <c r="X12" s="739" t="s">
        <v>286</v>
      </c>
      <c r="Y12" s="707">
        <f>IFERROR(IF(X12="","",IF(X12="COP","N/A",IF(OR(X12="USD",X12="US"),1,IF(X12="EUR",VLOOKUP(T12,'SH EURO'!$A$6:$B$6567,2,FALSE),"INGRESAR TASA")))),"")</f>
        <v>1.48027</v>
      </c>
      <c r="Z12" s="621">
        <f t="shared" si="11"/>
        <v>1860239.0260300001</v>
      </c>
      <c r="AA12" s="25">
        <f>IFERROR(IF(X12="","",IF(X12="COP",1,IF(Y12&lt;&gt;"N/A",VLOOKUP(T12,'SH TRM'!$A$9:$B$9145,2,FALSE),"REVISAR"))),"")</f>
        <v>1768.19</v>
      </c>
      <c r="AB12" s="622">
        <f t="shared" si="12"/>
        <v>3289256043.435986</v>
      </c>
      <c r="AC12" s="623">
        <f t="shared" si="13"/>
        <v>6141.2547487602424</v>
      </c>
      <c r="AD12" s="624">
        <f t="shared" si="9"/>
        <v>6141.2547487602424</v>
      </c>
      <c r="AE12" s="607" t="str">
        <f t="shared" si="1"/>
        <v>CUMPLE</v>
      </c>
      <c r="AF12" s="906" t="s">
        <v>8</v>
      </c>
      <c r="AG12" s="903" t="s">
        <v>427</v>
      </c>
      <c r="AH12" s="633"/>
      <c r="AI12" s="266"/>
      <c r="AJ12" s="485"/>
      <c r="AK12" s="485"/>
      <c r="AL12" s="485"/>
      <c r="AM12" s="440">
        <f t="shared" ref="AM12" si="14">COUNTIF(N12:N20,"SI")</f>
        <v>4</v>
      </c>
      <c r="AN12" s="440">
        <f t="shared" ref="AN12" si="15">+IF(AM12&gt;=4,4,AM12)</f>
        <v>4</v>
      </c>
      <c r="AO12" s="485">
        <f t="shared" ref="AO12:AO15" si="16">+AN12*100</f>
        <v>400</v>
      </c>
      <c r="AP12" s="485">
        <f t="shared" ref="AP12" si="17">+SUM(AO12:AO15)</f>
        <v>900</v>
      </c>
      <c r="AQ12" s="485"/>
    </row>
    <row r="13" spans="1:43" s="246" customFormat="1" ht="57" x14ac:dyDescent="0.25">
      <c r="A13" s="842"/>
      <c r="B13" s="13" t="s">
        <v>52</v>
      </c>
      <c r="C13" s="576">
        <v>442</v>
      </c>
      <c r="D13" s="14" t="str">
        <f>IFERROR(INDEX([2]DESEMPATE!$D$3:$D$28,MATCH('[2]EXP ESPEC.'!B13,[2]DESEMPATE!$C$3:$C$28,0)),"")</f>
        <v>DELOITTE CONSULTING SLU</v>
      </c>
      <c r="E13" s="141" t="s">
        <v>338</v>
      </c>
      <c r="F13" s="255" t="s">
        <v>284</v>
      </c>
      <c r="G13" s="22" t="s">
        <v>295</v>
      </c>
      <c r="H13" s="256" t="s">
        <v>339</v>
      </c>
      <c r="I13" s="628" t="s">
        <v>8</v>
      </c>
      <c r="J13" s="603" t="s">
        <v>8</v>
      </c>
      <c r="K13" s="603" t="s">
        <v>9</v>
      </c>
      <c r="L13" s="603" t="s">
        <v>9</v>
      </c>
      <c r="M13" s="603" t="s">
        <v>9</v>
      </c>
      <c r="N13" s="603" t="str">
        <f t="shared" si="2"/>
        <v>SI</v>
      </c>
      <c r="O13" s="603" t="str">
        <f t="shared" si="3"/>
        <v>NO</v>
      </c>
      <c r="P13" s="603" t="str">
        <f t="shared" si="0"/>
        <v>NO</v>
      </c>
      <c r="Q13" s="603" t="str">
        <f t="shared" si="4"/>
        <v>NO</v>
      </c>
      <c r="R13" s="566">
        <v>1</v>
      </c>
      <c r="S13" s="629">
        <v>39567</v>
      </c>
      <c r="T13" s="629">
        <v>40297</v>
      </c>
      <c r="U13" s="18">
        <f t="shared" si="10"/>
        <v>2010</v>
      </c>
      <c r="V13" s="19">
        <f>IFERROR(INDEX(PARAMETROS!$B$53:$B$79,MATCH(U13,PARAMETROS!$A$53:$A$79,0)),"")</f>
        <v>515000</v>
      </c>
      <c r="W13" s="631">
        <v>859971.8</v>
      </c>
      <c r="X13" s="632" t="s">
        <v>286</v>
      </c>
      <c r="Y13" s="22">
        <f>IFERROR(IF(X13="","",IF(X13="COP","N/A",IF(OR(X13="USD",X13="US"),1,IF(X13="EUR",VLOOKUP(T13,'SH EURO'!$A$6:$B$6567,2,FALSE),"INGRESAR TASA")))),"")</f>
        <v>1.31897</v>
      </c>
      <c r="Z13" s="548">
        <f t="shared" si="11"/>
        <v>1134277.005046</v>
      </c>
      <c r="AA13" s="21">
        <f>IFERROR(IF(X13="","",IF(X13="COP",1,IF(Y13&lt;&gt;"N/A",VLOOKUP(T13,'SH TRM'!$A$9:$B$9145,2,FALSE),"REVISAR"))),"")</f>
        <v>1973.05</v>
      </c>
      <c r="AB13" s="433">
        <f t="shared" si="12"/>
        <v>2237985244.8060102</v>
      </c>
      <c r="AC13" s="347">
        <f t="shared" si="13"/>
        <v>4345.6024170990486</v>
      </c>
      <c r="AD13" s="343">
        <f t="shared" ref="AD13:AD76" si="18">IFERROR(IF(OR(I13="",I13="NO"),"",IFERROR(AC13*R13,"")),"")</f>
        <v>4345.6024170990486</v>
      </c>
      <c r="AE13" s="497" t="str">
        <f t="shared" si="1"/>
        <v>CUMPLE</v>
      </c>
      <c r="AF13" s="907"/>
      <c r="AG13" s="904"/>
      <c r="AH13" s="633"/>
      <c r="AI13" s="266"/>
      <c r="AJ13" s="485"/>
      <c r="AK13" s="485"/>
      <c r="AL13" s="485"/>
      <c r="AM13" s="440">
        <f t="shared" ref="AM13" si="19">COUNTIF(O12:O20,"SI")</f>
        <v>2</v>
      </c>
      <c r="AN13" s="440">
        <f t="shared" ref="AN13:AN14" si="20">+IF(AM13&gt;=2,2,AM13)</f>
        <v>2</v>
      </c>
      <c r="AO13" s="485">
        <f t="shared" si="16"/>
        <v>200</v>
      </c>
      <c r="AP13" s="485"/>
      <c r="AQ13" s="485"/>
    </row>
    <row r="14" spans="1:43" s="246" customFormat="1" ht="28.5" customHeight="1" x14ac:dyDescent="0.25">
      <c r="A14" s="842"/>
      <c r="B14" s="13" t="s">
        <v>52</v>
      </c>
      <c r="C14" s="14">
        <v>448</v>
      </c>
      <c r="D14" s="14" t="str">
        <f>IFERROR(INDEX([2]DESEMPATE!$D$3:$D$28,MATCH('[2]EXP ESPEC.'!B14,[2]DESEMPATE!$C$3:$C$28,0)),"")</f>
        <v>DELOITTE CONSULTING SLU</v>
      </c>
      <c r="E14" s="22" t="s">
        <v>340</v>
      </c>
      <c r="F14" s="255" t="s">
        <v>341</v>
      </c>
      <c r="G14" s="22" t="s">
        <v>295</v>
      </c>
      <c r="H14" s="256" t="s">
        <v>342</v>
      </c>
      <c r="I14" s="628" t="s">
        <v>8</v>
      </c>
      <c r="J14" s="603" t="s">
        <v>8</v>
      </c>
      <c r="K14" s="577" t="s">
        <v>9</v>
      </c>
      <c r="L14" s="603" t="s">
        <v>9</v>
      </c>
      <c r="M14" s="603" t="s">
        <v>9</v>
      </c>
      <c r="N14" s="603" t="str">
        <f t="shared" si="2"/>
        <v>SI</v>
      </c>
      <c r="O14" s="603" t="str">
        <f t="shared" si="3"/>
        <v>NO</v>
      </c>
      <c r="P14" s="603" t="str">
        <f t="shared" si="0"/>
        <v>NO</v>
      </c>
      <c r="Q14" s="603" t="str">
        <f t="shared" si="4"/>
        <v>NO</v>
      </c>
      <c r="R14" s="566">
        <v>1</v>
      </c>
      <c r="S14" s="629">
        <v>39661</v>
      </c>
      <c r="T14" s="629">
        <v>40055</v>
      </c>
      <c r="U14" s="18">
        <f t="shared" si="10"/>
        <v>2009</v>
      </c>
      <c r="V14" s="19">
        <f>IFERROR(INDEX(PARAMETROS!$B$53:$B$79,MATCH(U14,PARAMETROS!$A$53:$A$79,0)),"")</f>
        <v>496900</v>
      </c>
      <c r="W14" s="631">
        <v>499124.54</v>
      </c>
      <c r="X14" s="632" t="s">
        <v>286</v>
      </c>
      <c r="Y14" s="22">
        <f>IFERROR(IF(X14="","",IF(X14="COP","N/A",IF(OR(X14="USD",X14="US"),1,IF(X14="EUR",VLOOKUP(T14,'SH EURO'!$A$6:$B$6567,2,FALSE),"INGRESAR TASA")))),"")</f>
        <v>1.4297899999999999</v>
      </c>
      <c r="Z14" s="548">
        <f t="shared" si="11"/>
        <v>713643.27604659996</v>
      </c>
      <c r="AA14" s="21">
        <f>IFERROR(IF(X14="","",IF(X14="COP",1,IF(Y14&lt;&gt;"N/A",VLOOKUP(T14,'SH TRM'!$A$9:$B$9145,2,FALSE),"REVISAR"))),"")</f>
        <v>2035</v>
      </c>
      <c r="AB14" s="433">
        <f t="shared" si="12"/>
        <v>1452264066.7548308</v>
      </c>
      <c r="AC14" s="347">
        <f t="shared" si="13"/>
        <v>2922.6485545478586</v>
      </c>
      <c r="AD14" s="343">
        <f t="shared" si="18"/>
        <v>2922.6485545478586</v>
      </c>
      <c r="AE14" s="497" t="str">
        <f t="shared" si="1"/>
        <v>CUMPLE</v>
      </c>
      <c r="AF14" s="907"/>
      <c r="AG14" s="904"/>
      <c r="AH14" s="633"/>
      <c r="AI14" s="266"/>
      <c r="AJ14" s="485"/>
      <c r="AK14" s="485"/>
      <c r="AL14" s="485"/>
      <c r="AM14" s="440">
        <f t="shared" ref="AM14" si="21">COUNTIF(P12:P20,"SI")</f>
        <v>2</v>
      </c>
      <c r="AN14" s="440">
        <f t="shared" si="20"/>
        <v>2</v>
      </c>
      <c r="AO14" s="485">
        <f t="shared" si="16"/>
        <v>200</v>
      </c>
      <c r="AP14" s="485"/>
      <c r="AQ14" s="485"/>
    </row>
    <row r="15" spans="1:43" s="246" customFormat="1" ht="99.75" x14ac:dyDescent="0.25">
      <c r="A15" s="842"/>
      <c r="B15" s="13" t="s">
        <v>52</v>
      </c>
      <c r="C15" s="14">
        <v>498</v>
      </c>
      <c r="D15" s="14" t="str">
        <f>IFERROR(INDEX([2]DESEMPATE!$D$3:$D$28,MATCH('[2]EXP ESPEC.'!B15,[2]DESEMPATE!$C$3:$C$28,0)),"")</f>
        <v>DELOITTE CONSULTING SLU</v>
      </c>
      <c r="E15" s="22" t="s">
        <v>343</v>
      </c>
      <c r="F15" s="255" t="s">
        <v>284</v>
      </c>
      <c r="G15" s="22" t="s">
        <v>295</v>
      </c>
      <c r="H15" s="256" t="s">
        <v>344</v>
      </c>
      <c r="I15" s="22" t="s">
        <v>8</v>
      </c>
      <c r="J15" s="603" t="s">
        <v>8</v>
      </c>
      <c r="K15" s="603" t="s">
        <v>9</v>
      </c>
      <c r="L15" s="603" t="s">
        <v>9</v>
      </c>
      <c r="M15" s="603" t="s">
        <v>9</v>
      </c>
      <c r="N15" s="603" t="str">
        <f t="shared" si="2"/>
        <v>SI</v>
      </c>
      <c r="O15" s="603" t="str">
        <f t="shared" si="3"/>
        <v>NO</v>
      </c>
      <c r="P15" s="603" t="str">
        <f t="shared" si="0"/>
        <v>NO</v>
      </c>
      <c r="Q15" s="603" t="str">
        <f t="shared" si="4"/>
        <v>NO</v>
      </c>
      <c r="R15" s="566">
        <v>1</v>
      </c>
      <c r="S15" s="629">
        <v>39845</v>
      </c>
      <c r="T15" s="629">
        <v>40786</v>
      </c>
      <c r="U15" s="18">
        <f t="shared" si="10"/>
        <v>2011</v>
      </c>
      <c r="V15" s="19">
        <f>IFERROR(INDEX(PARAMETROS!$B$53:$B$79,MATCH(U15,PARAMETROS!$A$53:$A$79,0)),"")</f>
        <v>535600</v>
      </c>
      <c r="W15" s="631">
        <v>1560000</v>
      </c>
      <c r="X15" s="632" t="s">
        <v>286</v>
      </c>
      <c r="Y15" s="22">
        <f>IFERROR(IF(X15="","",IF(X15="COP","N/A",IF(OR(X15="USD",X15="US"),1,IF(X15="EUR",VLOOKUP(T15,'SH EURO'!$A$6:$B$6567,2,FALSE),"INGRESAR TASA")))),"")</f>
        <v>1.4467699999999999</v>
      </c>
      <c r="Z15" s="548">
        <f t="shared" si="11"/>
        <v>2256961.1999999997</v>
      </c>
      <c r="AA15" s="21">
        <f>IFERROR(IF(X15="","",IF(X15="COP",1,IF(Y15&lt;&gt;"N/A",VLOOKUP(T15,'SH TRM'!$A$9:$B$9145,2,FALSE),"REVISAR"))),"")</f>
        <v>1783.66</v>
      </c>
      <c r="AB15" s="433">
        <f t="shared" si="12"/>
        <v>4025651413.9919996</v>
      </c>
      <c r="AC15" s="347">
        <f t="shared" si="13"/>
        <v>7516.1527520388345</v>
      </c>
      <c r="AD15" s="343">
        <f t="shared" si="18"/>
        <v>7516.1527520388345</v>
      </c>
      <c r="AE15" s="497" t="str">
        <f t="shared" si="1"/>
        <v>CUMPLE</v>
      </c>
      <c r="AF15" s="907"/>
      <c r="AG15" s="904"/>
      <c r="AH15" s="633"/>
      <c r="AI15" s="266"/>
      <c r="AJ15" s="485"/>
      <c r="AK15" s="485"/>
      <c r="AL15" s="485"/>
      <c r="AM15" s="440">
        <f t="shared" ref="AM15" si="22">COUNTIF(Q12:Q20,"SI")</f>
        <v>1</v>
      </c>
      <c r="AN15" s="440">
        <f t="shared" ref="AN15" si="23">+IF(AM15&gt;=1,1,AM15)</f>
        <v>1</v>
      </c>
      <c r="AO15" s="485">
        <f t="shared" si="16"/>
        <v>100</v>
      </c>
      <c r="AP15" s="485"/>
      <c r="AQ15" s="485"/>
    </row>
    <row r="16" spans="1:43" s="246" customFormat="1" ht="57" x14ac:dyDescent="0.25">
      <c r="A16" s="842"/>
      <c r="B16" s="13" t="s">
        <v>56</v>
      </c>
      <c r="C16" s="14">
        <v>501</v>
      </c>
      <c r="D16" s="14" t="str">
        <f>IFERROR(INDEX([2]DESEMPATE!$D$3:$D$28,MATCH('[2]EXP ESPEC.'!B16,[2]DESEMPATE!$C$3:$C$28,0)),"")</f>
        <v>SENER INGENIERIA Y SISTEMAS COLOMBIA SAS</v>
      </c>
      <c r="E16" s="22" t="s">
        <v>335</v>
      </c>
      <c r="F16" s="255" t="s">
        <v>284</v>
      </c>
      <c r="G16" s="22" t="s">
        <v>345</v>
      </c>
      <c r="H16" s="256" t="s">
        <v>346</v>
      </c>
      <c r="I16" s="22" t="s">
        <v>8</v>
      </c>
      <c r="J16" s="603" t="s">
        <v>9</v>
      </c>
      <c r="K16" s="603" t="s">
        <v>8</v>
      </c>
      <c r="L16" s="603" t="s">
        <v>9</v>
      </c>
      <c r="M16" s="603" t="s">
        <v>9</v>
      </c>
      <c r="N16" s="603" t="str">
        <f t="shared" si="2"/>
        <v>NO</v>
      </c>
      <c r="O16" s="603" t="str">
        <f t="shared" si="3"/>
        <v>SI</v>
      </c>
      <c r="P16" s="603" t="str">
        <f t="shared" si="0"/>
        <v>NO</v>
      </c>
      <c r="Q16" s="603" t="str">
        <f t="shared" si="4"/>
        <v>NO</v>
      </c>
      <c r="R16" s="630">
        <v>0.35199999999999998</v>
      </c>
      <c r="S16" s="629">
        <v>36982</v>
      </c>
      <c r="T16" s="629">
        <v>38110</v>
      </c>
      <c r="U16" s="18">
        <f t="shared" si="10"/>
        <v>2004</v>
      </c>
      <c r="V16" s="19">
        <f>IFERROR(INDEX(PARAMETROS!$B$53:$B$79,MATCH(U16,PARAMETROS!$A$53:$A$79,0)),"")</f>
        <v>358000</v>
      </c>
      <c r="W16" s="631">
        <v>5526881.2999999998</v>
      </c>
      <c r="X16" s="632" t="s">
        <v>286</v>
      </c>
      <c r="Y16" s="22">
        <f>IFERROR(IF(X16="","",IF(X16="COP","N/A",IF(OR(X16="USD",X16="US"),1,IF(X16="EUR",VLOOKUP(T16,'SH EURO'!$A$6:$B$6567,2,FALSE),"INGRESAR TASA")))),"")</f>
        <v>1.2005999999999999</v>
      </c>
      <c r="Z16" s="548">
        <f t="shared" si="11"/>
        <v>6635573.6887799995</v>
      </c>
      <c r="AA16" s="21">
        <f>IFERROR(IF(X16="","",IF(X16="COP",1,IF(Y16&lt;&gt;"N/A",VLOOKUP(T16,'SH TRM'!$A$9:$B$9145,2,FALSE),"REVISAR"))),"")</f>
        <v>2655.18</v>
      </c>
      <c r="AB16" s="433">
        <f t="shared" si="12"/>
        <v>17618642546.974876</v>
      </c>
      <c r="AC16" s="347">
        <f t="shared" si="13"/>
        <v>49214.085326745466</v>
      </c>
      <c r="AD16" s="343">
        <f t="shared" si="18"/>
        <v>17323.358035014404</v>
      </c>
      <c r="AE16" s="497" t="str">
        <f t="shared" si="1"/>
        <v/>
      </c>
      <c r="AF16" s="907"/>
      <c r="AG16" s="904"/>
      <c r="AH16" s="352"/>
      <c r="AI16" s="266"/>
      <c r="AJ16" s="485"/>
      <c r="AK16" s="485"/>
      <c r="AL16" s="485"/>
      <c r="AM16" s="440"/>
      <c r="AN16" s="440"/>
      <c r="AO16" s="485"/>
      <c r="AP16" s="485"/>
      <c r="AQ16" s="485"/>
    </row>
    <row r="17" spans="1:43" s="246" customFormat="1" ht="57" x14ac:dyDescent="0.25">
      <c r="A17" s="842"/>
      <c r="B17" s="13" t="s">
        <v>56</v>
      </c>
      <c r="C17" s="14">
        <v>506</v>
      </c>
      <c r="D17" s="14" t="str">
        <f>IFERROR(INDEX([2]DESEMPATE!$D$3:$D$28,MATCH('[2]EXP ESPEC.'!B17,[2]DESEMPATE!$C$3:$C$28,0)),"")</f>
        <v>SENER INGENIERIA Y SISTEMAS COLOMBIA SAS</v>
      </c>
      <c r="E17" s="22" t="s">
        <v>335</v>
      </c>
      <c r="F17" s="255" t="s">
        <v>284</v>
      </c>
      <c r="G17" s="22" t="s">
        <v>295</v>
      </c>
      <c r="H17" s="256" t="s">
        <v>347</v>
      </c>
      <c r="I17" s="22" t="s">
        <v>8</v>
      </c>
      <c r="J17" s="603" t="s">
        <v>9</v>
      </c>
      <c r="K17" s="603" t="s">
        <v>8</v>
      </c>
      <c r="L17" s="603" t="s">
        <v>9</v>
      </c>
      <c r="M17" s="603" t="s">
        <v>9</v>
      </c>
      <c r="N17" s="603" t="str">
        <f t="shared" si="2"/>
        <v>NO</v>
      </c>
      <c r="O17" s="603" t="str">
        <f t="shared" si="3"/>
        <v>SI</v>
      </c>
      <c r="P17" s="603" t="str">
        <f t="shared" si="0"/>
        <v>NO</v>
      </c>
      <c r="Q17" s="603" t="str">
        <f t="shared" si="4"/>
        <v>NO</v>
      </c>
      <c r="R17" s="566">
        <v>0.33300000000000002</v>
      </c>
      <c r="S17" s="289">
        <v>37456</v>
      </c>
      <c r="T17" s="289">
        <v>40122</v>
      </c>
      <c r="U17" s="18">
        <f t="shared" si="10"/>
        <v>2009</v>
      </c>
      <c r="V17" s="19">
        <f>IFERROR(INDEX(PARAMETROS!$B$53:$B$79,MATCH(U17,PARAMETROS!$A$53:$A$79,0)),"")</f>
        <v>496900</v>
      </c>
      <c r="W17" s="578">
        <v>3848351</v>
      </c>
      <c r="X17" s="19" t="s">
        <v>286</v>
      </c>
      <c r="Y17" s="22">
        <f>IFERROR(IF(X17="","",IF(X17="COP","N/A",IF(OR(X17="USD",X17="US"),1,IF(X17="EUR",VLOOKUP(T17,'SH EURO'!$A$6:$B$6567,2,FALSE),"INGRESAR TASA")))),"")</f>
        <v>1.47681</v>
      </c>
      <c r="Z17" s="548">
        <f t="shared" si="11"/>
        <v>5683283.2403100003</v>
      </c>
      <c r="AA17" s="21">
        <f>IFERROR(IF(X17="","",IF(X17="COP",1,IF(Y17&lt;&gt;"N/A",VLOOKUP(T17,'SH TRM'!$A$9:$B$9145,2,FALSE),"REVISAR"))),"")</f>
        <v>1963.7</v>
      </c>
      <c r="AB17" s="433">
        <f t="shared" si="12"/>
        <v>11160263298.996748</v>
      </c>
      <c r="AC17" s="347">
        <f t="shared" si="13"/>
        <v>22459.777216737268</v>
      </c>
      <c r="AD17" s="343">
        <f t="shared" si="18"/>
        <v>7479.1058131735108</v>
      </c>
      <c r="AE17" s="497" t="str">
        <f t="shared" si="1"/>
        <v/>
      </c>
      <c r="AF17" s="907"/>
      <c r="AG17" s="904"/>
      <c r="AH17" s="352"/>
      <c r="AI17" s="266"/>
      <c r="AJ17" s="485"/>
      <c r="AK17" s="485"/>
      <c r="AL17" s="485"/>
      <c r="AM17" s="440"/>
      <c r="AN17" s="440"/>
      <c r="AO17" s="485"/>
      <c r="AP17" s="485"/>
      <c r="AQ17" s="485"/>
    </row>
    <row r="18" spans="1:43" s="246" customFormat="1" ht="42.75" customHeight="1" x14ac:dyDescent="0.25">
      <c r="A18" s="843"/>
      <c r="B18" s="13" t="s">
        <v>56</v>
      </c>
      <c r="C18" s="14">
        <v>595</v>
      </c>
      <c r="D18" s="14" t="str">
        <f>IFERROR(INDEX([2]DESEMPATE!$D$3:$D$28,MATCH('[2]EXP ESPEC.'!B18,[2]DESEMPATE!$C$3:$C$28,0)),"")</f>
        <v>SENER INGENIERIA Y SISTEMAS COLOMBIA SAS</v>
      </c>
      <c r="E18" s="22" t="s">
        <v>348</v>
      </c>
      <c r="F18" s="255" t="s">
        <v>301</v>
      </c>
      <c r="G18" s="22" t="s">
        <v>295</v>
      </c>
      <c r="H18" s="256" t="s">
        <v>349</v>
      </c>
      <c r="I18" s="22" t="s">
        <v>8</v>
      </c>
      <c r="J18" s="603" t="s">
        <v>9</v>
      </c>
      <c r="K18" s="603" t="s">
        <v>9</v>
      </c>
      <c r="L18" s="603" t="s">
        <v>8</v>
      </c>
      <c r="M18" s="603" t="s">
        <v>9</v>
      </c>
      <c r="N18" s="603" t="str">
        <f t="shared" si="2"/>
        <v>NO</v>
      </c>
      <c r="O18" s="603" t="str">
        <f t="shared" si="3"/>
        <v>NO</v>
      </c>
      <c r="P18" s="603" t="str">
        <f t="shared" si="0"/>
        <v>SI</v>
      </c>
      <c r="Q18" s="603" t="str">
        <f t="shared" si="4"/>
        <v>NO</v>
      </c>
      <c r="R18" s="566">
        <v>1</v>
      </c>
      <c r="S18" s="289">
        <v>40280</v>
      </c>
      <c r="T18" s="289">
        <v>41624</v>
      </c>
      <c r="U18" s="18">
        <f t="shared" ref="U18:U81" si="24">IFERROR(IF(T18="","",YEAR(T18)),"")</f>
        <v>2013</v>
      </c>
      <c r="V18" s="19">
        <f>IFERROR(INDEX(PARAMETROS!$B$53:$B$79,MATCH(U18,PARAMETROS!$A$53:$A$79,0)),"")</f>
        <v>589500</v>
      </c>
      <c r="W18" s="578">
        <v>693620</v>
      </c>
      <c r="X18" s="19" t="s">
        <v>286</v>
      </c>
      <c r="Y18" s="22">
        <f>IFERROR(IF(X18="","",IF(X18="COP","N/A",IF(OR(X18="USD",X18="US"),1,IF(X18="EUR",VLOOKUP(T18,'SH EURO'!$A$6:$B$6567,2,FALSE),"INGRESAR TASA")))),"")</f>
        <v>1.3737900000000001</v>
      </c>
      <c r="Z18" s="548">
        <f t="shared" ref="Z18:Z81" si="25">IFERROR(IF(W18="","",IF(Y18="INGRESAR TASA","INGRESAR TASA USD",IF(Y18="N/A","N/A",W18*Y18))),"")</f>
        <v>952888.21980000008</v>
      </c>
      <c r="AA18" s="21">
        <f>IFERROR(IF(X18="","",IF(X18="COP",1,IF(Y18&lt;&gt;"N/A",VLOOKUP(T18,'SH TRM'!$A$9:$B$9145,2,FALSE),"REVISAR"))),"")</f>
        <v>1930.87</v>
      </c>
      <c r="AB18" s="433">
        <f t="shared" ref="AB18:AB81" si="26">IFERROR(IF(AA18&lt;&gt;"",IF(X18&lt;&gt;"COP",Z18*AA18,W18),""),"")</f>
        <v>1839903276.9652259</v>
      </c>
      <c r="AC18" s="347">
        <f t="shared" ref="AC18:AC81" si="27">IFERROR(AB18/V18,"")</f>
        <v>3121.1251517645901</v>
      </c>
      <c r="AD18" s="343">
        <f t="shared" si="18"/>
        <v>3121.1251517645901</v>
      </c>
      <c r="AE18" s="497" t="str">
        <f t="shared" si="1"/>
        <v/>
      </c>
      <c r="AF18" s="907"/>
      <c r="AG18" s="904"/>
      <c r="AH18" s="350"/>
      <c r="AI18" s="266"/>
      <c r="AJ18" s="485"/>
      <c r="AK18" s="485"/>
      <c r="AL18" s="485"/>
      <c r="AM18" s="440"/>
      <c r="AN18" s="440"/>
      <c r="AO18" s="485"/>
      <c r="AP18" s="485"/>
      <c r="AQ18" s="485"/>
    </row>
    <row r="19" spans="1:43" s="246" customFormat="1" ht="42.75" customHeight="1" x14ac:dyDescent="0.25">
      <c r="A19" s="843"/>
      <c r="B19" s="13" t="s">
        <v>272</v>
      </c>
      <c r="C19" s="14">
        <v>598</v>
      </c>
      <c r="D19" s="14" t="str">
        <f>IFERROR(INDEX([2]DESEMPATE!$D$3:$D$28,MATCH('[2]EXP ESPEC.'!B19,[2]DESEMPATE!$C$3:$C$28,0)),"")</f>
        <v>IVICSA SAS</v>
      </c>
      <c r="E19" s="22" t="s">
        <v>332</v>
      </c>
      <c r="F19" s="255" t="s">
        <v>284</v>
      </c>
      <c r="G19" s="22" t="s">
        <v>295</v>
      </c>
      <c r="H19" s="256" t="s">
        <v>350</v>
      </c>
      <c r="I19" s="628" t="s">
        <v>8</v>
      </c>
      <c r="J19" s="603" t="s">
        <v>9</v>
      </c>
      <c r="K19" s="603" t="s">
        <v>9</v>
      </c>
      <c r="L19" s="603" t="s">
        <v>8</v>
      </c>
      <c r="M19" s="603" t="s">
        <v>9</v>
      </c>
      <c r="N19" s="603" t="str">
        <f t="shared" si="2"/>
        <v>NO</v>
      </c>
      <c r="O19" s="603" t="str">
        <f t="shared" si="3"/>
        <v>NO</v>
      </c>
      <c r="P19" s="603" t="str">
        <f t="shared" si="0"/>
        <v>SI</v>
      </c>
      <c r="Q19" s="603" t="str">
        <f t="shared" si="4"/>
        <v>NO</v>
      </c>
      <c r="R19" s="567">
        <v>0.85</v>
      </c>
      <c r="S19" s="289">
        <v>35885</v>
      </c>
      <c r="T19" s="289">
        <v>35961</v>
      </c>
      <c r="U19" s="18">
        <f t="shared" si="24"/>
        <v>1998</v>
      </c>
      <c r="V19" s="19">
        <f>IFERROR(INDEX(PARAMETROS!$B$53:$B$79,MATCH(U19,PARAMETROS!$A$53:$A$79,0)),"")</f>
        <v>203826</v>
      </c>
      <c r="W19" s="579">
        <v>206782025.00999999</v>
      </c>
      <c r="X19" s="20" t="s">
        <v>353</v>
      </c>
      <c r="Y19" s="602">
        <v>6.5100000000000002E-3</v>
      </c>
      <c r="Z19" s="548">
        <f t="shared" si="25"/>
        <v>1346150.9828150999</v>
      </c>
      <c r="AA19" s="21">
        <f>IFERROR(IF(X19="","",IF(X19="COP",1,IF(Y19&lt;&gt;"N/A",VLOOKUP(T19,'SH TRM'!$A$9:$B$9145,2,FALSE),"REVISAR"))),"")</f>
        <v>1380.51</v>
      </c>
      <c r="AB19" s="433">
        <f t="shared" si="26"/>
        <v>1858374893.2860734</v>
      </c>
      <c r="AC19" s="347">
        <f t="shared" si="27"/>
        <v>9117.4575043717359</v>
      </c>
      <c r="AD19" s="343">
        <f t="shared" si="18"/>
        <v>7749.8388787159756</v>
      </c>
      <c r="AE19" s="497" t="str">
        <f t="shared" si="1"/>
        <v/>
      </c>
      <c r="AF19" s="907"/>
      <c r="AG19" s="904"/>
      <c r="AH19" s="641"/>
      <c r="AI19" s="266"/>
      <c r="AJ19" s="485"/>
      <c r="AK19" s="485"/>
      <c r="AL19" s="485"/>
      <c r="AM19" s="440"/>
      <c r="AN19" s="440"/>
      <c r="AO19" s="485"/>
      <c r="AP19" s="485"/>
      <c r="AQ19" s="485"/>
    </row>
    <row r="20" spans="1:43" s="600" customFormat="1" ht="114.75" thickBot="1" x14ac:dyDescent="0.3">
      <c r="A20" s="844"/>
      <c r="B20" s="695" t="s">
        <v>272</v>
      </c>
      <c r="C20" s="743">
        <v>609</v>
      </c>
      <c r="D20" s="704" t="str">
        <f>IFERROR(INDEX([2]DESEMPATE!$D$3:$D$28,MATCH('[2]EXP ESPEC.'!B20,[2]DESEMPATE!$C$3:$C$28,0)),"")</f>
        <v>IVICSA SAS</v>
      </c>
      <c r="E20" s="705" t="s">
        <v>351</v>
      </c>
      <c r="F20" s="715" t="s">
        <v>284</v>
      </c>
      <c r="G20" s="705" t="s">
        <v>295</v>
      </c>
      <c r="H20" s="713" t="s">
        <v>352</v>
      </c>
      <c r="I20" s="596" t="s">
        <v>8</v>
      </c>
      <c r="J20" s="696" t="s">
        <v>9</v>
      </c>
      <c r="K20" s="696" t="s">
        <v>9</v>
      </c>
      <c r="L20" s="696" t="s">
        <v>9</v>
      </c>
      <c r="M20" s="696" t="s">
        <v>8</v>
      </c>
      <c r="N20" s="696" t="str">
        <f t="shared" si="2"/>
        <v>NO</v>
      </c>
      <c r="O20" s="696" t="str">
        <f t="shared" si="3"/>
        <v>NO</v>
      </c>
      <c r="P20" s="696" t="str">
        <f t="shared" si="0"/>
        <v>NO</v>
      </c>
      <c r="Q20" s="696" t="str">
        <f t="shared" si="4"/>
        <v>SI</v>
      </c>
      <c r="R20" s="568">
        <v>0.5</v>
      </c>
      <c r="S20" s="719">
        <v>38986</v>
      </c>
      <c r="T20" s="719">
        <v>39434</v>
      </c>
      <c r="U20" s="698">
        <f t="shared" si="24"/>
        <v>2007</v>
      </c>
      <c r="V20" s="625">
        <f>IFERROR(INDEX(PARAMETROS!$B$53:$B$79,MATCH(U20,PARAMETROS!$A$53:$A$79,0)),"")</f>
        <v>433700</v>
      </c>
      <c r="W20" s="580">
        <v>933133</v>
      </c>
      <c r="X20" s="700" t="s">
        <v>286</v>
      </c>
      <c r="Y20" s="705">
        <f>IFERROR(IF(X20="","",IF(X20="COP","N/A",IF(OR(X20="USD",X20="US"),1,IF(X20="EUR",VLOOKUP(T20,'SH EURO'!$A$6:$B$6567,2,FALSE),"INGRESAR TASA")))),"")</f>
        <v>1.4398500000000001</v>
      </c>
      <c r="Z20" s="549">
        <f t="shared" si="25"/>
        <v>1343571.55005</v>
      </c>
      <c r="AA20" s="701">
        <f>IFERROR(IF(X20="","",IF(X20="COP",1,IF(Y20&lt;&gt;"N/A",VLOOKUP(T20,'SH TRM'!$A$9:$B$9145,2,FALSE),"REVISAR"))),"")</f>
        <v>2006.48</v>
      </c>
      <c r="AB20" s="730">
        <f t="shared" si="26"/>
        <v>2695849443.7443237</v>
      </c>
      <c r="AC20" s="725">
        <f t="shared" si="27"/>
        <v>6215.9313897724778</v>
      </c>
      <c r="AD20" s="723">
        <f t="shared" si="18"/>
        <v>3107.9656948862389</v>
      </c>
      <c r="AE20" s="724" t="str">
        <f t="shared" si="1"/>
        <v/>
      </c>
      <c r="AF20" s="908"/>
      <c r="AG20" s="905"/>
      <c r="AH20" s="741"/>
      <c r="AI20" s="599"/>
      <c r="AJ20" s="626"/>
      <c r="AK20" s="626"/>
      <c r="AL20" s="626"/>
      <c r="AM20" s="627"/>
      <c r="AN20" s="627"/>
      <c r="AO20" s="626"/>
      <c r="AP20" s="626"/>
      <c r="AQ20" s="626"/>
    </row>
    <row r="21" spans="1:43" s="246" customFormat="1" ht="57" x14ac:dyDescent="0.25">
      <c r="A21" s="841" t="s">
        <v>153</v>
      </c>
      <c r="B21" s="740" t="s">
        <v>279</v>
      </c>
      <c r="C21" s="754">
        <v>10</v>
      </c>
      <c r="D21" s="616" t="str">
        <f>IFERROR(INDEX(DESEMPATE!$D$3:$D$28,MATCH('EXP ESPEC.'!B21,DESEMPATE!$C$3:$C$28,0)),"")</f>
        <v>PRICEWATERHOUSECOOPERS ASESORES DE NOGOCIOS S.L</v>
      </c>
      <c r="E21" s="663" t="s">
        <v>385</v>
      </c>
      <c r="F21" s="716" t="s">
        <v>386</v>
      </c>
      <c r="G21" s="707"/>
      <c r="H21" s="714" t="s">
        <v>387</v>
      </c>
      <c r="I21" s="707" t="s">
        <v>8</v>
      </c>
      <c r="J21" s="734" t="s">
        <v>8</v>
      </c>
      <c r="K21" s="734" t="s">
        <v>9</v>
      </c>
      <c r="L21" s="734" t="s">
        <v>9</v>
      </c>
      <c r="M21" s="734" t="s">
        <v>9</v>
      </c>
      <c r="N21" s="734" t="str">
        <f t="shared" si="2"/>
        <v>SI</v>
      </c>
      <c r="O21" s="734" t="str">
        <f t="shared" si="3"/>
        <v>NO</v>
      </c>
      <c r="P21" s="734" t="str">
        <f t="shared" si="0"/>
        <v>NO</v>
      </c>
      <c r="Q21" s="734" t="str">
        <f t="shared" si="4"/>
        <v>NO</v>
      </c>
      <c r="R21" s="587">
        <v>1</v>
      </c>
      <c r="S21" s="618">
        <v>40786</v>
      </c>
      <c r="T21" s="618">
        <v>40877</v>
      </c>
      <c r="U21" s="589">
        <f t="shared" si="24"/>
        <v>2011</v>
      </c>
      <c r="V21" s="619">
        <f>IFERROR(INDEX(PARAMETROS!$B$53:$B$79,MATCH(U21,PARAMETROS!$A$53:$A$79,0)),"")</f>
        <v>535600</v>
      </c>
      <c r="W21" s="543">
        <v>985000</v>
      </c>
      <c r="X21" s="591" t="s">
        <v>407</v>
      </c>
      <c r="Y21" s="707">
        <v>0.96879000000000004</v>
      </c>
      <c r="Z21" s="621">
        <f t="shared" si="25"/>
        <v>954258.15</v>
      </c>
      <c r="AA21" s="25">
        <f>IFERROR(IF(X21="","",IF(X21="COP",1,IF(Y21&lt;&gt;"N/A",VLOOKUP(T21,'SH TRM'!$A$9:$B$9145,2,FALSE),"REVISAR"))),"")</f>
        <v>1967.18</v>
      </c>
      <c r="AB21" s="622">
        <f t="shared" si="26"/>
        <v>1877197547.5170002</v>
      </c>
      <c r="AC21" s="623">
        <f t="shared" si="27"/>
        <v>3504.8497899869308</v>
      </c>
      <c r="AD21" s="624">
        <f t="shared" si="18"/>
        <v>3504.8497899869308</v>
      </c>
      <c r="AE21" s="607" t="str">
        <f t="shared" si="1"/>
        <v>CUMPLE</v>
      </c>
      <c r="AF21" s="906" t="s">
        <v>9</v>
      </c>
      <c r="AG21" s="903" t="s">
        <v>384</v>
      </c>
      <c r="AH21" s="511"/>
      <c r="AI21" s="266"/>
      <c r="AJ21" s="513"/>
      <c r="AK21" s="485"/>
      <c r="AL21" s="485"/>
      <c r="AM21" s="440">
        <f t="shared" ref="AM21" si="28">COUNTIF(N21:N29,"SI")</f>
        <v>4</v>
      </c>
      <c r="AN21" s="440">
        <f t="shared" ref="AN21" si="29">+IF(AM21&gt;=4,4,AM21)</f>
        <v>4</v>
      </c>
      <c r="AO21" s="485">
        <f t="shared" ref="AO21:AO24" si="30">+AN21*100</f>
        <v>400</v>
      </c>
      <c r="AP21" s="485">
        <f t="shared" ref="AP21" si="31">+SUM(AO21:AO24)</f>
        <v>700</v>
      </c>
      <c r="AQ21" s="485"/>
    </row>
    <row r="22" spans="1:43" s="246" customFormat="1" ht="85.5" x14ac:dyDescent="0.25">
      <c r="A22" s="842"/>
      <c r="B22" s="659" t="s">
        <v>279</v>
      </c>
      <c r="C22" s="755">
        <v>29</v>
      </c>
      <c r="D22" s="14" t="str">
        <f>IFERROR(INDEX(DESEMPATE!$D$3:$D$28,MATCH('EXP ESPEC.'!B22,DESEMPATE!$C$3:$C$28,0)),"")</f>
        <v>PRICEWATERHOUSECOOPERS ASESORES DE NOGOCIOS S.L</v>
      </c>
      <c r="E22" s="663" t="s">
        <v>388</v>
      </c>
      <c r="F22" s="710" t="s">
        <v>284</v>
      </c>
      <c r="G22" s="689"/>
      <c r="H22" s="711" t="s">
        <v>389</v>
      </c>
      <c r="I22" s="689" t="s">
        <v>8</v>
      </c>
      <c r="J22" s="684" t="s">
        <v>8</v>
      </c>
      <c r="K22" s="684" t="s">
        <v>9</v>
      </c>
      <c r="L22" s="684" t="s">
        <v>9</v>
      </c>
      <c r="M22" s="684" t="s">
        <v>9</v>
      </c>
      <c r="N22" s="684" t="str">
        <f>IF(OR(I22="",J22=""),"",IF(I22="NO","NO",J22))</f>
        <v>SI</v>
      </c>
      <c r="O22" s="684" t="str">
        <f t="shared" si="3"/>
        <v>NO</v>
      </c>
      <c r="P22" s="684" t="str">
        <f t="shared" si="0"/>
        <v>NO</v>
      </c>
      <c r="Q22" s="684" t="str">
        <f t="shared" si="4"/>
        <v>NO</v>
      </c>
      <c r="R22" s="690">
        <v>1</v>
      </c>
      <c r="S22" s="717">
        <v>40980</v>
      </c>
      <c r="T22" s="717">
        <v>41121</v>
      </c>
      <c r="U22" s="18">
        <f t="shared" si="24"/>
        <v>2012</v>
      </c>
      <c r="V22" s="19">
        <f>IFERROR(INDEX(PARAMETROS!$B$53:$B$79,MATCH(U22,PARAMETROS!$A$53:$A$79,0)),"")</f>
        <v>566700</v>
      </c>
      <c r="W22" s="544">
        <v>1421900</v>
      </c>
      <c r="X22" s="687" t="s">
        <v>286</v>
      </c>
      <c r="Y22" s="22">
        <f>IFERROR(IF(X22="","",IF(X22="COP","N/A",IF(OR(X22="USD",X22="US"),1,IF(X22="EUR",VLOOKUP(T22,'SH EURO'!$A$6:$B$6567,2,FALSE),"INGRESAR TASA")))),"")</f>
        <v>1.2273499999999999</v>
      </c>
      <c r="Z22" s="548">
        <f t="shared" si="25"/>
        <v>1745168.9649999999</v>
      </c>
      <c r="AA22" s="21">
        <f>IFERROR(IF(X22="","",IF(X22="COP",1,IF(Y22&lt;&gt;"N/A",VLOOKUP(T22,'SH TRM'!$A$9:$B$9145,2,FALSE),"REVISAR"))),"")</f>
        <v>1789.02</v>
      </c>
      <c r="AB22" s="433">
        <f t="shared" si="26"/>
        <v>3122142181.7642999</v>
      </c>
      <c r="AC22" s="347">
        <f t="shared" si="27"/>
        <v>5509.3385949608255</v>
      </c>
      <c r="AD22" s="343">
        <f t="shared" si="18"/>
        <v>5509.3385949608255</v>
      </c>
      <c r="AE22" s="497" t="str">
        <f t="shared" si="1"/>
        <v>CUMPLE</v>
      </c>
      <c r="AF22" s="907"/>
      <c r="AG22" s="904"/>
      <c r="AH22" s="511"/>
      <c r="AI22" s="266"/>
      <c r="AJ22" s="513"/>
      <c r="AK22" s="485"/>
      <c r="AL22" s="485"/>
      <c r="AM22" s="440">
        <f t="shared" ref="AM22" si="32">COUNTIF(O21:O29,"SI")</f>
        <v>1</v>
      </c>
      <c r="AN22" s="440">
        <f t="shared" ref="AN22:AN23" si="33">+IF(AM22&gt;=2,2,AM22)</f>
        <v>1</v>
      </c>
      <c r="AO22" s="485">
        <f t="shared" si="30"/>
        <v>100</v>
      </c>
      <c r="AP22" s="485"/>
      <c r="AQ22" s="485"/>
    </row>
    <row r="23" spans="1:43" s="246" customFormat="1" ht="71.25" x14ac:dyDescent="0.25">
      <c r="A23" s="842"/>
      <c r="B23" s="659" t="s">
        <v>279</v>
      </c>
      <c r="C23" s="755">
        <v>32</v>
      </c>
      <c r="D23" s="14" t="str">
        <f>IFERROR(INDEX(DESEMPATE!$D$3:$D$28,MATCH('EXP ESPEC.'!B23,DESEMPATE!$C$3:$C$28,0)),"")</f>
        <v>PRICEWATERHOUSECOOPERS ASESORES DE NOGOCIOS S.L</v>
      </c>
      <c r="E23" s="689" t="s">
        <v>390</v>
      </c>
      <c r="F23" s="710" t="s">
        <v>379</v>
      </c>
      <c r="G23" s="689"/>
      <c r="H23" s="711" t="s">
        <v>424</v>
      </c>
      <c r="I23" s="689" t="s">
        <v>8</v>
      </c>
      <c r="J23" s="684" t="s">
        <v>8</v>
      </c>
      <c r="K23" s="684" t="s">
        <v>9</v>
      </c>
      <c r="L23" s="684" t="s">
        <v>9</v>
      </c>
      <c r="M23" s="684" t="s">
        <v>9</v>
      </c>
      <c r="N23" s="684" t="str">
        <f t="shared" si="2"/>
        <v>SI</v>
      </c>
      <c r="O23" s="684" t="str">
        <f t="shared" si="3"/>
        <v>NO</v>
      </c>
      <c r="P23" s="684" t="str">
        <f t="shared" si="0"/>
        <v>NO</v>
      </c>
      <c r="Q23" s="684" t="str">
        <f t="shared" si="4"/>
        <v>NO</v>
      </c>
      <c r="R23" s="690">
        <v>1</v>
      </c>
      <c r="S23" s="717">
        <v>41416</v>
      </c>
      <c r="T23" s="717">
        <v>42247</v>
      </c>
      <c r="U23" s="18">
        <f t="shared" si="24"/>
        <v>2015</v>
      </c>
      <c r="V23" s="19">
        <f>IFERROR(INDEX(PARAMETROS!$B$53:$B$79,MATCH(U23,PARAMETROS!$A$53:$A$79,0)),"")</f>
        <v>644350</v>
      </c>
      <c r="W23" s="544">
        <v>1500000</v>
      </c>
      <c r="X23" s="687" t="s">
        <v>293</v>
      </c>
      <c r="Y23" s="22">
        <v>1.53871</v>
      </c>
      <c r="Z23" s="548">
        <f t="shared" si="25"/>
        <v>2308065</v>
      </c>
      <c r="AA23" s="21">
        <f>IFERROR(IF(X23="","",IF(X23="COP",1,IF(Y23&lt;&gt;"N/A",VLOOKUP(T23,'SH TRM'!$A$9:$B$9145,2,FALSE),"REVISAR"))),"")</f>
        <v>3101.1</v>
      </c>
      <c r="AB23" s="433">
        <f t="shared" si="26"/>
        <v>7157540371.5</v>
      </c>
      <c r="AC23" s="347">
        <f t="shared" si="27"/>
        <v>11108.156082098238</v>
      </c>
      <c r="AD23" s="343">
        <f t="shared" si="18"/>
        <v>11108.156082098238</v>
      </c>
      <c r="AE23" s="497" t="str">
        <f t="shared" si="1"/>
        <v>CUMPLE</v>
      </c>
      <c r="AF23" s="907"/>
      <c r="AG23" s="904"/>
      <c r="AH23" s="511"/>
      <c r="AI23" s="266"/>
      <c r="AJ23" s="513"/>
      <c r="AK23" s="485"/>
      <c r="AL23" s="485"/>
      <c r="AM23" s="440">
        <f t="shared" ref="AM23" si="34">COUNTIF(P21:P29,"SI")</f>
        <v>1</v>
      </c>
      <c r="AN23" s="440">
        <f t="shared" si="33"/>
        <v>1</v>
      </c>
      <c r="AO23" s="485">
        <f t="shared" si="30"/>
        <v>100</v>
      </c>
      <c r="AP23" s="485"/>
      <c r="AQ23" s="485"/>
    </row>
    <row r="24" spans="1:43" s="246" customFormat="1" ht="47.25" x14ac:dyDescent="0.25">
      <c r="A24" s="842"/>
      <c r="B24" s="659" t="s">
        <v>279</v>
      </c>
      <c r="C24" s="755">
        <v>56</v>
      </c>
      <c r="D24" s="14" t="str">
        <f>IFERROR(INDEX(DESEMPATE!$D$3:$D$28,MATCH('EXP ESPEC.'!B24,DESEMPATE!$C$3:$C$28,0)),"")</f>
        <v>PRICEWATERHOUSECOOPERS ASESORES DE NOGOCIOS S.L</v>
      </c>
      <c r="E24" s="689" t="s">
        <v>391</v>
      </c>
      <c r="F24" s="710" t="s">
        <v>386</v>
      </c>
      <c r="G24" s="689"/>
      <c r="H24" s="711" t="s">
        <v>392</v>
      </c>
      <c r="I24" s="689" t="s">
        <v>8</v>
      </c>
      <c r="J24" s="684" t="s">
        <v>8</v>
      </c>
      <c r="K24" s="684" t="s">
        <v>9</v>
      </c>
      <c r="L24" s="684" t="s">
        <v>9</v>
      </c>
      <c r="M24" s="684" t="s">
        <v>9</v>
      </c>
      <c r="N24" s="684" t="str">
        <f t="shared" si="2"/>
        <v>SI</v>
      </c>
      <c r="O24" s="684" t="str">
        <f t="shared" si="3"/>
        <v>NO</v>
      </c>
      <c r="P24" s="684" t="str">
        <f t="shared" si="0"/>
        <v>NO</v>
      </c>
      <c r="Q24" s="684" t="str">
        <f t="shared" si="4"/>
        <v>NO</v>
      </c>
      <c r="R24" s="690">
        <v>1</v>
      </c>
      <c r="S24" s="717">
        <v>41539</v>
      </c>
      <c r="T24" s="717">
        <v>41789</v>
      </c>
      <c r="U24" s="18">
        <f t="shared" si="24"/>
        <v>2014</v>
      </c>
      <c r="V24" s="19">
        <f>IFERROR(INDEX(PARAMETROS!$B$53:$B$79,MATCH(U24,PARAMETROS!$A$53:$A$79,0)),"")</f>
        <v>616000</v>
      </c>
      <c r="W24" s="544">
        <v>1000000</v>
      </c>
      <c r="X24" s="687" t="s">
        <v>289</v>
      </c>
      <c r="Y24" s="22">
        <f>IFERROR(IF(X24="","",IF(X24="COP","N/A",IF(OR(X24="USD",X24="US"),1,IF(X24="EUR",VLOOKUP(T24,'SH EURO'!$A$6:$B$6567,2,FALSE),"INGRESAR TASA")))),"")</f>
        <v>1</v>
      </c>
      <c r="Z24" s="548">
        <f t="shared" si="25"/>
        <v>1000000</v>
      </c>
      <c r="AA24" s="21">
        <f>IFERROR(IF(X24="","",IF(X24="COP",1,IF(Y24&lt;&gt;"N/A",VLOOKUP(T24,'SH TRM'!$A$9:$B$9145,2,FALSE),"REVISAR"))),"")</f>
        <v>1905.96</v>
      </c>
      <c r="AB24" s="433">
        <f t="shared" si="26"/>
        <v>1905960000</v>
      </c>
      <c r="AC24" s="347">
        <f t="shared" si="27"/>
        <v>3094.090909090909</v>
      </c>
      <c r="AD24" s="343">
        <f t="shared" si="18"/>
        <v>3094.090909090909</v>
      </c>
      <c r="AE24" s="497" t="str">
        <f t="shared" si="1"/>
        <v>CUMPLE</v>
      </c>
      <c r="AF24" s="907"/>
      <c r="AG24" s="904"/>
      <c r="AH24" s="511"/>
      <c r="AI24" s="266"/>
      <c r="AJ24" s="513"/>
      <c r="AK24" s="485"/>
      <c r="AL24" s="485"/>
      <c r="AM24" s="440">
        <f t="shared" ref="AM24" si="35">COUNTIF(Q21:Q29,"SI")</f>
        <v>2</v>
      </c>
      <c r="AN24" s="440">
        <f t="shared" ref="AN24" si="36">+IF(AM24&gt;=1,1,AM24)</f>
        <v>1</v>
      </c>
      <c r="AO24" s="485">
        <f t="shared" si="30"/>
        <v>100</v>
      </c>
      <c r="AP24" s="485"/>
      <c r="AQ24" s="485"/>
    </row>
    <row r="25" spans="1:43" s="246" customFormat="1" ht="42.75" x14ac:dyDescent="0.25">
      <c r="A25" s="842"/>
      <c r="B25" s="659" t="s">
        <v>53</v>
      </c>
      <c r="C25" s="576">
        <v>99</v>
      </c>
      <c r="D25" s="14" t="str">
        <f>IFERROR(INDEX(DESEMPATE!$D$3:$D$28,MATCH('EXP ESPEC.'!B25,DESEMPATE!$C$3:$C$28,0)),"")</f>
        <v>PROINTEC COLOMBIA</v>
      </c>
      <c r="E25" s="689" t="s">
        <v>393</v>
      </c>
      <c r="F25" s="710" t="s">
        <v>394</v>
      </c>
      <c r="G25" s="689"/>
      <c r="H25" s="711" t="s">
        <v>395</v>
      </c>
      <c r="I25" s="689" t="s">
        <v>8</v>
      </c>
      <c r="J25" s="684" t="s">
        <v>9</v>
      </c>
      <c r="K25" s="684" t="s">
        <v>8</v>
      </c>
      <c r="L25" s="684" t="s">
        <v>9</v>
      </c>
      <c r="M25" s="684" t="s">
        <v>8</v>
      </c>
      <c r="N25" s="684" t="str">
        <f t="shared" si="2"/>
        <v>NO</v>
      </c>
      <c r="O25" s="684" t="str">
        <f t="shared" si="3"/>
        <v>SI</v>
      </c>
      <c r="P25" s="684" t="str">
        <f t="shared" si="0"/>
        <v>NO</v>
      </c>
      <c r="Q25" s="684" t="str">
        <f t="shared" si="4"/>
        <v>SI</v>
      </c>
      <c r="R25" s="665">
        <v>1</v>
      </c>
      <c r="S25" s="717">
        <v>39989</v>
      </c>
      <c r="T25" s="717">
        <v>41105</v>
      </c>
      <c r="U25" s="18">
        <f t="shared" si="24"/>
        <v>2012</v>
      </c>
      <c r="V25" s="19">
        <f>IFERROR(INDEX(PARAMETROS!$B$53:$B$79,MATCH(U25,PARAMETROS!$A$53:$A$79,0)),"")</f>
        <v>566700</v>
      </c>
      <c r="W25" s="544">
        <v>17050500</v>
      </c>
      <c r="X25" s="666" t="s">
        <v>289</v>
      </c>
      <c r="Y25" s="22">
        <f>IFERROR(IF(X25="","",IF(X25="COP","N/A",IF(OR(X25="USD",X25="US"),1,IF(X25="EUR",VLOOKUP(T25,'SH EURO'!$A$6:$B$6567,2,FALSE),"INGRESAR TASA")))),"")</f>
        <v>1</v>
      </c>
      <c r="Z25" s="548">
        <f t="shared" si="25"/>
        <v>17050500</v>
      </c>
      <c r="AA25" s="21">
        <f>IFERROR(IF(X25="","",IF(X25="COP",1,IF(Y25&lt;&gt;"N/A",VLOOKUP(T25,'SH TRM'!$A$9:$B$9145,2,FALSE),"REVISAR"))),"")</f>
        <v>1780.21</v>
      </c>
      <c r="AB25" s="433">
        <f t="shared" si="26"/>
        <v>30353470605</v>
      </c>
      <c r="AC25" s="347">
        <f t="shared" si="27"/>
        <v>53561.797432503969</v>
      </c>
      <c r="AD25" s="343">
        <f t="shared" si="18"/>
        <v>53561.797432503969</v>
      </c>
      <c r="AE25" s="497" t="str">
        <f t="shared" si="1"/>
        <v/>
      </c>
      <c r="AF25" s="907"/>
      <c r="AG25" s="904"/>
      <c r="AH25" s="511"/>
      <c r="AI25" s="266"/>
      <c r="AJ25" s="513"/>
      <c r="AK25" s="485"/>
      <c r="AL25" s="485"/>
      <c r="AM25" s="440"/>
      <c r="AN25" s="440"/>
      <c r="AO25" s="485"/>
      <c r="AP25" s="485"/>
      <c r="AQ25" s="485"/>
    </row>
    <row r="26" spans="1:43" s="246" customFormat="1" ht="99.75" x14ac:dyDescent="0.25">
      <c r="A26" s="842"/>
      <c r="B26" s="659" t="s">
        <v>53</v>
      </c>
      <c r="C26" s="576">
        <v>110</v>
      </c>
      <c r="D26" s="14" t="str">
        <f>IFERROR(INDEX(DESEMPATE!$D$3:$D$28,MATCH('EXP ESPEC.'!B26,DESEMPATE!$C$3:$C$28,0)),"")</f>
        <v>PROINTEC COLOMBIA</v>
      </c>
      <c r="E26" s="689" t="s">
        <v>396</v>
      </c>
      <c r="F26" s="710" t="s">
        <v>394</v>
      </c>
      <c r="G26" s="689"/>
      <c r="H26" s="711" t="s">
        <v>397</v>
      </c>
      <c r="I26" s="689" t="s">
        <v>8</v>
      </c>
      <c r="J26" s="684" t="s">
        <v>9</v>
      </c>
      <c r="K26" s="684" t="s">
        <v>9</v>
      </c>
      <c r="L26" s="684" t="s">
        <v>8</v>
      </c>
      <c r="M26" s="684" t="s">
        <v>9</v>
      </c>
      <c r="N26" s="684" t="str">
        <f t="shared" si="2"/>
        <v>NO</v>
      </c>
      <c r="O26" s="684" t="str">
        <f t="shared" si="3"/>
        <v>NO</v>
      </c>
      <c r="P26" s="684" t="str">
        <f t="shared" si="0"/>
        <v>SI</v>
      </c>
      <c r="Q26" s="684" t="str">
        <f t="shared" si="4"/>
        <v>NO</v>
      </c>
      <c r="R26" s="690">
        <v>1</v>
      </c>
      <c r="S26" s="717">
        <v>40343</v>
      </c>
      <c r="T26" s="717">
        <v>41110</v>
      </c>
      <c r="U26" s="18">
        <f t="shared" si="24"/>
        <v>2012</v>
      </c>
      <c r="V26" s="19">
        <f>IFERROR(INDEX(PARAMETROS!$B$53:$B$79,MATCH(U26,PARAMETROS!$A$53:$A$79,0)),"")</f>
        <v>566700</v>
      </c>
      <c r="W26" s="544">
        <v>2208465</v>
      </c>
      <c r="X26" s="687" t="s">
        <v>289</v>
      </c>
      <c r="Y26" s="22">
        <f>IFERROR(IF(X26="","",IF(X26="COP","N/A",IF(OR(X26="USD",X26="US"),1,IF(X26="EUR",VLOOKUP(T26,'SH EURO'!$A$6:$B$6567,2,FALSE),"INGRESAR TASA")))),"")</f>
        <v>1</v>
      </c>
      <c r="Z26" s="548">
        <f t="shared" si="25"/>
        <v>2208465</v>
      </c>
      <c r="AA26" s="21">
        <f>IFERROR(IF(X26="","",IF(X26="COP",1,IF(Y26&lt;&gt;"N/A",VLOOKUP(T26,'SH TRM'!$A$9:$B$9145,2,FALSE),"REVISAR"))),"")</f>
        <v>1775.8</v>
      </c>
      <c r="AB26" s="433">
        <f t="shared" si="26"/>
        <v>3921792147</v>
      </c>
      <c r="AC26" s="347">
        <f t="shared" si="27"/>
        <v>6920.4025886712543</v>
      </c>
      <c r="AD26" s="343">
        <f t="shared" si="18"/>
        <v>6920.4025886712543</v>
      </c>
      <c r="AE26" s="497" t="str">
        <f t="shared" si="1"/>
        <v/>
      </c>
      <c r="AF26" s="907"/>
      <c r="AG26" s="904"/>
      <c r="AH26" s="511"/>
      <c r="AI26" s="266"/>
      <c r="AJ26" s="513"/>
      <c r="AK26" s="485"/>
      <c r="AL26" s="485"/>
      <c r="AM26" s="440"/>
      <c r="AN26" s="440"/>
      <c r="AO26" s="485"/>
      <c r="AP26" s="485"/>
      <c r="AQ26" s="485"/>
    </row>
    <row r="27" spans="1:43" s="246" customFormat="1" ht="45.75" customHeight="1" x14ac:dyDescent="0.25">
      <c r="A27" s="843"/>
      <c r="B27" s="659" t="s">
        <v>57</v>
      </c>
      <c r="C27" s="576">
        <v>121</v>
      </c>
      <c r="D27" s="14" t="str">
        <f>IFERROR(INDEX(DESEMPATE!$D$3:$D$28,MATCH('EXP ESPEC.'!B27,DESEMPATE!$C$3:$C$28,0)),"")</f>
        <v>CEMOSA INGENIERIA S.A.S</v>
      </c>
      <c r="E27" s="689" t="s">
        <v>398</v>
      </c>
      <c r="F27" s="710" t="s">
        <v>284</v>
      </c>
      <c r="G27" s="689"/>
      <c r="H27" s="711" t="s">
        <v>399</v>
      </c>
      <c r="I27" s="689" t="s">
        <v>9</v>
      </c>
      <c r="J27" s="684" t="s">
        <v>9</v>
      </c>
      <c r="K27" s="684" t="s">
        <v>8</v>
      </c>
      <c r="L27" s="684" t="s">
        <v>9</v>
      </c>
      <c r="M27" s="684" t="s">
        <v>9</v>
      </c>
      <c r="N27" s="684" t="str">
        <f t="shared" si="2"/>
        <v>NO</v>
      </c>
      <c r="O27" s="684" t="str">
        <f t="shared" si="3"/>
        <v>NO</v>
      </c>
      <c r="P27" s="684" t="str">
        <f t="shared" si="0"/>
        <v>NO</v>
      </c>
      <c r="Q27" s="684" t="str">
        <f t="shared" si="4"/>
        <v>NO</v>
      </c>
      <c r="R27" s="690">
        <v>1</v>
      </c>
      <c r="S27" s="717">
        <v>39148</v>
      </c>
      <c r="T27" s="717">
        <v>39282</v>
      </c>
      <c r="U27" s="18">
        <f t="shared" si="24"/>
        <v>2007</v>
      </c>
      <c r="V27" s="19">
        <f>IFERROR(INDEX(PARAMETROS!$B$53:$B$79,MATCH(U27,PARAMETROS!$A$53:$A$79,0)),"")</f>
        <v>433700</v>
      </c>
      <c r="W27" s="544">
        <v>459500</v>
      </c>
      <c r="X27" s="687" t="s">
        <v>286</v>
      </c>
      <c r="Y27" s="22">
        <f>IFERROR(IF(X27="","",IF(X27="COP","N/A",IF(OR(X27="USD",X27="US"),1,IF(X27="EUR",VLOOKUP(T27,'SH EURO'!$A$6:$B$6567,2,FALSE),"INGRESAR TASA")))),"")</f>
        <v>1.37982</v>
      </c>
      <c r="Z27" s="548">
        <f t="shared" si="25"/>
        <v>634027.29</v>
      </c>
      <c r="AA27" s="21">
        <f>IFERROR(IF(X27="","",IF(X27="COP",1,IF(Y27&lt;&gt;"N/A",VLOOKUP(T27,'SH TRM'!$A$9:$B$9145,2,FALSE),"REVISAR"))),"")</f>
        <v>1928.59</v>
      </c>
      <c r="AB27" s="433">
        <f t="shared" si="26"/>
        <v>1222778691.2211001</v>
      </c>
      <c r="AC27" s="347">
        <f t="shared" si="27"/>
        <v>2819.4113240053034</v>
      </c>
      <c r="AD27" s="343" t="str">
        <f t="shared" si="18"/>
        <v/>
      </c>
      <c r="AE27" s="497" t="str">
        <f t="shared" si="1"/>
        <v/>
      </c>
      <c r="AF27" s="907"/>
      <c r="AG27" s="904"/>
      <c r="AH27" s="354"/>
      <c r="AI27" s="266"/>
      <c r="AJ27" s="513"/>
      <c r="AK27" s="485"/>
      <c r="AL27" s="485"/>
      <c r="AM27" s="440"/>
      <c r="AN27" s="440"/>
      <c r="AO27" s="485"/>
      <c r="AP27" s="485"/>
      <c r="AQ27" s="485"/>
    </row>
    <row r="28" spans="1:43" s="246" customFormat="1" ht="30" customHeight="1" x14ac:dyDescent="0.25">
      <c r="A28" s="843"/>
      <c r="B28" s="659" t="s">
        <v>57</v>
      </c>
      <c r="C28" s="576">
        <v>129</v>
      </c>
      <c r="D28" s="14" t="str">
        <f>IFERROR(INDEX(DESEMPATE!$D$3:$D$28,MATCH('EXP ESPEC.'!B28,DESEMPATE!$C$3:$C$28,0)),"")</f>
        <v>CEMOSA INGENIERIA S.A.S</v>
      </c>
      <c r="E28" s="689" t="s">
        <v>400</v>
      </c>
      <c r="F28" s="710" t="s">
        <v>401</v>
      </c>
      <c r="G28" s="689"/>
      <c r="H28" s="711" t="s">
        <v>402</v>
      </c>
      <c r="I28" s="689" t="s">
        <v>8</v>
      </c>
      <c r="J28" s="684" t="s">
        <v>9</v>
      </c>
      <c r="K28" s="684" t="s">
        <v>9</v>
      </c>
      <c r="L28" s="684" t="s">
        <v>9</v>
      </c>
      <c r="M28" s="684" t="s">
        <v>8</v>
      </c>
      <c r="N28" s="684" t="str">
        <f t="shared" si="2"/>
        <v>NO</v>
      </c>
      <c r="O28" s="684" t="str">
        <f t="shared" si="3"/>
        <v>NO</v>
      </c>
      <c r="P28" s="684" t="str">
        <f t="shared" si="0"/>
        <v>NO</v>
      </c>
      <c r="Q28" s="684" t="str">
        <f t="shared" si="4"/>
        <v>SI</v>
      </c>
      <c r="R28" s="685">
        <v>1</v>
      </c>
      <c r="S28" s="717">
        <v>40801</v>
      </c>
      <c r="T28" s="717">
        <v>40983</v>
      </c>
      <c r="U28" s="18">
        <f t="shared" si="24"/>
        <v>2012</v>
      </c>
      <c r="V28" s="19">
        <f>IFERROR(INDEX(PARAMETROS!$B$53:$B$79,MATCH(U28,PARAMETROS!$A$53:$A$79,0)),"")</f>
        <v>566700</v>
      </c>
      <c r="W28" s="575">
        <f>400000*1.07</f>
        <v>428000</v>
      </c>
      <c r="X28" s="688" t="s">
        <v>289</v>
      </c>
      <c r="Y28" s="22">
        <f>IFERROR(IF(X28="","",IF(X28="COP","N/A",IF(OR(X28="USD",X28="US"),1,IF(X28="EUR",VLOOKUP(T28,'SH EURO'!$A$6:$B$6567,2,FALSE),"INGRESAR TASA")))),"")</f>
        <v>1</v>
      </c>
      <c r="Z28" s="548">
        <f t="shared" si="25"/>
        <v>428000</v>
      </c>
      <c r="AA28" s="21">
        <f>IFERROR(IF(X28="","",IF(X28="COP",1,IF(Y28&lt;&gt;"N/A",VLOOKUP(T28,'SH TRM'!$A$9:$B$9145,2,FALSE),"REVISAR"))),"")</f>
        <v>1761.04</v>
      </c>
      <c r="AB28" s="433">
        <f t="shared" si="26"/>
        <v>753725120</v>
      </c>
      <c r="AC28" s="347">
        <f t="shared" si="27"/>
        <v>1330.0249161814011</v>
      </c>
      <c r="AD28" s="343">
        <f t="shared" si="18"/>
        <v>1330.0249161814011</v>
      </c>
      <c r="AE28" s="497" t="str">
        <f t="shared" si="1"/>
        <v/>
      </c>
      <c r="AF28" s="907"/>
      <c r="AG28" s="904"/>
      <c r="AH28" s="354"/>
      <c r="AI28" s="266"/>
      <c r="AJ28" s="485"/>
      <c r="AK28" s="485"/>
      <c r="AL28" s="485"/>
      <c r="AM28" s="440"/>
      <c r="AN28" s="440"/>
      <c r="AO28" s="485"/>
      <c r="AP28" s="485"/>
      <c r="AQ28" s="485"/>
    </row>
    <row r="29" spans="1:43" s="600" customFormat="1" ht="57.75" thickBot="1" x14ac:dyDescent="0.3">
      <c r="A29" s="844"/>
      <c r="B29" s="661" t="s">
        <v>57</v>
      </c>
      <c r="C29" s="743">
        <v>133</v>
      </c>
      <c r="D29" s="47" t="str">
        <f>IFERROR(INDEX(DESEMPATE!$D$3:$D$28,MATCH('EXP ESPEC.'!B29,DESEMPATE!$C$3:$C$28,0)),"")</f>
        <v>CEMOSA INGENIERIA S.A.S</v>
      </c>
      <c r="E29" s="705" t="s">
        <v>403</v>
      </c>
      <c r="F29" s="715" t="s">
        <v>404</v>
      </c>
      <c r="G29" s="705"/>
      <c r="H29" s="713" t="s">
        <v>405</v>
      </c>
      <c r="I29" s="705" t="s">
        <v>9</v>
      </c>
      <c r="J29" s="696" t="s">
        <v>9</v>
      </c>
      <c r="K29" s="696" t="s">
        <v>8</v>
      </c>
      <c r="L29" s="664" t="s">
        <v>9</v>
      </c>
      <c r="M29" s="696" t="s">
        <v>8</v>
      </c>
      <c r="N29" s="696" t="str">
        <f t="shared" si="2"/>
        <v>NO</v>
      </c>
      <c r="O29" s="696" t="str">
        <f t="shared" si="3"/>
        <v>NO</v>
      </c>
      <c r="P29" s="696" t="str">
        <f t="shared" si="0"/>
        <v>NO</v>
      </c>
      <c r="Q29" s="696" t="str">
        <f t="shared" si="4"/>
        <v>NO</v>
      </c>
      <c r="R29" s="697">
        <v>0.4</v>
      </c>
      <c r="S29" s="719">
        <v>41134</v>
      </c>
      <c r="T29" s="719">
        <v>42163</v>
      </c>
      <c r="U29" s="38">
        <f t="shared" si="24"/>
        <v>2015</v>
      </c>
      <c r="V29" s="625">
        <f>IFERROR(INDEX(PARAMETROS!$B$53:$B$79,MATCH(U29,PARAMETROS!$A$53:$A$79,0)),"")</f>
        <v>644350</v>
      </c>
      <c r="W29" s="667">
        <v>2759168</v>
      </c>
      <c r="X29" s="700" t="s">
        <v>406</v>
      </c>
      <c r="Y29" s="138">
        <v>0.15848000000000001</v>
      </c>
      <c r="Z29" s="549">
        <f t="shared" si="25"/>
        <v>437272.94464</v>
      </c>
      <c r="AA29" s="41">
        <f>IFERROR(IF(X29="","",IF(X29="COP",1,IF(Y29&lt;&gt;"N/A",VLOOKUP(T29,'SH TRM'!$A$9:$B$9145,2,FALSE),"REVISAR"))),"")</f>
        <v>2623.66</v>
      </c>
      <c r="AB29" s="434">
        <f t="shared" si="26"/>
        <v>1147255533.9341824</v>
      </c>
      <c r="AC29" s="348">
        <f t="shared" si="27"/>
        <v>1780.4850375326801</v>
      </c>
      <c r="AD29" s="342" t="str">
        <f t="shared" si="18"/>
        <v/>
      </c>
      <c r="AE29" s="345" t="str">
        <f t="shared" si="1"/>
        <v/>
      </c>
      <c r="AF29" s="908"/>
      <c r="AG29" s="905"/>
      <c r="AH29" s="638"/>
      <c r="AI29" s="599"/>
      <c r="AJ29" s="626"/>
      <c r="AK29" s="626"/>
      <c r="AL29" s="626"/>
      <c r="AM29" s="627"/>
      <c r="AN29" s="627"/>
      <c r="AO29" s="626"/>
      <c r="AP29" s="626"/>
      <c r="AQ29" s="626"/>
    </row>
    <row r="30" spans="1:43" s="246" customFormat="1" ht="57" x14ac:dyDescent="0.25">
      <c r="A30" s="841" t="s">
        <v>154</v>
      </c>
      <c r="B30" s="679" t="s">
        <v>54</v>
      </c>
      <c r="C30" s="678">
        <v>6</v>
      </c>
      <c r="D30" s="616" t="str">
        <f>IFERROR(INDEX(DESEMPATE!$D$3:$D$28,MATCH('EXP ESPEC.'!B30,DESEMPATE!$C$3:$C$28,0)),"")</f>
        <v>IDOM INGENIERIA Y CONSULTORÍA S.A.U.</v>
      </c>
      <c r="E30" s="694" t="s">
        <v>363</v>
      </c>
      <c r="F30" s="709" t="s">
        <v>364</v>
      </c>
      <c r="G30" s="689" t="s">
        <v>365</v>
      </c>
      <c r="H30" s="712" t="s">
        <v>366</v>
      </c>
      <c r="I30" s="694" t="s">
        <v>8</v>
      </c>
      <c r="J30" s="746" t="s">
        <v>8</v>
      </c>
      <c r="K30" s="746" t="s">
        <v>9</v>
      </c>
      <c r="L30" s="746" t="s">
        <v>9</v>
      </c>
      <c r="M30" s="746" t="s">
        <v>9</v>
      </c>
      <c r="N30" s="708" t="str">
        <f t="shared" ref="N30:N81" si="37">IF(OR(I30="",J30=""),"",IF(I30="NO","NO",J30))</f>
        <v>SI</v>
      </c>
      <c r="O30" s="708" t="str">
        <f t="shared" ref="O30:O81" si="38">IF(OR(I30="",K30=""),"",IF(I30="NO","NO",K30))</f>
        <v>NO</v>
      </c>
      <c r="P30" s="708" t="str">
        <f t="shared" ref="P30:P81" si="39">IF(OR(I30="",L30=""),"",IF(I30="NO","NO",L30))</f>
        <v>NO</v>
      </c>
      <c r="Q30" s="708" t="str">
        <f t="shared" ref="Q30:Q76" si="40">IF(OR(I30="",M30=""),"",IF(I30="NO","NO",M30))</f>
        <v>NO</v>
      </c>
      <c r="R30" s="756">
        <v>1</v>
      </c>
      <c r="S30" s="629">
        <v>41816</v>
      </c>
      <c r="T30" s="629">
        <v>42086</v>
      </c>
      <c r="U30" s="757">
        <f t="shared" si="24"/>
        <v>2015</v>
      </c>
      <c r="V30" s="758">
        <f>IFERROR(INDEX(PARAMETROS!$B$53:$B$79,MATCH(U30,PARAMETROS!$A$53:$A$79,0)),"")</f>
        <v>644350</v>
      </c>
      <c r="W30" s="644">
        <v>45936000</v>
      </c>
      <c r="X30" s="632" t="s">
        <v>376</v>
      </c>
      <c r="Y30" s="610">
        <v>6.6379999999999995E-2</v>
      </c>
      <c r="Z30" s="621">
        <f t="shared" si="25"/>
        <v>3049231.6799999997</v>
      </c>
      <c r="AA30" s="25">
        <f>IFERROR(IF(X30="","",IF(X30="COP",1,IF(Y30&lt;&gt;"N/A",VLOOKUP(T30,'SH TRM'!$A$9:$B$9145,2,FALSE),"REVISAR"))),"")</f>
        <v>2587.71</v>
      </c>
      <c r="AB30" s="622">
        <f t="shared" si="26"/>
        <v>7890527310.6527996</v>
      </c>
      <c r="AC30" s="623">
        <f t="shared" si="27"/>
        <v>12245.716319783967</v>
      </c>
      <c r="AD30" s="624">
        <f t="shared" si="18"/>
        <v>12245.716319783967</v>
      </c>
      <c r="AE30" s="607" t="str">
        <f t="shared" si="1"/>
        <v>CUMPLE</v>
      </c>
      <c r="AF30" s="906" t="s">
        <v>9</v>
      </c>
      <c r="AG30" s="903" t="s">
        <v>384</v>
      </c>
      <c r="AH30" s="353"/>
      <c r="AI30" s="266"/>
      <c r="AJ30" s="513"/>
      <c r="AK30" s="485"/>
      <c r="AL30" s="485"/>
      <c r="AM30" s="440">
        <f t="shared" ref="AM30" si="41">COUNTIF(N30:N38,"SI")</f>
        <v>1</v>
      </c>
      <c r="AN30" s="440">
        <f t="shared" ref="AN30" si="42">+IF(AM30&gt;=4,4,AM30)</f>
        <v>1</v>
      </c>
      <c r="AO30" s="485">
        <f t="shared" ref="AO30:AO33" si="43">+AN30*100</f>
        <v>100</v>
      </c>
      <c r="AP30" s="485">
        <f t="shared" ref="AP30" si="44">+SUM(AO30:AO33)</f>
        <v>200</v>
      </c>
      <c r="AQ30" s="485"/>
    </row>
    <row r="31" spans="1:43" s="246" customFormat="1" ht="31.5" customHeight="1" x14ac:dyDescent="0.25">
      <c r="A31" s="842"/>
      <c r="B31" s="642" t="s">
        <v>54</v>
      </c>
      <c r="C31" s="576"/>
      <c r="D31" s="14" t="str">
        <f>IFERROR(INDEX(DESEMPATE!$D$3:$D$28,MATCH('EXP ESPEC.'!B31,DESEMPATE!$C$3:$C$28,0)),"")</f>
        <v>IDOM INGENIERIA Y CONSULTORÍA S.A.U.</v>
      </c>
      <c r="E31" s="707" t="s">
        <v>377</v>
      </c>
      <c r="F31" s="710" t="s">
        <v>341</v>
      </c>
      <c r="G31" s="689"/>
      <c r="H31" s="711" t="s">
        <v>409</v>
      </c>
      <c r="I31" s="689" t="s">
        <v>9</v>
      </c>
      <c r="J31" s="744" t="s">
        <v>9</v>
      </c>
      <c r="K31" s="744" t="s">
        <v>9</v>
      </c>
      <c r="L31" s="744" t="s">
        <v>9</v>
      </c>
      <c r="M31" s="744" t="s">
        <v>9</v>
      </c>
      <c r="N31" s="684" t="str">
        <f t="shared" si="37"/>
        <v>NO</v>
      </c>
      <c r="O31" s="684" t="str">
        <f t="shared" si="38"/>
        <v>NO</v>
      </c>
      <c r="P31" s="684" t="str">
        <f t="shared" si="39"/>
        <v>NO</v>
      </c>
      <c r="Q31" s="684" t="str">
        <f t="shared" si="40"/>
        <v>NO</v>
      </c>
      <c r="R31" s="756">
        <v>1</v>
      </c>
      <c r="S31" s="629">
        <v>42036</v>
      </c>
      <c r="T31" s="629"/>
      <c r="U31" s="759" t="str">
        <f t="shared" si="24"/>
        <v/>
      </c>
      <c r="V31" s="632" t="str">
        <f>IFERROR(INDEX(PARAMETROS!$B$53:$B$79,MATCH(U31,PARAMETROS!$A$53:$A$79,0)),"")</f>
        <v/>
      </c>
      <c r="W31" s="644"/>
      <c r="X31" s="632" t="s">
        <v>289</v>
      </c>
      <c r="Y31" s="22">
        <f>IFERROR(IF(X31="","",IF(X31="COP","N/A",IF(OR(X31="USD",X31="US"),1,IF(X31="EUR",VLOOKUP(T31,'SH EURO'!$A$6:$B$6567,2,FALSE),"INGRESAR TASA")))),"")</f>
        <v>1</v>
      </c>
      <c r="Z31" s="548" t="str">
        <f t="shared" si="25"/>
        <v/>
      </c>
      <c r="AA31" s="21" t="str">
        <f>IFERROR(IF(X31="","",IF(X31="COP",1,IF(Y31&lt;&gt;"N/A",VLOOKUP(T31,'SH TRM'!$A$9:$B$9145,2,FALSE),"REVISAR"))),"")</f>
        <v/>
      </c>
      <c r="AB31" s="433" t="str">
        <f t="shared" si="26"/>
        <v/>
      </c>
      <c r="AC31" s="347" t="str">
        <f t="shared" si="27"/>
        <v/>
      </c>
      <c r="AD31" s="343" t="str">
        <f t="shared" si="18"/>
        <v/>
      </c>
      <c r="AE31" s="497" t="str">
        <f t="shared" si="1"/>
        <v/>
      </c>
      <c r="AF31" s="907"/>
      <c r="AG31" s="904"/>
      <c r="AH31" s="511"/>
      <c r="AI31" s="266"/>
      <c r="AJ31" s="513"/>
      <c r="AK31" s="485"/>
      <c r="AL31" s="485"/>
      <c r="AM31" s="440">
        <f t="shared" ref="AM31" si="45">COUNTIF(O30:O38,"SI")</f>
        <v>0</v>
      </c>
      <c r="AN31" s="440">
        <f t="shared" ref="AN31:AN32" si="46">+IF(AM31&gt;=2,2,AM31)</f>
        <v>0</v>
      </c>
      <c r="AO31" s="485">
        <f t="shared" si="43"/>
        <v>0</v>
      </c>
      <c r="AP31" s="485"/>
      <c r="AQ31" s="485"/>
    </row>
    <row r="32" spans="1:43" s="246" customFormat="1" ht="42.75" customHeight="1" x14ac:dyDescent="0.25">
      <c r="A32" s="842"/>
      <c r="B32" s="642" t="s">
        <v>54</v>
      </c>
      <c r="C32" s="576">
        <v>14</v>
      </c>
      <c r="D32" s="14" t="str">
        <f>IFERROR(INDEX(DESEMPATE!$D$3:$D$28,MATCH('EXP ESPEC.'!B32,DESEMPATE!$C$3:$C$28,0)),"")</f>
        <v>IDOM INGENIERIA Y CONSULTORÍA S.A.U.</v>
      </c>
      <c r="E32" s="689" t="s">
        <v>368</v>
      </c>
      <c r="F32" s="710" t="s">
        <v>364</v>
      </c>
      <c r="G32" s="689"/>
      <c r="H32" s="711" t="s">
        <v>369</v>
      </c>
      <c r="I32" s="689" t="s">
        <v>9</v>
      </c>
      <c r="J32" s="733" t="s">
        <v>9</v>
      </c>
      <c r="K32" s="744" t="s">
        <v>8</v>
      </c>
      <c r="L32" s="744" t="s">
        <v>9</v>
      </c>
      <c r="M32" s="744" t="s">
        <v>9</v>
      </c>
      <c r="N32" s="684" t="str">
        <f t="shared" si="37"/>
        <v>NO</v>
      </c>
      <c r="O32" s="684" t="str">
        <f t="shared" si="38"/>
        <v>NO</v>
      </c>
      <c r="P32" s="684" t="str">
        <f t="shared" si="39"/>
        <v>NO</v>
      </c>
      <c r="Q32" s="684" t="str">
        <f t="shared" si="40"/>
        <v>NO</v>
      </c>
      <c r="R32" s="756">
        <v>1</v>
      </c>
      <c r="S32" s="629">
        <v>40664</v>
      </c>
      <c r="T32" s="629">
        <v>40756</v>
      </c>
      <c r="U32" s="759">
        <f t="shared" si="24"/>
        <v>2011</v>
      </c>
      <c r="V32" s="632">
        <f>IFERROR(INDEX(PARAMETROS!$B$53:$B$79,MATCH(U32,PARAMETROS!$A$53:$A$79,0)),"")</f>
        <v>535600</v>
      </c>
      <c r="W32" s="644">
        <v>463000</v>
      </c>
      <c r="X32" s="632" t="s">
        <v>289</v>
      </c>
      <c r="Y32" s="22">
        <f>IFERROR(IF(X32="","",IF(X32="COP","N/A",IF(OR(X32="USD",X32="US"),1,IF(X32="EUR",VLOOKUP(T32,'SH EURO'!$A$6:$B$6567,2,FALSE),"INGRESAR TASA")))),"")</f>
        <v>1</v>
      </c>
      <c r="Z32" s="548">
        <f t="shared" si="25"/>
        <v>463000</v>
      </c>
      <c r="AA32" s="21">
        <f>IFERROR(IF(X32="","",IF(X32="COP",1,IF(Y32&lt;&gt;"N/A",VLOOKUP(T32,'SH TRM'!$A$9:$B$9145,2,FALSE),"REVISAR"))),"")</f>
        <v>1777.82</v>
      </c>
      <c r="AB32" s="433">
        <f t="shared" si="26"/>
        <v>823130660</v>
      </c>
      <c r="AC32" s="347">
        <f t="shared" si="27"/>
        <v>1536.8384241971621</v>
      </c>
      <c r="AD32" s="343" t="str">
        <f t="shared" si="18"/>
        <v/>
      </c>
      <c r="AE32" s="497" t="str">
        <f t="shared" si="1"/>
        <v/>
      </c>
      <c r="AF32" s="907"/>
      <c r="AG32" s="904"/>
      <c r="AH32" s="511"/>
      <c r="AI32" s="266"/>
      <c r="AJ32" s="513"/>
      <c r="AK32" s="485"/>
      <c r="AL32" s="485"/>
      <c r="AM32" s="440">
        <f t="shared" ref="AM32" si="47">COUNTIF(P30:P38,"SI")</f>
        <v>1</v>
      </c>
      <c r="AN32" s="440">
        <f t="shared" si="46"/>
        <v>1</v>
      </c>
      <c r="AO32" s="485">
        <f t="shared" si="43"/>
        <v>100</v>
      </c>
      <c r="AP32" s="485"/>
      <c r="AQ32" s="485"/>
    </row>
    <row r="33" spans="1:43" s="246" customFormat="1" ht="30" customHeight="1" x14ac:dyDescent="0.25">
      <c r="A33" s="842"/>
      <c r="B33" s="642" t="s">
        <v>54</v>
      </c>
      <c r="C33" s="576">
        <v>17</v>
      </c>
      <c r="D33" s="14" t="str">
        <f>IFERROR(INDEX(DESEMPATE!$D$3:$D$28,MATCH('EXP ESPEC.'!B33,DESEMPATE!$C$3:$C$28,0)),"")</f>
        <v>IDOM INGENIERIA Y CONSULTORÍA S.A.U.</v>
      </c>
      <c r="E33" s="689" t="s">
        <v>378</v>
      </c>
      <c r="F33" s="710" t="s">
        <v>379</v>
      </c>
      <c r="G33" s="689"/>
      <c r="H33" s="711" t="s">
        <v>380</v>
      </c>
      <c r="I33" s="689" t="s">
        <v>9</v>
      </c>
      <c r="J33" s="744" t="s">
        <v>9</v>
      </c>
      <c r="K33" s="744" t="s">
        <v>8</v>
      </c>
      <c r="L33" s="744" t="s">
        <v>9</v>
      </c>
      <c r="M33" s="744" t="s">
        <v>9</v>
      </c>
      <c r="N33" s="684" t="str">
        <f t="shared" si="37"/>
        <v>NO</v>
      </c>
      <c r="O33" s="684" t="str">
        <f t="shared" si="38"/>
        <v>NO</v>
      </c>
      <c r="P33" s="684" t="str">
        <f t="shared" si="39"/>
        <v>NO</v>
      </c>
      <c r="Q33" s="684" t="str">
        <f t="shared" si="40"/>
        <v>NO</v>
      </c>
      <c r="R33" s="756">
        <v>1</v>
      </c>
      <c r="S33" s="629">
        <v>40330</v>
      </c>
      <c r="T33" s="629">
        <v>41760</v>
      </c>
      <c r="U33" s="759">
        <f t="shared" si="24"/>
        <v>2014</v>
      </c>
      <c r="V33" s="632">
        <f>IFERROR(INDEX(PARAMETROS!$B$53:$B$79,MATCH(U33,PARAMETROS!$A$53:$A$79,0)),"")</f>
        <v>616000</v>
      </c>
      <c r="W33" s="645">
        <v>3529002.4</v>
      </c>
      <c r="X33" s="632" t="s">
        <v>293</v>
      </c>
      <c r="Y33" s="628">
        <v>1.68384</v>
      </c>
      <c r="Z33" s="548">
        <f t="shared" si="25"/>
        <v>5942275.4012160003</v>
      </c>
      <c r="AA33" s="21">
        <f>IFERROR(IF(X33="","",IF(X33="COP",1,IF(Y33&lt;&gt;"N/A",VLOOKUP(T33,'SH TRM'!$A$9:$B$9145,2,FALSE),"REVISAR"))),"")</f>
        <v>1933.46</v>
      </c>
      <c r="AB33" s="433">
        <f t="shared" si="26"/>
        <v>11489151797.235088</v>
      </c>
      <c r="AC33" s="347">
        <f t="shared" si="27"/>
        <v>18651.220450056961</v>
      </c>
      <c r="AD33" s="343" t="str">
        <f t="shared" si="18"/>
        <v/>
      </c>
      <c r="AE33" s="497" t="str">
        <f t="shared" si="1"/>
        <v/>
      </c>
      <c r="AF33" s="907"/>
      <c r="AG33" s="904"/>
      <c r="AH33" s="511"/>
      <c r="AI33" s="266"/>
      <c r="AJ33" s="513"/>
      <c r="AK33" s="485"/>
      <c r="AL33" s="485"/>
      <c r="AM33" s="440">
        <f t="shared" ref="AM33" si="48">COUNTIF(Q30:Q38,"SI")</f>
        <v>0</v>
      </c>
      <c r="AN33" s="440">
        <f t="shared" ref="AN33" si="49">+IF(AM33&gt;=1,1,AM33)</f>
        <v>0</v>
      </c>
      <c r="AO33" s="485">
        <f t="shared" si="43"/>
        <v>0</v>
      </c>
      <c r="AP33" s="485"/>
      <c r="AQ33" s="485"/>
    </row>
    <row r="34" spans="1:43" s="246" customFormat="1" ht="99.75" x14ac:dyDescent="0.25">
      <c r="A34" s="842"/>
      <c r="B34" s="642" t="s">
        <v>54</v>
      </c>
      <c r="C34" s="576">
        <v>19</v>
      </c>
      <c r="D34" s="14" t="str">
        <f>IFERROR(INDEX(DESEMPATE!$D$3:$D$28,MATCH('EXP ESPEC.'!B34,DESEMPATE!$C$3:$C$28,0)),"")</f>
        <v>IDOM INGENIERIA Y CONSULTORÍA S.A.U.</v>
      </c>
      <c r="E34" s="689" t="s">
        <v>361</v>
      </c>
      <c r="F34" s="710" t="s">
        <v>284</v>
      </c>
      <c r="G34" s="689"/>
      <c r="H34" s="728" t="s">
        <v>410</v>
      </c>
      <c r="I34" s="689" t="s">
        <v>8</v>
      </c>
      <c r="J34" s="744" t="s">
        <v>9</v>
      </c>
      <c r="K34" s="744" t="s">
        <v>9</v>
      </c>
      <c r="L34" s="744" t="s">
        <v>8</v>
      </c>
      <c r="M34" s="744" t="s">
        <v>9</v>
      </c>
      <c r="N34" s="684" t="str">
        <f t="shared" si="37"/>
        <v>NO</v>
      </c>
      <c r="O34" s="684" t="str">
        <f t="shared" si="38"/>
        <v>NO</v>
      </c>
      <c r="P34" s="684" t="str">
        <f t="shared" si="39"/>
        <v>SI</v>
      </c>
      <c r="Q34" s="684" t="str">
        <f t="shared" si="40"/>
        <v>NO</v>
      </c>
      <c r="R34" s="756">
        <v>1</v>
      </c>
      <c r="S34" s="629">
        <v>37865</v>
      </c>
      <c r="T34" s="629">
        <v>39783</v>
      </c>
      <c r="U34" s="759">
        <f t="shared" si="24"/>
        <v>2008</v>
      </c>
      <c r="V34" s="632">
        <f>IFERROR(INDEX(PARAMETROS!$B$53:$B$79,MATCH(U34,PARAMETROS!$A$53:$A$79,0)),"")</f>
        <v>461500</v>
      </c>
      <c r="W34" s="645">
        <f>161500+850703.5+179600</f>
        <v>1191803.5</v>
      </c>
      <c r="X34" s="632" t="s">
        <v>286</v>
      </c>
      <c r="Y34" s="22">
        <f>IFERROR(IF(X34="","",IF(X34="COP","N/A",IF(OR(X34="USD",X34="US"),1,IF(X34="EUR",VLOOKUP(T34,'SH EURO'!$A$6:$B$6567,2,FALSE),"INGRESAR TASA")))),"")</f>
        <v>1.2687600000000001</v>
      </c>
      <c r="Z34" s="548">
        <f t="shared" si="25"/>
        <v>1512112.6086600001</v>
      </c>
      <c r="AA34" s="21">
        <f>IFERROR(IF(X34="","",IF(X34="COP",1,IF(Y34&lt;&gt;"N/A",VLOOKUP(T34,'SH TRM'!$A$9:$B$9145,2,FALSE),"REVISAR"))),"")</f>
        <v>2318</v>
      </c>
      <c r="AB34" s="433">
        <f t="shared" si="26"/>
        <v>3505077026.8738804</v>
      </c>
      <c r="AC34" s="347">
        <f t="shared" si="27"/>
        <v>7594.966472099416</v>
      </c>
      <c r="AD34" s="343">
        <f t="shared" si="18"/>
        <v>7594.966472099416</v>
      </c>
      <c r="AE34" s="497" t="str">
        <f t="shared" si="1"/>
        <v/>
      </c>
      <c r="AF34" s="907"/>
      <c r="AG34" s="904"/>
      <c r="AH34" s="511"/>
      <c r="AI34" s="266"/>
      <c r="AJ34" s="513"/>
      <c r="AK34" s="485"/>
      <c r="AL34" s="485"/>
      <c r="AM34" s="440"/>
      <c r="AN34" s="440"/>
      <c r="AO34" s="485"/>
      <c r="AP34" s="485"/>
      <c r="AQ34" s="485"/>
    </row>
    <row r="35" spans="1:43" s="600" customFormat="1" ht="32.25" customHeight="1" thickBot="1" x14ac:dyDescent="0.3">
      <c r="A35" s="842"/>
      <c r="B35" s="742" t="s">
        <v>54</v>
      </c>
      <c r="C35" s="743">
        <v>21</v>
      </c>
      <c r="D35" s="704" t="str">
        <f>IFERROR(INDEX(DESEMPATE!$D$3:$D$28,MATCH('EXP ESPEC.'!B35,DESEMPATE!$C$3:$C$28,0)),"")</f>
        <v>IDOM INGENIERIA Y CONSULTORÍA S.A.U.</v>
      </c>
      <c r="E35" s="705" t="s">
        <v>361</v>
      </c>
      <c r="F35" s="715" t="s">
        <v>284</v>
      </c>
      <c r="G35" s="705"/>
      <c r="H35" s="713" t="s">
        <v>381</v>
      </c>
      <c r="I35" s="705" t="s">
        <v>9</v>
      </c>
      <c r="J35" s="745" t="s">
        <v>9</v>
      </c>
      <c r="K35" s="745" t="s">
        <v>9</v>
      </c>
      <c r="L35" s="745" t="s">
        <v>9</v>
      </c>
      <c r="M35" s="745" t="s">
        <v>8</v>
      </c>
      <c r="N35" s="745" t="str">
        <f t="shared" si="37"/>
        <v>NO</v>
      </c>
      <c r="O35" s="745" t="str">
        <f t="shared" si="38"/>
        <v>NO</v>
      </c>
      <c r="P35" s="745" t="str">
        <f t="shared" si="39"/>
        <v>NO</v>
      </c>
      <c r="Q35" s="745" t="str">
        <f t="shared" si="40"/>
        <v>NO</v>
      </c>
      <c r="R35" s="760">
        <v>1</v>
      </c>
      <c r="S35" s="761">
        <v>39203</v>
      </c>
      <c r="T35" s="761">
        <v>40819</v>
      </c>
      <c r="U35" s="762">
        <f t="shared" si="24"/>
        <v>2011</v>
      </c>
      <c r="V35" s="763">
        <f>IFERROR(INDEX(PARAMETROS!$B$53:$B$79,MATCH(U35,PARAMETROS!$A$53:$A$79,0)),"")</f>
        <v>535600</v>
      </c>
      <c r="W35" s="764">
        <v>296400</v>
      </c>
      <c r="X35" s="763" t="s">
        <v>286</v>
      </c>
      <c r="Y35" s="705">
        <f>IFERROR(IF(X35="","",IF(X35="COP","N/A",IF(OR(X35="USD",X35="US"),1,IF(X35="EUR",VLOOKUP(T35,'SH EURO'!$A$6:$B$6567,2,FALSE),"INGRESAR TASA")))),"")</f>
        <v>1.3376300000000001</v>
      </c>
      <c r="Z35" s="549">
        <f t="shared" si="25"/>
        <v>396473.53200000001</v>
      </c>
      <c r="AA35" s="701">
        <f>IFERROR(IF(X35="","",IF(X35="COP",1,IF(Y35&lt;&gt;"N/A",VLOOKUP(T35,'SH TRM'!$A$9:$B$9145,2,FALSE),"REVISAR"))),"")</f>
        <v>1929.01</v>
      </c>
      <c r="AB35" s="730">
        <f t="shared" si="26"/>
        <v>764801407.96332002</v>
      </c>
      <c r="AC35" s="725">
        <f t="shared" si="27"/>
        <v>1427.9339207679611</v>
      </c>
      <c r="AD35" s="723" t="str">
        <f t="shared" si="18"/>
        <v/>
      </c>
      <c r="AE35" s="747" t="str">
        <f t="shared" si="1"/>
        <v/>
      </c>
      <c r="AF35" s="907"/>
      <c r="AG35" s="904"/>
      <c r="AH35" s="650"/>
      <c r="AI35" s="599"/>
      <c r="AJ35" s="639"/>
      <c r="AK35" s="626"/>
      <c r="AL35" s="626"/>
      <c r="AM35" s="627"/>
      <c r="AN35" s="627"/>
      <c r="AO35" s="626"/>
      <c r="AP35" s="626"/>
      <c r="AQ35" s="626"/>
    </row>
    <row r="36" spans="1:43" s="246" customFormat="1" ht="30" hidden="1" customHeight="1" x14ac:dyDescent="0.25">
      <c r="A36" s="843"/>
      <c r="B36" s="584"/>
      <c r="C36" s="140"/>
      <c r="D36" s="140" t="str">
        <f>IFERROR(INDEX(DESEMPATE!$D$3:$D$28,MATCH('EXP ESPEC.'!B36,DESEMPATE!$C$3:$C$28,0)),"")</f>
        <v/>
      </c>
      <c r="E36" s="141"/>
      <c r="F36" s="261"/>
      <c r="G36" s="141"/>
      <c r="H36" s="259"/>
      <c r="I36" s="141"/>
      <c r="J36" s="608"/>
      <c r="K36" s="608"/>
      <c r="L36" s="608"/>
      <c r="M36" s="608"/>
      <c r="N36" s="608" t="str">
        <f t="shared" si="37"/>
        <v/>
      </c>
      <c r="O36" s="608" t="str">
        <f t="shared" si="38"/>
        <v/>
      </c>
      <c r="P36" s="608" t="str">
        <f t="shared" si="39"/>
        <v/>
      </c>
      <c r="Q36" s="608" t="str">
        <f t="shared" si="40"/>
        <v/>
      </c>
      <c r="R36" s="648"/>
      <c r="S36" s="618"/>
      <c r="T36" s="618"/>
      <c r="U36" s="589" t="str">
        <f t="shared" si="24"/>
        <v/>
      </c>
      <c r="V36" s="24" t="str">
        <f>IFERROR(INDEX(PARAMETROS!$B$53:$B$79,MATCH(U36,PARAMETROS!$A$53:$A$79,0)),"")</f>
        <v/>
      </c>
      <c r="W36" s="649"/>
      <c r="X36" s="24"/>
      <c r="Y36" s="141" t="str">
        <f>IFERROR(IF(X36="","",IF(X36="COP","N/A",IF(OR(X36="USD",X36="US"),1,IF(X36="EUR",VLOOKUP(T36,'SH EURO'!$A$6:$B$6567,2,FALSE),"INGRESAR TASA")))),"")</f>
        <v/>
      </c>
      <c r="Z36" s="621" t="str">
        <f t="shared" si="25"/>
        <v/>
      </c>
      <c r="AA36" s="25" t="str">
        <f>IFERROR(IF(X36="","",IF(X36="COP",1,IF(Y36&lt;&gt;"N/A",VLOOKUP(T36,'SH TRM'!$A$9:$B$9145,2,FALSE),"REVISAR"))),"")</f>
        <v/>
      </c>
      <c r="AB36" s="622" t="str">
        <f t="shared" si="26"/>
        <v/>
      </c>
      <c r="AC36" s="623" t="str">
        <f t="shared" si="27"/>
        <v/>
      </c>
      <c r="AD36" s="624" t="str">
        <f t="shared" si="18"/>
        <v/>
      </c>
      <c r="AE36" s="607" t="str">
        <f t="shared" si="1"/>
        <v/>
      </c>
      <c r="AF36" s="907"/>
      <c r="AG36" s="904"/>
      <c r="AH36" s="512"/>
      <c r="AI36" s="266"/>
      <c r="AJ36" s="513"/>
      <c r="AK36" s="485"/>
      <c r="AL36" s="485"/>
      <c r="AM36" s="440"/>
      <c r="AN36" s="440"/>
      <c r="AO36" s="485"/>
      <c r="AP36" s="485"/>
      <c r="AQ36" s="485"/>
    </row>
    <row r="37" spans="1:43" s="246" customFormat="1" ht="30" hidden="1" customHeight="1" x14ac:dyDescent="0.25">
      <c r="A37" s="843"/>
      <c r="B37" s="13"/>
      <c r="C37" s="14"/>
      <c r="D37" s="14" t="str">
        <f>IFERROR(INDEX(DESEMPATE!$D$3:$D$28,MATCH('EXP ESPEC.'!B37,DESEMPATE!$C$3:$C$28,0)),"")</f>
        <v/>
      </c>
      <c r="E37" s="22"/>
      <c r="F37" s="255"/>
      <c r="G37" s="22"/>
      <c r="H37" s="256"/>
      <c r="I37" s="22"/>
      <c r="J37" s="492"/>
      <c r="K37" s="492"/>
      <c r="L37" s="492"/>
      <c r="M37" s="492"/>
      <c r="N37" s="492" t="str">
        <f t="shared" si="37"/>
        <v/>
      </c>
      <c r="O37" s="492" t="str">
        <f t="shared" si="38"/>
        <v/>
      </c>
      <c r="P37" s="492" t="str">
        <f t="shared" si="39"/>
        <v/>
      </c>
      <c r="Q37" s="492" t="str">
        <f t="shared" si="40"/>
        <v/>
      </c>
      <c r="R37" s="567"/>
      <c r="S37" s="289"/>
      <c r="T37" s="289"/>
      <c r="U37" s="18" t="str">
        <f t="shared" si="24"/>
        <v/>
      </c>
      <c r="V37" s="19" t="str">
        <f>IFERROR(INDEX(PARAMETROS!$B$53:$B$79,MATCH(U37,PARAMETROS!$A$53:$A$79,0)),"")</f>
        <v/>
      </c>
      <c r="W37" s="430"/>
      <c r="X37" s="20"/>
      <c r="Y37" s="22" t="str">
        <f>IFERROR(IF(X37="","",IF(X37="COP","N/A",IF(OR(X37="USD",X37="US"),1,IF(X37="EUR",VLOOKUP(T37,'SH EURO'!$A$6:$B$6567,2,FALSE),"INGRESAR TASA")))),"")</f>
        <v/>
      </c>
      <c r="Z37" s="548" t="str">
        <f t="shared" si="25"/>
        <v/>
      </c>
      <c r="AA37" s="21" t="str">
        <f>IFERROR(IF(X37="","",IF(X37="COP",1,IF(Y37&lt;&gt;"N/A",VLOOKUP(T37,'SH TRM'!$A$9:$B$9145,2,FALSE),"REVISAR"))),"")</f>
        <v/>
      </c>
      <c r="AB37" s="433" t="str">
        <f t="shared" si="26"/>
        <v/>
      </c>
      <c r="AC37" s="347" t="str">
        <f t="shared" si="27"/>
        <v/>
      </c>
      <c r="AD37" s="343" t="str">
        <f t="shared" si="18"/>
        <v/>
      </c>
      <c r="AE37" s="497" t="str">
        <f t="shared" si="1"/>
        <v/>
      </c>
      <c r="AF37" s="907"/>
      <c r="AG37" s="904"/>
      <c r="AH37" s="350"/>
      <c r="AI37" s="266"/>
      <c r="AJ37" s="485"/>
      <c r="AK37" s="485"/>
      <c r="AL37" s="485"/>
      <c r="AM37" s="440"/>
      <c r="AN37" s="440"/>
      <c r="AO37" s="485"/>
      <c r="AP37" s="485"/>
      <c r="AQ37" s="485"/>
    </row>
    <row r="38" spans="1:43" s="600" customFormat="1" ht="30" hidden="1" customHeight="1" thickBot="1" x14ac:dyDescent="0.3">
      <c r="A38" s="844"/>
      <c r="B38" s="35"/>
      <c r="C38" s="47"/>
      <c r="D38" s="47" t="str">
        <f>IFERROR(INDEX(DESEMPATE!$D$3:$D$28,MATCH('EXP ESPEC.'!B38,DESEMPATE!$C$3:$C$28,0)),"")</f>
        <v/>
      </c>
      <c r="E38" s="138"/>
      <c r="F38" s="260"/>
      <c r="G38" s="138"/>
      <c r="H38" s="258"/>
      <c r="I38" s="138"/>
      <c r="J38" s="604"/>
      <c r="K38" s="604"/>
      <c r="L38" s="604"/>
      <c r="M38" s="604"/>
      <c r="N38" s="604" t="str">
        <f t="shared" si="37"/>
        <v/>
      </c>
      <c r="O38" s="604" t="str">
        <f t="shared" si="38"/>
        <v/>
      </c>
      <c r="P38" s="604" t="str">
        <f t="shared" si="39"/>
        <v/>
      </c>
      <c r="Q38" s="604" t="str">
        <f t="shared" si="40"/>
        <v/>
      </c>
      <c r="R38" s="568"/>
      <c r="S38" s="312"/>
      <c r="T38" s="312"/>
      <c r="U38" s="38" t="str">
        <f t="shared" si="24"/>
        <v/>
      </c>
      <c r="V38" s="625" t="str">
        <f>IFERROR(INDEX(PARAMETROS!$B$53:$B$79,MATCH(U38,PARAMETROS!$A$53:$A$79,0)),"")</f>
        <v/>
      </c>
      <c r="W38" s="431"/>
      <c r="X38" s="40"/>
      <c r="Y38" s="138" t="str">
        <f>IFERROR(IF(X38="","",IF(X38="COP","N/A",IF(OR(X38="USD",X38="US"),1,IF(X38="EUR",VLOOKUP(T38,'SH EURO'!$A$6:$B$6567,2,FALSE),"INGRESAR TASA")))),"")</f>
        <v/>
      </c>
      <c r="Z38" s="549" t="str">
        <f t="shared" si="25"/>
        <v/>
      </c>
      <c r="AA38" s="41" t="str">
        <f>IFERROR(IF(X38="","",IF(X38="COP",1,IF(Y38&lt;&gt;"N/A",VLOOKUP(T38,'SH TRM'!$A$9:$B$9145,2,FALSE),"REVISAR"))),"")</f>
        <v/>
      </c>
      <c r="AB38" s="434" t="str">
        <f t="shared" si="26"/>
        <v/>
      </c>
      <c r="AC38" s="348" t="str">
        <f t="shared" si="27"/>
        <v/>
      </c>
      <c r="AD38" s="342" t="str">
        <f t="shared" si="18"/>
        <v/>
      </c>
      <c r="AE38" s="345" t="str">
        <f t="shared" si="1"/>
        <v/>
      </c>
      <c r="AF38" s="908"/>
      <c r="AG38" s="905"/>
      <c r="AH38" s="358"/>
      <c r="AI38" s="599"/>
      <c r="AJ38" s="639"/>
      <c r="AK38" s="626"/>
      <c r="AL38" s="626"/>
      <c r="AM38" s="627"/>
      <c r="AN38" s="627"/>
      <c r="AO38" s="626"/>
      <c r="AP38" s="626"/>
      <c r="AQ38" s="626"/>
    </row>
    <row r="39" spans="1:43" s="246" customFormat="1" ht="30" customHeight="1" x14ac:dyDescent="0.25">
      <c r="A39" s="841" t="s">
        <v>155</v>
      </c>
      <c r="B39" s="584"/>
      <c r="C39" s="140"/>
      <c r="D39" s="616" t="str">
        <f>IFERROR(INDEX(DESEMPATE!$D$3:$D$28,MATCH('EXP ESPEC.'!B39,DESEMPATE!$C$3:$C$28,0)),"")</f>
        <v/>
      </c>
      <c r="E39" s="141"/>
      <c r="F39" s="261"/>
      <c r="G39" s="141"/>
      <c r="H39" s="259"/>
      <c r="I39" s="141"/>
      <c r="J39" s="608"/>
      <c r="K39" s="608"/>
      <c r="L39" s="608"/>
      <c r="M39" s="608"/>
      <c r="N39" s="608" t="str">
        <f t="shared" si="37"/>
        <v/>
      </c>
      <c r="O39" s="608" t="str">
        <f t="shared" si="38"/>
        <v/>
      </c>
      <c r="P39" s="608" t="str">
        <f t="shared" si="39"/>
        <v/>
      </c>
      <c r="Q39" s="608" t="str">
        <f t="shared" si="40"/>
        <v/>
      </c>
      <c r="R39" s="617"/>
      <c r="S39" s="618"/>
      <c r="T39" s="618"/>
      <c r="U39" s="589" t="str">
        <f t="shared" si="24"/>
        <v/>
      </c>
      <c r="V39" s="619" t="str">
        <f>IFERROR(INDEX(PARAMETROS!$B$53:$B$79,MATCH(U39,PARAMETROS!$A$53:$A$79,0)),"")</f>
        <v/>
      </c>
      <c r="W39" s="620"/>
      <c r="X39" s="591"/>
      <c r="Y39" s="141" t="str">
        <f>IFERROR(IF(X39="","",IF(X39="COP","N/A",IF(OR(X39="USD",X39="US"),1,IF(X39="EUR",VLOOKUP(T39,'SH EURO'!$A$6:$B$6567,2,FALSE),"INGRESAR TASA")))),"")</f>
        <v/>
      </c>
      <c r="Z39" s="621" t="str">
        <f t="shared" si="25"/>
        <v/>
      </c>
      <c r="AA39" s="25" t="str">
        <f>IFERROR(IF(X39="","",IF(X39="COP",1,IF(Y39&lt;&gt;"N/A",VLOOKUP(T39,'SH TRM'!$A$9:$B$9145,2,FALSE),"REVISAR"))),"")</f>
        <v/>
      </c>
      <c r="AB39" s="622" t="str">
        <f t="shared" si="26"/>
        <v/>
      </c>
      <c r="AC39" s="623" t="str">
        <f t="shared" si="27"/>
        <v/>
      </c>
      <c r="AD39" s="624" t="str">
        <f t="shared" si="18"/>
        <v/>
      </c>
      <c r="AE39" s="607" t="str">
        <f t="shared" si="1"/>
        <v/>
      </c>
      <c r="AF39" s="906" t="str">
        <f t="shared" ref="AF39" si="50">IFERROR(IF(AND(COUNTIF(N39:N47,"SI")&gt;=2,COUNTIF(O39:O47,"SI")&gt;=1,COUNTIF(P39:P47,"SI")&gt;=1,COUNTIF(Q39:Q47,"SI")&gt;=1,COUNTIF(I39:I47,"SI")&gt;=5),"SI","NO"),"")</f>
        <v>NO</v>
      </c>
      <c r="AG39" s="903">
        <f t="shared" ref="AG39" si="51">IFERROR(IF(AF39="SI",AP39,0),"")</f>
        <v>0</v>
      </c>
      <c r="AH39" s="512"/>
      <c r="AI39" s="266"/>
      <c r="AJ39" s="513"/>
      <c r="AK39" s="485"/>
      <c r="AL39" s="485"/>
      <c r="AM39" s="440">
        <f t="shared" ref="AM39" si="52">COUNTIF(N39:N47,"SI")</f>
        <v>0</v>
      </c>
      <c r="AN39" s="440">
        <f t="shared" ref="AN39" si="53">+IF(AM39&gt;=4,4,AM39)</f>
        <v>0</v>
      </c>
      <c r="AO39" s="485">
        <f t="shared" ref="AO39:AO42" si="54">+AN39*100</f>
        <v>0</v>
      </c>
      <c r="AP39" s="485">
        <f t="shared" ref="AP39" si="55">+SUM(AO39:AO42)</f>
        <v>0</v>
      </c>
      <c r="AQ39" s="485"/>
    </row>
    <row r="40" spans="1:43" s="246" customFormat="1" ht="30" customHeight="1" x14ac:dyDescent="0.25">
      <c r="A40" s="842"/>
      <c r="B40" s="13"/>
      <c r="C40" s="14"/>
      <c r="D40" s="14" t="str">
        <f>IFERROR(INDEX(DESEMPATE!$D$3:$D$28,MATCH('EXP ESPEC.'!B40,DESEMPATE!$C$3:$C$28,0)),"")</f>
        <v/>
      </c>
      <c r="E40" s="141"/>
      <c r="F40" s="255"/>
      <c r="G40" s="22"/>
      <c r="H40" s="256"/>
      <c r="I40" s="22"/>
      <c r="J40" s="492"/>
      <c r="K40" s="492"/>
      <c r="L40" s="492"/>
      <c r="M40" s="492"/>
      <c r="N40" s="492" t="str">
        <f t="shared" si="37"/>
        <v/>
      </c>
      <c r="O40" s="492" t="str">
        <f t="shared" si="38"/>
        <v/>
      </c>
      <c r="P40" s="492" t="str">
        <f t="shared" si="39"/>
        <v/>
      </c>
      <c r="Q40" s="492" t="str">
        <f t="shared" si="40"/>
        <v/>
      </c>
      <c r="R40" s="566"/>
      <c r="S40" s="289"/>
      <c r="T40" s="289"/>
      <c r="U40" s="18" t="str">
        <f t="shared" si="24"/>
        <v/>
      </c>
      <c r="V40" s="19" t="str">
        <f>IFERROR(INDEX(PARAMETROS!$B$53:$B$79,MATCH(U40,PARAMETROS!$A$53:$A$79,0)),"")</f>
        <v/>
      </c>
      <c r="W40" s="429"/>
      <c r="X40" s="19"/>
      <c r="Y40" s="22" t="str">
        <f>IFERROR(IF(X40="","",IF(X40="COP","N/A",IF(OR(X40="USD",X40="US"),1,IF(X40="EUR",VLOOKUP(T40,'SH EURO'!$A$6:$B$6567,2,FALSE),"INGRESAR TASA")))),"")</f>
        <v/>
      </c>
      <c r="Z40" s="548" t="str">
        <f t="shared" si="25"/>
        <v/>
      </c>
      <c r="AA40" s="21" t="str">
        <f>IFERROR(IF(X40="","",IF(X40="COP",1,IF(Y40&lt;&gt;"N/A",VLOOKUP(T40,'SH TRM'!$A$9:$B$9145,2,FALSE),"REVISAR"))),"")</f>
        <v/>
      </c>
      <c r="AB40" s="433" t="str">
        <f t="shared" si="26"/>
        <v/>
      </c>
      <c r="AC40" s="347" t="str">
        <f t="shared" si="27"/>
        <v/>
      </c>
      <c r="AD40" s="343" t="str">
        <f t="shared" si="18"/>
        <v/>
      </c>
      <c r="AE40" s="497" t="str">
        <f t="shared" si="1"/>
        <v/>
      </c>
      <c r="AF40" s="907"/>
      <c r="AG40" s="904"/>
      <c r="AH40" s="512"/>
      <c r="AI40" s="266"/>
      <c r="AJ40" s="513"/>
      <c r="AK40" s="485"/>
      <c r="AL40" s="485"/>
      <c r="AM40" s="440">
        <f t="shared" ref="AM40" si="56">COUNTIF(O39:O47,"SI")</f>
        <v>0</v>
      </c>
      <c r="AN40" s="440">
        <f t="shared" ref="AN40:AN41" si="57">+IF(AM40&gt;=2,2,AM40)</f>
        <v>0</v>
      </c>
      <c r="AO40" s="485">
        <f t="shared" si="54"/>
        <v>0</v>
      </c>
      <c r="AP40" s="485"/>
      <c r="AQ40" s="485"/>
    </row>
    <row r="41" spans="1:43" s="246" customFormat="1" ht="30" customHeight="1" x14ac:dyDescent="0.25">
      <c r="A41" s="842"/>
      <c r="B41" s="13"/>
      <c r="C41" s="14"/>
      <c r="D41" s="14" t="str">
        <f>IFERROR(INDEX(DESEMPATE!$D$3:$D$28,MATCH('EXP ESPEC.'!B41,DESEMPATE!$C$3:$C$28,0)),"")</f>
        <v/>
      </c>
      <c r="E41" s="22"/>
      <c r="F41" s="255"/>
      <c r="G41" s="22"/>
      <c r="H41" s="256"/>
      <c r="I41" s="22"/>
      <c r="J41" s="492"/>
      <c r="K41" s="492"/>
      <c r="L41" s="492"/>
      <c r="M41" s="492"/>
      <c r="N41" s="492" t="str">
        <f t="shared" si="37"/>
        <v/>
      </c>
      <c r="O41" s="492" t="str">
        <f t="shared" si="38"/>
        <v/>
      </c>
      <c r="P41" s="492" t="str">
        <f t="shared" si="39"/>
        <v/>
      </c>
      <c r="Q41" s="492" t="str">
        <f t="shared" si="40"/>
        <v/>
      </c>
      <c r="R41" s="566"/>
      <c r="S41" s="289"/>
      <c r="T41" s="289"/>
      <c r="U41" s="18" t="str">
        <f t="shared" si="24"/>
        <v/>
      </c>
      <c r="V41" s="19" t="str">
        <f>IFERROR(INDEX(PARAMETROS!$B$53:$B$79,MATCH(U41,PARAMETROS!$A$53:$A$79,0)),"")</f>
        <v/>
      </c>
      <c r="W41" s="429"/>
      <c r="X41" s="19"/>
      <c r="Y41" s="22" t="str">
        <f>IFERROR(IF(X41="","",IF(X41="COP","N/A",IF(OR(X41="USD",X41="US"),1,IF(X41="EUR",VLOOKUP(T41,'SH EURO'!$A$6:$B$6567,2,FALSE),"INGRESAR TASA")))),"")</f>
        <v/>
      </c>
      <c r="Z41" s="548" t="str">
        <f t="shared" si="25"/>
        <v/>
      </c>
      <c r="AA41" s="21" t="str">
        <f>IFERROR(IF(X41="","",IF(X41="COP",1,IF(Y41&lt;&gt;"N/A",VLOOKUP(T41,'SH TRM'!$A$9:$B$9145,2,FALSE),"REVISAR"))),"")</f>
        <v/>
      </c>
      <c r="AB41" s="433" t="str">
        <f t="shared" si="26"/>
        <v/>
      </c>
      <c r="AC41" s="347" t="str">
        <f t="shared" si="27"/>
        <v/>
      </c>
      <c r="AD41" s="343" t="str">
        <f t="shared" si="18"/>
        <v/>
      </c>
      <c r="AE41" s="497" t="str">
        <f t="shared" si="1"/>
        <v/>
      </c>
      <c r="AF41" s="907"/>
      <c r="AG41" s="904"/>
      <c r="AH41" s="512"/>
      <c r="AI41" s="266"/>
      <c r="AJ41" s="513"/>
      <c r="AK41" s="485"/>
      <c r="AL41" s="485"/>
      <c r="AM41" s="440">
        <f t="shared" ref="AM41" si="58">COUNTIF(P39:P47,"SI")</f>
        <v>0</v>
      </c>
      <c r="AN41" s="440">
        <f t="shared" si="57"/>
        <v>0</v>
      </c>
      <c r="AO41" s="485">
        <f t="shared" si="54"/>
        <v>0</v>
      </c>
      <c r="AP41" s="485"/>
      <c r="AQ41" s="485"/>
    </row>
    <row r="42" spans="1:43" s="246" customFormat="1" ht="30" customHeight="1" x14ac:dyDescent="0.25">
      <c r="A42" s="842"/>
      <c r="B42" s="13"/>
      <c r="C42" s="14"/>
      <c r="D42" s="14" t="str">
        <f>IFERROR(INDEX(DESEMPATE!$D$3:$D$28,MATCH('EXP ESPEC.'!B42,DESEMPATE!$C$3:$C$28,0)),"")</f>
        <v/>
      </c>
      <c r="E42" s="22"/>
      <c r="F42" s="255"/>
      <c r="G42" s="22"/>
      <c r="H42" s="256"/>
      <c r="I42" s="22"/>
      <c r="J42" s="492"/>
      <c r="K42" s="492"/>
      <c r="L42" s="492"/>
      <c r="M42" s="492"/>
      <c r="N42" s="492" t="str">
        <f t="shared" si="37"/>
        <v/>
      </c>
      <c r="O42" s="492" t="str">
        <f t="shared" si="38"/>
        <v/>
      </c>
      <c r="P42" s="492" t="str">
        <f t="shared" si="39"/>
        <v/>
      </c>
      <c r="Q42" s="492" t="str">
        <f t="shared" si="40"/>
        <v/>
      </c>
      <c r="R42" s="566"/>
      <c r="S42" s="289"/>
      <c r="T42" s="289"/>
      <c r="U42" s="18" t="str">
        <f t="shared" si="24"/>
        <v/>
      </c>
      <c r="V42" s="19" t="str">
        <f>IFERROR(INDEX(PARAMETROS!$B$53:$B$79,MATCH(U42,PARAMETROS!$A$53:$A$79,0)),"")</f>
        <v/>
      </c>
      <c r="W42" s="429"/>
      <c r="X42" s="19"/>
      <c r="Y42" s="22" t="str">
        <f>IFERROR(IF(X42="","",IF(X42="COP","N/A",IF(OR(X42="USD",X42="US"),1,IF(X42="EUR",VLOOKUP(T42,'SH EURO'!$A$6:$B$6567,2,FALSE),"INGRESAR TASA")))),"")</f>
        <v/>
      </c>
      <c r="Z42" s="548" t="str">
        <f t="shared" si="25"/>
        <v/>
      </c>
      <c r="AA42" s="21" t="str">
        <f>IFERROR(IF(X42="","",IF(X42="COP",1,IF(Y42&lt;&gt;"N/A",VLOOKUP(T42,'SH TRM'!$A$9:$B$9145,2,FALSE),"REVISAR"))),"")</f>
        <v/>
      </c>
      <c r="AB42" s="433" t="str">
        <f t="shared" si="26"/>
        <v/>
      </c>
      <c r="AC42" s="347" t="str">
        <f t="shared" si="27"/>
        <v/>
      </c>
      <c r="AD42" s="343" t="str">
        <f t="shared" si="18"/>
        <v/>
      </c>
      <c r="AE42" s="497" t="str">
        <f t="shared" si="1"/>
        <v/>
      </c>
      <c r="AF42" s="907"/>
      <c r="AG42" s="904"/>
      <c r="AH42" s="512"/>
      <c r="AI42" s="266"/>
      <c r="AJ42" s="513"/>
      <c r="AK42" s="485"/>
      <c r="AL42" s="485"/>
      <c r="AM42" s="440">
        <f t="shared" ref="AM42" si="59">COUNTIF(Q39:Q47,"SI")</f>
        <v>0</v>
      </c>
      <c r="AN42" s="440">
        <f t="shared" ref="AN42" si="60">+IF(AM42&gt;=1,1,AM42)</f>
        <v>0</v>
      </c>
      <c r="AO42" s="485">
        <f t="shared" si="54"/>
        <v>0</v>
      </c>
      <c r="AP42" s="485"/>
      <c r="AQ42" s="485"/>
    </row>
    <row r="43" spans="1:43" s="246" customFormat="1" ht="30" customHeight="1" x14ac:dyDescent="0.25">
      <c r="A43" s="842"/>
      <c r="B43" s="13"/>
      <c r="C43" s="14"/>
      <c r="D43" s="14" t="str">
        <f>IFERROR(INDEX(DESEMPATE!$D$3:$D$28,MATCH('EXP ESPEC.'!B43,DESEMPATE!$C$3:$C$28,0)),"")</f>
        <v/>
      </c>
      <c r="E43" s="22"/>
      <c r="F43" s="255"/>
      <c r="G43" s="22"/>
      <c r="H43" s="256"/>
      <c r="I43" s="22"/>
      <c r="J43" s="492"/>
      <c r="K43" s="492"/>
      <c r="L43" s="492"/>
      <c r="M43" s="492"/>
      <c r="N43" s="492" t="str">
        <f t="shared" si="37"/>
        <v/>
      </c>
      <c r="O43" s="492" t="str">
        <f t="shared" si="38"/>
        <v/>
      </c>
      <c r="P43" s="492" t="str">
        <f t="shared" si="39"/>
        <v/>
      </c>
      <c r="Q43" s="492" t="str">
        <f t="shared" si="40"/>
        <v/>
      </c>
      <c r="R43" s="566"/>
      <c r="S43" s="289"/>
      <c r="T43" s="289"/>
      <c r="U43" s="18" t="str">
        <f t="shared" si="24"/>
        <v/>
      </c>
      <c r="V43" s="19" t="str">
        <f>IFERROR(INDEX(PARAMETROS!$B$53:$B$79,MATCH(U43,PARAMETROS!$A$53:$A$79,0)),"")</f>
        <v/>
      </c>
      <c r="W43" s="429"/>
      <c r="X43" s="19"/>
      <c r="Y43" s="22" t="str">
        <f>IFERROR(IF(X43="","",IF(X43="COP","N/A",IF(OR(X43="USD",X43="US"),1,IF(X43="EUR",VLOOKUP(T43,'SH EURO'!$A$6:$B$6567,2,FALSE),"INGRESAR TASA")))),"")</f>
        <v/>
      </c>
      <c r="Z43" s="548" t="str">
        <f t="shared" si="25"/>
        <v/>
      </c>
      <c r="AA43" s="21" t="str">
        <f>IFERROR(IF(X43="","",IF(X43="COP",1,IF(Y43&lt;&gt;"N/A",VLOOKUP(T43,'SH TRM'!$A$9:$B$9145,2,FALSE),"REVISAR"))),"")</f>
        <v/>
      </c>
      <c r="AB43" s="433" t="str">
        <f t="shared" si="26"/>
        <v/>
      </c>
      <c r="AC43" s="347" t="str">
        <f t="shared" si="27"/>
        <v/>
      </c>
      <c r="AD43" s="343" t="str">
        <f t="shared" si="18"/>
        <v/>
      </c>
      <c r="AE43" s="497" t="str">
        <f t="shared" si="1"/>
        <v/>
      </c>
      <c r="AF43" s="907"/>
      <c r="AG43" s="904"/>
      <c r="AH43" s="512"/>
      <c r="AI43" s="266"/>
      <c r="AJ43" s="513"/>
      <c r="AK43" s="485"/>
      <c r="AL43" s="485"/>
      <c r="AM43" s="440"/>
      <c r="AN43" s="440"/>
      <c r="AO43" s="485"/>
      <c r="AP43" s="485"/>
      <c r="AQ43" s="485"/>
    </row>
    <row r="44" spans="1:43" s="246" customFormat="1" ht="30" customHeight="1" x14ac:dyDescent="0.25">
      <c r="A44" s="842"/>
      <c r="B44" s="13"/>
      <c r="C44" s="14"/>
      <c r="D44" s="14" t="str">
        <f>IFERROR(INDEX(DESEMPATE!$D$3:$D$28,MATCH('EXP ESPEC.'!B44,DESEMPATE!$C$3:$C$28,0)),"")</f>
        <v/>
      </c>
      <c r="E44" s="22"/>
      <c r="F44" s="255"/>
      <c r="G44" s="22"/>
      <c r="H44" s="256"/>
      <c r="I44" s="22"/>
      <c r="J44" s="492"/>
      <c r="K44" s="492"/>
      <c r="L44" s="492"/>
      <c r="M44" s="492"/>
      <c r="N44" s="492" t="str">
        <f t="shared" si="37"/>
        <v/>
      </c>
      <c r="O44" s="492" t="str">
        <f t="shared" si="38"/>
        <v/>
      </c>
      <c r="P44" s="492" t="str">
        <f t="shared" si="39"/>
        <v/>
      </c>
      <c r="Q44" s="492" t="str">
        <f t="shared" si="40"/>
        <v/>
      </c>
      <c r="R44" s="566"/>
      <c r="S44" s="289"/>
      <c r="T44" s="289"/>
      <c r="U44" s="18" t="str">
        <f t="shared" si="24"/>
        <v/>
      </c>
      <c r="V44" s="19" t="str">
        <f>IFERROR(INDEX(PARAMETROS!$B$53:$B$79,MATCH(U44,PARAMETROS!$A$53:$A$79,0)),"")</f>
        <v/>
      </c>
      <c r="W44" s="429"/>
      <c r="X44" s="19"/>
      <c r="Y44" s="22" t="str">
        <f>IFERROR(IF(X44="","",IF(X44="COP","N/A",IF(OR(X44="USD",X44="US"),1,IF(X44="EUR",VLOOKUP(T44,'SH EURO'!$A$6:$B$6567,2,FALSE),"INGRESAR TASA")))),"")</f>
        <v/>
      </c>
      <c r="Z44" s="548" t="str">
        <f t="shared" si="25"/>
        <v/>
      </c>
      <c r="AA44" s="21" t="str">
        <f>IFERROR(IF(X44="","",IF(X44="COP",1,IF(Y44&lt;&gt;"N/A",VLOOKUP(T44,'SH TRM'!$A$9:$B$9145,2,FALSE),"REVISAR"))),"")</f>
        <v/>
      </c>
      <c r="AB44" s="433" t="str">
        <f t="shared" si="26"/>
        <v/>
      </c>
      <c r="AC44" s="347" t="str">
        <f t="shared" si="27"/>
        <v/>
      </c>
      <c r="AD44" s="343" t="str">
        <f t="shared" si="18"/>
        <v/>
      </c>
      <c r="AE44" s="497" t="str">
        <f t="shared" si="1"/>
        <v/>
      </c>
      <c r="AF44" s="907"/>
      <c r="AG44" s="904"/>
      <c r="AH44" s="512"/>
      <c r="AI44" s="266"/>
      <c r="AJ44" s="513"/>
      <c r="AK44" s="485"/>
      <c r="AL44" s="485"/>
      <c r="AM44" s="440"/>
      <c r="AN44" s="440"/>
      <c r="AO44" s="485"/>
      <c r="AP44" s="485"/>
      <c r="AQ44" s="485"/>
    </row>
    <row r="45" spans="1:43" s="246" customFormat="1" ht="30" customHeight="1" x14ac:dyDescent="0.25">
      <c r="A45" s="843"/>
      <c r="B45" s="13"/>
      <c r="C45" s="14"/>
      <c r="D45" s="14" t="str">
        <f>IFERROR(INDEX(DESEMPATE!$D$3:$D$28,MATCH('EXP ESPEC.'!B45,DESEMPATE!$C$3:$C$28,0)),"")</f>
        <v/>
      </c>
      <c r="E45" s="22"/>
      <c r="F45" s="255"/>
      <c r="G45" s="22"/>
      <c r="H45" s="256"/>
      <c r="I45" s="22"/>
      <c r="J45" s="492"/>
      <c r="K45" s="492"/>
      <c r="L45" s="492"/>
      <c r="M45" s="492"/>
      <c r="N45" s="492" t="str">
        <f t="shared" si="37"/>
        <v/>
      </c>
      <c r="O45" s="492" t="str">
        <f t="shared" si="38"/>
        <v/>
      </c>
      <c r="P45" s="492" t="str">
        <f t="shared" si="39"/>
        <v/>
      </c>
      <c r="Q45" s="492" t="str">
        <f t="shared" si="40"/>
        <v/>
      </c>
      <c r="R45" s="566"/>
      <c r="S45" s="289"/>
      <c r="T45" s="289"/>
      <c r="U45" s="18" t="str">
        <f t="shared" si="24"/>
        <v/>
      </c>
      <c r="V45" s="19" t="str">
        <f>IFERROR(INDEX(PARAMETROS!$B$53:$B$79,MATCH(U45,PARAMETROS!$A$53:$A$79,0)),"")</f>
        <v/>
      </c>
      <c r="W45" s="429"/>
      <c r="X45" s="19"/>
      <c r="Y45" s="22" t="str">
        <f>IFERROR(IF(X45="","",IF(X45="COP","N/A",IF(OR(X45="USD",X45="US"),1,IF(X45="EUR",VLOOKUP(T45,'SH EURO'!$A$6:$B$6567,2,FALSE),"INGRESAR TASA")))),"")</f>
        <v/>
      </c>
      <c r="Z45" s="548" t="str">
        <f t="shared" si="25"/>
        <v/>
      </c>
      <c r="AA45" s="21" t="str">
        <f>IFERROR(IF(X45="","",IF(X45="COP",1,IF(Y45&lt;&gt;"N/A",VLOOKUP(T45,'SH TRM'!$A$9:$B$9145,2,FALSE),"REVISAR"))),"")</f>
        <v/>
      </c>
      <c r="AB45" s="433" t="str">
        <f t="shared" si="26"/>
        <v/>
      </c>
      <c r="AC45" s="347" t="str">
        <f t="shared" si="27"/>
        <v/>
      </c>
      <c r="AD45" s="343" t="str">
        <f t="shared" si="18"/>
        <v/>
      </c>
      <c r="AE45" s="497" t="str">
        <f t="shared" si="1"/>
        <v/>
      </c>
      <c r="AF45" s="907"/>
      <c r="AG45" s="904"/>
      <c r="AH45" s="350"/>
      <c r="AI45" s="266"/>
      <c r="AJ45" s="513"/>
      <c r="AK45" s="485"/>
      <c r="AL45" s="486"/>
      <c r="AM45" s="440"/>
      <c r="AN45" s="440"/>
      <c r="AO45" s="485"/>
      <c r="AP45" s="485"/>
      <c r="AQ45" s="485"/>
    </row>
    <row r="46" spans="1:43" s="246" customFormat="1" ht="30" customHeight="1" x14ac:dyDescent="0.25">
      <c r="A46" s="843"/>
      <c r="B46" s="13"/>
      <c r="C46" s="14"/>
      <c r="D46" s="14" t="str">
        <f>IFERROR(INDEX(DESEMPATE!$D$3:$D$28,MATCH('EXP ESPEC.'!B46,DESEMPATE!$C$3:$C$28,0)),"")</f>
        <v/>
      </c>
      <c r="E46" s="22"/>
      <c r="F46" s="255"/>
      <c r="G46" s="22"/>
      <c r="H46" s="256"/>
      <c r="I46" s="22"/>
      <c r="J46" s="492"/>
      <c r="K46" s="492"/>
      <c r="L46" s="492"/>
      <c r="M46" s="492"/>
      <c r="N46" s="492" t="str">
        <f t="shared" si="37"/>
        <v/>
      </c>
      <c r="O46" s="492" t="str">
        <f t="shared" si="38"/>
        <v/>
      </c>
      <c r="P46" s="492" t="str">
        <f t="shared" si="39"/>
        <v/>
      </c>
      <c r="Q46" s="492" t="str">
        <f t="shared" si="40"/>
        <v/>
      </c>
      <c r="R46" s="567"/>
      <c r="S46" s="289"/>
      <c r="T46" s="289"/>
      <c r="U46" s="18" t="str">
        <f t="shared" si="24"/>
        <v/>
      </c>
      <c r="V46" s="19" t="str">
        <f>IFERROR(INDEX(PARAMETROS!$B$53:$B$79,MATCH(U46,PARAMETROS!$A$53:$A$79,0)),"")</f>
        <v/>
      </c>
      <c r="W46" s="430"/>
      <c r="X46" s="20"/>
      <c r="Y46" s="22" t="str">
        <f>IFERROR(IF(X46="","",IF(X46="COP","N/A",IF(OR(X46="USD",X46="US"),1,IF(X46="EUR",VLOOKUP(T46,'SH EURO'!$A$6:$B$6567,2,FALSE),"INGRESAR TASA")))),"")</f>
        <v/>
      </c>
      <c r="Z46" s="548" t="str">
        <f t="shared" si="25"/>
        <v/>
      </c>
      <c r="AA46" s="21" t="str">
        <f>IFERROR(IF(X46="","",IF(X46="COP",1,IF(Y46&lt;&gt;"N/A",VLOOKUP(T46,'SH TRM'!$A$9:$B$9145,2,FALSE),"REVISAR"))),"")</f>
        <v/>
      </c>
      <c r="AB46" s="433" t="str">
        <f t="shared" si="26"/>
        <v/>
      </c>
      <c r="AC46" s="347" t="str">
        <f t="shared" si="27"/>
        <v/>
      </c>
      <c r="AD46" s="343" t="str">
        <f t="shared" si="18"/>
        <v/>
      </c>
      <c r="AE46" s="497" t="str">
        <f t="shared" si="1"/>
        <v/>
      </c>
      <c r="AF46" s="907"/>
      <c r="AG46" s="904"/>
      <c r="AH46" s="356"/>
      <c r="AI46" s="266"/>
      <c r="AJ46" s="485"/>
      <c r="AK46" s="485"/>
      <c r="AL46" s="486"/>
      <c r="AM46" s="440"/>
      <c r="AN46" s="440"/>
      <c r="AO46" s="485"/>
      <c r="AP46" s="485"/>
      <c r="AQ46" s="485"/>
    </row>
    <row r="47" spans="1:43" ht="30" customHeight="1" thickBot="1" x14ac:dyDescent="0.3">
      <c r="A47" s="844"/>
      <c r="B47" s="35"/>
      <c r="C47" s="47"/>
      <c r="D47" s="47" t="str">
        <f>IFERROR(INDEX(DESEMPATE!$D$3:$D$28,MATCH('EXP ESPEC.'!B47,DESEMPATE!$C$3:$C$28,0)),"")</f>
        <v/>
      </c>
      <c r="E47" s="138"/>
      <c r="F47" s="260"/>
      <c r="G47" s="138"/>
      <c r="H47" s="258"/>
      <c r="I47" s="138"/>
      <c r="J47" s="493"/>
      <c r="K47" s="493"/>
      <c r="L47" s="493"/>
      <c r="M47" s="493"/>
      <c r="N47" s="493" t="str">
        <f t="shared" si="37"/>
        <v/>
      </c>
      <c r="O47" s="493" t="str">
        <f t="shared" si="38"/>
        <v/>
      </c>
      <c r="P47" s="493" t="str">
        <f t="shared" si="39"/>
        <v/>
      </c>
      <c r="Q47" s="493" t="str">
        <f t="shared" si="40"/>
        <v/>
      </c>
      <c r="R47" s="568"/>
      <c r="S47" s="312"/>
      <c r="T47" s="312"/>
      <c r="U47" s="38" t="str">
        <f t="shared" si="24"/>
        <v/>
      </c>
      <c r="V47" s="24" t="str">
        <f>IFERROR(INDEX(PARAMETROS!$B$53:$B$79,MATCH(U47,PARAMETROS!$A$53:$A$79,0)),"")</f>
        <v/>
      </c>
      <c r="W47" s="431"/>
      <c r="X47" s="40"/>
      <c r="Y47" s="22" t="str">
        <f>IFERROR(IF(X47="","",IF(X47="COP","N/A",IF(OR(X47="USD",X47="US"),1,IF(X47="EUR",VLOOKUP(T47,'SH EURO'!$A$6:$B$6567,2,FALSE),"INGRESAR TASA")))),"")</f>
        <v/>
      </c>
      <c r="Z47" s="549" t="str">
        <f t="shared" si="25"/>
        <v/>
      </c>
      <c r="AA47" s="21" t="str">
        <f>IFERROR(IF(X47="","",IF(X47="COP",1,IF(Y47&lt;&gt;"N/A",VLOOKUP(T47,'SH TRM'!$A$9:$B$9145,2,FALSE),"REVISAR"))),"")</f>
        <v/>
      </c>
      <c r="AB47" s="434" t="str">
        <f t="shared" si="26"/>
        <v/>
      </c>
      <c r="AC47" s="348" t="str">
        <f t="shared" si="27"/>
        <v/>
      </c>
      <c r="AD47" s="342" t="str">
        <f t="shared" si="18"/>
        <v/>
      </c>
      <c r="AE47" s="345" t="str">
        <f t="shared" si="1"/>
        <v/>
      </c>
      <c r="AF47" s="908"/>
      <c r="AG47" s="905"/>
      <c r="AH47" s="354"/>
      <c r="AI47" s="267"/>
      <c r="AL47" s="487"/>
      <c r="AM47" s="440"/>
      <c r="AN47" s="440"/>
      <c r="AO47" s="485"/>
      <c r="AP47" s="485"/>
    </row>
    <row r="48" spans="1:43" s="246" customFormat="1" ht="30" customHeight="1" x14ac:dyDescent="0.25">
      <c r="A48" s="841" t="s">
        <v>156</v>
      </c>
      <c r="B48" s="26"/>
      <c r="C48" s="27"/>
      <c r="D48" s="335" t="str">
        <f>IFERROR(INDEX(DESEMPATE!$D$3:$D$28,MATCH('EXP ESPEC.'!B48,DESEMPATE!$C$3:$C$28,0)),"")</f>
        <v/>
      </c>
      <c r="E48" s="34"/>
      <c r="F48" s="254"/>
      <c r="G48" s="22"/>
      <c r="H48" s="257"/>
      <c r="I48" s="34"/>
      <c r="J48" s="494"/>
      <c r="K48" s="494"/>
      <c r="L48" s="494"/>
      <c r="M48" s="494"/>
      <c r="N48" s="494" t="str">
        <f t="shared" si="37"/>
        <v/>
      </c>
      <c r="O48" s="494" t="str">
        <f t="shared" si="38"/>
        <v/>
      </c>
      <c r="P48" s="494" t="str">
        <f t="shared" si="39"/>
        <v/>
      </c>
      <c r="Q48" s="494" t="str">
        <f t="shared" si="40"/>
        <v/>
      </c>
      <c r="R48" s="565"/>
      <c r="S48" s="311"/>
      <c r="T48" s="311"/>
      <c r="U48" s="30" t="str">
        <f t="shared" si="24"/>
        <v/>
      </c>
      <c r="V48" s="139" t="str">
        <f>IFERROR(INDEX(PARAMETROS!$B$53:$B$79,MATCH(U48,PARAMETROS!$A$53:$A$79,0)),"")</f>
        <v/>
      </c>
      <c r="W48" s="428"/>
      <c r="X48" s="31"/>
      <c r="Y48" s="22" t="str">
        <f>IFERROR(IF(X48="","",IF(X48="COP","N/A",IF(OR(X48="USD",X48="US"),1,IF(X48="EUR",VLOOKUP(T48,'SH EURO'!$A$6:$B$6567,2,FALSE),"INGRESAR TASA")))),"")</f>
        <v/>
      </c>
      <c r="Z48" s="547" t="str">
        <f t="shared" si="25"/>
        <v/>
      </c>
      <c r="AA48" s="21" t="str">
        <f>IFERROR(IF(X48="","",IF(X48="COP",1,IF(Y48&lt;&gt;"N/A",VLOOKUP(T48,'SH TRM'!$A$9:$B$9145,2,FALSE),"REVISAR"))),"")</f>
        <v/>
      </c>
      <c r="AB48" s="432" t="str">
        <f t="shared" si="26"/>
        <v/>
      </c>
      <c r="AC48" s="346" t="str">
        <f t="shared" si="27"/>
        <v/>
      </c>
      <c r="AD48" s="343" t="str">
        <f t="shared" si="18"/>
        <v/>
      </c>
      <c r="AE48" s="497" t="str">
        <f t="shared" si="1"/>
        <v/>
      </c>
      <c r="AF48" s="906" t="str">
        <f t="shared" ref="AF48" si="61">IFERROR(IF(AND(COUNTIF(N48:N56,"SI")&gt;=2,COUNTIF(O48:O56,"SI")&gt;=1,COUNTIF(P48:P56,"SI")&gt;=1,COUNTIF(Q48:Q56,"SI")&gt;=1,COUNTIF(I48:I56,"SI")&gt;=5),"SI","NO"),"")</f>
        <v>NO</v>
      </c>
      <c r="AG48" s="903">
        <f t="shared" ref="AG48" si="62">IFERROR(IF(AF48="SI",AP48,0),"")</f>
        <v>0</v>
      </c>
      <c r="AH48" s="355"/>
      <c r="AI48" s="266"/>
      <c r="AJ48" s="485"/>
      <c r="AK48" s="485"/>
      <c r="AL48" s="485"/>
      <c r="AM48" s="440">
        <f t="shared" ref="AM48" si="63">COUNTIF(N48:N56,"SI")</f>
        <v>0</v>
      </c>
      <c r="AN48" s="440">
        <f t="shared" ref="AN48" si="64">+IF(AM48&gt;=4,4,AM48)</f>
        <v>0</v>
      </c>
      <c r="AO48" s="485">
        <f t="shared" ref="AO48:AO51" si="65">+AN48*100</f>
        <v>0</v>
      </c>
      <c r="AP48" s="485">
        <f t="shared" ref="AP48" si="66">+SUM(AO48:AO51)</f>
        <v>0</v>
      </c>
      <c r="AQ48" s="485"/>
    </row>
    <row r="49" spans="1:43" s="246" customFormat="1" ht="30" customHeight="1" x14ac:dyDescent="0.25">
      <c r="A49" s="842"/>
      <c r="B49" s="13"/>
      <c r="C49" s="14"/>
      <c r="D49" s="14" t="str">
        <f>IFERROR(INDEX(DESEMPATE!$D$3:$D$28,MATCH('EXP ESPEC.'!B49,DESEMPATE!$C$3:$C$28,0)),"")</f>
        <v/>
      </c>
      <c r="E49" s="141"/>
      <c r="F49" s="255"/>
      <c r="G49" s="22"/>
      <c r="H49" s="256"/>
      <c r="I49" s="22"/>
      <c r="J49" s="492"/>
      <c r="K49" s="492"/>
      <c r="L49" s="492"/>
      <c r="M49" s="492"/>
      <c r="N49" s="492" t="str">
        <f t="shared" si="37"/>
        <v/>
      </c>
      <c r="O49" s="492" t="str">
        <f t="shared" si="38"/>
        <v/>
      </c>
      <c r="P49" s="492" t="str">
        <f t="shared" si="39"/>
        <v/>
      </c>
      <c r="Q49" s="492" t="str">
        <f t="shared" si="40"/>
        <v/>
      </c>
      <c r="R49" s="566"/>
      <c r="S49" s="289"/>
      <c r="T49" s="289"/>
      <c r="U49" s="18" t="str">
        <f t="shared" si="24"/>
        <v/>
      </c>
      <c r="V49" s="19" t="str">
        <f>IFERROR(INDEX(PARAMETROS!$B$53:$B$79,MATCH(U49,PARAMETROS!$A$53:$A$79,0)),"")</f>
        <v/>
      </c>
      <c r="W49" s="429"/>
      <c r="X49" s="19"/>
      <c r="Y49" s="22" t="str">
        <f>IFERROR(IF(X49="","",IF(X49="COP","N/A",IF(OR(X49="USD",X49="US"),1,IF(X49="EUR",VLOOKUP(T49,'SH EURO'!$A$6:$B$6567,2,FALSE),"INGRESAR TASA")))),"")</f>
        <v/>
      </c>
      <c r="Z49" s="548" t="str">
        <f t="shared" si="25"/>
        <v/>
      </c>
      <c r="AA49" s="21" t="str">
        <f>IFERROR(IF(X49="","",IF(X49="COP",1,IF(Y49&lt;&gt;"N/A",VLOOKUP(T49,'SH TRM'!$A$9:$B$9145,2,FALSE),"REVISAR"))),"")</f>
        <v/>
      </c>
      <c r="AB49" s="433" t="str">
        <f t="shared" si="26"/>
        <v/>
      </c>
      <c r="AC49" s="347" t="str">
        <f t="shared" si="27"/>
        <v/>
      </c>
      <c r="AD49" s="343" t="str">
        <f t="shared" si="18"/>
        <v/>
      </c>
      <c r="AE49" s="497" t="str">
        <f t="shared" si="1"/>
        <v/>
      </c>
      <c r="AF49" s="907"/>
      <c r="AG49" s="904"/>
      <c r="AH49" s="512"/>
      <c r="AI49" s="266"/>
      <c r="AJ49" s="485"/>
      <c r="AK49" s="485"/>
      <c r="AL49" s="485"/>
      <c r="AM49" s="440">
        <f t="shared" ref="AM49" si="67">COUNTIF(O48:O56,"SI")</f>
        <v>0</v>
      </c>
      <c r="AN49" s="440">
        <f t="shared" ref="AN49:AN50" si="68">+IF(AM49&gt;=2,2,AM49)</f>
        <v>0</v>
      </c>
      <c r="AO49" s="485">
        <f t="shared" si="65"/>
        <v>0</v>
      </c>
      <c r="AP49" s="485"/>
      <c r="AQ49" s="485"/>
    </row>
    <row r="50" spans="1:43" s="246" customFormat="1" ht="30" customHeight="1" x14ac:dyDescent="0.25">
      <c r="A50" s="842"/>
      <c r="B50" s="13"/>
      <c r="C50" s="14"/>
      <c r="D50" s="14" t="str">
        <f>IFERROR(INDEX(DESEMPATE!$D$3:$D$28,MATCH('EXP ESPEC.'!B50,DESEMPATE!$C$3:$C$28,0)),"")</f>
        <v/>
      </c>
      <c r="E50" s="22"/>
      <c r="F50" s="255"/>
      <c r="G50" s="22"/>
      <c r="H50" s="256"/>
      <c r="I50" s="22"/>
      <c r="J50" s="492"/>
      <c r="K50" s="492"/>
      <c r="L50" s="492"/>
      <c r="M50" s="492"/>
      <c r="N50" s="492" t="str">
        <f t="shared" si="37"/>
        <v/>
      </c>
      <c r="O50" s="492" t="str">
        <f t="shared" si="38"/>
        <v/>
      </c>
      <c r="P50" s="492" t="str">
        <f t="shared" si="39"/>
        <v/>
      </c>
      <c r="Q50" s="492" t="str">
        <f t="shared" si="40"/>
        <v/>
      </c>
      <c r="R50" s="566"/>
      <c r="S50" s="289"/>
      <c r="T50" s="289"/>
      <c r="U50" s="18" t="str">
        <f t="shared" si="24"/>
        <v/>
      </c>
      <c r="V50" s="19" t="str">
        <f>IFERROR(INDEX(PARAMETROS!$B$53:$B$79,MATCH(U50,PARAMETROS!$A$53:$A$79,0)),"")</f>
        <v/>
      </c>
      <c r="W50" s="429"/>
      <c r="X50" s="19"/>
      <c r="Y50" s="22" t="str">
        <f>IFERROR(IF(X50="","",IF(X50="COP","N/A",IF(OR(X50="USD",X50="US"),1,IF(X50="EUR",VLOOKUP(T50,'SH EURO'!$A$6:$B$6567,2,FALSE),"INGRESAR TASA")))),"")</f>
        <v/>
      </c>
      <c r="Z50" s="548" t="str">
        <f t="shared" si="25"/>
        <v/>
      </c>
      <c r="AA50" s="21" t="str">
        <f>IFERROR(IF(X50="","",IF(X50="COP",1,IF(Y50&lt;&gt;"N/A",VLOOKUP(T50,'SH TRM'!$A$9:$B$9145,2,FALSE),"REVISAR"))),"")</f>
        <v/>
      </c>
      <c r="AB50" s="433" t="str">
        <f t="shared" si="26"/>
        <v/>
      </c>
      <c r="AC50" s="347" t="str">
        <f t="shared" si="27"/>
        <v/>
      </c>
      <c r="AD50" s="343" t="str">
        <f t="shared" si="18"/>
        <v/>
      </c>
      <c r="AE50" s="497" t="str">
        <f t="shared" si="1"/>
        <v/>
      </c>
      <c r="AF50" s="907"/>
      <c r="AG50" s="904"/>
      <c r="AH50" s="512"/>
      <c r="AI50" s="266"/>
      <c r="AJ50" s="485"/>
      <c r="AK50" s="485"/>
      <c r="AL50" s="485"/>
      <c r="AM50" s="440">
        <f t="shared" ref="AM50" si="69">COUNTIF(P48:P56,"SI")</f>
        <v>0</v>
      </c>
      <c r="AN50" s="440">
        <f t="shared" si="68"/>
        <v>0</v>
      </c>
      <c r="AO50" s="485">
        <f t="shared" si="65"/>
        <v>0</v>
      </c>
      <c r="AP50" s="485"/>
      <c r="AQ50" s="485"/>
    </row>
    <row r="51" spans="1:43" s="246" customFormat="1" ht="30" customHeight="1" x14ac:dyDescent="0.25">
      <c r="A51" s="842"/>
      <c r="B51" s="13"/>
      <c r="C51" s="14"/>
      <c r="D51" s="14" t="str">
        <f>IFERROR(INDEX(DESEMPATE!$D$3:$D$28,MATCH('EXP ESPEC.'!B51,DESEMPATE!$C$3:$C$28,0)),"")</f>
        <v/>
      </c>
      <c r="E51" s="22"/>
      <c r="F51" s="255"/>
      <c r="G51" s="22"/>
      <c r="H51" s="256"/>
      <c r="I51" s="22"/>
      <c r="J51" s="492"/>
      <c r="K51" s="492"/>
      <c r="L51" s="492"/>
      <c r="M51" s="492"/>
      <c r="N51" s="492" t="str">
        <f t="shared" si="37"/>
        <v/>
      </c>
      <c r="O51" s="492" t="str">
        <f t="shared" si="38"/>
        <v/>
      </c>
      <c r="P51" s="492" t="str">
        <f t="shared" si="39"/>
        <v/>
      </c>
      <c r="Q51" s="492" t="str">
        <f t="shared" si="40"/>
        <v/>
      </c>
      <c r="R51" s="566"/>
      <c r="S51" s="289"/>
      <c r="T51" s="289"/>
      <c r="U51" s="18" t="str">
        <f t="shared" si="24"/>
        <v/>
      </c>
      <c r="V51" s="19" t="str">
        <f>IFERROR(INDEX(PARAMETROS!$B$53:$B$79,MATCH(U51,PARAMETROS!$A$53:$A$79,0)),"")</f>
        <v/>
      </c>
      <c r="W51" s="429"/>
      <c r="X51" s="19"/>
      <c r="Y51" s="22" t="str">
        <f>IFERROR(IF(X51="","",IF(X51="COP","N/A",IF(OR(X51="USD",X51="US"),1,IF(X51="EUR",VLOOKUP(T51,'SH EURO'!$A$6:$B$6567,2,FALSE),"INGRESAR TASA")))),"")</f>
        <v/>
      </c>
      <c r="Z51" s="548" t="str">
        <f t="shared" si="25"/>
        <v/>
      </c>
      <c r="AA51" s="21" t="str">
        <f>IFERROR(IF(X51="","",IF(X51="COP",1,IF(Y51&lt;&gt;"N/A",VLOOKUP(T51,'SH TRM'!$A$9:$B$9145,2,FALSE),"REVISAR"))),"")</f>
        <v/>
      </c>
      <c r="AB51" s="433" t="str">
        <f t="shared" si="26"/>
        <v/>
      </c>
      <c r="AC51" s="347" t="str">
        <f t="shared" si="27"/>
        <v/>
      </c>
      <c r="AD51" s="343" t="str">
        <f t="shared" si="18"/>
        <v/>
      </c>
      <c r="AE51" s="497" t="str">
        <f t="shared" si="1"/>
        <v/>
      </c>
      <c r="AF51" s="907"/>
      <c r="AG51" s="904"/>
      <c r="AH51" s="512"/>
      <c r="AI51" s="266"/>
      <c r="AJ51" s="485"/>
      <c r="AK51" s="485"/>
      <c r="AL51" s="485"/>
      <c r="AM51" s="440">
        <f t="shared" ref="AM51" si="70">COUNTIF(Q48:Q56,"SI")</f>
        <v>0</v>
      </c>
      <c r="AN51" s="440">
        <f t="shared" ref="AN51" si="71">+IF(AM51&gt;=1,1,AM51)</f>
        <v>0</v>
      </c>
      <c r="AO51" s="485">
        <f t="shared" si="65"/>
        <v>0</v>
      </c>
      <c r="AP51" s="485"/>
      <c r="AQ51" s="485"/>
    </row>
    <row r="52" spans="1:43" s="246" customFormat="1" ht="30" customHeight="1" x14ac:dyDescent="0.25">
      <c r="A52" s="842"/>
      <c r="B52" s="13"/>
      <c r="C52" s="14"/>
      <c r="D52" s="14" t="str">
        <f>IFERROR(INDEX(DESEMPATE!$D$3:$D$28,MATCH('EXP ESPEC.'!B52,DESEMPATE!$C$3:$C$28,0)),"")</f>
        <v/>
      </c>
      <c r="E52" s="22"/>
      <c r="F52" s="255"/>
      <c r="G52" s="22"/>
      <c r="H52" s="256"/>
      <c r="I52" s="22"/>
      <c r="J52" s="492"/>
      <c r="K52" s="492"/>
      <c r="L52" s="492"/>
      <c r="M52" s="492"/>
      <c r="N52" s="492" t="str">
        <f t="shared" si="37"/>
        <v/>
      </c>
      <c r="O52" s="492" t="str">
        <f t="shared" si="38"/>
        <v/>
      </c>
      <c r="P52" s="492" t="str">
        <f t="shared" si="39"/>
        <v/>
      </c>
      <c r="Q52" s="492" t="str">
        <f t="shared" si="40"/>
        <v/>
      </c>
      <c r="R52" s="566"/>
      <c r="S52" s="289"/>
      <c r="T52" s="289"/>
      <c r="U52" s="18" t="str">
        <f t="shared" si="24"/>
        <v/>
      </c>
      <c r="V52" s="19" t="str">
        <f>IFERROR(INDEX(PARAMETROS!$B$53:$B$79,MATCH(U52,PARAMETROS!$A$53:$A$79,0)),"")</f>
        <v/>
      </c>
      <c r="W52" s="429"/>
      <c r="X52" s="19"/>
      <c r="Y52" s="22" t="str">
        <f>IFERROR(IF(X52="","",IF(X52="COP","N/A",IF(OR(X52="USD",X52="US"),1,IF(X52="EUR",VLOOKUP(T52,'SH EURO'!$A$6:$B$6567,2,FALSE),"INGRESAR TASA")))),"")</f>
        <v/>
      </c>
      <c r="Z52" s="548" t="str">
        <f t="shared" si="25"/>
        <v/>
      </c>
      <c r="AA52" s="21" t="str">
        <f>IFERROR(IF(X52="","",IF(X52="COP",1,IF(Y52&lt;&gt;"N/A",VLOOKUP(T52,'SH TRM'!$A$9:$B$9145,2,FALSE),"REVISAR"))),"")</f>
        <v/>
      </c>
      <c r="AB52" s="433" t="str">
        <f t="shared" si="26"/>
        <v/>
      </c>
      <c r="AC52" s="347" t="str">
        <f t="shared" si="27"/>
        <v/>
      </c>
      <c r="AD52" s="343" t="str">
        <f t="shared" si="18"/>
        <v/>
      </c>
      <c r="AE52" s="497" t="str">
        <f t="shared" si="1"/>
        <v/>
      </c>
      <c r="AF52" s="907"/>
      <c r="AG52" s="904"/>
      <c r="AH52" s="512"/>
      <c r="AI52" s="266"/>
      <c r="AJ52" s="485"/>
      <c r="AK52" s="485"/>
      <c r="AL52" s="485"/>
      <c r="AM52" s="440"/>
      <c r="AN52" s="440"/>
      <c r="AO52" s="485"/>
      <c r="AP52" s="485"/>
      <c r="AQ52" s="485"/>
    </row>
    <row r="53" spans="1:43" s="246" customFormat="1" ht="30" customHeight="1" x14ac:dyDescent="0.25">
      <c r="A53" s="842"/>
      <c r="B53" s="13"/>
      <c r="C53" s="14"/>
      <c r="D53" s="14" t="str">
        <f>IFERROR(INDEX(DESEMPATE!$D$3:$D$28,MATCH('EXP ESPEC.'!B53,DESEMPATE!$C$3:$C$28,0)),"")</f>
        <v/>
      </c>
      <c r="E53" s="22"/>
      <c r="F53" s="255"/>
      <c r="G53" s="22"/>
      <c r="H53" s="256"/>
      <c r="I53" s="22"/>
      <c r="J53" s="492"/>
      <c r="K53" s="492"/>
      <c r="L53" s="492"/>
      <c r="M53" s="492"/>
      <c r="N53" s="492" t="str">
        <f t="shared" si="37"/>
        <v/>
      </c>
      <c r="O53" s="492" t="str">
        <f t="shared" si="38"/>
        <v/>
      </c>
      <c r="P53" s="492" t="str">
        <f t="shared" si="39"/>
        <v/>
      </c>
      <c r="Q53" s="492" t="str">
        <f t="shared" si="40"/>
        <v/>
      </c>
      <c r="R53" s="566"/>
      <c r="S53" s="289"/>
      <c r="T53" s="289"/>
      <c r="U53" s="18" t="str">
        <f t="shared" si="24"/>
        <v/>
      </c>
      <c r="V53" s="19" t="str">
        <f>IFERROR(INDEX(PARAMETROS!$B$53:$B$79,MATCH(U53,PARAMETROS!$A$53:$A$79,0)),"")</f>
        <v/>
      </c>
      <c r="W53" s="429"/>
      <c r="X53" s="19"/>
      <c r="Y53" s="22" t="str">
        <f>IFERROR(IF(X53="","",IF(X53="COP","N/A",IF(OR(X53="USD",X53="US"),1,IF(X53="EUR",VLOOKUP(T53,'SH EURO'!$A$6:$B$6567,2,FALSE),"INGRESAR TASA")))),"")</f>
        <v/>
      </c>
      <c r="Z53" s="548" t="str">
        <f t="shared" si="25"/>
        <v/>
      </c>
      <c r="AA53" s="21" t="str">
        <f>IFERROR(IF(X53="","",IF(X53="COP",1,IF(Y53&lt;&gt;"N/A",VLOOKUP(T53,'SH TRM'!$A$9:$B$9145,2,FALSE),"REVISAR"))),"")</f>
        <v/>
      </c>
      <c r="AB53" s="433" t="str">
        <f t="shared" si="26"/>
        <v/>
      </c>
      <c r="AC53" s="347" t="str">
        <f t="shared" si="27"/>
        <v/>
      </c>
      <c r="AD53" s="343" t="str">
        <f t="shared" si="18"/>
        <v/>
      </c>
      <c r="AE53" s="497" t="str">
        <f t="shared" si="1"/>
        <v/>
      </c>
      <c r="AF53" s="907"/>
      <c r="AG53" s="904"/>
      <c r="AH53" s="512"/>
      <c r="AI53" s="266"/>
      <c r="AJ53" s="485"/>
      <c r="AK53" s="485"/>
      <c r="AL53" s="485"/>
      <c r="AM53" s="440"/>
      <c r="AN53" s="440"/>
      <c r="AO53" s="485"/>
      <c r="AP53" s="485"/>
      <c r="AQ53" s="485"/>
    </row>
    <row r="54" spans="1:43" s="246" customFormat="1" ht="30" customHeight="1" x14ac:dyDescent="0.25">
      <c r="A54" s="843"/>
      <c r="B54" s="13"/>
      <c r="C54" s="14"/>
      <c r="D54" s="14" t="str">
        <f>IFERROR(INDEX(DESEMPATE!$D$3:$D$28,MATCH('EXP ESPEC.'!B54,DESEMPATE!$C$3:$C$28,0)),"")</f>
        <v/>
      </c>
      <c r="E54" s="22"/>
      <c r="F54" s="255"/>
      <c r="G54" s="22"/>
      <c r="H54" s="256"/>
      <c r="I54" s="22"/>
      <c r="J54" s="492"/>
      <c r="K54" s="492"/>
      <c r="L54" s="492"/>
      <c r="M54" s="492"/>
      <c r="N54" s="492" t="str">
        <f t="shared" si="37"/>
        <v/>
      </c>
      <c r="O54" s="492" t="str">
        <f t="shared" si="38"/>
        <v/>
      </c>
      <c r="P54" s="492" t="str">
        <f t="shared" si="39"/>
        <v/>
      </c>
      <c r="Q54" s="492" t="str">
        <f t="shared" si="40"/>
        <v/>
      </c>
      <c r="R54" s="566"/>
      <c r="S54" s="289"/>
      <c r="T54" s="289"/>
      <c r="U54" s="18" t="str">
        <f t="shared" si="24"/>
        <v/>
      </c>
      <c r="V54" s="19" t="str">
        <f>IFERROR(INDEX(PARAMETROS!$B$53:$B$79,MATCH(U54,PARAMETROS!$A$53:$A$79,0)),"")</f>
        <v/>
      </c>
      <c r="W54" s="429"/>
      <c r="X54" s="19"/>
      <c r="Y54" s="22" t="str">
        <f>IFERROR(IF(X54="","",IF(X54="COP","N/A",IF(OR(X54="USD",X54="US"),1,IF(X54="EUR",VLOOKUP(T54,'SH EURO'!$A$6:$B$6567,2,FALSE),"INGRESAR TASA")))),"")</f>
        <v/>
      </c>
      <c r="Z54" s="548" t="str">
        <f t="shared" si="25"/>
        <v/>
      </c>
      <c r="AA54" s="21" t="str">
        <f>IFERROR(IF(X54="","",IF(X54="COP",1,IF(Y54&lt;&gt;"N/A",VLOOKUP(T54,'SH TRM'!$A$9:$B$9145,2,FALSE),"REVISAR"))),"")</f>
        <v/>
      </c>
      <c r="AB54" s="433" t="str">
        <f t="shared" si="26"/>
        <v/>
      </c>
      <c r="AC54" s="347" t="str">
        <f t="shared" si="27"/>
        <v/>
      </c>
      <c r="AD54" s="343" t="str">
        <f t="shared" si="18"/>
        <v/>
      </c>
      <c r="AE54" s="497" t="str">
        <f t="shared" si="1"/>
        <v/>
      </c>
      <c r="AF54" s="907"/>
      <c r="AG54" s="904"/>
      <c r="AH54" s="350"/>
      <c r="AI54" s="266"/>
      <c r="AJ54" s="485"/>
      <c r="AK54" s="485"/>
      <c r="AL54" s="485"/>
      <c r="AM54" s="440"/>
      <c r="AN54" s="440"/>
      <c r="AO54" s="485"/>
      <c r="AP54" s="485"/>
      <c r="AQ54" s="485"/>
    </row>
    <row r="55" spans="1:43" s="246" customFormat="1" ht="30" customHeight="1" x14ac:dyDescent="0.25">
      <c r="A55" s="843"/>
      <c r="B55" s="13"/>
      <c r="C55" s="14"/>
      <c r="D55" s="14" t="str">
        <f>IFERROR(INDEX(DESEMPATE!$D$3:$D$28,MATCH('EXP ESPEC.'!B55,DESEMPATE!$C$3:$C$28,0)),"")</f>
        <v/>
      </c>
      <c r="E55" s="22"/>
      <c r="F55" s="255"/>
      <c r="G55" s="22"/>
      <c r="H55" s="256"/>
      <c r="I55" s="22"/>
      <c r="J55" s="492"/>
      <c r="K55" s="492"/>
      <c r="L55" s="492"/>
      <c r="M55" s="492"/>
      <c r="N55" s="492" t="str">
        <f t="shared" si="37"/>
        <v/>
      </c>
      <c r="O55" s="492" t="str">
        <f t="shared" si="38"/>
        <v/>
      </c>
      <c r="P55" s="492" t="str">
        <f t="shared" si="39"/>
        <v/>
      </c>
      <c r="Q55" s="492" t="str">
        <f t="shared" si="40"/>
        <v/>
      </c>
      <c r="R55" s="567"/>
      <c r="S55" s="289"/>
      <c r="T55" s="289"/>
      <c r="U55" s="18" t="str">
        <f t="shared" si="24"/>
        <v/>
      </c>
      <c r="V55" s="19" t="str">
        <f>IFERROR(INDEX(PARAMETROS!$B$53:$B$79,MATCH(U55,PARAMETROS!$A$53:$A$79,0)),"")</f>
        <v/>
      </c>
      <c r="W55" s="430"/>
      <c r="X55" s="20"/>
      <c r="Y55" s="22" t="str">
        <f>IFERROR(IF(X55="","",IF(X55="COP","N/A",IF(OR(X55="USD",X55="US"),1,IF(X55="EUR",VLOOKUP(T55,'SH EURO'!$A$6:$B$6567,2,FALSE),"INGRESAR TASA")))),"")</f>
        <v/>
      </c>
      <c r="Z55" s="548" t="str">
        <f t="shared" si="25"/>
        <v/>
      </c>
      <c r="AA55" s="21" t="str">
        <f>IFERROR(IF(X55="","",IF(X55="COP",1,IF(Y55&lt;&gt;"N/A",VLOOKUP(T55,'SH TRM'!$A$9:$B$9145,2,FALSE),"REVISAR"))),"")</f>
        <v/>
      </c>
      <c r="AB55" s="433" t="str">
        <f t="shared" si="26"/>
        <v/>
      </c>
      <c r="AC55" s="347" t="str">
        <f t="shared" si="27"/>
        <v/>
      </c>
      <c r="AD55" s="343" t="str">
        <f t="shared" si="18"/>
        <v/>
      </c>
      <c r="AE55" s="497" t="str">
        <f t="shared" si="1"/>
        <v/>
      </c>
      <c r="AF55" s="907"/>
      <c r="AG55" s="904"/>
      <c r="AH55" s="350"/>
      <c r="AI55" s="266"/>
      <c r="AJ55" s="485"/>
      <c r="AK55" s="485"/>
      <c r="AL55" s="485"/>
      <c r="AM55" s="440"/>
      <c r="AN55" s="440"/>
      <c r="AO55" s="485"/>
      <c r="AP55" s="485"/>
      <c r="AQ55" s="485"/>
    </row>
    <row r="56" spans="1:43" s="246" customFormat="1" ht="30" customHeight="1" thickBot="1" x14ac:dyDescent="0.3">
      <c r="A56" s="844"/>
      <c r="B56" s="35"/>
      <c r="C56" s="47"/>
      <c r="D56" s="47" t="str">
        <f>IFERROR(INDEX(DESEMPATE!$D$3:$D$28,MATCH('EXP ESPEC.'!B56,DESEMPATE!$C$3:$C$28,0)),"")</f>
        <v/>
      </c>
      <c r="E56" s="138"/>
      <c r="F56" s="260"/>
      <c r="G56" s="138"/>
      <c r="H56" s="258"/>
      <c r="I56" s="138"/>
      <c r="J56" s="493"/>
      <c r="K56" s="493"/>
      <c r="L56" s="493"/>
      <c r="M56" s="493"/>
      <c r="N56" s="493" t="str">
        <f t="shared" si="37"/>
        <v/>
      </c>
      <c r="O56" s="493" t="str">
        <f t="shared" si="38"/>
        <v/>
      </c>
      <c r="P56" s="493" t="str">
        <f t="shared" si="39"/>
        <v/>
      </c>
      <c r="Q56" s="493" t="str">
        <f t="shared" si="40"/>
        <v/>
      </c>
      <c r="R56" s="568"/>
      <c r="S56" s="312"/>
      <c r="T56" s="312"/>
      <c r="U56" s="38" t="str">
        <f t="shared" si="24"/>
        <v/>
      </c>
      <c r="V56" s="24" t="str">
        <f>IFERROR(INDEX(PARAMETROS!$B$53:$B$79,MATCH(U56,PARAMETROS!$A$53:$A$79,0)),"")</f>
        <v/>
      </c>
      <c r="W56" s="431"/>
      <c r="X56" s="40"/>
      <c r="Y56" s="22" t="str">
        <f>IFERROR(IF(X56="","",IF(X56="COP","N/A",IF(OR(X56="USD",X56="US"),1,IF(X56="EUR",VLOOKUP(T56,'SH EURO'!$A$6:$B$6567,2,FALSE),"INGRESAR TASA")))),"")</f>
        <v/>
      </c>
      <c r="Z56" s="549" t="str">
        <f t="shared" si="25"/>
        <v/>
      </c>
      <c r="AA56" s="21" t="str">
        <f>IFERROR(IF(X56="","",IF(X56="COP",1,IF(Y56&lt;&gt;"N/A",VLOOKUP(T56,'SH TRM'!$A$9:$B$9145,2,FALSE),"REVISAR"))),"")</f>
        <v/>
      </c>
      <c r="AB56" s="434" t="str">
        <f t="shared" si="26"/>
        <v/>
      </c>
      <c r="AC56" s="348" t="str">
        <f t="shared" si="27"/>
        <v/>
      </c>
      <c r="AD56" s="342" t="str">
        <f t="shared" si="18"/>
        <v/>
      </c>
      <c r="AE56" s="345" t="str">
        <f t="shared" si="1"/>
        <v/>
      </c>
      <c r="AF56" s="908"/>
      <c r="AG56" s="905"/>
      <c r="AH56" s="350"/>
      <c r="AI56" s="266"/>
      <c r="AJ56" s="485"/>
      <c r="AK56" s="485"/>
      <c r="AL56" s="485"/>
      <c r="AM56" s="440"/>
      <c r="AN56" s="440"/>
      <c r="AO56" s="485"/>
      <c r="AP56" s="485"/>
      <c r="AQ56" s="485"/>
    </row>
    <row r="57" spans="1:43" s="246" customFormat="1" ht="30" customHeight="1" x14ac:dyDescent="0.25">
      <c r="A57" s="841" t="s">
        <v>157</v>
      </c>
      <c r="B57" s="26"/>
      <c r="C57" s="27"/>
      <c r="D57" s="335" t="str">
        <f>IFERROR(INDEX(DESEMPATE!$D$3:$D$28,MATCH('EXP ESPEC.'!B57,DESEMPATE!$C$3:$C$28,0)),"")</f>
        <v/>
      </c>
      <c r="E57" s="34"/>
      <c r="F57" s="254"/>
      <c r="G57" s="22"/>
      <c r="H57" s="257"/>
      <c r="I57" s="34"/>
      <c r="J57" s="494"/>
      <c r="K57" s="494"/>
      <c r="L57" s="494"/>
      <c r="M57" s="494"/>
      <c r="N57" s="494" t="str">
        <f t="shared" si="37"/>
        <v/>
      </c>
      <c r="O57" s="494" t="str">
        <f t="shared" si="38"/>
        <v/>
      </c>
      <c r="P57" s="494" t="str">
        <f t="shared" si="39"/>
        <v/>
      </c>
      <c r="Q57" s="494" t="str">
        <f t="shared" si="40"/>
        <v/>
      </c>
      <c r="R57" s="565"/>
      <c r="S57" s="311"/>
      <c r="T57" s="311"/>
      <c r="U57" s="30" t="str">
        <f t="shared" si="24"/>
        <v/>
      </c>
      <c r="V57" s="139" t="str">
        <f>IFERROR(INDEX(PARAMETROS!$B$53:$B$79,MATCH(U57,PARAMETROS!$A$53:$A$79,0)),"")</f>
        <v/>
      </c>
      <c r="W57" s="428"/>
      <c r="X57" s="31"/>
      <c r="Y57" s="22" t="str">
        <f>IFERROR(IF(X57="","",IF(X57="COP","N/A",IF(OR(X57="USD",X57="US"),1,IF(X57="EUR",VLOOKUP(T57,'SH EURO'!$A$6:$B$6567,2,FALSE),"INGRESAR TASA")))),"")</f>
        <v/>
      </c>
      <c r="Z57" s="547" t="str">
        <f t="shared" si="25"/>
        <v/>
      </c>
      <c r="AA57" s="21" t="str">
        <f>IFERROR(IF(X57="","",IF(X57="COP",1,IF(Y57&lt;&gt;"N/A",VLOOKUP(T57,'SH TRM'!$A$9:$B$9145,2,FALSE),"REVISAR"))),"")</f>
        <v/>
      </c>
      <c r="AB57" s="432" t="str">
        <f t="shared" si="26"/>
        <v/>
      </c>
      <c r="AC57" s="346" t="str">
        <f t="shared" si="27"/>
        <v/>
      </c>
      <c r="AD57" s="343" t="str">
        <f t="shared" si="18"/>
        <v/>
      </c>
      <c r="AE57" s="497" t="str">
        <f t="shared" si="1"/>
        <v/>
      </c>
      <c r="AF57" s="906" t="str">
        <f t="shared" ref="AF57" si="72">IFERROR(IF(AND(COUNTIF(N57:N65,"SI")&gt;=2,COUNTIF(O57:O65,"SI")&gt;=1,COUNTIF(P57:P65,"SI")&gt;=1,COUNTIF(Q57:Q65,"SI")&gt;=1,COUNTIF(I57:I65,"SI")&gt;=5),"SI","NO"),"")</f>
        <v>NO</v>
      </c>
      <c r="AG57" s="903">
        <f t="shared" ref="AG57" si="73">IFERROR(IF(AF57="SI",AP57,0),"")</f>
        <v>0</v>
      </c>
      <c r="AH57" s="355"/>
      <c r="AI57" s="266"/>
      <c r="AJ57" s="485"/>
      <c r="AK57" s="485"/>
      <c r="AL57" s="485"/>
      <c r="AM57" s="440">
        <f t="shared" ref="AM57" si="74">COUNTIF(N57:N65,"SI")</f>
        <v>0</v>
      </c>
      <c r="AN57" s="440">
        <f t="shared" ref="AN57" si="75">+IF(AM57&gt;=4,4,AM57)</f>
        <v>0</v>
      </c>
      <c r="AO57" s="485">
        <f t="shared" ref="AO57:AO60" si="76">+AN57*100</f>
        <v>0</v>
      </c>
      <c r="AP57" s="485">
        <f t="shared" ref="AP57" si="77">+SUM(AO57:AO60)</f>
        <v>0</v>
      </c>
      <c r="AQ57" s="485"/>
    </row>
    <row r="58" spans="1:43" s="246" customFormat="1" ht="30" customHeight="1" x14ac:dyDescent="0.25">
      <c r="A58" s="842"/>
      <c r="B58" s="13"/>
      <c r="C58" s="14"/>
      <c r="D58" s="14" t="str">
        <f>IFERROR(INDEX(DESEMPATE!$D$3:$D$28,MATCH('EXP ESPEC.'!B58,DESEMPATE!$C$3:$C$28,0)),"")</f>
        <v/>
      </c>
      <c r="E58" s="141"/>
      <c r="F58" s="255"/>
      <c r="G58" s="22"/>
      <c r="H58" s="256"/>
      <c r="I58" s="22"/>
      <c r="J58" s="492"/>
      <c r="K58" s="492"/>
      <c r="L58" s="492"/>
      <c r="M58" s="492"/>
      <c r="N58" s="492" t="str">
        <f t="shared" si="37"/>
        <v/>
      </c>
      <c r="O58" s="492" t="str">
        <f t="shared" si="38"/>
        <v/>
      </c>
      <c r="P58" s="492" t="str">
        <f t="shared" si="39"/>
        <v/>
      </c>
      <c r="Q58" s="492" t="str">
        <f t="shared" si="40"/>
        <v/>
      </c>
      <c r="R58" s="566"/>
      <c r="S58" s="289"/>
      <c r="T58" s="289"/>
      <c r="U58" s="18" t="str">
        <f t="shared" si="24"/>
        <v/>
      </c>
      <c r="V58" s="19" t="str">
        <f>IFERROR(INDEX(PARAMETROS!$B$53:$B$79,MATCH(U58,PARAMETROS!$A$53:$A$79,0)),"")</f>
        <v/>
      </c>
      <c r="W58" s="429"/>
      <c r="X58" s="19"/>
      <c r="Y58" s="22" t="str">
        <f>IFERROR(IF(X58="","",IF(X58="COP","N/A",IF(OR(X58="USD",X58="US"),1,IF(X58="EUR",VLOOKUP(T58,'SH EURO'!$A$6:$B$6567,2,FALSE),"INGRESAR TASA")))),"")</f>
        <v/>
      </c>
      <c r="Z58" s="548" t="str">
        <f t="shared" si="25"/>
        <v/>
      </c>
      <c r="AA58" s="21" t="str">
        <f>IFERROR(IF(X58="","",IF(X58="COP",1,IF(Y58&lt;&gt;"N/A",VLOOKUP(T58,'SH TRM'!$A$9:$B$9145,2,FALSE),"REVISAR"))),"")</f>
        <v/>
      </c>
      <c r="AB58" s="433" t="str">
        <f t="shared" si="26"/>
        <v/>
      </c>
      <c r="AC58" s="347" t="str">
        <f t="shared" si="27"/>
        <v/>
      </c>
      <c r="AD58" s="343" t="str">
        <f t="shared" si="18"/>
        <v/>
      </c>
      <c r="AE58" s="497" t="str">
        <f t="shared" si="1"/>
        <v/>
      </c>
      <c r="AF58" s="907"/>
      <c r="AG58" s="904"/>
      <c r="AH58" s="512"/>
      <c r="AI58" s="266"/>
      <c r="AJ58" s="485"/>
      <c r="AK58" s="485"/>
      <c r="AL58" s="485"/>
      <c r="AM58" s="440">
        <f t="shared" ref="AM58" si="78">COUNTIF(O57:O65,"SI")</f>
        <v>0</v>
      </c>
      <c r="AN58" s="440">
        <f t="shared" ref="AN58:AN59" si="79">+IF(AM58&gt;=2,2,AM58)</f>
        <v>0</v>
      </c>
      <c r="AO58" s="485">
        <f t="shared" si="76"/>
        <v>0</v>
      </c>
      <c r="AP58" s="485"/>
      <c r="AQ58" s="485"/>
    </row>
    <row r="59" spans="1:43" s="246" customFormat="1" ht="30" customHeight="1" x14ac:dyDescent="0.25">
      <c r="A59" s="842"/>
      <c r="B59" s="13"/>
      <c r="C59" s="14"/>
      <c r="D59" s="14" t="str">
        <f>IFERROR(INDEX(DESEMPATE!$D$3:$D$28,MATCH('EXP ESPEC.'!B59,DESEMPATE!$C$3:$C$28,0)),"")</f>
        <v/>
      </c>
      <c r="E59" s="22"/>
      <c r="F59" s="255"/>
      <c r="G59" s="22"/>
      <c r="H59" s="256"/>
      <c r="I59" s="22"/>
      <c r="J59" s="492"/>
      <c r="K59" s="492"/>
      <c r="L59" s="492"/>
      <c r="M59" s="492"/>
      <c r="N59" s="492" t="str">
        <f t="shared" si="37"/>
        <v/>
      </c>
      <c r="O59" s="492" t="str">
        <f t="shared" si="38"/>
        <v/>
      </c>
      <c r="P59" s="492" t="str">
        <f t="shared" si="39"/>
        <v/>
      </c>
      <c r="Q59" s="492" t="str">
        <f t="shared" si="40"/>
        <v/>
      </c>
      <c r="R59" s="566"/>
      <c r="S59" s="289"/>
      <c r="T59" s="289"/>
      <c r="U59" s="18" t="str">
        <f t="shared" si="24"/>
        <v/>
      </c>
      <c r="V59" s="19" t="str">
        <f>IFERROR(INDEX(PARAMETROS!$B$53:$B$79,MATCH(U59,PARAMETROS!$A$53:$A$79,0)),"")</f>
        <v/>
      </c>
      <c r="W59" s="429"/>
      <c r="X59" s="19"/>
      <c r="Y59" s="22" t="str">
        <f>IFERROR(IF(X59="","",IF(X59="COP","N/A",IF(OR(X59="USD",X59="US"),1,IF(X59="EUR",VLOOKUP(T59,'SH EURO'!$A$6:$B$6567,2,FALSE),"INGRESAR TASA")))),"")</f>
        <v/>
      </c>
      <c r="Z59" s="548" t="str">
        <f t="shared" si="25"/>
        <v/>
      </c>
      <c r="AA59" s="21" t="str">
        <f>IFERROR(IF(X59="","",IF(X59="COP",1,IF(Y59&lt;&gt;"N/A",VLOOKUP(T59,'SH TRM'!$A$9:$B$9145,2,FALSE),"REVISAR"))),"")</f>
        <v/>
      </c>
      <c r="AB59" s="433" t="str">
        <f t="shared" si="26"/>
        <v/>
      </c>
      <c r="AC59" s="347" t="str">
        <f t="shared" si="27"/>
        <v/>
      </c>
      <c r="AD59" s="343" t="str">
        <f t="shared" si="18"/>
        <v/>
      </c>
      <c r="AE59" s="497" t="str">
        <f t="shared" si="1"/>
        <v/>
      </c>
      <c r="AF59" s="907"/>
      <c r="AG59" s="904"/>
      <c r="AH59" s="512"/>
      <c r="AI59" s="266"/>
      <c r="AJ59" s="485"/>
      <c r="AK59" s="485"/>
      <c r="AL59" s="485"/>
      <c r="AM59" s="440">
        <f t="shared" ref="AM59" si="80">COUNTIF(P57:P65,"SI")</f>
        <v>0</v>
      </c>
      <c r="AN59" s="440">
        <f t="shared" si="79"/>
        <v>0</v>
      </c>
      <c r="AO59" s="485">
        <f t="shared" si="76"/>
        <v>0</v>
      </c>
      <c r="AP59" s="485"/>
      <c r="AQ59" s="485"/>
    </row>
    <row r="60" spans="1:43" s="246" customFormat="1" ht="30" customHeight="1" x14ac:dyDescent="0.25">
      <c r="A60" s="842"/>
      <c r="B60" s="13"/>
      <c r="C60" s="14"/>
      <c r="D60" s="14" t="str">
        <f>IFERROR(INDEX(DESEMPATE!$D$3:$D$28,MATCH('EXP ESPEC.'!B60,DESEMPATE!$C$3:$C$28,0)),"")</f>
        <v/>
      </c>
      <c r="E60" s="22"/>
      <c r="F60" s="255"/>
      <c r="G60" s="22"/>
      <c r="H60" s="256"/>
      <c r="I60" s="22"/>
      <c r="J60" s="492"/>
      <c r="K60" s="492"/>
      <c r="L60" s="492"/>
      <c r="M60" s="492"/>
      <c r="N60" s="492" t="str">
        <f t="shared" si="37"/>
        <v/>
      </c>
      <c r="O60" s="492" t="str">
        <f t="shared" si="38"/>
        <v/>
      </c>
      <c r="P60" s="492" t="str">
        <f t="shared" si="39"/>
        <v/>
      </c>
      <c r="Q60" s="492" t="str">
        <f t="shared" si="40"/>
        <v/>
      </c>
      <c r="R60" s="566"/>
      <c r="S60" s="289"/>
      <c r="T60" s="289"/>
      <c r="U60" s="18" t="str">
        <f t="shared" si="24"/>
        <v/>
      </c>
      <c r="V60" s="19" t="str">
        <f>IFERROR(INDEX(PARAMETROS!$B$53:$B$79,MATCH(U60,PARAMETROS!$A$53:$A$79,0)),"")</f>
        <v/>
      </c>
      <c r="W60" s="429"/>
      <c r="X60" s="19"/>
      <c r="Y60" s="22" t="str">
        <f>IFERROR(IF(X60="","",IF(X60="COP","N/A",IF(OR(X60="USD",X60="US"),1,IF(X60="EUR",VLOOKUP(T60,'SH EURO'!$A$6:$B$6567,2,FALSE),"INGRESAR TASA")))),"")</f>
        <v/>
      </c>
      <c r="Z60" s="548" t="str">
        <f t="shared" si="25"/>
        <v/>
      </c>
      <c r="AA60" s="21" t="str">
        <f>IFERROR(IF(X60="","",IF(X60="COP",1,IF(Y60&lt;&gt;"N/A",VLOOKUP(T60,'SH TRM'!$A$9:$B$9145,2,FALSE),"REVISAR"))),"")</f>
        <v/>
      </c>
      <c r="AB60" s="433" t="str">
        <f t="shared" si="26"/>
        <v/>
      </c>
      <c r="AC60" s="347" t="str">
        <f t="shared" si="27"/>
        <v/>
      </c>
      <c r="AD60" s="343" t="str">
        <f t="shared" si="18"/>
        <v/>
      </c>
      <c r="AE60" s="497" t="str">
        <f t="shared" si="1"/>
        <v/>
      </c>
      <c r="AF60" s="907"/>
      <c r="AG60" s="904"/>
      <c r="AH60" s="512"/>
      <c r="AI60" s="266"/>
      <c r="AJ60" s="485"/>
      <c r="AK60" s="485"/>
      <c r="AL60" s="485"/>
      <c r="AM60" s="440">
        <f t="shared" ref="AM60" si="81">COUNTIF(Q57:Q65,"SI")</f>
        <v>0</v>
      </c>
      <c r="AN60" s="440">
        <f t="shared" ref="AN60" si="82">+IF(AM60&gt;=1,1,AM60)</f>
        <v>0</v>
      </c>
      <c r="AO60" s="485">
        <f t="shared" si="76"/>
        <v>0</v>
      </c>
      <c r="AP60" s="485"/>
      <c r="AQ60" s="485"/>
    </row>
    <row r="61" spans="1:43" s="246" customFormat="1" ht="30" customHeight="1" x14ac:dyDescent="0.25">
      <c r="A61" s="842"/>
      <c r="B61" s="13"/>
      <c r="C61" s="14"/>
      <c r="D61" s="14" t="str">
        <f>IFERROR(INDEX(DESEMPATE!$D$3:$D$28,MATCH('EXP ESPEC.'!B61,DESEMPATE!$C$3:$C$28,0)),"")</f>
        <v/>
      </c>
      <c r="E61" s="22"/>
      <c r="F61" s="255"/>
      <c r="G61" s="22"/>
      <c r="H61" s="256"/>
      <c r="I61" s="22"/>
      <c r="J61" s="492"/>
      <c r="K61" s="492"/>
      <c r="L61" s="492"/>
      <c r="M61" s="492"/>
      <c r="N61" s="492" t="str">
        <f t="shared" si="37"/>
        <v/>
      </c>
      <c r="O61" s="492" t="str">
        <f t="shared" si="38"/>
        <v/>
      </c>
      <c r="P61" s="492" t="str">
        <f t="shared" si="39"/>
        <v/>
      </c>
      <c r="Q61" s="492" t="str">
        <f t="shared" si="40"/>
        <v/>
      </c>
      <c r="R61" s="566"/>
      <c r="S61" s="289"/>
      <c r="T61" s="289"/>
      <c r="U61" s="18" t="str">
        <f t="shared" si="24"/>
        <v/>
      </c>
      <c r="V61" s="19" t="str">
        <f>IFERROR(INDEX(PARAMETROS!$B$53:$B$79,MATCH(U61,PARAMETROS!$A$53:$A$79,0)),"")</f>
        <v/>
      </c>
      <c r="W61" s="429"/>
      <c r="X61" s="19"/>
      <c r="Y61" s="22" t="str">
        <f>IFERROR(IF(X61="","",IF(X61="COP","N/A",IF(OR(X61="USD",X61="US"),1,IF(X61="EUR",VLOOKUP(T61,'SH EURO'!$A$6:$B$6567,2,FALSE),"INGRESAR TASA")))),"")</f>
        <v/>
      </c>
      <c r="Z61" s="548" t="str">
        <f t="shared" si="25"/>
        <v/>
      </c>
      <c r="AA61" s="21" t="str">
        <f>IFERROR(IF(X61="","",IF(X61="COP",1,IF(Y61&lt;&gt;"N/A",VLOOKUP(T61,'SH TRM'!$A$9:$B$9145,2,FALSE),"REVISAR"))),"")</f>
        <v/>
      </c>
      <c r="AB61" s="433" t="str">
        <f t="shared" si="26"/>
        <v/>
      </c>
      <c r="AC61" s="347" t="str">
        <f t="shared" si="27"/>
        <v/>
      </c>
      <c r="AD61" s="343" t="str">
        <f t="shared" si="18"/>
        <v/>
      </c>
      <c r="AE61" s="497" t="str">
        <f t="shared" si="1"/>
        <v/>
      </c>
      <c r="AF61" s="907"/>
      <c r="AG61" s="904"/>
      <c r="AH61" s="512"/>
      <c r="AI61" s="266"/>
      <c r="AJ61" s="485"/>
      <c r="AK61" s="485"/>
      <c r="AL61" s="485"/>
      <c r="AM61" s="440"/>
      <c r="AN61" s="440"/>
      <c r="AO61" s="485"/>
      <c r="AP61" s="485"/>
      <c r="AQ61" s="485"/>
    </row>
    <row r="62" spans="1:43" s="246" customFormat="1" ht="30" customHeight="1" x14ac:dyDescent="0.25">
      <c r="A62" s="842"/>
      <c r="B62" s="13"/>
      <c r="C62" s="14"/>
      <c r="D62" s="14" t="str">
        <f>IFERROR(INDEX(DESEMPATE!$D$3:$D$28,MATCH('EXP ESPEC.'!B62,DESEMPATE!$C$3:$C$28,0)),"")</f>
        <v/>
      </c>
      <c r="E62" s="22"/>
      <c r="F62" s="255"/>
      <c r="G62" s="22"/>
      <c r="H62" s="256"/>
      <c r="I62" s="22"/>
      <c r="J62" s="492"/>
      <c r="K62" s="492"/>
      <c r="L62" s="492"/>
      <c r="M62" s="492"/>
      <c r="N62" s="492" t="str">
        <f t="shared" si="37"/>
        <v/>
      </c>
      <c r="O62" s="492" t="str">
        <f t="shared" si="38"/>
        <v/>
      </c>
      <c r="P62" s="492" t="str">
        <f t="shared" si="39"/>
        <v/>
      </c>
      <c r="Q62" s="492" t="str">
        <f t="shared" si="40"/>
        <v/>
      </c>
      <c r="R62" s="566"/>
      <c r="S62" s="289"/>
      <c r="T62" s="289"/>
      <c r="U62" s="18" t="str">
        <f t="shared" si="24"/>
        <v/>
      </c>
      <c r="V62" s="19" t="str">
        <f>IFERROR(INDEX(PARAMETROS!$B$53:$B$79,MATCH(U62,PARAMETROS!$A$53:$A$79,0)),"")</f>
        <v/>
      </c>
      <c r="W62" s="429"/>
      <c r="X62" s="19"/>
      <c r="Y62" s="22" t="str">
        <f>IFERROR(IF(X62="","",IF(X62="COP","N/A",IF(OR(X62="USD",X62="US"),1,IF(X62="EUR",VLOOKUP(T62,'SH EURO'!$A$6:$B$6567,2,FALSE),"INGRESAR TASA")))),"")</f>
        <v/>
      </c>
      <c r="Z62" s="548" t="str">
        <f t="shared" si="25"/>
        <v/>
      </c>
      <c r="AA62" s="21" t="str">
        <f>IFERROR(IF(X62="","",IF(X62="COP",1,IF(Y62&lt;&gt;"N/A",VLOOKUP(T62,'SH TRM'!$A$9:$B$9145,2,FALSE),"REVISAR"))),"")</f>
        <v/>
      </c>
      <c r="AB62" s="433" t="str">
        <f t="shared" si="26"/>
        <v/>
      </c>
      <c r="AC62" s="347" t="str">
        <f t="shared" si="27"/>
        <v/>
      </c>
      <c r="AD62" s="343" t="str">
        <f t="shared" si="18"/>
        <v/>
      </c>
      <c r="AE62" s="497" t="str">
        <f t="shared" si="1"/>
        <v/>
      </c>
      <c r="AF62" s="907"/>
      <c r="AG62" s="904"/>
      <c r="AH62" s="512"/>
      <c r="AI62" s="266"/>
      <c r="AJ62" s="485"/>
      <c r="AK62" s="485"/>
      <c r="AL62" s="485"/>
      <c r="AM62" s="440"/>
      <c r="AN62" s="440"/>
      <c r="AO62" s="485"/>
      <c r="AP62" s="485"/>
      <c r="AQ62" s="485"/>
    </row>
    <row r="63" spans="1:43" s="246" customFormat="1" ht="30" customHeight="1" x14ac:dyDescent="0.25">
      <c r="A63" s="843"/>
      <c r="B63" s="13"/>
      <c r="C63" s="14"/>
      <c r="D63" s="14" t="str">
        <f>IFERROR(INDEX(DESEMPATE!$D$3:$D$28,MATCH('EXP ESPEC.'!B63,DESEMPATE!$C$3:$C$28,0)),"")</f>
        <v/>
      </c>
      <c r="E63" s="22"/>
      <c r="F63" s="255"/>
      <c r="G63" s="22"/>
      <c r="H63" s="256"/>
      <c r="I63" s="22"/>
      <c r="J63" s="492"/>
      <c r="K63" s="492"/>
      <c r="L63" s="492"/>
      <c r="M63" s="492"/>
      <c r="N63" s="492" t="str">
        <f t="shared" si="37"/>
        <v/>
      </c>
      <c r="O63" s="492" t="str">
        <f t="shared" si="38"/>
        <v/>
      </c>
      <c r="P63" s="492" t="str">
        <f t="shared" si="39"/>
        <v/>
      </c>
      <c r="Q63" s="492" t="str">
        <f t="shared" si="40"/>
        <v/>
      </c>
      <c r="R63" s="566"/>
      <c r="S63" s="289"/>
      <c r="T63" s="289"/>
      <c r="U63" s="18" t="str">
        <f t="shared" si="24"/>
        <v/>
      </c>
      <c r="V63" s="19" t="str">
        <f>IFERROR(INDEX(PARAMETROS!$B$53:$B$79,MATCH(U63,PARAMETROS!$A$53:$A$79,0)),"")</f>
        <v/>
      </c>
      <c r="W63" s="429"/>
      <c r="X63" s="19"/>
      <c r="Y63" s="22" t="str">
        <f>IFERROR(IF(X63="","",IF(X63="COP","N/A",IF(OR(X63="USD",X63="US"),1,IF(X63="EUR",VLOOKUP(T63,'SH EURO'!$A$6:$B$6567,2,FALSE),"INGRESAR TASA")))),"")</f>
        <v/>
      </c>
      <c r="Z63" s="548" t="str">
        <f t="shared" si="25"/>
        <v/>
      </c>
      <c r="AA63" s="21" t="str">
        <f>IFERROR(IF(X63="","",IF(X63="COP",1,IF(Y63&lt;&gt;"N/A",VLOOKUP(T63,'SH TRM'!$A$9:$B$9145,2,FALSE),"REVISAR"))),"")</f>
        <v/>
      </c>
      <c r="AB63" s="433" t="str">
        <f t="shared" si="26"/>
        <v/>
      </c>
      <c r="AC63" s="347" t="str">
        <f t="shared" si="27"/>
        <v/>
      </c>
      <c r="AD63" s="343" t="str">
        <f t="shared" si="18"/>
        <v/>
      </c>
      <c r="AE63" s="497" t="str">
        <f t="shared" si="1"/>
        <v/>
      </c>
      <c r="AF63" s="907"/>
      <c r="AG63" s="904"/>
      <c r="AH63" s="350"/>
      <c r="AI63" s="266"/>
      <c r="AJ63" s="485"/>
      <c r="AK63" s="485"/>
      <c r="AL63" s="485"/>
      <c r="AM63" s="440"/>
      <c r="AN63" s="440"/>
      <c r="AO63" s="485"/>
      <c r="AP63" s="485"/>
      <c r="AQ63" s="485"/>
    </row>
    <row r="64" spans="1:43" s="246" customFormat="1" ht="30" customHeight="1" x14ac:dyDescent="0.25">
      <c r="A64" s="843"/>
      <c r="B64" s="13"/>
      <c r="C64" s="14"/>
      <c r="D64" s="14" t="str">
        <f>IFERROR(INDEX(DESEMPATE!$D$3:$D$28,MATCH('EXP ESPEC.'!B64,DESEMPATE!$C$3:$C$28,0)),"")</f>
        <v/>
      </c>
      <c r="E64" s="22"/>
      <c r="F64" s="255"/>
      <c r="G64" s="22"/>
      <c r="H64" s="256"/>
      <c r="I64" s="22"/>
      <c r="J64" s="492"/>
      <c r="K64" s="492"/>
      <c r="L64" s="492"/>
      <c r="M64" s="492"/>
      <c r="N64" s="492" t="str">
        <f t="shared" si="37"/>
        <v/>
      </c>
      <c r="O64" s="492" t="str">
        <f t="shared" si="38"/>
        <v/>
      </c>
      <c r="P64" s="492" t="str">
        <f t="shared" si="39"/>
        <v/>
      </c>
      <c r="Q64" s="492" t="str">
        <f t="shared" si="40"/>
        <v/>
      </c>
      <c r="R64" s="567"/>
      <c r="S64" s="289"/>
      <c r="T64" s="289"/>
      <c r="U64" s="18" t="str">
        <f t="shared" si="24"/>
        <v/>
      </c>
      <c r="V64" s="19" t="str">
        <f>IFERROR(INDEX(PARAMETROS!$B$53:$B$79,MATCH(U64,PARAMETROS!$A$53:$A$79,0)),"")</f>
        <v/>
      </c>
      <c r="W64" s="430"/>
      <c r="X64" s="20"/>
      <c r="Y64" s="22" t="str">
        <f>IFERROR(IF(X64="","",IF(X64="COP","N/A",IF(OR(X64="USD",X64="US"),1,IF(X64="EUR",VLOOKUP(T64,'SH EURO'!$A$6:$B$6567,2,FALSE),"INGRESAR TASA")))),"")</f>
        <v/>
      </c>
      <c r="Z64" s="548" t="str">
        <f t="shared" si="25"/>
        <v/>
      </c>
      <c r="AA64" s="21" t="str">
        <f>IFERROR(IF(X64="","",IF(X64="COP",1,IF(Y64&lt;&gt;"N/A",VLOOKUP(T64,'SH TRM'!$A$9:$B$9145,2,FALSE),"REVISAR"))),"")</f>
        <v/>
      </c>
      <c r="AB64" s="433" t="str">
        <f t="shared" si="26"/>
        <v/>
      </c>
      <c r="AC64" s="347" t="str">
        <f t="shared" si="27"/>
        <v/>
      </c>
      <c r="AD64" s="343" t="str">
        <f t="shared" si="18"/>
        <v/>
      </c>
      <c r="AE64" s="497" t="str">
        <f t="shared" si="1"/>
        <v/>
      </c>
      <c r="AF64" s="907"/>
      <c r="AG64" s="904"/>
      <c r="AH64" s="350"/>
      <c r="AI64" s="266"/>
      <c r="AJ64" s="485"/>
      <c r="AK64" s="485"/>
      <c r="AL64" s="485"/>
      <c r="AM64" s="440"/>
      <c r="AN64" s="440"/>
      <c r="AO64" s="485"/>
      <c r="AP64" s="485"/>
      <c r="AQ64" s="485"/>
    </row>
    <row r="65" spans="1:43" s="246" customFormat="1" ht="30" customHeight="1" thickBot="1" x14ac:dyDescent="0.3">
      <c r="A65" s="844"/>
      <c r="B65" s="35"/>
      <c r="C65" s="47"/>
      <c r="D65" s="47" t="str">
        <f>IFERROR(INDEX(DESEMPATE!$D$3:$D$28,MATCH('EXP ESPEC.'!B65,DESEMPATE!$C$3:$C$28,0)),"")</f>
        <v/>
      </c>
      <c r="E65" s="138"/>
      <c r="F65" s="260"/>
      <c r="G65" s="138"/>
      <c r="H65" s="258"/>
      <c r="I65" s="138"/>
      <c r="J65" s="493"/>
      <c r="K65" s="493"/>
      <c r="L65" s="493"/>
      <c r="M65" s="493"/>
      <c r="N65" s="493" t="str">
        <f t="shared" si="37"/>
        <v/>
      </c>
      <c r="O65" s="493" t="str">
        <f t="shared" si="38"/>
        <v/>
      </c>
      <c r="P65" s="493" t="str">
        <f t="shared" si="39"/>
        <v/>
      </c>
      <c r="Q65" s="493" t="str">
        <f t="shared" si="40"/>
        <v/>
      </c>
      <c r="R65" s="568"/>
      <c r="S65" s="312"/>
      <c r="T65" s="312"/>
      <c r="U65" s="38" t="str">
        <f t="shared" si="24"/>
        <v/>
      </c>
      <c r="V65" s="24" t="str">
        <f>IFERROR(INDEX(PARAMETROS!$B$53:$B$79,MATCH(U65,PARAMETROS!$A$53:$A$79,0)),"")</f>
        <v/>
      </c>
      <c r="W65" s="431"/>
      <c r="X65" s="40"/>
      <c r="Y65" s="22" t="str">
        <f>IFERROR(IF(X65="","",IF(X65="COP","N/A",IF(OR(X65="USD",X65="US"),1,IF(X65="EUR",VLOOKUP(T65,'SH EURO'!$A$6:$B$6567,2,FALSE),"INGRESAR TASA")))),"")</f>
        <v/>
      </c>
      <c r="Z65" s="549" t="str">
        <f t="shared" si="25"/>
        <v/>
      </c>
      <c r="AA65" s="21" t="str">
        <f>IFERROR(IF(X65="","",IF(X65="COP",1,IF(Y65&lt;&gt;"N/A",VLOOKUP(T65,'SH TRM'!$A$9:$B$9145,2,FALSE),"REVISAR"))),"")</f>
        <v/>
      </c>
      <c r="AB65" s="434" t="str">
        <f t="shared" si="26"/>
        <v/>
      </c>
      <c r="AC65" s="348" t="str">
        <f t="shared" si="27"/>
        <v/>
      </c>
      <c r="AD65" s="342" t="str">
        <f t="shared" si="18"/>
        <v/>
      </c>
      <c r="AE65" s="345" t="str">
        <f t="shared" si="1"/>
        <v/>
      </c>
      <c r="AF65" s="908"/>
      <c r="AG65" s="905"/>
      <c r="AH65" s="357"/>
      <c r="AI65" s="266"/>
      <c r="AJ65" s="485"/>
      <c r="AK65" s="485"/>
      <c r="AL65" s="485"/>
      <c r="AM65" s="440"/>
      <c r="AN65" s="440"/>
      <c r="AO65" s="485"/>
      <c r="AP65" s="485"/>
      <c r="AQ65" s="485"/>
    </row>
    <row r="66" spans="1:43" s="246" customFormat="1" ht="30" customHeight="1" x14ac:dyDescent="0.25">
      <c r="A66" s="841" t="s">
        <v>158</v>
      </c>
      <c r="B66" s="26"/>
      <c r="C66" s="27"/>
      <c r="D66" s="335" t="str">
        <f>IFERROR(INDEX(DESEMPATE!$D$3:$D$28,MATCH('EXP ESPEC.'!B66,DESEMPATE!$C$3:$C$28,0)),"")</f>
        <v/>
      </c>
      <c r="E66" s="34"/>
      <c r="F66" s="254"/>
      <c r="G66" s="22"/>
      <c r="H66" s="257"/>
      <c r="I66" s="34"/>
      <c r="J66" s="494"/>
      <c r="K66" s="494"/>
      <c r="L66" s="494"/>
      <c r="M66" s="494"/>
      <c r="N66" s="494" t="str">
        <f t="shared" si="37"/>
        <v/>
      </c>
      <c r="O66" s="494" t="str">
        <f t="shared" si="38"/>
        <v/>
      </c>
      <c r="P66" s="494" t="str">
        <f t="shared" si="39"/>
        <v/>
      </c>
      <c r="Q66" s="494" t="str">
        <f t="shared" si="40"/>
        <v/>
      </c>
      <c r="R66" s="565"/>
      <c r="S66" s="311"/>
      <c r="T66" s="311"/>
      <c r="U66" s="30" t="str">
        <f t="shared" si="24"/>
        <v/>
      </c>
      <c r="V66" s="139" t="str">
        <f>IFERROR(INDEX(PARAMETROS!$B$53:$B$79,MATCH(U66,PARAMETROS!$A$53:$A$79,0)),"")</f>
        <v/>
      </c>
      <c r="W66" s="428"/>
      <c r="X66" s="31"/>
      <c r="Y66" s="22" t="str">
        <f>IFERROR(IF(X66="","",IF(X66="COP","N/A",IF(OR(X66="USD",X66="US"),1,IF(X66="EUR",VLOOKUP(T66,'SH EURO'!$A$6:$B$6567,2,FALSE),"INGRESAR TASA")))),"")</f>
        <v/>
      </c>
      <c r="Z66" s="547" t="str">
        <f t="shared" si="25"/>
        <v/>
      </c>
      <c r="AA66" s="21" t="str">
        <f>IFERROR(IF(X66="","",IF(X66="COP",1,IF(Y66&lt;&gt;"N/A",VLOOKUP(T66,'SH TRM'!$A$9:$B$9145,2,FALSE),"REVISAR"))),"")</f>
        <v/>
      </c>
      <c r="AB66" s="432" t="str">
        <f t="shared" si="26"/>
        <v/>
      </c>
      <c r="AC66" s="346" t="str">
        <f t="shared" si="27"/>
        <v/>
      </c>
      <c r="AD66" s="343" t="str">
        <f t="shared" si="18"/>
        <v/>
      </c>
      <c r="AE66" s="497" t="str">
        <f t="shared" si="1"/>
        <v/>
      </c>
      <c r="AF66" s="906" t="str">
        <f t="shared" ref="AF66" si="83">IFERROR(IF(AND(COUNTIF(N66:N74,"SI")&gt;=2,COUNTIF(O66:O74,"SI")&gt;=1,COUNTIF(P66:P74,"SI")&gt;=1,COUNTIF(Q66:Q74,"SI")&gt;=1,COUNTIF(I66:I74,"SI")&gt;=5),"SI","NO"),"")</f>
        <v>NO</v>
      </c>
      <c r="AG66" s="903">
        <f t="shared" ref="AG66" si="84">IFERROR(IF(AF66="SI",AP66,0),"")</f>
        <v>0</v>
      </c>
      <c r="AH66" s="355"/>
      <c r="AI66" s="266"/>
      <c r="AJ66" s="485"/>
      <c r="AK66" s="485"/>
      <c r="AL66" s="485"/>
      <c r="AM66" s="440">
        <f t="shared" ref="AM66" si="85">COUNTIF(N66:N74,"SI")</f>
        <v>0</v>
      </c>
      <c r="AN66" s="440">
        <f t="shared" ref="AN66" si="86">+IF(AM66&gt;=4,4,AM66)</f>
        <v>0</v>
      </c>
      <c r="AO66" s="485">
        <f t="shared" ref="AO66:AO69" si="87">+AN66*100</f>
        <v>0</v>
      </c>
      <c r="AP66" s="485">
        <f t="shared" ref="AP66" si="88">+SUM(AO66:AO69)</f>
        <v>0</v>
      </c>
      <c r="AQ66" s="485"/>
    </row>
    <row r="67" spans="1:43" s="246" customFormat="1" ht="30" customHeight="1" x14ac:dyDescent="0.25">
      <c r="A67" s="842"/>
      <c r="B67" s="13"/>
      <c r="C67" s="14"/>
      <c r="D67" s="14" t="str">
        <f>IFERROR(INDEX(DESEMPATE!$D$3:$D$28,MATCH('EXP ESPEC.'!B67,DESEMPATE!$C$3:$C$28,0)),"")</f>
        <v/>
      </c>
      <c r="E67" s="141"/>
      <c r="F67" s="255"/>
      <c r="G67" s="22"/>
      <c r="H67" s="256"/>
      <c r="I67" s="22"/>
      <c r="J67" s="492"/>
      <c r="K67" s="492"/>
      <c r="L67" s="492"/>
      <c r="M67" s="492"/>
      <c r="N67" s="492" t="str">
        <f t="shared" si="37"/>
        <v/>
      </c>
      <c r="O67" s="492" t="str">
        <f t="shared" si="38"/>
        <v/>
      </c>
      <c r="P67" s="492" t="str">
        <f t="shared" si="39"/>
        <v/>
      </c>
      <c r="Q67" s="492" t="str">
        <f t="shared" si="40"/>
        <v/>
      </c>
      <c r="R67" s="566"/>
      <c r="S67" s="289"/>
      <c r="T67" s="289"/>
      <c r="U67" s="18" t="str">
        <f t="shared" si="24"/>
        <v/>
      </c>
      <c r="V67" s="19" t="str">
        <f>IFERROR(INDEX(PARAMETROS!$B$53:$B$79,MATCH(U67,PARAMETROS!$A$53:$A$79,0)),"")</f>
        <v/>
      </c>
      <c r="W67" s="429"/>
      <c r="X67" s="19"/>
      <c r="Y67" s="22" t="str">
        <f>IFERROR(IF(X67="","",IF(X67="COP","N/A",IF(OR(X67="USD",X67="US"),1,IF(X67="EUR",VLOOKUP(T67,'SH EURO'!$A$6:$B$6567,2,FALSE),"INGRESAR TASA")))),"")</f>
        <v/>
      </c>
      <c r="Z67" s="548" t="str">
        <f t="shared" si="25"/>
        <v/>
      </c>
      <c r="AA67" s="21" t="str">
        <f>IFERROR(IF(X67="","",IF(X67="COP",1,IF(Y67&lt;&gt;"N/A",VLOOKUP(T67,'SH TRM'!$A$9:$B$9145,2,FALSE),"REVISAR"))),"")</f>
        <v/>
      </c>
      <c r="AB67" s="433" t="str">
        <f t="shared" si="26"/>
        <v/>
      </c>
      <c r="AC67" s="347" t="str">
        <f t="shared" si="27"/>
        <v/>
      </c>
      <c r="AD67" s="343" t="str">
        <f t="shared" si="18"/>
        <v/>
      </c>
      <c r="AE67" s="497" t="str">
        <f t="shared" ref="AE67:AE130" si="89">IFERROR(IF(OR(I67="",I67="NO",N67="",N67="NO",AD67=""),"",IF(N67&lt;&gt;"SI","N/A",IF(AD67&gt;=CM010EE,"CUMPLE","NO CUMPLE"))),"")</f>
        <v/>
      </c>
      <c r="AF67" s="907"/>
      <c r="AG67" s="904"/>
      <c r="AH67" s="512"/>
      <c r="AI67" s="266"/>
      <c r="AJ67" s="485"/>
      <c r="AK67" s="485"/>
      <c r="AL67" s="485"/>
      <c r="AM67" s="440">
        <f t="shared" ref="AM67" si="90">COUNTIF(O66:O74,"SI")</f>
        <v>0</v>
      </c>
      <c r="AN67" s="440">
        <f t="shared" ref="AN67:AN68" si="91">+IF(AM67&gt;=2,2,AM67)</f>
        <v>0</v>
      </c>
      <c r="AO67" s="485">
        <f t="shared" si="87"/>
        <v>0</v>
      </c>
      <c r="AP67" s="485"/>
      <c r="AQ67" s="485"/>
    </row>
    <row r="68" spans="1:43" s="246" customFormat="1" ht="30" customHeight="1" x14ac:dyDescent="0.25">
      <c r="A68" s="842"/>
      <c r="B68" s="13"/>
      <c r="C68" s="14"/>
      <c r="D68" s="14" t="str">
        <f>IFERROR(INDEX(DESEMPATE!$D$3:$D$28,MATCH('EXP ESPEC.'!B68,DESEMPATE!$C$3:$C$28,0)),"")</f>
        <v/>
      </c>
      <c r="E68" s="22"/>
      <c r="F68" s="255"/>
      <c r="G68" s="22"/>
      <c r="H68" s="256"/>
      <c r="I68" s="22"/>
      <c r="J68" s="492"/>
      <c r="K68" s="492"/>
      <c r="L68" s="492"/>
      <c r="M68" s="492"/>
      <c r="N68" s="492" t="str">
        <f t="shared" si="37"/>
        <v/>
      </c>
      <c r="O68" s="492" t="str">
        <f t="shared" si="38"/>
        <v/>
      </c>
      <c r="P68" s="492" t="str">
        <f t="shared" si="39"/>
        <v/>
      </c>
      <c r="Q68" s="492" t="str">
        <f t="shared" si="40"/>
        <v/>
      </c>
      <c r="R68" s="566"/>
      <c r="S68" s="289"/>
      <c r="T68" s="289"/>
      <c r="U68" s="18" t="str">
        <f t="shared" si="24"/>
        <v/>
      </c>
      <c r="V68" s="19" t="str">
        <f>IFERROR(INDEX(PARAMETROS!$B$53:$B$79,MATCH(U68,PARAMETROS!$A$53:$A$79,0)),"")</f>
        <v/>
      </c>
      <c r="W68" s="429"/>
      <c r="X68" s="19"/>
      <c r="Y68" s="22" t="str">
        <f>IFERROR(IF(X68="","",IF(X68="COP","N/A",IF(OR(X68="USD",X68="US"),1,IF(X68="EUR",VLOOKUP(T68,'SH EURO'!$A$6:$B$6567,2,FALSE),"INGRESAR TASA")))),"")</f>
        <v/>
      </c>
      <c r="Z68" s="548" t="str">
        <f t="shared" si="25"/>
        <v/>
      </c>
      <c r="AA68" s="21" t="str">
        <f>IFERROR(IF(X68="","",IF(X68="COP",1,IF(Y68&lt;&gt;"N/A",VLOOKUP(T68,'SH TRM'!$A$9:$B$9145,2,FALSE),"REVISAR"))),"")</f>
        <v/>
      </c>
      <c r="AB68" s="433" t="str">
        <f t="shared" si="26"/>
        <v/>
      </c>
      <c r="AC68" s="347" t="str">
        <f t="shared" si="27"/>
        <v/>
      </c>
      <c r="AD68" s="343" t="str">
        <f t="shared" si="18"/>
        <v/>
      </c>
      <c r="AE68" s="497" t="str">
        <f t="shared" si="89"/>
        <v/>
      </c>
      <c r="AF68" s="907"/>
      <c r="AG68" s="904"/>
      <c r="AH68" s="512"/>
      <c r="AI68" s="266"/>
      <c r="AJ68" s="485"/>
      <c r="AK68" s="485"/>
      <c r="AL68" s="485"/>
      <c r="AM68" s="440">
        <f t="shared" ref="AM68" si="92">COUNTIF(P66:P74,"SI")</f>
        <v>0</v>
      </c>
      <c r="AN68" s="440">
        <f t="shared" si="91"/>
        <v>0</v>
      </c>
      <c r="AO68" s="485">
        <f t="shared" si="87"/>
        <v>0</v>
      </c>
      <c r="AP68" s="485"/>
      <c r="AQ68" s="485"/>
    </row>
    <row r="69" spans="1:43" s="246" customFormat="1" ht="30" customHeight="1" x14ac:dyDescent="0.25">
      <c r="A69" s="842"/>
      <c r="B69" s="13"/>
      <c r="C69" s="14"/>
      <c r="D69" s="14" t="str">
        <f>IFERROR(INDEX(DESEMPATE!$D$3:$D$28,MATCH('EXP ESPEC.'!B69,DESEMPATE!$C$3:$C$28,0)),"")</f>
        <v/>
      </c>
      <c r="E69" s="22"/>
      <c r="F69" s="255"/>
      <c r="G69" s="22"/>
      <c r="H69" s="256"/>
      <c r="I69" s="22"/>
      <c r="J69" s="492"/>
      <c r="K69" s="492"/>
      <c r="L69" s="492"/>
      <c r="M69" s="492"/>
      <c r="N69" s="492" t="str">
        <f t="shared" si="37"/>
        <v/>
      </c>
      <c r="O69" s="492" t="str">
        <f t="shared" si="38"/>
        <v/>
      </c>
      <c r="P69" s="492" t="str">
        <f t="shared" si="39"/>
        <v/>
      </c>
      <c r="Q69" s="492" t="str">
        <f t="shared" si="40"/>
        <v/>
      </c>
      <c r="R69" s="566"/>
      <c r="S69" s="289"/>
      <c r="T69" s="289"/>
      <c r="U69" s="18" t="str">
        <f t="shared" si="24"/>
        <v/>
      </c>
      <c r="V69" s="19" t="str">
        <f>IFERROR(INDEX(PARAMETROS!$B$53:$B$79,MATCH(U69,PARAMETROS!$A$53:$A$79,0)),"")</f>
        <v/>
      </c>
      <c r="W69" s="429"/>
      <c r="X69" s="19"/>
      <c r="Y69" s="22" t="str">
        <f>IFERROR(IF(X69="","",IF(X69="COP","N/A",IF(OR(X69="USD",X69="US"),1,IF(X69="EUR",VLOOKUP(T69,'SH EURO'!$A$6:$B$6567,2,FALSE),"INGRESAR TASA")))),"")</f>
        <v/>
      </c>
      <c r="Z69" s="548" t="str">
        <f t="shared" si="25"/>
        <v/>
      </c>
      <c r="AA69" s="21" t="str">
        <f>IFERROR(IF(X69="","",IF(X69="COP",1,IF(Y69&lt;&gt;"N/A",VLOOKUP(T69,'SH TRM'!$A$9:$B$9145,2,FALSE),"REVISAR"))),"")</f>
        <v/>
      </c>
      <c r="AB69" s="433" t="str">
        <f t="shared" si="26"/>
        <v/>
      </c>
      <c r="AC69" s="347" t="str">
        <f t="shared" si="27"/>
        <v/>
      </c>
      <c r="AD69" s="343" t="str">
        <f t="shared" si="18"/>
        <v/>
      </c>
      <c r="AE69" s="497" t="str">
        <f t="shared" si="89"/>
        <v/>
      </c>
      <c r="AF69" s="907"/>
      <c r="AG69" s="904"/>
      <c r="AH69" s="512"/>
      <c r="AI69" s="266"/>
      <c r="AJ69" s="485"/>
      <c r="AK69" s="485"/>
      <c r="AL69" s="485"/>
      <c r="AM69" s="440">
        <f t="shared" ref="AM69" si="93">COUNTIF(Q66:Q74,"SI")</f>
        <v>0</v>
      </c>
      <c r="AN69" s="440">
        <f t="shared" ref="AN69" si="94">+IF(AM69&gt;=1,1,AM69)</f>
        <v>0</v>
      </c>
      <c r="AO69" s="485">
        <f t="shared" si="87"/>
        <v>0</v>
      </c>
      <c r="AP69" s="485"/>
      <c r="AQ69" s="485"/>
    </row>
    <row r="70" spans="1:43" s="246" customFormat="1" ht="30" customHeight="1" x14ac:dyDescent="0.25">
      <c r="A70" s="842"/>
      <c r="B70" s="13"/>
      <c r="C70" s="14"/>
      <c r="D70" s="14" t="str">
        <f>IFERROR(INDEX(DESEMPATE!$D$3:$D$28,MATCH('EXP ESPEC.'!B70,DESEMPATE!$C$3:$C$28,0)),"")</f>
        <v/>
      </c>
      <c r="E70" s="22"/>
      <c r="F70" s="255"/>
      <c r="G70" s="22"/>
      <c r="H70" s="256"/>
      <c r="I70" s="22"/>
      <c r="J70" s="492"/>
      <c r="K70" s="492"/>
      <c r="L70" s="492"/>
      <c r="M70" s="492"/>
      <c r="N70" s="492" t="str">
        <f t="shared" si="37"/>
        <v/>
      </c>
      <c r="O70" s="492" t="str">
        <f t="shared" si="38"/>
        <v/>
      </c>
      <c r="P70" s="492" t="str">
        <f t="shared" si="39"/>
        <v/>
      </c>
      <c r="Q70" s="492" t="str">
        <f t="shared" si="40"/>
        <v/>
      </c>
      <c r="R70" s="566"/>
      <c r="S70" s="289"/>
      <c r="T70" s="289"/>
      <c r="U70" s="18" t="str">
        <f t="shared" si="24"/>
        <v/>
      </c>
      <c r="V70" s="19" t="str">
        <f>IFERROR(INDEX(PARAMETROS!$B$53:$B$79,MATCH(U70,PARAMETROS!$A$53:$A$79,0)),"")</f>
        <v/>
      </c>
      <c r="W70" s="429"/>
      <c r="X70" s="19"/>
      <c r="Y70" s="22" t="str">
        <f>IFERROR(IF(X70="","",IF(X70="COP","N/A",IF(OR(X70="USD",X70="US"),1,IF(X70="EUR",VLOOKUP(T70,'SH EURO'!$A$6:$B$6567,2,FALSE),"INGRESAR TASA")))),"")</f>
        <v/>
      </c>
      <c r="Z70" s="548" t="str">
        <f t="shared" si="25"/>
        <v/>
      </c>
      <c r="AA70" s="21" t="str">
        <f>IFERROR(IF(X70="","",IF(X70="COP",1,IF(Y70&lt;&gt;"N/A",VLOOKUP(T70,'SH TRM'!$A$9:$B$9145,2,FALSE),"REVISAR"))),"")</f>
        <v/>
      </c>
      <c r="AB70" s="433" t="str">
        <f t="shared" si="26"/>
        <v/>
      </c>
      <c r="AC70" s="347" t="str">
        <f t="shared" si="27"/>
        <v/>
      </c>
      <c r="AD70" s="343" t="str">
        <f t="shared" si="18"/>
        <v/>
      </c>
      <c r="AE70" s="497" t="str">
        <f t="shared" si="89"/>
        <v/>
      </c>
      <c r="AF70" s="907"/>
      <c r="AG70" s="904"/>
      <c r="AH70" s="512"/>
      <c r="AI70" s="266"/>
      <c r="AJ70" s="485"/>
      <c r="AK70" s="485"/>
      <c r="AL70" s="485"/>
      <c r="AM70" s="440"/>
      <c r="AN70" s="440"/>
      <c r="AO70" s="485"/>
      <c r="AP70" s="485"/>
      <c r="AQ70" s="485"/>
    </row>
    <row r="71" spans="1:43" s="246" customFormat="1" ht="30" customHeight="1" x14ac:dyDescent="0.25">
      <c r="A71" s="842"/>
      <c r="B71" s="13"/>
      <c r="C71" s="14"/>
      <c r="D71" s="14" t="str">
        <f>IFERROR(INDEX(DESEMPATE!$D$3:$D$28,MATCH('EXP ESPEC.'!B71,DESEMPATE!$C$3:$C$28,0)),"")</f>
        <v/>
      </c>
      <c r="E71" s="22"/>
      <c r="F71" s="255"/>
      <c r="G71" s="22"/>
      <c r="H71" s="256"/>
      <c r="I71" s="22"/>
      <c r="J71" s="492"/>
      <c r="K71" s="492"/>
      <c r="L71" s="492"/>
      <c r="M71" s="492"/>
      <c r="N71" s="492" t="str">
        <f t="shared" si="37"/>
        <v/>
      </c>
      <c r="O71" s="492" t="str">
        <f t="shared" si="38"/>
        <v/>
      </c>
      <c r="P71" s="492" t="str">
        <f t="shared" si="39"/>
        <v/>
      </c>
      <c r="Q71" s="492" t="str">
        <f t="shared" si="40"/>
        <v/>
      </c>
      <c r="R71" s="566"/>
      <c r="S71" s="289"/>
      <c r="T71" s="289"/>
      <c r="U71" s="18" t="str">
        <f t="shared" si="24"/>
        <v/>
      </c>
      <c r="V71" s="19" t="str">
        <f>IFERROR(INDEX(PARAMETROS!$B$53:$B$79,MATCH(U71,PARAMETROS!$A$53:$A$79,0)),"")</f>
        <v/>
      </c>
      <c r="W71" s="429"/>
      <c r="X71" s="19"/>
      <c r="Y71" s="22" t="str">
        <f>IFERROR(IF(X71="","",IF(X71="COP","N/A",IF(OR(X71="USD",X71="US"),1,IF(X71="EUR",VLOOKUP(T71,'SH EURO'!$A$6:$B$6567,2,FALSE),"INGRESAR TASA")))),"")</f>
        <v/>
      </c>
      <c r="Z71" s="548" t="str">
        <f t="shared" si="25"/>
        <v/>
      </c>
      <c r="AA71" s="21" t="str">
        <f>IFERROR(IF(X71="","",IF(X71="COP",1,IF(Y71&lt;&gt;"N/A",VLOOKUP(T71,'SH TRM'!$A$9:$B$9145,2,FALSE),"REVISAR"))),"")</f>
        <v/>
      </c>
      <c r="AB71" s="433" t="str">
        <f t="shared" si="26"/>
        <v/>
      </c>
      <c r="AC71" s="347" t="str">
        <f t="shared" si="27"/>
        <v/>
      </c>
      <c r="AD71" s="343" t="str">
        <f t="shared" si="18"/>
        <v/>
      </c>
      <c r="AE71" s="497" t="str">
        <f t="shared" si="89"/>
        <v/>
      </c>
      <c r="AF71" s="907"/>
      <c r="AG71" s="904"/>
      <c r="AH71" s="512"/>
      <c r="AI71" s="266"/>
      <c r="AJ71" s="485"/>
      <c r="AK71" s="485"/>
      <c r="AL71" s="485"/>
      <c r="AM71" s="440"/>
      <c r="AN71" s="440"/>
      <c r="AO71" s="485"/>
      <c r="AP71" s="485"/>
      <c r="AQ71" s="485"/>
    </row>
    <row r="72" spans="1:43" s="246" customFormat="1" ht="30" customHeight="1" x14ac:dyDescent="0.25">
      <c r="A72" s="843"/>
      <c r="B72" s="13"/>
      <c r="C72" s="14"/>
      <c r="D72" s="14" t="str">
        <f>IFERROR(INDEX(DESEMPATE!$D$3:$D$28,MATCH('EXP ESPEC.'!B72,DESEMPATE!$C$3:$C$28,0)),"")</f>
        <v/>
      </c>
      <c r="E72" s="22"/>
      <c r="F72" s="255"/>
      <c r="G72" s="22"/>
      <c r="H72" s="256"/>
      <c r="I72" s="22"/>
      <c r="J72" s="492"/>
      <c r="K72" s="492"/>
      <c r="L72" s="492"/>
      <c r="M72" s="492"/>
      <c r="N72" s="492" t="str">
        <f t="shared" si="37"/>
        <v/>
      </c>
      <c r="O72" s="492" t="str">
        <f t="shared" si="38"/>
        <v/>
      </c>
      <c r="P72" s="492" t="str">
        <f t="shared" si="39"/>
        <v/>
      </c>
      <c r="Q72" s="492" t="str">
        <f t="shared" si="40"/>
        <v/>
      </c>
      <c r="R72" s="566"/>
      <c r="S72" s="289"/>
      <c r="T72" s="289"/>
      <c r="U72" s="18" t="str">
        <f t="shared" si="24"/>
        <v/>
      </c>
      <c r="V72" s="19" t="str">
        <f>IFERROR(INDEX(PARAMETROS!$B$53:$B$79,MATCH(U72,PARAMETROS!$A$53:$A$79,0)),"")</f>
        <v/>
      </c>
      <c r="W72" s="429"/>
      <c r="X72" s="19"/>
      <c r="Y72" s="22" t="str">
        <f>IFERROR(IF(X72="","",IF(X72="COP","N/A",IF(OR(X72="USD",X72="US"),1,IF(X72="EUR",VLOOKUP(T72,'SH EURO'!$A$6:$B$6567,2,FALSE),"INGRESAR TASA")))),"")</f>
        <v/>
      </c>
      <c r="Z72" s="548" t="str">
        <f t="shared" si="25"/>
        <v/>
      </c>
      <c r="AA72" s="21" t="str">
        <f>IFERROR(IF(X72="","",IF(X72="COP",1,IF(Y72&lt;&gt;"N/A",VLOOKUP(T72,'SH TRM'!$A$9:$B$9145,2,FALSE),"REVISAR"))),"")</f>
        <v/>
      </c>
      <c r="AB72" s="433" t="str">
        <f t="shared" si="26"/>
        <v/>
      </c>
      <c r="AC72" s="347" t="str">
        <f t="shared" si="27"/>
        <v/>
      </c>
      <c r="AD72" s="343" t="str">
        <f t="shared" si="18"/>
        <v/>
      </c>
      <c r="AE72" s="497" t="str">
        <f t="shared" si="89"/>
        <v/>
      </c>
      <c r="AF72" s="907"/>
      <c r="AG72" s="904"/>
      <c r="AH72" s="350"/>
      <c r="AI72" s="266"/>
      <c r="AJ72" s="485"/>
      <c r="AK72" s="485"/>
      <c r="AL72" s="485"/>
      <c r="AM72" s="440"/>
      <c r="AN72" s="440"/>
      <c r="AO72" s="485"/>
      <c r="AP72" s="485"/>
      <c r="AQ72" s="485"/>
    </row>
    <row r="73" spans="1:43" s="246" customFormat="1" ht="30" customHeight="1" x14ac:dyDescent="0.25">
      <c r="A73" s="843"/>
      <c r="B73" s="13"/>
      <c r="C73" s="14"/>
      <c r="D73" s="14" t="str">
        <f>IFERROR(INDEX(DESEMPATE!$D$3:$D$28,MATCH('EXP ESPEC.'!B73,DESEMPATE!$C$3:$C$28,0)),"")</f>
        <v/>
      </c>
      <c r="E73" s="22"/>
      <c r="F73" s="255"/>
      <c r="G73" s="22"/>
      <c r="H73" s="256"/>
      <c r="I73" s="22"/>
      <c r="J73" s="492"/>
      <c r="K73" s="492"/>
      <c r="L73" s="492"/>
      <c r="M73" s="492"/>
      <c r="N73" s="492" t="str">
        <f t="shared" si="37"/>
        <v/>
      </c>
      <c r="O73" s="492" t="str">
        <f t="shared" si="38"/>
        <v/>
      </c>
      <c r="P73" s="492" t="str">
        <f t="shared" si="39"/>
        <v/>
      </c>
      <c r="Q73" s="492" t="str">
        <f t="shared" si="40"/>
        <v/>
      </c>
      <c r="R73" s="567"/>
      <c r="S73" s="289"/>
      <c r="T73" s="289"/>
      <c r="U73" s="18" t="str">
        <f t="shared" si="24"/>
        <v/>
      </c>
      <c r="V73" s="19" t="str">
        <f>IFERROR(INDEX(PARAMETROS!$B$53:$B$79,MATCH(U73,PARAMETROS!$A$53:$A$79,0)),"")</f>
        <v/>
      </c>
      <c r="W73" s="430"/>
      <c r="X73" s="20"/>
      <c r="Y73" s="22" t="str">
        <f>IFERROR(IF(X73="","",IF(X73="COP","N/A",IF(OR(X73="USD",X73="US"),1,IF(X73="EUR",VLOOKUP(T73,'SH EURO'!$A$6:$B$6567,2,FALSE),"INGRESAR TASA")))),"")</f>
        <v/>
      </c>
      <c r="Z73" s="548" t="str">
        <f t="shared" si="25"/>
        <v/>
      </c>
      <c r="AA73" s="21" t="str">
        <f>IFERROR(IF(X73="","",IF(X73="COP",1,IF(Y73&lt;&gt;"N/A",VLOOKUP(T73,'SH TRM'!$A$9:$B$9145,2,FALSE),"REVISAR"))),"")</f>
        <v/>
      </c>
      <c r="AB73" s="433" t="str">
        <f t="shared" si="26"/>
        <v/>
      </c>
      <c r="AC73" s="347" t="str">
        <f t="shared" si="27"/>
        <v/>
      </c>
      <c r="AD73" s="343" t="str">
        <f t="shared" si="18"/>
        <v/>
      </c>
      <c r="AE73" s="497" t="str">
        <f t="shared" si="89"/>
        <v/>
      </c>
      <c r="AF73" s="907"/>
      <c r="AG73" s="904"/>
      <c r="AH73" s="350"/>
      <c r="AI73" s="266"/>
      <c r="AJ73" s="485"/>
      <c r="AK73" s="485"/>
      <c r="AL73" s="485"/>
      <c r="AM73" s="440"/>
      <c r="AN73" s="440"/>
      <c r="AO73" s="485"/>
      <c r="AP73" s="485"/>
      <c r="AQ73" s="485"/>
    </row>
    <row r="74" spans="1:43" s="246" customFormat="1" ht="30" customHeight="1" thickBot="1" x14ac:dyDescent="0.3">
      <c r="A74" s="844"/>
      <c r="B74" s="35"/>
      <c r="C74" s="47"/>
      <c r="D74" s="47" t="str">
        <f>IFERROR(INDEX(DESEMPATE!$D$3:$D$28,MATCH('EXP ESPEC.'!B74,DESEMPATE!$C$3:$C$28,0)),"")</f>
        <v/>
      </c>
      <c r="E74" s="138"/>
      <c r="F74" s="260"/>
      <c r="G74" s="138"/>
      <c r="H74" s="258"/>
      <c r="I74" s="138"/>
      <c r="J74" s="493"/>
      <c r="K74" s="493"/>
      <c r="L74" s="493"/>
      <c r="M74" s="493"/>
      <c r="N74" s="493" t="str">
        <f t="shared" si="37"/>
        <v/>
      </c>
      <c r="O74" s="493" t="str">
        <f t="shared" si="38"/>
        <v/>
      </c>
      <c r="P74" s="493" t="str">
        <f t="shared" si="39"/>
        <v/>
      </c>
      <c r="Q74" s="493" t="str">
        <f t="shared" si="40"/>
        <v/>
      </c>
      <c r="R74" s="568"/>
      <c r="S74" s="312"/>
      <c r="T74" s="312"/>
      <c r="U74" s="38" t="str">
        <f t="shared" si="24"/>
        <v/>
      </c>
      <c r="V74" s="24" t="str">
        <f>IFERROR(INDEX(PARAMETROS!$B$53:$B$79,MATCH(U74,PARAMETROS!$A$53:$A$79,0)),"")</f>
        <v/>
      </c>
      <c r="W74" s="431"/>
      <c r="X74" s="40"/>
      <c r="Y74" s="22" t="str">
        <f>IFERROR(IF(X74="","",IF(X74="COP","N/A",IF(OR(X74="USD",X74="US"),1,IF(X74="EUR",VLOOKUP(T74,'SH EURO'!$A$6:$B$6567,2,FALSE),"INGRESAR TASA")))),"")</f>
        <v/>
      </c>
      <c r="Z74" s="549" t="str">
        <f t="shared" si="25"/>
        <v/>
      </c>
      <c r="AA74" s="21" t="str">
        <f>IFERROR(IF(X74="","",IF(X74="COP",1,IF(Y74&lt;&gt;"N/A",VLOOKUP(T74,'SH TRM'!$A$9:$B$9145,2,FALSE),"REVISAR"))),"")</f>
        <v/>
      </c>
      <c r="AB74" s="434" t="str">
        <f t="shared" si="26"/>
        <v/>
      </c>
      <c r="AC74" s="348" t="str">
        <f t="shared" si="27"/>
        <v/>
      </c>
      <c r="AD74" s="342" t="str">
        <f t="shared" si="18"/>
        <v/>
      </c>
      <c r="AE74" s="345" t="str">
        <f t="shared" si="89"/>
        <v/>
      </c>
      <c r="AF74" s="908"/>
      <c r="AG74" s="905"/>
      <c r="AH74" s="350"/>
      <c r="AI74" s="266"/>
      <c r="AJ74" s="485"/>
      <c r="AK74" s="485"/>
      <c r="AL74" s="485"/>
      <c r="AM74" s="440"/>
      <c r="AN74" s="440"/>
      <c r="AO74" s="485"/>
      <c r="AP74" s="485"/>
      <c r="AQ74" s="485"/>
    </row>
    <row r="75" spans="1:43" s="246" customFormat="1" ht="30" customHeight="1" x14ac:dyDescent="0.25">
      <c r="A75" s="841" t="s">
        <v>159</v>
      </c>
      <c r="B75" s="26"/>
      <c r="C75" s="27"/>
      <c r="D75" s="335" t="str">
        <f>IFERROR(INDEX(DESEMPATE!$D$3:$D$28,MATCH('EXP ESPEC.'!B75,DESEMPATE!$C$3:$C$28,0)),"")</f>
        <v/>
      </c>
      <c r="E75" s="34"/>
      <c r="F75" s="254"/>
      <c r="G75" s="22"/>
      <c r="H75" s="257"/>
      <c r="I75" s="34"/>
      <c r="J75" s="494"/>
      <c r="K75" s="494"/>
      <c r="L75" s="494"/>
      <c r="M75" s="494"/>
      <c r="N75" s="494" t="str">
        <f t="shared" si="37"/>
        <v/>
      </c>
      <c r="O75" s="494" t="str">
        <f t="shared" si="38"/>
        <v/>
      </c>
      <c r="P75" s="494" t="str">
        <f t="shared" si="39"/>
        <v/>
      </c>
      <c r="Q75" s="494" t="str">
        <f t="shared" si="40"/>
        <v/>
      </c>
      <c r="R75" s="565"/>
      <c r="S75" s="311"/>
      <c r="T75" s="311"/>
      <c r="U75" s="30" t="str">
        <f t="shared" si="24"/>
        <v/>
      </c>
      <c r="V75" s="139" t="str">
        <f>IFERROR(INDEX(PARAMETROS!$B$53:$B$79,MATCH(U75,PARAMETROS!$A$53:$A$79,0)),"")</f>
        <v/>
      </c>
      <c r="W75" s="428"/>
      <c r="X75" s="31"/>
      <c r="Y75" s="22" t="str">
        <f>IFERROR(IF(X75="","",IF(X75="COP","N/A",IF(OR(X75="USD",X75="US"),1,IF(X75="EUR",VLOOKUP(T75,'SH EURO'!$A$6:$B$6567,2,FALSE),"INGRESAR TASA")))),"")</f>
        <v/>
      </c>
      <c r="Z75" s="547" t="str">
        <f t="shared" si="25"/>
        <v/>
      </c>
      <c r="AA75" s="21" t="str">
        <f>IFERROR(IF(X75="","",IF(X75="COP",1,IF(Y75&lt;&gt;"N/A",VLOOKUP(T75,'SH TRM'!$A$9:$B$9145,2,FALSE),"REVISAR"))),"")</f>
        <v/>
      </c>
      <c r="AB75" s="432" t="str">
        <f t="shared" si="26"/>
        <v/>
      </c>
      <c r="AC75" s="346" t="str">
        <f t="shared" si="27"/>
        <v/>
      </c>
      <c r="AD75" s="343" t="str">
        <f t="shared" si="18"/>
        <v/>
      </c>
      <c r="AE75" s="497" t="str">
        <f t="shared" si="89"/>
        <v/>
      </c>
      <c r="AF75" s="906" t="str">
        <f t="shared" ref="AF75" si="95">IFERROR(IF(AND(COUNTIF(N75:N83,"SI")&gt;=2,COUNTIF(O75:O83,"SI")&gt;=1,COUNTIF(P75:P83,"SI")&gt;=1,COUNTIF(Q75:Q83,"SI")&gt;=1,COUNTIF(I75:I83,"SI")&gt;=5),"SI","NO"),"")</f>
        <v>NO</v>
      </c>
      <c r="AG75" s="903">
        <f t="shared" ref="AG75" si="96">IFERROR(IF(AF75="SI",AP75,0),"")</f>
        <v>0</v>
      </c>
      <c r="AH75" s="355"/>
      <c r="AI75" s="266"/>
      <c r="AJ75" s="485"/>
      <c r="AK75" s="485"/>
      <c r="AL75" s="485"/>
      <c r="AM75" s="440">
        <f t="shared" ref="AM75" si="97">COUNTIF(N75:N83,"SI")</f>
        <v>0</v>
      </c>
      <c r="AN75" s="440">
        <f t="shared" ref="AN75" si="98">+IF(AM75&gt;=4,4,AM75)</f>
        <v>0</v>
      </c>
      <c r="AO75" s="485">
        <f t="shared" ref="AO75:AO78" si="99">+AN75*100</f>
        <v>0</v>
      </c>
      <c r="AP75" s="485">
        <f t="shared" ref="AP75" si="100">+SUM(AO75:AO78)</f>
        <v>0</v>
      </c>
      <c r="AQ75" s="485"/>
    </row>
    <row r="76" spans="1:43" s="246" customFormat="1" ht="30" customHeight="1" x14ac:dyDescent="0.25">
      <c r="A76" s="842"/>
      <c r="B76" s="13"/>
      <c r="C76" s="14"/>
      <c r="D76" s="14" t="str">
        <f>IFERROR(INDEX(DESEMPATE!$D$3:$D$28,MATCH('EXP ESPEC.'!B76,DESEMPATE!$C$3:$C$28,0)),"")</f>
        <v/>
      </c>
      <c r="E76" s="141"/>
      <c r="F76" s="255"/>
      <c r="G76" s="22"/>
      <c r="H76" s="256"/>
      <c r="I76" s="22"/>
      <c r="J76" s="492"/>
      <c r="K76" s="492"/>
      <c r="L76" s="492"/>
      <c r="M76" s="492"/>
      <c r="N76" s="492" t="str">
        <f t="shared" si="37"/>
        <v/>
      </c>
      <c r="O76" s="492" t="str">
        <f t="shared" si="38"/>
        <v/>
      </c>
      <c r="P76" s="492" t="str">
        <f t="shared" si="39"/>
        <v/>
      </c>
      <c r="Q76" s="492" t="str">
        <f t="shared" si="40"/>
        <v/>
      </c>
      <c r="R76" s="566"/>
      <c r="S76" s="289"/>
      <c r="T76" s="289"/>
      <c r="U76" s="18" t="str">
        <f t="shared" si="24"/>
        <v/>
      </c>
      <c r="V76" s="19" t="str">
        <f>IFERROR(INDEX(PARAMETROS!$B$53:$B$79,MATCH(U76,PARAMETROS!$A$53:$A$79,0)),"")</f>
        <v/>
      </c>
      <c r="W76" s="429"/>
      <c r="X76" s="19"/>
      <c r="Y76" s="22" t="str">
        <f>IFERROR(IF(X76="","",IF(X76="COP","N/A",IF(OR(X76="USD",X76="US"),1,IF(X76="EUR",VLOOKUP(T76,'SH EURO'!$A$6:$B$6567,2,FALSE),"INGRESAR TASA")))),"")</f>
        <v/>
      </c>
      <c r="Z76" s="548" t="str">
        <f t="shared" si="25"/>
        <v/>
      </c>
      <c r="AA76" s="21" t="str">
        <f>IFERROR(IF(X76="","",IF(X76="COP",1,IF(Y76&lt;&gt;"N/A",VLOOKUP(T76,'SH TRM'!$A$9:$B$9145,2,FALSE),"REVISAR"))),"")</f>
        <v/>
      </c>
      <c r="AB76" s="433" t="str">
        <f t="shared" si="26"/>
        <v/>
      </c>
      <c r="AC76" s="347" t="str">
        <f t="shared" si="27"/>
        <v/>
      </c>
      <c r="AD76" s="343" t="str">
        <f t="shared" si="18"/>
        <v/>
      </c>
      <c r="AE76" s="497" t="str">
        <f t="shared" si="89"/>
        <v/>
      </c>
      <c r="AF76" s="907"/>
      <c r="AG76" s="904"/>
      <c r="AH76" s="512"/>
      <c r="AI76" s="266"/>
      <c r="AJ76" s="485"/>
      <c r="AK76" s="485"/>
      <c r="AL76" s="485"/>
      <c r="AM76" s="440">
        <f t="shared" ref="AM76" si="101">COUNTIF(O75:O83,"SI")</f>
        <v>0</v>
      </c>
      <c r="AN76" s="440">
        <f t="shared" ref="AN76:AN77" si="102">+IF(AM76&gt;=2,2,AM76)</f>
        <v>0</v>
      </c>
      <c r="AO76" s="485">
        <f t="shared" si="99"/>
        <v>0</v>
      </c>
      <c r="AP76" s="485"/>
      <c r="AQ76" s="485"/>
    </row>
    <row r="77" spans="1:43" s="246" customFormat="1" ht="30" customHeight="1" x14ac:dyDescent="0.25">
      <c r="A77" s="842"/>
      <c r="B77" s="13"/>
      <c r="C77" s="14"/>
      <c r="D77" s="14" t="str">
        <f>IFERROR(INDEX(DESEMPATE!$D$3:$D$28,MATCH('EXP ESPEC.'!B77,DESEMPATE!$C$3:$C$28,0)),"")</f>
        <v/>
      </c>
      <c r="E77" s="22"/>
      <c r="F77" s="255"/>
      <c r="G77" s="22"/>
      <c r="H77" s="256"/>
      <c r="I77" s="22"/>
      <c r="J77" s="492"/>
      <c r="K77" s="492"/>
      <c r="L77" s="492"/>
      <c r="M77" s="492"/>
      <c r="N77" s="492" t="str">
        <f t="shared" si="37"/>
        <v/>
      </c>
      <c r="O77" s="492" t="str">
        <f t="shared" si="38"/>
        <v/>
      </c>
      <c r="P77" s="492" t="str">
        <f t="shared" si="39"/>
        <v/>
      </c>
      <c r="Q77" s="492" t="str">
        <f t="shared" ref="Q77:Q140" si="103">IF(OR(I77="",M77=""),"",IF(I77="NO","NO",M77))</f>
        <v/>
      </c>
      <c r="R77" s="566"/>
      <c r="S77" s="289"/>
      <c r="T77" s="289"/>
      <c r="U77" s="18" t="str">
        <f t="shared" si="24"/>
        <v/>
      </c>
      <c r="V77" s="19" t="str">
        <f>IFERROR(INDEX(PARAMETROS!$B$53:$B$79,MATCH(U77,PARAMETROS!$A$53:$A$79,0)),"")</f>
        <v/>
      </c>
      <c r="W77" s="429"/>
      <c r="X77" s="19"/>
      <c r="Y77" s="22" t="str">
        <f>IFERROR(IF(X77="","",IF(X77="COP","N/A",IF(OR(X77="USD",X77="US"),1,IF(X77="EUR",VLOOKUP(T77,'SH EURO'!$A$6:$B$6567,2,FALSE),"INGRESAR TASA")))),"")</f>
        <v/>
      </c>
      <c r="Z77" s="548" t="str">
        <f t="shared" si="25"/>
        <v/>
      </c>
      <c r="AA77" s="21" t="str">
        <f>IFERROR(IF(X77="","",IF(X77="COP",1,IF(Y77&lt;&gt;"N/A",VLOOKUP(T77,'SH TRM'!$A$9:$B$9145,2,FALSE),"REVISAR"))),"")</f>
        <v/>
      </c>
      <c r="AB77" s="433" t="str">
        <f t="shared" si="26"/>
        <v/>
      </c>
      <c r="AC77" s="347" t="str">
        <f t="shared" si="27"/>
        <v/>
      </c>
      <c r="AD77" s="343" t="str">
        <f t="shared" ref="AD77:AD140" si="104">IFERROR(IF(OR(I77="",I77="NO"),"",IFERROR(AC77*R77,"")),"")</f>
        <v/>
      </c>
      <c r="AE77" s="497" t="str">
        <f t="shared" si="89"/>
        <v/>
      </c>
      <c r="AF77" s="907"/>
      <c r="AG77" s="904"/>
      <c r="AH77" s="512"/>
      <c r="AI77" s="266"/>
      <c r="AJ77" s="485"/>
      <c r="AK77" s="485"/>
      <c r="AL77" s="485"/>
      <c r="AM77" s="440">
        <f t="shared" ref="AM77" si="105">COUNTIF(P75:P83,"SI")</f>
        <v>0</v>
      </c>
      <c r="AN77" s="440">
        <f t="shared" si="102"/>
        <v>0</v>
      </c>
      <c r="AO77" s="485">
        <f t="shared" si="99"/>
        <v>0</v>
      </c>
      <c r="AP77" s="485"/>
      <c r="AQ77" s="485"/>
    </row>
    <row r="78" spans="1:43" s="246" customFormat="1" ht="30" customHeight="1" x14ac:dyDescent="0.25">
      <c r="A78" s="842"/>
      <c r="B78" s="13"/>
      <c r="C78" s="14"/>
      <c r="D78" s="14" t="str">
        <f>IFERROR(INDEX(DESEMPATE!$D$3:$D$28,MATCH('EXP ESPEC.'!B78,DESEMPATE!$C$3:$C$28,0)),"")</f>
        <v/>
      </c>
      <c r="E78" s="22"/>
      <c r="F78" s="255"/>
      <c r="G78" s="22"/>
      <c r="H78" s="256"/>
      <c r="I78" s="22"/>
      <c r="J78" s="492"/>
      <c r="K78" s="492"/>
      <c r="L78" s="492"/>
      <c r="M78" s="492"/>
      <c r="N78" s="492" t="str">
        <f t="shared" si="37"/>
        <v/>
      </c>
      <c r="O78" s="492" t="str">
        <f t="shared" si="38"/>
        <v/>
      </c>
      <c r="P78" s="492" t="str">
        <f t="shared" si="39"/>
        <v/>
      </c>
      <c r="Q78" s="492" t="str">
        <f t="shared" si="103"/>
        <v/>
      </c>
      <c r="R78" s="566"/>
      <c r="S78" s="289"/>
      <c r="T78" s="289"/>
      <c r="U78" s="18" t="str">
        <f t="shared" si="24"/>
        <v/>
      </c>
      <c r="V78" s="19" t="str">
        <f>IFERROR(INDEX(PARAMETROS!$B$53:$B$79,MATCH(U78,PARAMETROS!$A$53:$A$79,0)),"")</f>
        <v/>
      </c>
      <c r="W78" s="429"/>
      <c r="X78" s="19"/>
      <c r="Y78" s="22" t="str">
        <f>IFERROR(IF(X78="","",IF(X78="COP","N/A",IF(OR(X78="USD",X78="US"),1,IF(X78="EUR",VLOOKUP(T78,'SH EURO'!$A$6:$B$6567,2,FALSE),"INGRESAR TASA")))),"")</f>
        <v/>
      </c>
      <c r="Z78" s="548" t="str">
        <f t="shared" si="25"/>
        <v/>
      </c>
      <c r="AA78" s="21" t="str">
        <f>IFERROR(IF(X78="","",IF(X78="COP",1,IF(Y78&lt;&gt;"N/A",VLOOKUP(T78,'SH TRM'!$A$9:$B$9145,2,FALSE),"REVISAR"))),"")</f>
        <v/>
      </c>
      <c r="AB78" s="433" t="str">
        <f t="shared" si="26"/>
        <v/>
      </c>
      <c r="AC78" s="347" t="str">
        <f t="shared" si="27"/>
        <v/>
      </c>
      <c r="AD78" s="343" t="str">
        <f t="shared" si="104"/>
        <v/>
      </c>
      <c r="AE78" s="497" t="str">
        <f t="shared" si="89"/>
        <v/>
      </c>
      <c r="AF78" s="907"/>
      <c r="AG78" s="904"/>
      <c r="AH78" s="512"/>
      <c r="AI78" s="266"/>
      <c r="AJ78" s="485"/>
      <c r="AK78" s="485"/>
      <c r="AL78" s="485"/>
      <c r="AM78" s="440">
        <f t="shared" ref="AM78" si="106">COUNTIF(Q75:Q83,"SI")</f>
        <v>0</v>
      </c>
      <c r="AN78" s="440">
        <f t="shared" ref="AN78" si="107">+IF(AM78&gt;=1,1,AM78)</f>
        <v>0</v>
      </c>
      <c r="AO78" s="485">
        <f t="shared" si="99"/>
        <v>0</v>
      </c>
      <c r="AP78" s="485"/>
      <c r="AQ78" s="485"/>
    </row>
    <row r="79" spans="1:43" s="246" customFormat="1" ht="30" customHeight="1" x14ac:dyDescent="0.25">
      <c r="A79" s="842"/>
      <c r="B79" s="13"/>
      <c r="C79" s="14"/>
      <c r="D79" s="14" t="str">
        <f>IFERROR(INDEX(DESEMPATE!$D$3:$D$28,MATCH('EXP ESPEC.'!B79,DESEMPATE!$C$3:$C$28,0)),"")</f>
        <v/>
      </c>
      <c r="E79" s="22"/>
      <c r="F79" s="255"/>
      <c r="G79" s="22"/>
      <c r="H79" s="256"/>
      <c r="I79" s="22"/>
      <c r="J79" s="492"/>
      <c r="K79" s="492"/>
      <c r="L79" s="492"/>
      <c r="M79" s="492"/>
      <c r="N79" s="492" t="str">
        <f t="shared" si="37"/>
        <v/>
      </c>
      <c r="O79" s="492" t="str">
        <f t="shared" si="38"/>
        <v/>
      </c>
      <c r="P79" s="492" t="str">
        <f t="shared" si="39"/>
        <v/>
      </c>
      <c r="Q79" s="492" t="str">
        <f t="shared" si="103"/>
        <v/>
      </c>
      <c r="R79" s="566"/>
      <c r="S79" s="289"/>
      <c r="T79" s="289"/>
      <c r="U79" s="18" t="str">
        <f t="shared" si="24"/>
        <v/>
      </c>
      <c r="V79" s="19" t="str">
        <f>IFERROR(INDEX(PARAMETROS!$B$53:$B$79,MATCH(U79,PARAMETROS!$A$53:$A$79,0)),"")</f>
        <v/>
      </c>
      <c r="W79" s="429"/>
      <c r="X79" s="19"/>
      <c r="Y79" s="22" t="str">
        <f>IFERROR(IF(X79="","",IF(X79="COP","N/A",IF(OR(X79="USD",X79="US"),1,IF(X79="EUR",VLOOKUP(T79,'SH EURO'!$A$6:$B$6567,2,FALSE),"INGRESAR TASA")))),"")</f>
        <v/>
      </c>
      <c r="Z79" s="548" t="str">
        <f t="shared" si="25"/>
        <v/>
      </c>
      <c r="AA79" s="21" t="str">
        <f>IFERROR(IF(X79="","",IF(X79="COP",1,IF(Y79&lt;&gt;"N/A",VLOOKUP(T79,'SH TRM'!$A$9:$B$9145,2,FALSE),"REVISAR"))),"")</f>
        <v/>
      </c>
      <c r="AB79" s="433" t="str">
        <f t="shared" si="26"/>
        <v/>
      </c>
      <c r="AC79" s="347" t="str">
        <f t="shared" si="27"/>
        <v/>
      </c>
      <c r="AD79" s="343" t="str">
        <f t="shared" si="104"/>
        <v/>
      </c>
      <c r="AE79" s="497" t="str">
        <f t="shared" si="89"/>
        <v/>
      </c>
      <c r="AF79" s="907"/>
      <c r="AG79" s="904"/>
      <c r="AH79" s="512"/>
      <c r="AI79" s="266"/>
      <c r="AJ79" s="485"/>
      <c r="AK79" s="485"/>
      <c r="AL79" s="485"/>
      <c r="AM79" s="440"/>
      <c r="AN79" s="440"/>
      <c r="AO79" s="485"/>
      <c r="AP79" s="485"/>
      <c r="AQ79" s="485"/>
    </row>
    <row r="80" spans="1:43" s="246" customFormat="1" ht="30" customHeight="1" x14ac:dyDescent="0.25">
      <c r="A80" s="842"/>
      <c r="B80" s="13"/>
      <c r="C80" s="14"/>
      <c r="D80" s="14" t="str">
        <f>IFERROR(INDEX(DESEMPATE!$D$3:$D$28,MATCH('EXP ESPEC.'!B80,DESEMPATE!$C$3:$C$28,0)),"")</f>
        <v/>
      </c>
      <c r="E80" s="22"/>
      <c r="F80" s="255"/>
      <c r="G80" s="22"/>
      <c r="H80" s="256"/>
      <c r="I80" s="22"/>
      <c r="J80" s="492"/>
      <c r="K80" s="492"/>
      <c r="L80" s="492"/>
      <c r="M80" s="492"/>
      <c r="N80" s="492" t="str">
        <f t="shared" si="37"/>
        <v/>
      </c>
      <c r="O80" s="492" t="str">
        <f t="shared" si="38"/>
        <v/>
      </c>
      <c r="P80" s="492" t="str">
        <f t="shared" si="39"/>
        <v/>
      </c>
      <c r="Q80" s="492" t="str">
        <f t="shared" si="103"/>
        <v/>
      </c>
      <c r="R80" s="566"/>
      <c r="S80" s="289"/>
      <c r="T80" s="289"/>
      <c r="U80" s="18" t="str">
        <f t="shared" si="24"/>
        <v/>
      </c>
      <c r="V80" s="19" t="str">
        <f>IFERROR(INDEX(PARAMETROS!$B$53:$B$79,MATCH(U80,PARAMETROS!$A$53:$A$79,0)),"")</f>
        <v/>
      </c>
      <c r="W80" s="429"/>
      <c r="X80" s="19"/>
      <c r="Y80" s="22" t="str">
        <f>IFERROR(IF(X80="","",IF(X80="COP","N/A",IF(OR(X80="USD",X80="US"),1,IF(X80="EUR",VLOOKUP(T80,'SH EURO'!$A$6:$B$6567,2,FALSE),"INGRESAR TASA")))),"")</f>
        <v/>
      </c>
      <c r="Z80" s="548" t="str">
        <f t="shared" si="25"/>
        <v/>
      </c>
      <c r="AA80" s="21" t="str">
        <f>IFERROR(IF(X80="","",IF(X80="COP",1,IF(Y80&lt;&gt;"N/A",VLOOKUP(T80,'SH TRM'!$A$9:$B$9145,2,FALSE),"REVISAR"))),"")</f>
        <v/>
      </c>
      <c r="AB80" s="433" t="str">
        <f t="shared" si="26"/>
        <v/>
      </c>
      <c r="AC80" s="347" t="str">
        <f t="shared" si="27"/>
        <v/>
      </c>
      <c r="AD80" s="343" t="str">
        <f t="shared" si="104"/>
        <v/>
      </c>
      <c r="AE80" s="497" t="str">
        <f t="shared" si="89"/>
        <v/>
      </c>
      <c r="AF80" s="907"/>
      <c r="AG80" s="904"/>
      <c r="AH80" s="512"/>
      <c r="AI80" s="266"/>
      <c r="AJ80" s="485"/>
      <c r="AK80" s="485"/>
      <c r="AL80" s="485"/>
      <c r="AM80" s="440"/>
      <c r="AN80" s="440"/>
      <c r="AO80" s="485"/>
      <c r="AP80" s="485"/>
      <c r="AQ80" s="485"/>
    </row>
    <row r="81" spans="1:43" s="246" customFormat="1" ht="30" customHeight="1" x14ac:dyDescent="0.25">
      <c r="A81" s="843"/>
      <c r="B81" s="13"/>
      <c r="C81" s="14"/>
      <c r="D81" s="14" t="str">
        <f>IFERROR(INDEX(DESEMPATE!$D$3:$D$28,MATCH('EXP ESPEC.'!B81,DESEMPATE!$C$3:$C$28,0)),"")</f>
        <v/>
      </c>
      <c r="E81" s="22"/>
      <c r="F81" s="255"/>
      <c r="G81" s="22"/>
      <c r="H81" s="256"/>
      <c r="I81" s="22"/>
      <c r="J81" s="492"/>
      <c r="K81" s="492"/>
      <c r="L81" s="492"/>
      <c r="M81" s="492"/>
      <c r="N81" s="492" t="str">
        <f t="shared" si="37"/>
        <v/>
      </c>
      <c r="O81" s="492" t="str">
        <f t="shared" si="38"/>
        <v/>
      </c>
      <c r="P81" s="492" t="str">
        <f t="shared" si="39"/>
        <v/>
      </c>
      <c r="Q81" s="492" t="str">
        <f t="shared" si="103"/>
        <v/>
      </c>
      <c r="R81" s="566"/>
      <c r="S81" s="289"/>
      <c r="T81" s="289"/>
      <c r="U81" s="18" t="str">
        <f t="shared" si="24"/>
        <v/>
      </c>
      <c r="V81" s="19" t="str">
        <f>IFERROR(INDEX(PARAMETROS!$B$53:$B$79,MATCH(U81,PARAMETROS!$A$53:$A$79,0)),"")</f>
        <v/>
      </c>
      <c r="W81" s="429"/>
      <c r="X81" s="19"/>
      <c r="Y81" s="22" t="str">
        <f>IFERROR(IF(X81="","",IF(X81="COP","N/A",IF(OR(X81="USD",X81="US"),1,IF(X81="EUR",VLOOKUP(T81,'SH EURO'!$A$6:$B$6567,2,FALSE),"INGRESAR TASA")))),"")</f>
        <v/>
      </c>
      <c r="Z81" s="548" t="str">
        <f t="shared" si="25"/>
        <v/>
      </c>
      <c r="AA81" s="21" t="str">
        <f>IFERROR(IF(X81="","",IF(X81="COP",1,IF(Y81&lt;&gt;"N/A",VLOOKUP(T81,'SH TRM'!$A$9:$B$9145,2,FALSE),"REVISAR"))),"")</f>
        <v/>
      </c>
      <c r="AB81" s="433" t="str">
        <f t="shared" si="26"/>
        <v/>
      </c>
      <c r="AC81" s="347" t="str">
        <f t="shared" si="27"/>
        <v/>
      </c>
      <c r="AD81" s="343" t="str">
        <f t="shared" si="104"/>
        <v/>
      </c>
      <c r="AE81" s="497" t="str">
        <f t="shared" si="89"/>
        <v/>
      </c>
      <c r="AF81" s="907"/>
      <c r="AG81" s="904"/>
      <c r="AH81" s="350"/>
      <c r="AI81" s="266"/>
      <c r="AJ81" s="485"/>
      <c r="AK81" s="485"/>
      <c r="AL81" s="485"/>
      <c r="AM81" s="440"/>
      <c r="AN81" s="440"/>
      <c r="AO81" s="485"/>
      <c r="AP81" s="485"/>
      <c r="AQ81" s="485"/>
    </row>
    <row r="82" spans="1:43" s="246" customFormat="1" ht="30" customHeight="1" x14ac:dyDescent="0.25">
      <c r="A82" s="843"/>
      <c r="B82" s="13"/>
      <c r="C82" s="14"/>
      <c r="D82" s="14" t="str">
        <f>IFERROR(INDEX(DESEMPATE!$D$3:$D$28,MATCH('EXP ESPEC.'!B82,DESEMPATE!$C$3:$C$28,0)),"")</f>
        <v/>
      </c>
      <c r="E82" s="22"/>
      <c r="F82" s="255"/>
      <c r="G82" s="22"/>
      <c r="H82" s="256"/>
      <c r="I82" s="22"/>
      <c r="J82" s="492"/>
      <c r="K82" s="492"/>
      <c r="L82" s="492"/>
      <c r="M82" s="492"/>
      <c r="N82" s="492" t="str">
        <f t="shared" ref="N82:N145" si="108">IF(OR(I82="",J82=""),"",IF(I82="NO","NO",J82))</f>
        <v/>
      </c>
      <c r="O82" s="492" t="str">
        <f t="shared" ref="O82:O145" si="109">IF(OR(I82="",K82=""),"",IF(I82="NO","NO",K82))</f>
        <v/>
      </c>
      <c r="P82" s="492" t="str">
        <f t="shared" ref="P82:P145" si="110">IF(OR(I82="",L82=""),"",IF(I82="NO","NO",L82))</f>
        <v/>
      </c>
      <c r="Q82" s="492" t="str">
        <f t="shared" si="103"/>
        <v/>
      </c>
      <c r="R82" s="567"/>
      <c r="S82" s="289"/>
      <c r="T82" s="289"/>
      <c r="U82" s="18" t="str">
        <f t="shared" ref="U82:U145" si="111">IFERROR(IF(T82="","",YEAR(T82)),"")</f>
        <v/>
      </c>
      <c r="V82" s="19" t="str">
        <f>IFERROR(INDEX(PARAMETROS!$B$53:$B$79,MATCH(U82,PARAMETROS!$A$53:$A$79,0)),"")</f>
        <v/>
      </c>
      <c r="W82" s="430"/>
      <c r="X82" s="20"/>
      <c r="Y82" s="22" t="str">
        <f>IFERROR(IF(X82="","",IF(X82="COP","N/A",IF(OR(X82="USD",X82="US"),1,IF(X82="EUR",VLOOKUP(T82,'SH EURO'!$A$6:$B$6567,2,FALSE),"INGRESAR TASA")))),"")</f>
        <v/>
      </c>
      <c r="Z82" s="548" t="str">
        <f t="shared" ref="Z82:Z145" si="112">IFERROR(IF(W82="","",IF(Y82="INGRESAR TASA","INGRESAR TASA USD",IF(Y82="N/A","N/A",W82*Y82))),"")</f>
        <v/>
      </c>
      <c r="AA82" s="21" t="str">
        <f>IFERROR(IF(X82="","",IF(X82="COP",1,IF(Y82&lt;&gt;"N/A",VLOOKUP(T82,'SH TRM'!$A$9:$B$9145,2,FALSE),"REVISAR"))),"")</f>
        <v/>
      </c>
      <c r="AB82" s="433" t="str">
        <f t="shared" ref="AB82:AB145" si="113">IFERROR(IF(AA82&lt;&gt;"",IF(X82&lt;&gt;"COP",Z82*AA82,W82),""),"")</f>
        <v/>
      </c>
      <c r="AC82" s="347" t="str">
        <f t="shared" ref="AC82:AC145" si="114">IFERROR(AB82/V82,"")</f>
        <v/>
      </c>
      <c r="AD82" s="343" t="str">
        <f t="shared" si="104"/>
        <v/>
      </c>
      <c r="AE82" s="497" t="str">
        <f t="shared" si="89"/>
        <v/>
      </c>
      <c r="AF82" s="907"/>
      <c r="AG82" s="904"/>
      <c r="AH82" s="350"/>
      <c r="AI82" s="266"/>
      <c r="AJ82" s="485"/>
      <c r="AK82" s="485"/>
      <c r="AL82" s="485"/>
      <c r="AM82" s="440"/>
      <c r="AN82" s="440"/>
      <c r="AO82" s="485"/>
      <c r="AP82" s="485"/>
      <c r="AQ82" s="485"/>
    </row>
    <row r="83" spans="1:43" s="246" customFormat="1" ht="30" customHeight="1" thickBot="1" x14ac:dyDescent="0.3">
      <c r="A83" s="844"/>
      <c r="B83" s="35"/>
      <c r="C83" s="47"/>
      <c r="D83" s="47" t="str">
        <f>IFERROR(INDEX(DESEMPATE!$D$3:$D$28,MATCH('EXP ESPEC.'!B83,DESEMPATE!$C$3:$C$28,0)),"")</f>
        <v/>
      </c>
      <c r="E83" s="138"/>
      <c r="F83" s="260"/>
      <c r="G83" s="138"/>
      <c r="H83" s="258"/>
      <c r="I83" s="138"/>
      <c r="J83" s="493"/>
      <c r="K83" s="493"/>
      <c r="L83" s="493"/>
      <c r="M83" s="493"/>
      <c r="N83" s="493" t="str">
        <f t="shared" si="108"/>
        <v/>
      </c>
      <c r="O83" s="493" t="str">
        <f t="shared" si="109"/>
        <v/>
      </c>
      <c r="P83" s="493" t="str">
        <f t="shared" si="110"/>
        <v/>
      </c>
      <c r="Q83" s="493" t="str">
        <f t="shared" si="103"/>
        <v/>
      </c>
      <c r="R83" s="568"/>
      <c r="S83" s="312"/>
      <c r="T83" s="312"/>
      <c r="U83" s="38" t="str">
        <f t="shared" si="111"/>
        <v/>
      </c>
      <c r="V83" s="24" t="str">
        <f>IFERROR(INDEX(PARAMETROS!$B$53:$B$79,MATCH(U83,PARAMETROS!$A$53:$A$79,0)),"")</f>
        <v/>
      </c>
      <c r="W83" s="431"/>
      <c r="X83" s="40"/>
      <c r="Y83" s="22" t="str">
        <f>IFERROR(IF(X83="","",IF(X83="COP","N/A",IF(OR(X83="USD",X83="US"),1,IF(X83="EUR",VLOOKUP(T83,'SH EURO'!$A$6:$B$6567,2,FALSE),"INGRESAR TASA")))),"")</f>
        <v/>
      </c>
      <c r="Z83" s="549" t="str">
        <f t="shared" si="112"/>
        <v/>
      </c>
      <c r="AA83" s="21" t="str">
        <f>IFERROR(IF(X83="","",IF(X83="COP",1,IF(Y83&lt;&gt;"N/A",VLOOKUP(T83,'SH TRM'!$A$9:$B$9145,2,FALSE),"REVISAR"))),"")</f>
        <v/>
      </c>
      <c r="AB83" s="434" t="str">
        <f t="shared" si="113"/>
        <v/>
      </c>
      <c r="AC83" s="348" t="str">
        <f t="shared" si="114"/>
        <v/>
      </c>
      <c r="AD83" s="342" t="str">
        <f t="shared" si="104"/>
        <v/>
      </c>
      <c r="AE83" s="345" t="str">
        <f t="shared" si="89"/>
        <v/>
      </c>
      <c r="AF83" s="908"/>
      <c r="AG83" s="905"/>
      <c r="AH83" s="350"/>
      <c r="AI83" s="266"/>
      <c r="AJ83" s="485"/>
      <c r="AK83" s="485"/>
      <c r="AL83" s="485"/>
      <c r="AM83" s="440"/>
      <c r="AN83" s="440"/>
      <c r="AO83" s="485"/>
      <c r="AP83" s="485"/>
      <c r="AQ83" s="485"/>
    </row>
    <row r="84" spans="1:43" s="246" customFormat="1" ht="30" customHeight="1" x14ac:dyDescent="0.25">
      <c r="A84" s="841" t="s">
        <v>160</v>
      </c>
      <c r="B84" s="26"/>
      <c r="C84" s="27"/>
      <c r="D84" s="335" t="str">
        <f>IFERROR(INDEX(DESEMPATE!$D$3:$D$28,MATCH('EXP ESPEC.'!B84,DESEMPATE!$C$3:$C$28,0)),"")</f>
        <v/>
      </c>
      <c r="E84" s="34"/>
      <c r="F84" s="254"/>
      <c r="G84" s="22"/>
      <c r="H84" s="257"/>
      <c r="I84" s="34"/>
      <c r="J84" s="494"/>
      <c r="K84" s="494"/>
      <c r="L84" s="494"/>
      <c r="M84" s="494"/>
      <c r="N84" s="494" t="str">
        <f t="shared" si="108"/>
        <v/>
      </c>
      <c r="O84" s="494" t="str">
        <f t="shared" si="109"/>
        <v/>
      </c>
      <c r="P84" s="494" t="str">
        <f t="shared" si="110"/>
        <v/>
      </c>
      <c r="Q84" s="494" t="str">
        <f t="shared" si="103"/>
        <v/>
      </c>
      <c r="R84" s="565"/>
      <c r="S84" s="311"/>
      <c r="T84" s="311"/>
      <c r="U84" s="30" t="str">
        <f t="shared" si="111"/>
        <v/>
      </c>
      <c r="V84" s="139" t="str">
        <f>IFERROR(INDEX(PARAMETROS!$B$53:$B$79,MATCH(U84,PARAMETROS!$A$53:$A$79,0)),"")</f>
        <v/>
      </c>
      <c r="W84" s="428"/>
      <c r="X84" s="31"/>
      <c r="Y84" s="22" t="str">
        <f>IFERROR(IF(X84="","",IF(X84="COP","N/A",IF(OR(X84="USD",X84="US"),1,IF(X84="EUR",VLOOKUP(T84,'SH EURO'!$A$6:$B$6567,2,FALSE),"INGRESAR TASA")))),"")</f>
        <v/>
      </c>
      <c r="Z84" s="547" t="str">
        <f t="shared" si="112"/>
        <v/>
      </c>
      <c r="AA84" s="21" t="str">
        <f>IFERROR(IF(X84="","",IF(X84="COP",1,IF(Y84&lt;&gt;"N/A",VLOOKUP(T84,'SH TRM'!$A$9:$B$9145,2,FALSE),"REVISAR"))),"")</f>
        <v/>
      </c>
      <c r="AB84" s="432" t="str">
        <f t="shared" si="113"/>
        <v/>
      </c>
      <c r="AC84" s="346" t="str">
        <f t="shared" si="114"/>
        <v/>
      </c>
      <c r="AD84" s="343" t="str">
        <f t="shared" si="104"/>
        <v/>
      </c>
      <c r="AE84" s="497" t="str">
        <f t="shared" si="89"/>
        <v/>
      </c>
      <c r="AF84" s="906" t="str">
        <f t="shared" ref="AF84" si="115">IFERROR(IF(AND(COUNTIF(N84:N92,"SI")&gt;=2,COUNTIF(O84:O92,"SI")&gt;=1,COUNTIF(P84:P92,"SI")&gt;=1,COUNTIF(Q84:Q92,"SI")&gt;=1,COUNTIF(I84:I92,"SI")&gt;=5),"SI","NO"),"")</f>
        <v>NO</v>
      </c>
      <c r="AG84" s="903">
        <f t="shared" ref="AG84" si="116">IFERROR(IF(AF84="SI",AP84,0),"")</f>
        <v>0</v>
      </c>
      <c r="AH84" s="355"/>
      <c r="AI84" s="266"/>
      <c r="AJ84" s="485"/>
      <c r="AK84" s="485"/>
      <c r="AL84" s="485"/>
      <c r="AM84" s="440">
        <f t="shared" ref="AM84" si="117">COUNTIF(N84:N92,"SI")</f>
        <v>0</v>
      </c>
      <c r="AN84" s="440">
        <f t="shared" ref="AN84" si="118">+IF(AM84&gt;=4,4,AM84)</f>
        <v>0</v>
      </c>
      <c r="AO84" s="485">
        <f t="shared" ref="AO84:AO87" si="119">+AN84*100</f>
        <v>0</v>
      </c>
      <c r="AP84" s="485">
        <f t="shared" ref="AP84" si="120">+SUM(AO84:AO87)</f>
        <v>0</v>
      </c>
      <c r="AQ84" s="485"/>
    </row>
    <row r="85" spans="1:43" s="246" customFormat="1" ht="30" customHeight="1" x14ac:dyDescent="0.25">
      <c r="A85" s="842"/>
      <c r="B85" s="13"/>
      <c r="C85" s="14"/>
      <c r="D85" s="14" t="str">
        <f>IFERROR(INDEX(DESEMPATE!$D$3:$D$28,MATCH('EXP ESPEC.'!B85,DESEMPATE!$C$3:$C$28,0)),"")</f>
        <v/>
      </c>
      <c r="E85" s="141"/>
      <c r="F85" s="255"/>
      <c r="G85" s="22"/>
      <c r="H85" s="256"/>
      <c r="I85" s="22"/>
      <c r="J85" s="492"/>
      <c r="K85" s="492"/>
      <c r="L85" s="492"/>
      <c r="M85" s="492"/>
      <c r="N85" s="492" t="str">
        <f t="shared" si="108"/>
        <v/>
      </c>
      <c r="O85" s="492" t="str">
        <f t="shared" si="109"/>
        <v/>
      </c>
      <c r="P85" s="492" t="str">
        <f t="shared" si="110"/>
        <v/>
      </c>
      <c r="Q85" s="492" t="str">
        <f t="shared" si="103"/>
        <v/>
      </c>
      <c r="R85" s="566"/>
      <c r="S85" s="289"/>
      <c r="T85" s="289"/>
      <c r="U85" s="18" t="str">
        <f t="shared" si="111"/>
        <v/>
      </c>
      <c r="V85" s="19" t="str">
        <f>IFERROR(INDEX(PARAMETROS!$B$53:$B$79,MATCH(U85,PARAMETROS!$A$53:$A$79,0)),"")</f>
        <v/>
      </c>
      <c r="W85" s="429"/>
      <c r="X85" s="19"/>
      <c r="Y85" s="22" t="str">
        <f>IFERROR(IF(X85="","",IF(X85="COP","N/A",IF(OR(X85="USD",X85="US"),1,IF(X85="EUR",VLOOKUP(T85,'SH EURO'!$A$6:$B$6567,2,FALSE),"INGRESAR TASA")))),"")</f>
        <v/>
      </c>
      <c r="Z85" s="548" t="str">
        <f t="shared" si="112"/>
        <v/>
      </c>
      <c r="AA85" s="21" t="str">
        <f>IFERROR(IF(X85="","",IF(X85="COP",1,IF(Y85&lt;&gt;"N/A",VLOOKUP(T85,'SH TRM'!$A$9:$B$9145,2,FALSE),"REVISAR"))),"")</f>
        <v/>
      </c>
      <c r="AB85" s="433" t="str">
        <f t="shared" si="113"/>
        <v/>
      </c>
      <c r="AC85" s="347" t="str">
        <f t="shared" si="114"/>
        <v/>
      </c>
      <c r="AD85" s="343" t="str">
        <f t="shared" si="104"/>
        <v/>
      </c>
      <c r="AE85" s="497" t="str">
        <f t="shared" si="89"/>
        <v/>
      </c>
      <c r="AF85" s="907"/>
      <c r="AG85" s="904"/>
      <c r="AH85" s="512"/>
      <c r="AI85" s="266"/>
      <c r="AJ85" s="485"/>
      <c r="AK85" s="485"/>
      <c r="AL85" s="485"/>
      <c r="AM85" s="440">
        <f t="shared" ref="AM85" si="121">COUNTIF(O84:O92,"SI")</f>
        <v>0</v>
      </c>
      <c r="AN85" s="440">
        <f t="shared" ref="AN85:AN86" si="122">+IF(AM85&gt;=2,2,AM85)</f>
        <v>0</v>
      </c>
      <c r="AO85" s="485">
        <f t="shared" si="119"/>
        <v>0</v>
      </c>
      <c r="AP85" s="485"/>
      <c r="AQ85" s="485"/>
    </row>
    <row r="86" spans="1:43" s="246" customFormat="1" ht="30" customHeight="1" x14ac:dyDescent="0.25">
      <c r="A86" s="842"/>
      <c r="B86" s="13"/>
      <c r="C86" s="14"/>
      <c r="D86" s="14" t="str">
        <f>IFERROR(INDEX(DESEMPATE!$D$3:$D$28,MATCH('EXP ESPEC.'!B86,DESEMPATE!$C$3:$C$28,0)),"")</f>
        <v/>
      </c>
      <c r="E86" s="22"/>
      <c r="F86" s="255"/>
      <c r="G86" s="22"/>
      <c r="H86" s="256"/>
      <c r="I86" s="22"/>
      <c r="J86" s="492"/>
      <c r="K86" s="492"/>
      <c r="L86" s="492"/>
      <c r="M86" s="492"/>
      <c r="N86" s="492" t="str">
        <f t="shared" si="108"/>
        <v/>
      </c>
      <c r="O86" s="492" t="str">
        <f t="shared" si="109"/>
        <v/>
      </c>
      <c r="P86" s="492" t="str">
        <f t="shared" si="110"/>
        <v/>
      </c>
      <c r="Q86" s="492" t="str">
        <f t="shared" si="103"/>
        <v/>
      </c>
      <c r="R86" s="566"/>
      <c r="S86" s="289"/>
      <c r="T86" s="289"/>
      <c r="U86" s="18" t="str">
        <f t="shared" si="111"/>
        <v/>
      </c>
      <c r="V86" s="19" t="str">
        <f>IFERROR(INDEX(PARAMETROS!$B$53:$B$79,MATCH(U86,PARAMETROS!$A$53:$A$79,0)),"")</f>
        <v/>
      </c>
      <c r="W86" s="429"/>
      <c r="X86" s="19"/>
      <c r="Y86" s="22" t="str">
        <f>IFERROR(IF(X86="","",IF(X86="COP","N/A",IF(OR(X86="USD",X86="US"),1,IF(X86="EUR",VLOOKUP(T86,'SH EURO'!$A$6:$B$6567,2,FALSE),"INGRESAR TASA")))),"")</f>
        <v/>
      </c>
      <c r="Z86" s="548" t="str">
        <f t="shared" si="112"/>
        <v/>
      </c>
      <c r="AA86" s="21" t="str">
        <f>IFERROR(IF(X86="","",IF(X86="COP",1,IF(Y86&lt;&gt;"N/A",VLOOKUP(T86,'SH TRM'!$A$9:$B$9145,2,FALSE),"REVISAR"))),"")</f>
        <v/>
      </c>
      <c r="AB86" s="433" t="str">
        <f t="shared" si="113"/>
        <v/>
      </c>
      <c r="AC86" s="347" t="str">
        <f t="shared" si="114"/>
        <v/>
      </c>
      <c r="AD86" s="343" t="str">
        <f t="shared" si="104"/>
        <v/>
      </c>
      <c r="AE86" s="497" t="str">
        <f t="shared" si="89"/>
        <v/>
      </c>
      <c r="AF86" s="907"/>
      <c r="AG86" s="904"/>
      <c r="AH86" s="512"/>
      <c r="AI86" s="266"/>
      <c r="AJ86" s="485"/>
      <c r="AK86" s="485"/>
      <c r="AL86" s="485"/>
      <c r="AM86" s="440">
        <f t="shared" ref="AM86" si="123">COUNTIF(P84:P92,"SI")</f>
        <v>0</v>
      </c>
      <c r="AN86" s="440">
        <f t="shared" si="122"/>
        <v>0</v>
      </c>
      <c r="AO86" s="485">
        <f t="shared" si="119"/>
        <v>0</v>
      </c>
      <c r="AP86" s="485"/>
      <c r="AQ86" s="485"/>
    </row>
    <row r="87" spans="1:43" s="246" customFormat="1" ht="30" customHeight="1" x14ac:dyDescent="0.25">
      <c r="A87" s="842"/>
      <c r="B87" s="13"/>
      <c r="C87" s="14"/>
      <c r="D87" s="14" t="str">
        <f>IFERROR(INDEX(DESEMPATE!$D$3:$D$28,MATCH('EXP ESPEC.'!B87,DESEMPATE!$C$3:$C$28,0)),"")</f>
        <v/>
      </c>
      <c r="E87" s="22"/>
      <c r="F87" s="255"/>
      <c r="G87" s="22"/>
      <c r="H87" s="256"/>
      <c r="I87" s="22"/>
      <c r="J87" s="492"/>
      <c r="K87" s="492"/>
      <c r="L87" s="492"/>
      <c r="M87" s="492"/>
      <c r="N87" s="492" t="str">
        <f t="shared" si="108"/>
        <v/>
      </c>
      <c r="O87" s="492" t="str">
        <f t="shared" si="109"/>
        <v/>
      </c>
      <c r="P87" s="492" t="str">
        <f t="shared" si="110"/>
        <v/>
      </c>
      <c r="Q87" s="492" t="str">
        <f t="shared" si="103"/>
        <v/>
      </c>
      <c r="R87" s="566"/>
      <c r="S87" s="289"/>
      <c r="T87" s="289"/>
      <c r="U87" s="18" t="str">
        <f t="shared" si="111"/>
        <v/>
      </c>
      <c r="V87" s="19" t="str">
        <f>IFERROR(INDEX(PARAMETROS!$B$53:$B$79,MATCH(U87,PARAMETROS!$A$53:$A$79,0)),"")</f>
        <v/>
      </c>
      <c r="W87" s="429"/>
      <c r="X87" s="19"/>
      <c r="Y87" s="22" t="str">
        <f>IFERROR(IF(X87="","",IF(X87="COP","N/A",IF(OR(X87="USD",X87="US"),1,IF(X87="EUR",VLOOKUP(T87,'SH EURO'!$A$6:$B$6567,2,FALSE),"INGRESAR TASA")))),"")</f>
        <v/>
      </c>
      <c r="Z87" s="548" t="str">
        <f t="shared" si="112"/>
        <v/>
      </c>
      <c r="AA87" s="21" t="str">
        <f>IFERROR(IF(X87="","",IF(X87="COP",1,IF(Y87&lt;&gt;"N/A",VLOOKUP(T87,'SH TRM'!$A$9:$B$9145,2,FALSE),"REVISAR"))),"")</f>
        <v/>
      </c>
      <c r="AB87" s="433" t="str">
        <f t="shared" si="113"/>
        <v/>
      </c>
      <c r="AC87" s="347" t="str">
        <f t="shared" si="114"/>
        <v/>
      </c>
      <c r="AD87" s="343" t="str">
        <f t="shared" si="104"/>
        <v/>
      </c>
      <c r="AE87" s="497" t="str">
        <f t="shared" si="89"/>
        <v/>
      </c>
      <c r="AF87" s="907"/>
      <c r="AG87" s="904"/>
      <c r="AH87" s="512"/>
      <c r="AI87" s="266"/>
      <c r="AJ87" s="485"/>
      <c r="AK87" s="485"/>
      <c r="AL87" s="485"/>
      <c r="AM87" s="440">
        <f t="shared" ref="AM87" si="124">COUNTIF(Q84:Q92,"SI")</f>
        <v>0</v>
      </c>
      <c r="AN87" s="440">
        <f t="shared" ref="AN87" si="125">+IF(AM87&gt;=1,1,AM87)</f>
        <v>0</v>
      </c>
      <c r="AO87" s="485">
        <f t="shared" si="119"/>
        <v>0</v>
      </c>
      <c r="AP87" s="485"/>
      <c r="AQ87" s="485"/>
    </row>
    <row r="88" spans="1:43" s="246" customFormat="1" ht="30" customHeight="1" x14ac:dyDescent="0.25">
      <c r="A88" s="842"/>
      <c r="B88" s="13"/>
      <c r="C88" s="14"/>
      <c r="D88" s="14" t="str">
        <f>IFERROR(INDEX(DESEMPATE!$D$3:$D$28,MATCH('EXP ESPEC.'!B88,DESEMPATE!$C$3:$C$28,0)),"")</f>
        <v/>
      </c>
      <c r="E88" s="22"/>
      <c r="F88" s="255"/>
      <c r="G88" s="22"/>
      <c r="H88" s="256"/>
      <c r="I88" s="22"/>
      <c r="J88" s="492"/>
      <c r="K88" s="492"/>
      <c r="L88" s="492"/>
      <c r="M88" s="492"/>
      <c r="N88" s="492" t="str">
        <f t="shared" si="108"/>
        <v/>
      </c>
      <c r="O88" s="492" t="str">
        <f t="shared" si="109"/>
        <v/>
      </c>
      <c r="P88" s="492" t="str">
        <f t="shared" si="110"/>
        <v/>
      </c>
      <c r="Q88" s="492" t="str">
        <f t="shared" si="103"/>
        <v/>
      </c>
      <c r="R88" s="566"/>
      <c r="S88" s="289"/>
      <c r="T88" s="289"/>
      <c r="U88" s="18" t="str">
        <f t="shared" si="111"/>
        <v/>
      </c>
      <c r="V88" s="19" t="str">
        <f>IFERROR(INDEX(PARAMETROS!$B$53:$B$79,MATCH(U88,PARAMETROS!$A$53:$A$79,0)),"")</f>
        <v/>
      </c>
      <c r="W88" s="429"/>
      <c r="X88" s="19"/>
      <c r="Y88" s="22" t="str">
        <f>IFERROR(IF(X88="","",IF(X88="COP","N/A",IF(OR(X88="USD",X88="US"),1,IF(X88="EUR",VLOOKUP(T88,'SH EURO'!$A$6:$B$6567,2,FALSE),"INGRESAR TASA")))),"")</f>
        <v/>
      </c>
      <c r="Z88" s="548" t="str">
        <f t="shared" si="112"/>
        <v/>
      </c>
      <c r="AA88" s="21" t="str">
        <f>IFERROR(IF(X88="","",IF(X88="COP",1,IF(Y88&lt;&gt;"N/A",VLOOKUP(T88,'SH TRM'!$A$9:$B$9145,2,FALSE),"REVISAR"))),"")</f>
        <v/>
      </c>
      <c r="AB88" s="433" t="str">
        <f t="shared" si="113"/>
        <v/>
      </c>
      <c r="AC88" s="347" t="str">
        <f t="shared" si="114"/>
        <v/>
      </c>
      <c r="AD88" s="343" t="str">
        <f t="shared" si="104"/>
        <v/>
      </c>
      <c r="AE88" s="497" t="str">
        <f t="shared" si="89"/>
        <v/>
      </c>
      <c r="AF88" s="907"/>
      <c r="AG88" s="904"/>
      <c r="AH88" s="512"/>
      <c r="AI88" s="266"/>
      <c r="AJ88" s="485"/>
      <c r="AK88" s="485"/>
      <c r="AL88" s="485"/>
      <c r="AM88" s="440"/>
      <c r="AN88" s="440"/>
      <c r="AO88" s="485"/>
      <c r="AP88" s="485"/>
      <c r="AQ88" s="485"/>
    </row>
    <row r="89" spans="1:43" s="246" customFormat="1" ht="30" customHeight="1" x14ac:dyDescent="0.25">
      <c r="A89" s="842"/>
      <c r="B89" s="13"/>
      <c r="C89" s="14"/>
      <c r="D89" s="14" t="str">
        <f>IFERROR(INDEX(DESEMPATE!$D$3:$D$28,MATCH('EXP ESPEC.'!B89,DESEMPATE!$C$3:$C$28,0)),"")</f>
        <v/>
      </c>
      <c r="E89" s="22"/>
      <c r="F89" s="255"/>
      <c r="G89" s="22"/>
      <c r="H89" s="256"/>
      <c r="I89" s="22"/>
      <c r="J89" s="492"/>
      <c r="K89" s="492"/>
      <c r="L89" s="492"/>
      <c r="M89" s="492"/>
      <c r="N89" s="492" t="str">
        <f t="shared" si="108"/>
        <v/>
      </c>
      <c r="O89" s="492" t="str">
        <f t="shared" si="109"/>
        <v/>
      </c>
      <c r="P89" s="492" t="str">
        <f t="shared" si="110"/>
        <v/>
      </c>
      <c r="Q89" s="492" t="str">
        <f t="shared" si="103"/>
        <v/>
      </c>
      <c r="R89" s="566"/>
      <c r="S89" s="289"/>
      <c r="T89" s="289"/>
      <c r="U89" s="18" t="str">
        <f t="shared" si="111"/>
        <v/>
      </c>
      <c r="V89" s="19" t="str">
        <f>IFERROR(INDEX(PARAMETROS!$B$53:$B$79,MATCH(U89,PARAMETROS!$A$53:$A$79,0)),"")</f>
        <v/>
      </c>
      <c r="W89" s="429"/>
      <c r="X89" s="19"/>
      <c r="Y89" s="22" t="str">
        <f>IFERROR(IF(X89="","",IF(X89="COP","N/A",IF(OR(X89="USD",X89="US"),1,IF(X89="EUR",VLOOKUP(T89,'SH EURO'!$A$6:$B$6567,2,FALSE),"INGRESAR TASA")))),"")</f>
        <v/>
      </c>
      <c r="Z89" s="548" t="str">
        <f t="shared" si="112"/>
        <v/>
      </c>
      <c r="AA89" s="21" t="str">
        <f>IFERROR(IF(X89="","",IF(X89="COP",1,IF(Y89&lt;&gt;"N/A",VLOOKUP(T89,'SH TRM'!$A$9:$B$9145,2,FALSE),"REVISAR"))),"")</f>
        <v/>
      </c>
      <c r="AB89" s="433" t="str">
        <f t="shared" si="113"/>
        <v/>
      </c>
      <c r="AC89" s="347" t="str">
        <f t="shared" si="114"/>
        <v/>
      </c>
      <c r="AD89" s="343" t="str">
        <f t="shared" si="104"/>
        <v/>
      </c>
      <c r="AE89" s="497" t="str">
        <f t="shared" si="89"/>
        <v/>
      </c>
      <c r="AF89" s="907"/>
      <c r="AG89" s="904"/>
      <c r="AH89" s="512"/>
      <c r="AI89" s="266"/>
      <c r="AJ89" s="485"/>
      <c r="AK89" s="485"/>
      <c r="AL89" s="485"/>
      <c r="AM89" s="440"/>
      <c r="AN89" s="440"/>
      <c r="AO89" s="485"/>
      <c r="AP89" s="485"/>
      <c r="AQ89" s="485"/>
    </row>
    <row r="90" spans="1:43" s="246" customFormat="1" ht="30" customHeight="1" x14ac:dyDescent="0.25">
      <c r="A90" s="843"/>
      <c r="B90" s="13"/>
      <c r="C90" s="14"/>
      <c r="D90" s="14" t="str">
        <f>IFERROR(INDEX(DESEMPATE!$D$3:$D$28,MATCH('EXP ESPEC.'!B90,DESEMPATE!$C$3:$C$28,0)),"")</f>
        <v/>
      </c>
      <c r="E90" s="22"/>
      <c r="F90" s="255"/>
      <c r="G90" s="22"/>
      <c r="H90" s="256"/>
      <c r="I90" s="22"/>
      <c r="J90" s="492"/>
      <c r="K90" s="492"/>
      <c r="L90" s="492"/>
      <c r="M90" s="492"/>
      <c r="N90" s="492" t="str">
        <f t="shared" si="108"/>
        <v/>
      </c>
      <c r="O90" s="492" t="str">
        <f t="shared" si="109"/>
        <v/>
      </c>
      <c r="P90" s="492" t="str">
        <f t="shared" si="110"/>
        <v/>
      </c>
      <c r="Q90" s="492" t="str">
        <f t="shared" si="103"/>
        <v/>
      </c>
      <c r="R90" s="566"/>
      <c r="S90" s="289"/>
      <c r="T90" s="289"/>
      <c r="U90" s="18" t="str">
        <f t="shared" si="111"/>
        <v/>
      </c>
      <c r="V90" s="19" t="str">
        <f>IFERROR(INDEX(PARAMETROS!$B$53:$B$79,MATCH(U90,PARAMETROS!$A$53:$A$79,0)),"")</f>
        <v/>
      </c>
      <c r="W90" s="429"/>
      <c r="X90" s="19"/>
      <c r="Y90" s="22" t="str">
        <f>IFERROR(IF(X90="","",IF(X90="COP","N/A",IF(OR(X90="USD",X90="US"),1,IF(X90="EUR",VLOOKUP(T90,'SH EURO'!$A$6:$B$6567,2,FALSE),"INGRESAR TASA")))),"")</f>
        <v/>
      </c>
      <c r="Z90" s="548" t="str">
        <f t="shared" si="112"/>
        <v/>
      </c>
      <c r="AA90" s="21" t="str">
        <f>IFERROR(IF(X90="","",IF(X90="COP",1,IF(Y90&lt;&gt;"N/A",VLOOKUP(T90,'SH TRM'!$A$9:$B$9145,2,FALSE),"REVISAR"))),"")</f>
        <v/>
      </c>
      <c r="AB90" s="433" t="str">
        <f t="shared" si="113"/>
        <v/>
      </c>
      <c r="AC90" s="347" t="str">
        <f t="shared" si="114"/>
        <v/>
      </c>
      <c r="AD90" s="343" t="str">
        <f t="shared" si="104"/>
        <v/>
      </c>
      <c r="AE90" s="497" t="str">
        <f t="shared" si="89"/>
        <v/>
      </c>
      <c r="AF90" s="907"/>
      <c r="AG90" s="904"/>
      <c r="AH90" s="350"/>
      <c r="AI90" s="266"/>
      <c r="AJ90" s="485"/>
      <c r="AK90" s="485"/>
      <c r="AL90" s="485"/>
      <c r="AM90" s="440"/>
      <c r="AN90" s="440"/>
      <c r="AO90" s="485"/>
      <c r="AP90" s="485"/>
      <c r="AQ90" s="485"/>
    </row>
    <row r="91" spans="1:43" s="246" customFormat="1" ht="30" customHeight="1" x14ac:dyDescent="0.25">
      <c r="A91" s="843"/>
      <c r="B91" s="13"/>
      <c r="C91" s="14"/>
      <c r="D91" s="14" t="str">
        <f>IFERROR(INDEX(DESEMPATE!$D$3:$D$28,MATCH('EXP ESPEC.'!B91,DESEMPATE!$C$3:$C$28,0)),"")</f>
        <v/>
      </c>
      <c r="E91" s="22"/>
      <c r="F91" s="255"/>
      <c r="G91" s="22"/>
      <c r="H91" s="256"/>
      <c r="I91" s="22"/>
      <c r="J91" s="492"/>
      <c r="K91" s="492"/>
      <c r="L91" s="492"/>
      <c r="M91" s="492"/>
      <c r="N91" s="492" t="str">
        <f t="shared" si="108"/>
        <v/>
      </c>
      <c r="O91" s="492" t="str">
        <f t="shared" si="109"/>
        <v/>
      </c>
      <c r="P91" s="492" t="str">
        <f t="shared" si="110"/>
        <v/>
      </c>
      <c r="Q91" s="492" t="str">
        <f t="shared" si="103"/>
        <v/>
      </c>
      <c r="R91" s="567"/>
      <c r="S91" s="289"/>
      <c r="T91" s="289"/>
      <c r="U91" s="18" t="str">
        <f t="shared" si="111"/>
        <v/>
      </c>
      <c r="V91" s="19" t="str">
        <f>IFERROR(INDEX(PARAMETROS!$B$53:$B$79,MATCH(U91,PARAMETROS!$A$53:$A$79,0)),"")</f>
        <v/>
      </c>
      <c r="W91" s="430"/>
      <c r="X91" s="20"/>
      <c r="Y91" s="22" t="str">
        <f>IFERROR(IF(X91="","",IF(X91="COP","N/A",IF(OR(X91="USD",X91="US"),1,IF(X91="EUR",VLOOKUP(T91,'SH EURO'!$A$6:$B$6567,2,FALSE),"INGRESAR TASA")))),"")</f>
        <v/>
      </c>
      <c r="Z91" s="548" t="str">
        <f t="shared" si="112"/>
        <v/>
      </c>
      <c r="AA91" s="21" t="str">
        <f>IFERROR(IF(X91="","",IF(X91="COP",1,IF(Y91&lt;&gt;"N/A",VLOOKUP(T91,'SH TRM'!$A$9:$B$9145,2,FALSE),"REVISAR"))),"")</f>
        <v/>
      </c>
      <c r="AB91" s="433" t="str">
        <f t="shared" si="113"/>
        <v/>
      </c>
      <c r="AC91" s="347" t="str">
        <f t="shared" si="114"/>
        <v/>
      </c>
      <c r="AD91" s="343" t="str">
        <f t="shared" si="104"/>
        <v/>
      </c>
      <c r="AE91" s="497" t="str">
        <f t="shared" si="89"/>
        <v/>
      </c>
      <c r="AF91" s="907"/>
      <c r="AG91" s="904"/>
      <c r="AH91" s="350"/>
      <c r="AI91" s="266"/>
      <c r="AJ91" s="485"/>
      <c r="AK91" s="485"/>
      <c r="AL91" s="485"/>
      <c r="AM91" s="440"/>
      <c r="AN91" s="440"/>
      <c r="AO91" s="485"/>
      <c r="AP91" s="485"/>
      <c r="AQ91" s="485"/>
    </row>
    <row r="92" spans="1:43" s="246" customFormat="1" ht="30" customHeight="1" thickBot="1" x14ac:dyDescent="0.3">
      <c r="A92" s="844"/>
      <c r="B92" s="35"/>
      <c r="C92" s="47"/>
      <c r="D92" s="47" t="str">
        <f>IFERROR(INDEX(DESEMPATE!$D$3:$D$28,MATCH('EXP ESPEC.'!B92,DESEMPATE!$C$3:$C$28,0)),"")</f>
        <v/>
      </c>
      <c r="E92" s="138"/>
      <c r="F92" s="260"/>
      <c r="G92" s="138"/>
      <c r="H92" s="258"/>
      <c r="I92" s="138"/>
      <c r="J92" s="493"/>
      <c r="K92" s="493"/>
      <c r="L92" s="493"/>
      <c r="M92" s="493"/>
      <c r="N92" s="493" t="str">
        <f t="shared" si="108"/>
        <v/>
      </c>
      <c r="O92" s="493" t="str">
        <f t="shared" si="109"/>
        <v/>
      </c>
      <c r="P92" s="493" t="str">
        <f t="shared" si="110"/>
        <v/>
      </c>
      <c r="Q92" s="493" t="str">
        <f t="shared" si="103"/>
        <v/>
      </c>
      <c r="R92" s="568"/>
      <c r="S92" s="312"/>
      <c r="T92" s="312"/>
      <c r="U92" s="38" t="str">
        <f t="shared" si="111"/>
        <v/>
      </c>
      <c r="V92" s="24" t="str">
        <f>IFERROR(INDEX(PARAMETROS!$B$53:$B$79,MATCH(U92,PARAMETROS!$A$53:$A$79,0)),"")</f>
        <v/>
      </c>
      <c r="W92" s="431"/>
      <c r="X92" s="40"/>
      <c r="Y92" s="22" t="str">
        <f>IFERROR(IF(X92="","",IF(X92="COP","N/A",IF(OR(X92="USD",X92="US"),1,IF(X92="EUR",VLOOKUP(T92,'SH EURO'!$A$6:$B$6567,2,FALSE),"INGRESAR TASA")))),"")</f>
        <v/>
      </c>
      <c r="Z92" s="549" t="str">
        <f t="shared" si="112"/>
        <v/>
      </c>
      <c r="AA92" s="21" t="str">
        <f>IFERROR(IF(X92="","",IF(X92="COP",1,IF(Y92&lt;&gt;"N/A",VLOOKUP(T92,'SH TRM'!$A$9:$B$9145,2,FALSE),"REVISAR"))),"")</f>
        <v/>
      </c>
      <c r="AB92" s="434" t="str">
        <f t="shared" si="113"/>
        <v/>
      </c>
      <c r="AC92" s="348" t="str">
        <f t="shared" si="114"/>
        <v/>
      </c>
      <c r="AD92" s="342" t="str">
        <f t="shared" si="104"/>
        <v/>
      </c>
      <c r="AE92" s="345" t="str">
        <f t="shared" si="89"/>
        <v/>
      </c>
      <c r="AF92" s="908"/>
      <c r="AG92" s="905"/>
      <c r="AH92" s="350"/>
      <c r="AI92" s="266"/>
      <c r="AJ92" s="485"/>
      <c r="AK92" s="485"/>
      <c r="AL92" s="485"/>
      <c r="AM92" s="440"/>
      <c r="AN92" s="440"/>
      <c r="AO92" s="485"/>
      <c r="AP92" s="485"/>
      <c r="AQ92" s="485"/>
    </row>
    <row r="93" spans="1:43" s="246" customFormat="1" ht="30" customHeight="1" x14ac:dyDescent="0.25">
      <c r="A93" s="841" t="s">
        <v>161</v>
      </c>
      <c r="B93" s="26"/>
      <c r="C93" s="27"/>
      <c r="D93" s="335" t="str">
        <f>IFERROR(INDEX(DESEMPATE!$D$3:$D$28,MATCH('EXP ESPEC.'!B93,DESEMPATE!$C$3:$C$28,0)),"")</f>
        <v/>
      </c>
      <c r="E93" s="34"/>
      <c r="F93" s="254"/>
      <c r="G93" s="22"/>
      <c r="H93" s="257"/>
      <c r="I93" s="34"/>
      <c r="J93" s="494"/>
      <c r="K93" s="494"/>
      <c r="L93" s="494"/>
      <c r="M93" s="494"/>
      <c r="N93" s="494" t="str">
        <f t="shared" si="108"/>
        <v/>
      </c>
      <c r="O93" s="494" t="str">
        <f t="shared" si="109"/>
        <v/>
      </c>
      <c r="P93" s="494" t="str">
        <f t="shared" si="110"/>
        <v/>
      </c>
      <c r="Q93" s="494" t="str">
        <f t="shared" si="103"/>
        <v/>
      </c>
      <c r="R93" s="565"/>
      <c r="S93" s="311"/>
      <c r="T93" s="311"/>
      <c r="U93" s="30" t="str">
        <f t="shared" si="111"/>
        <v/>
      </c>
      <c r="V93" s="139" t="str">
        <f>IFERROR(INDEX(PARAMETROS!$B$53:$B$79,MATCH(U93,PARAMETROS!$A$53:$A$79,0)),"")</f>
        <v/>
      </c>
      <c r="W93" s="428"/>
      <c r="X93" s="31"/>
      <c r="Y93" s="22" t="str">
        <f>IFERROR(IF(X93="","",IF(X93="COP","N/A",IF(OR(X93="USD",X93="US"),1,IF(X93="EUR",VLOOKUP(T93,'SH EURO'!$A$6:$B$6567,2,FALSE),"INGRESAR TASA")))),"")</f>
        <v/>
      </c>
      <c r="Z93" s="547" t="str">
        <f t="shared" si="112"/>
        <v/>
      </c>
      <c r="AA93" s="21" t="str">
        <f>IFERROR(IF(X93="","",IF(X93="COP",1,IF(Y93&lt;&gt;"N/A",VLOOKUP(T93,'SH TRM'!$A$9:$B$9145,2,FALSE),"REVISAR"))),"")</f>
        <v/>
      </c>
      <c r="AB93" s="432" t="str">
        <f t="shared" si="113"/>
        <v/>
      </c>
      <c r="AC93" s="346" t="str">
        <f t="shared" si="114"/>
        <v/>
      </c>
      <c r="AD93" s="343" t="str">
        <f t="shared" si="104"/>
        <v/>
      </c>
      <c r="AE93" s="497" t="str">
        <f t="shared" si="89"/>
        <v/>
      </c>
      <c r="AF93" s="906" t="str">
        <f t="shared" ref="AF93" si="126">IFERROR(IF(AND(COUNTIF(N93:N101,"SI")&gt;=2,COUNTIF(O93:O101,"SI")&gt;=1,COUNTIF(P93:P101,"SI")&gt;=1,COUNTIF(Q93:Q101,"SI")&gt;=1,COUNTIF(I93:I101,"SI")&gt;=5),"SI","NO"),"")</f>
        <v>NO</v>
      </c>
      <c r="AG93" s="903">
        <f t="shared" ref="AG93" si="127">IFERROR(IF(AF93="SI",AP93,0),"")</f>
        <v>0</v>
      </c>
      <c r="AH93" s="355"/>
      <c r="AI93" s="266"/>
      <c r="AJ93" s="485"/>
      <c r="AK93" s="485"/>
      <c r="AL93" s="485"/>
      <c r="AM93" s="440">
        <f t="shared" ref="AM93" si="128">COUNTIF(N93:N101,"SI")</f>
        <v>0</v>
      </c>
      <c r="AN93" s="440">
        <f t="shared" ref="AN93" si="129">+IF(AM93&gt;=4,4,AM93)</f>
        <v>0</v>
      </c>
      <c r="AO93" s="485">
        <f t="shared" ref="AO93:AO96" si="130">+AN93*100</f>
        <v>0</v>
      </c>
      <c r="AP93" s="485">
        <f t="shared" ref="AP93" si="131">+SUM(AO93:AO96)</f>
        <v>0</v>
      </c>
      <c r="AQ93" s="485"/>
    </row>
    <row r="94" spans="1:43" s="246" customFormat="1" ht="30" customHeight="1" x14ac:dyDescent="0.25">
      <c r="A94" s="842"/>
      <c r="B94" s="13"/>
      <c r="C94" s="14"/>
      <c r="D94" s="14" t="str">
        <f>IFERROR(INDEX(DESEMPATE!$D$3:$D$28,MATCH('EXP ESPEC.'!B94,DESEMPATE!$C$3:$C$28,0)),"")</f>
        <v/>
      </c>
      <c r="E94" s="141"/>
      <c r="F94" s="255"/>
      <c r="G94" s="22"/>
      <c r="H94" s="256"/>
      <c r="I94" s="22"/>
      <c r="J94" s="492"/>
      <c r="K94" s="492"/>
      <c r="L94" s="492"/>
      <c r="M94" s="492"/>
      <c r="N94" s="492" t="str">
        <f t="shared" si="108"/>
        <v/>
      </c>
      <c r="O94" s="492" t="str">
        <f t="shared" si="109"/>
        <v/>
      </c>
      <c r="P94" s="492" t="str">
        <f t="shared" si="110"/>
        <v/>
      </c>
      <c r="Q94" s="492" t="str">
        <f t="shared" si="103"/>
        <v/>
      </c>
      <c r="R94" s="566"/>
      <c r="S94" s="289"/>
      <c r="T94" s="289"/>
      <c r="U94" s="18" t="str">
        <f t="shared" si="111"/>
        <v/>
      </c>
      <c r="V94" s="19" t="str">
        <f>IFERROR(INDEX(PARAMETROS!$B$53:$B$79,MATCH(U94,PARAMETROS!$A$53:$A$79,0)),"")</f>
        <v/>
      </c>
      <c r="W94" s="429"/>
      <c r="X94" s="19"/>
      <c r="Y94" s="22" t="str">
        <f>IFERROR(IF(X94="","",IF(X94="COP","N/A",IF(OR(X94="USD",X94="US"),1,IF(X94="EUR",VLOOKUP(T94,'SH EURO'!$A$6:$B$6567,2,FALSE),"INGRESAR TASA")))),"")</f>
        <v/>
      </c>
      <c r="Z94" s="548" t="str">
        <f t="shared" si="112"/>
        <v/>
      </c>
      <c r="AA94" s="21" t="str">
        <f>IFERROR(IF(X94="","",IF(X94="COP",1,IF(Y94&lt;&gt;"N/A",VLOOKUP(T94,'SH TRM'!$A$9:$B$9145,2,FALSE),"REVISAR"))),"")</f>
        <v/>
      </c>
      <c r="AB94" s="433" t="str">
        <f t="shared" si="113"/>
        <v/>
      </c>
      <c r="AC94" s="347" t="str">
        <f t="shared" si="114"/>
        <v/>
      </c>
      <c r="AD94" s="343" t="str">
        <f t="shared" si="104"/>
        <v/>
      </c>
      <c r="AE94" s="497" t="str">
        <f t="shared" si="89"/>
        <v/>
      </c>
      <c r="AF94" s="907"/>
      <c r="AG94" s="904"/>
      <c r="AH94" s="512"/>
      <c r="AI94" s="266"/>
      <c r="AJ94" s="485"/>
      <c r="AK94" s="485"/>
      <c r="AL94" s="485"/>
      <c r="AM94" s="440">
        <f t="shared" ref="AM94" si="132">COUNTIF(O93:O101,"SI")</f>
        <v>0</v>
      </c>
      <c r="AN94" s="440">
        <f t="shared" ref="AN94:AN95" si="133">+IF(AM94&gt;=2,2,AM94)</f>
        <v>0</v>
      </c>
      <c r="AO94" s="485">
        <f t="shared" si="130"/>
        <v>0</v>
      </c>
      <c r="AP94" s="485"/>
      <c r="AQ94" s="485"/>
    </row>
    <row r="95" spans="1:43" s="246" customFormat="1" ht="30" customHeight="1" x14ac:dyDescent="0.25">
      <c r="A95" s="842"/>
      <c r="B95" s="13"/>
      <c r="C95" s="14"/>
      <c r="D95" s="14" t="str">
        <f>IFERROR(INDEX(DESEMPATE!$D$3:$D$28,MATCH('EXP ESPEC.'!B95,DESEMPATE!$C$3:$C$28,0)),"")</f>
        <v/>
      </c>
      <c r="E95" s="22"/>
      <c r="F95" s="255"/>
      <c r="G95" s="22"/>
      <c r="H95" s="256"/>
      <c r="I95" s="22"/>
      <c r="J95" s="492"/>
      <c r="K95" s="492"/>
      <c r="L95" s="492"/>
      <c r="M95" s="492"/>
      <c r="N95" s="492" t="str">
        <f t="shared" si="108"/>
        <v/>
      </c>
      <c r="O95" s="492" t="str">
        <f t="shared" si="109"/>
        <v/>
      </c>
      <c r="P95" s="492" t="str">
        <f t="shared" si="110"/>
        <v/>
      </c>
      <c r="Q95" s="492" t="str">
        <f t="shared" si="103"/>
        <v/>
      </c>
      <c r="R95" s="566"/>
      <c r="S95" s="289"/>
      <c r="T95" s="289"/>
      <c r="U95" s="18" t="str">
        <f t="shared" si="111"/>
        <v/>
      </c>
      <c r="V95" s="19" t="str">
        <f>IFERROR(INDEX(PARAMETROS!$B$53:$B$79,MATCH(U95,PARAMETROS!$A$53:$A$79,0)),"")</f>
        <v/>
      </c>
      <c r="W95" s="429"/>
      <c r="X95" s="19"/>
      <c r="Y95" s="22" t="str">
        <f>IFERROR(IF(X95="","",IF(X95="COP","N/A",IF(OR(X95="USD",X95="US"),1,IF(X95="EUR",VLOOKUP(T95,'SH EURO'!$A$6:$B$6567,2,FALSE),"INGRESAR TASA")))),"")</f>
        <v/>
      </c>
      <c r="Z95" s="548" t="str">
        <f t="shared" si="112"/>
        <v/>
      </c>
      <c r="AA95" s="21" t="str">
        <f>IFERROR(IF(X95="","",IF(X95="COP",1,IF(Y95&lt;&gt;"N/A",VLOOKUP(T95,'SH TRM'!$A$9:$B$9145,2,FALSE),"REVISAR"))),"")</f>
        <v/>
      </c>
      <c r="AB95" s="433" t="str">
        <f t="shared" si="113"/>
        <v/>
      </c>
      <c r="AC95" s="347" t="str">
        <f t="shared" si="114"/>
        <v/>
      </c>
      <c r="AD95" s="343" t="str">
        <f t="shared" si="104"/>
        <v/>
      </c>
      <c r="AE95" s="497" t="str">
        <f t="shared" si="89"/>
        <v/>
      </c>
      <c r="AF95" s="907"/>
      <c r="AG95" s="904"/>
      <c r="AH95" s="512"/>
      <c r="AI95" s="266"/>
      <c r="AJ95" s="485"/>
      <c r="AK95" s="485"/>
      <c r="AL95" s="485"/>
      <c r="AM95" s="440">
        <f t="shared" ref="AM95" si="134">COUNTIF(P93:P101,"SI")</f>
        <v>0</v>
      </c>
      <c r="AN95" s="440">
        <f t="shared" si="133"/>
        <v>0</v>
      </c>
      <c r="AO95" s="485">
        <f t="shared" si="130"/>
        <v>0</v>
      </c>
      <c r="AP95" s="485"/>
      <c r="AQ95" s="485"/>
    </row>
    <row r="96" spans="1:43" s="246" customFormat="1" ht="30" customHeight="1" x14ac:dyDescent="0.25">
      <c r="A96" s="842"/>
      <c r="B96" s="13"/>
      <c r="C96" s="14"/>
      <c r="D96" s="14" t="str">
        <f>IFERROR(INDEX(DESEMPATE!$D$3:$D$28,MATCH('EXP ESPEC.'!B96,DESEMPATE!$C$3:$C$28,0)),"")</f>
        <v/>
      </c>
      <c r="E96" s="22"/>
      <c r="F96" s="255"/>
      <c r="G96" s="22"/>
      <c r="H96" s="256"/>
      <c r="I96" s="22"/>
      <c r="J96" s="492"/>
      <c r="K96" s="492"/>
      <c r="L96" s="492"/>
      <c r="M96" s="492"/>
      <c r="N96" s="492" t="str">
        <f t="shared" si="108"/>
        <v/>
      </c>
      <c r="O96" s="492" t="str">
        <f t="shared" si="109"/>
        <v/>
      </c>
      <c r="P96" s="492" t="str">
        <f t="shared" si="110"/>
        <v/>
      </c>
      <c r="Q96" s="492" t="str">
        <f t="shared" si="103"/>
        <v/>
      </c>
      <c r="R96" s="566"/>
      <c r="S96" s="289"/>
      <c r="T96" s="289"/>
      <c r="U96" s="18" t="str">
        <f t="shared" si="111"/>
        <v/>
      </c>
      <c r="V96" s="19" t="str">
        <f>IFERROR(INDEX(PARAMETROS!$B$53:$B$79,MATCH(U96,PARAMETROS!$A$53:$A$79,0)),"")</f>
        <v/>
      </c>
      <c r="W96" s="429"/>
      <c r="X96" s="19"/>
      <c r="Y96" s="22" t="str">
        <f>IFERROR(IF(X96="","",IF(X96="COP","N/A",IF(OR(X96="USD",X96="US"),1,IF(X96="EUR",VLOOKUP(T96,'SH EURO'!$A$6:$B$6567,2,FALSE),"INGRESAR TASA")))),"")</f>
        <v/>
      </c>
      <c r="Z96" s="548" t="str">
        <f t="shared" si="112"/>
        <v/>
      </c>
      <c r="AA96" s="21" t="str">
        <f>IFERROR(IF(X96="","",IF(X96="COP",1,IF(Y96&lt;&gt;"N/A",VLOOKUP(T96,'SH TRM'!$A$9:$B$9145,2,FALSE),"REVISAR"))),"")</f>
        <v/>
      </c>
      <c r="AB96" s="433" t="str">
        <f t="shared" si="113"/>
        <v/>
      </c>
      <c r="AC96" s="347" t="str">
        <f t="shared" si="114"/>
        <v/>
      </c>
      <c r="AD96" s="343" t="str">
        <f t="shared" si="104"/>
        <v/>
      </c>
      <c r="AE96" s="497" t="str">
        <f t="shared" si="89"/>
        <v/>
      </c>
      <c r="AF96" s="907"/>
      <c r="AG96" s="904"/>
      <c r="AH96" s="512"/>
      <c r="AI96" s="266"/>
      <c r="AJ96" s="485"/>
      <c r="AK96" s="485"/>
      <c r="AL96" s="485"/>
      <c r="AM96" s="440">
        <f t="shared" ref="AM96" si="135">COUNTIF(Q93:Q101,"SI")</f>
        <v>0</v>
      </c>
      <c r="AN96" s="440">
        <f t="shared" ref="AN96" si="136">+IF(AM96&gt;=1,1,AM96)</f>
        <v>0</v>
      </c>
      <c r="AO96" s="485">
        <f t="shared" si="130"/>
        <v>0</v>
      </c>
      <c r="AP96" s="485"/>
      <c r="AQ96" s="485"/>
    </row>
    <row r="97" spans="1:43" s="246" customFormat="1" ht="30" customHeight="1" x14ac:dyDescent="0.25">
      <c r="A97" s="842"/>
      <c r="B97" s="13"/>
      <c r="C97" s="14"/>
      <c r="D97" s="14" t="str">
        <f>IFERROR(INDEX(DESEMPATE!$D$3:$D$28,MATCH('EXP ESPEC.'!B97,DESEMPATE!$C$3:$C$28,0)),"")</f>
        <v/>
      </c>
      <c r="E97" s="22"/>
      <c r="F97" s="255"/>
      <c r="G97" s="22"/>
      <c r="H97" s="256"/>
      <c r="I97" s="22"/>
      <c r="J97" s="492"/>
      <c r="K97" s="492"/>
      <c r="L97" s="492"/>
      <c r="M97" s="492"/>
      <c r="N97" s="492" t="str">
        <f t="shared" si="108"/>
        <v/>
      </c>
      <c r="O97" s="492" t="str">
        <f t="shared" si="109"/>
        <v/>
      </c>
      <c r="P97" s="492" t="str">
        <f t="shared" si="110"/>
        <v/>
      </c>
      <c r="Q97" s="492" t="str">
        <f t="shared" si="103"/>
        <v/>
      </c>
      <c r="R97" s="566"/>
      <c r="S97" s="289"/>
      <c r="T97" s="289"/>
      <c r="U97" s="18" t="str">
        <f t="shared" si="111"/>
        <v/>
      </c>
      <c r="V97" s="19" t="str">
        <f>IFERROR(INDEX(PARAMETROS!$B$53:$B$79,MATCH(U97,PARAMETROS!$A$53:$A$79,0)),"")</f>
        <v/>
      </c>
      <c r="W97" s="429"/>
      <c r="X97" s="19"/>
      <c r="Y97" s="22" t="str">
        <f>IFERROR(IF(X97="","",IF(X97="COP","N/A",IF(OR(X97="USD",X97="US"),1,IF(X97="EUR",VLOOKUP(T97,'SH EURO'!$A$6:$B$6567,2,FALSE),"INGRESAR TASA")))),"")</f>
        <v/>
      </c>
      <c r="Z97" s="548" t="str">
        <f t="shared" si="112"/>
        <v/>
      </c>
      <c r="AA97" s="21" t="str">
        <f>IFERROR(IF(X97="","",IF(X97="COP",1,IF(Y97&lt;&gt;"N/A",VLOOKUP(T97,'SH TRM'!$A$9:$B$9145,2,FALSE),"REVISAR"))),"")</f>
        <v/>
      </c>
      <c r="AB97" s="433" t="str">
        <f t="shared" si="113"/>
        <v/>
      </c>
      <c r="AC97" s="347" t="str">
        <f t="shared" si="114"/>
        <v/>
      </c>
      <c r="AD97" s="343" t="str">
        <f t="shared" si="104"/>
        <v/>
      </c>
      <c r="AE97" s="497" t="str">
        <f t="shared" si="89"/>
        <v/>
      </c>
      <c r="AF97" s="907"/>
      <c r="AG97" s="904"/>
      <c r="AH97" s="512"/>
      <c r="AI97" s="266"/>
      <c r="AJ97" s="485"/>
      <c r="AK97" s="485"/>
      <c r="AL97" s="485"/>
      <c r="AM97" s="440"/>
      <c r="AN97" s="440"/>
      <c r="AO97" s="485"/>
      <c r="AP97" s="485"/>
      <c r="AQ97" s="485"/>
    </row>
    <row r="98" spans="1:43" s="246" customFormat="1" ht="30" customHeight="1" x14ac:dyDescent="0.25">
      <c r="A98" s="842"/>
      <c r="B98" s="13"/>
      <c r="C98" s="14"/>
      <c r="D98" s="14" t="str">
        <f>IFERROR(INDEX(DESEMPATE!$D$3:$D$28,MATCH('EXP ESPEC.'!B98,DESEMPATE!$C$3:$C$28,0)),"")</f>
        <v/>
      </c>
      <c r="E98" s="22"/>
      <c r="F98" s="255"/>
      <c r="G98" s="22"/>
      <c r="H98" s="256"/>
      <c r="I98" s="22"/>
      <c r="J98" s="492"/>
      <c r="K98" s="492"/>
      <c r="L98" s="492"/>
      <c r="M98" s="492"/>
      <c r="N98" s="492" t="str">
        <f t="shared" si="108"/>
        <v/>
      </c>
      <c r="O98" s="492" t="str">
        <f t="shared" si="109"/>
        <v/>
      </c>
      <c r="P98" s="492" t="str">
        <f t="shared" si="110"/>
        <v/>
      </c>
      <c r="Q98" s="492" t="str">
        <f t="shared" si="103"/>
        <v/>
      </c>
      <c r="R98" s="566"/>
      <c r="S98" s="289"/>
      <c r="T98" s="289"/>
      <c r="U98" s="18" t="str">
        <f t="shared" si="111"/>
        <v/>
      </c>
      <c r="V98" s="19" t="str">
        <f>IFERROR(INDEX(PARAMETROS!$B$53:$B$79,MATCH(U98,PARAMETROS!$A$53:$A$79,0)),"")</f>
        <v/>
      </c>
      <c r="W98" s="429"/>
      <c r="X98" s="19"/>
      <c r="Y98" s="22" t="str">
        <f>IFERROR(IF(X98="","",IF(X98="COP","N/A",IF(OR(X98="USD",X98="US"),1,IF(X98="EUR",VLOOKUP(T98,'SH EURO'!$A$6:$B$6567,2,FALSE),"INGRESAR TASA")))),"")</f>
        <v/>
      </c>
      <c r="Z98" s="548" t="str">
        <f t="shared" si="112"/>
        <v/>
      </c>
      <c r="AA98" s="21" t="str">
        <f>IFERROR(IF(X98="","",IF(X98="COP",1,IF(Y98&lt;&gt;"N/A",VLOOKUP(T98,'SH TRM'!$A$9:$B$9145,2,FALSE),"REVISAR"))),"")</f>
        <v/>
      </c>
      <c r="AB98" s="433" t="str">
        <f t="shared" si="113"/>
        <v/>
      </c>
      <c r="AC98" s="347" t="str">
        <f t="shared" si="114"/>
        <v/>
      </c>
      <c r="AD98" s="343" t="str">
        <f t="shared" si="104"/>
        <v/>
      </c>
      <c r="AE98" s="497" t="str">
        <f t="shared" si="89"/>
        <v/>
      </c>
      <c r="AF98" s="907"/>
      <c r="AG98" s="904"/>
      <c r="AH98" s="512"/>
      <c r="AI98" s="266"/>
      <c r="AJ98" s="485"/>
      <c r="AK98" s="485"/>
      <c r="AL98" s="485"/>
      <c r="AM98" s="440"/>
      <c r="AN98" s="440"/>
      <c r="AO98" s="485"/>
      <c r="AP98" s="485"/>
      <c r="AQ98" s="485"/>
    </row>
    <row r="99" spans="1:43" s="246" customFormat="1" ht="30" customHeight="1" x14ac:dyDescent="0.25">
      <c r="A99" s="843"/>
      <c r="B99" s="13"/>
      <c r="C99" s="14"/>
      <c r="D99" s="14" t="str">
        <f>IFERROR(INDEX(DESEMPATE!$D$3:$D$28,MATCH('EXP ESPEC.'!B99,DESEMPATE!$C$3:$C$28,0)),"")</f>
        <v/>
      </c>
      <c r="E99" s="22"/>
      <c r="F99" s="255"/>
      <c r="G99" s="22"/>
      <c r="H99" s="256"/>
      <c r="I99" s="22"/>
      <c r="J99" s="492"/>
      <c r="K99" s="492"/>
      <c r="L99" s="492"/>
      <c r="M99" s="492"/>
      <c r="N99" s="492" t="str">
        <f t="shared" si="108"/>
        <v/>
      </c>
      <c r="O99" s="492" t="str">
        <f t="shared" si="109"/>
        <v/>
      </c>
      <c r="P99" s="492" t="str">
        <f t="shared" si="110"/>
        <v/>
      </c>
      <c r="Q99" s="492" t="str">
        <f t="shared" si="103"/>
        <v/>
      </c>
      <c r="R99" s="566"/>
      <c r="S99" s="289"/>
      <c r="T99" s="289"/>
      <c r="U99" s="18" t="str">
        <f t="shared" si="111"/>
        <v/>
      </c>
      <c r="V99" s="19" t="str">
        <f>IFERROR(INDEX(PARAMETROS!$B$53:$B$79,MATCH(U99,PARAMETROS!$A$53:$A$79,0)),"")</f>
        <v/>
      </c>
      <c r="W99" s="429"/>
      <c r="X99" s="19"/>
      <c r="Y99" s="22" t="str">
        <f>IFERROR(IF(X99="","",IF(X99="COP","N/A",IF(OR(X99="USD",X99="US"),1,IF(X99="EUR",VLOOKUP(T99,'SH EURO'!$A$6:$B$6567,2,FALSE),"INGRESAR TASA")))),"")</f>
        <v/>
      </c>
      <c r="Z99" s="548" t="str">
        <f t="shared" si="112"/>
        <v/>
      </c>
      <c r="AA99" s="21" t="str">
        <f>IFERROR(IF(X99="","",IF(X99="COP",1,IF(Y99&lt;&gt;"N/A",VLOOKUP(T99,'SH TRM'!$A$9:$B$9145,2,FALSE),"REVISAR"))),"")</f>
        <v/>
      </c>
      <c r="AB99" s="433" t="str">
        <f t="shared" si="113"/>
        <v/>
      </c>
      <c r="AC99" s="347" t="str">
        <f t="shared" si="114"/>
        <v/>
      </c>
      <c r="AD99" s="343" t="str">
        <f t="shared" si="104"/>
        <v/>
      </c>
      <c r="AE99" s="497" t="str">
        <f t="shared" si="89"/>
        <v/>
      </c>
      <c r="AF99" s="907"/>
      <c r="AG99" s="904"/>
      <c r="AH99" s="350"/>
      <c r="AI99" s="266"/>
      <c r="AJ99" s="485"/>
      <c r="AK99" s="485"/>
      <c r="AL99" s="485"/>
      <c r="AM99" s="440"/>
      <c r="AN99" s="440"/>
      <c r="AO99" s="485"/>
      <c r="AP99" s="485"/>
      <c r="AQ99" s="485"/>
    </row>
    <row r="100" spans="1:43" s="246" customFormat="1" ht="30" customHeight="1" x14ac:dyDescent="0.25">
      <c r="A100" s="843"/>
      <c r="B100" s="13"/>
      <c r="C100" s="14"/>
      <c r="D100" s="14" t="str">
        <f>IFERROR(INDEX(DESEMPATE!$D$3:$D$28,MATCH('EXP ESPEC.'!B100,DESEMPATE!$C$3:$C$28,0)),"")</f>
        <v/>
      </c>
      <c r="E100" s="22"/>
      <c r="F100" s="255"/>
      <c r="G100" s="22"/>
      <c r="H100" s="256"/>
      <c r="I100" s="22"/>
      <c r="J100" s="492"/>
      <c r="K100" s="492"/>
      <c r="L100" s="492"/>
      <c r="M100" s="492"/>
      <c r="N100" s="492" t="str">
        <f t="shared" si="108"/>
        <v/>
      </c>
      <c r="O100" s="492" t="str">
        <f t="shared" si="109"/>
        <v/>
      </c>
      <c r="P100" s="492" t="str">
        <f t="shared" si="110"/>
        <v/>
      </c>
      <c r="Q100" s="492" t="str">
        <f t="shared" si="103"/>
        <v/>
      </c>
      <c r="R100" s="567"/>
      <c r="S100" s="289"/>
      <c r="T100" s="289"/>
      <c r="U100" s="18" t="str">
        <f t="shared" si="111"/>
        <v/>
      </c>
      <c r="V100" s="19" t="str">
        <f>IFERROR(INDEX(PARAMETROS!$B$53:$B$79,MATCH(U100,PARAMETROS!$A$53:$A$79,0)),"")</f>
        <v/>
      </c>
      <c r="W100" s="430"/>
      <c r="X100" s="20"/>
      <c r="Y100" s="22" t="str">
        <f>IFERROR(IF(X100="","",IF(X100="COP","N/A",IF(OR(X100="USD",X100="US"),1,IF(X100="EUR",VLOOKUP(T100,'SH EURO'!$A$6:$B$6567,2,FALSE),"INGRESAR TASA")))),"")</f>
        <v/>
      </c>
      <c r="Z100" s="548" t="str">
        <f t="shared" si="112"/>
        <v/>
      </c>
      <c r="AA100" s="21" t="str">
        <f>IFERROR(IF(X100="","",IF(X100="COP",1,IF(Y100&lt;&gt;"N/A",VLOOKUP(T100,'SH TRM'!$A$9:$B$9145,2,FALSE),"REVISAR"))),"")</f>
        <v/>
      </c>
      <c r="AB100" s="433" t="str">
        <f t="shared" si="113"/>
        <v/>
      </c>
      <c r="AC100" s="347" t="str">
        <f t="shared" si="114"/>
        <v/>
      </c>
      <c r="AD100" s="343" t="str">
        <f t="shared" si="104"/>
        <v/>
      </c>
      <c r="AE100" s="497" t="str">
        <f t="shared" si="89"/>
        <v/>
      </c>
      <c r="AF100" s="907"/>
      <c r="AG100" s="904"/>
      <c r="AH100" s="350"/>
      <c r="AI100" s="266"/>
      <c r="AJ100" s="485"/>
      <c r="AK100" s="485"/>
      <c r="AL100" s="485"/>
      <c r="AM100" s="440"/>
      <c r="AN100" s="440"/>
      <c r="AO100" s="485"/>
      <c r="AP100" s="485"/>
      <c r="AQ100" s="485"/>
    </row>
    <row r="101" spans="1:43" s="246" customFormat="1" ht="30" customHeight="1" thickBot="1" x14ac:dyDescent="0.3">
      <c r="A101" s="844"/>
      <c r="B101" s="35"/>
      <c r="C101" s="47"/>
      <c r="D101" s="47" t="str">
        <f>IFERROR(INDEX(DESEMPATE!$D$3:$D$28,MATCH('EXP ESPEC.'!B101,DESEMPATE!$C$3:$C$28,0)),"")</f>
        <v/>
      </c>
      <c r="E101" s="138"/>
      <c r="F101" s="260"/>
      <c r="G101" s="138"/>
      <c r="H101" s="258"/>
      <c r="I101" s="138"/>
      <c r="J101" s="493"/>
      <c r="K101" s="493"/>
      <c r="L101" s="493"/>
      <c r="M101" s="493"/>
      <c r="N101" s="493" t="str">
        <f t="shared" si="108"/>
        <v/>
      </c>
      <c r="O101" s="493" t="str">
        <f t="shared" si="109"/>
        <v/>
      </c>
      <c r="P101" s="493" t="str">
        <f t="shared" si="110"/>
        <v/>
      </c>
      <c r="Q101" s="493" t="str">
        <f t="shared" si="103"/>
        <v/>
      </c>
      <c r="R101" s="568"/>
      <c r="S101" s="312"/>
      <c r="T101" s="312"/>
      <c r="U101" s="38" t="str">
        <f t="shared" si="111"/>
        <v/>
      </c>
      <c r="V101" s="24" t="str">
        <f>IFERROR(INDEX(PARAMETROS!$B$53:$B$79,MATCH(U101,PARAMETROS!$A$53:$A$79,0)),"")</f>
        <v/>
      </c>
      <c r="W101" s="431"/>
      <c r="X101" s="40"/>
      <c r="Y101" s="22" t="str">
        <f>IFERROR(IF(X101="","",IF(X101="COP","N/A",IF(OR(X101="USD",X101="US"),1,IF(X101="EUR",VLOOKUP(T101,'SH EURO'!$A$6:$B$6567,2,FALSE),"INGRESAR TASA")))),"")</f>
        <v/>
      </c>
      <c r="Z101" s="549" t="str">
        <f t="shared" si="112"/>
        <v/>
      </c>
      <c r="AA101" s="21" t="str">
        <f>IFERROR(IF(X101="","",IF(X101="COP",1,IF(Y101&lt;&gt;"N/A",VLOOKUP(T101,'SH TRM'!$A$9:$B$9145,2,FALSE),"REVISAR"))),"")</f>
        <v/>
      </c>
      <c r="AB101" s="434" t="str">
        <f t="shared" si="113"/>
        <v/>
      </c>
      <c r="AC101" s="348" t="str">
        <f t="shared" si="114"/>
        <v/>
      </c>
      <c r="AD101" s="342" t="str">
        <f t="shared" si="104"/>
        <v/>
      </c>
      <c r="AE101" s="345" t="str">
        <f t="shared" si="89"/>
        <v/>
      </c>
      <c r="AF101" s="908"/>
      <c r="AG101" s="905"/>
      <c r="AH101" s="350"/>
      <c r="AI101" s="266"/>
      <c r="AJ101" s="485"/>
      <c r="AK101" s="485"/>
      <c r="AL101" s="485"/>
      <c r="AM101" s="440"/>
      <c r="AN101" s="440"/>
      <c r="AO101" s="485"/>
      <c r="AP101" s="485"/>
      <c r="AQ101" s="485"/>
    </row>
    <row r="102" spans="1:43" s="246" customFormat="1" ht="30" customHeight="1" x14ac:dyDescent="0.25">
      <c r="A102" s="841" t="s">
        <v>162</v>
      </c>
      <c r="B102" s="26"/>
      <c r="C102" s="27"/>
      <c r="D102" s="335" t="str">
        <f>IFERROR(INDEX(DESEMPATE!$D$3:$D$28,MATCH('EXP ESPEC.'!B102,DESEMPATE!$C$3:$C$28,0)),"")</f>
        <v/>
      </c>
      <c r="E102" s="34"/>
      <c r="F102" s="254"/>
      <c r="G102" s="22"/>
      <c r="H102" s="257"/>
      <c r="I102" s="34"/>
      <c r="J102" s="494"/>
      <c r="K102" s="494"/>
      <c r="L102" s="494"/>
      <c r="M102" s="494"/>
      <c r="N102" s="494" t="str">
        <f t="shared" si="108"/>
        <v/>
      </c>
      <c r="O102" s="494" t="str">
        <f t="shared" si="109"/>
        <v/>
      </c>
      <c r="P102" s="494" t="str">
        <f t="shared" si="110"/>
        <v/>
      </c>
      <c r="Q102" s="494" t="str">
        <f t="shared" si="103"/>
        <v/>
      </c>
      <c r="R102" s="565"/>
      <c r="S102" s="311"/>
      <c r="T102" s="311"/>
      <c r="U102" s="30" t="str">
        <f t="shared" si="111"/>
        <v/>
      </c>
      <c r="V102" s="139" t="str">
        <f>IFERROR(INDEX(PARAMETROS!$B$53:$B$79,MATCH(U102,PARAMETROS!$A$53:$A$79,0)),"")</f>
        <v/>
      </c>
      <c r="W102" s="428"/>
      <c r="X102" s="31"/>
      <c r="Y102" s="22" t="str">
        <f>IFERROR(IF(X102="","",IF(X102="COP","N/A",IF(OR(X102="USD",X102="US"),1,IF(X102="EUR",VLOOKUP(T102,'SH EURO'!$A$6:$B$6567,2,FALSE),"INGRESAR TASA")))),"")</f>
        <v/>
      </c>
      <c r="Z102" s="547" t="str">
        <f t="shared" si="112"/>
        <v/>
      </c>
      <c r="AA102" s="21" t="str">
        <f>IFERROR(IF(X102="","",IF(X102="COP",1,IF(Y102&lt;&gt;"N/A",VLOOKUP(T102,'SH TRM'!$A$9:$B$9145,2,FALSE),"REVISAR"))),"")</f>
        <v/>
      </c>
      <c r="AB102" s="432" t="str">
        <f t="shared" si="113"/>
        <v/>
      </c>
      <c r="AC102" s="346" t="str">
        <f t="shared" si="114"/>
        <v/>
      </c>
      <c r="AD102" s="343" t="str">
        <f t="shared" si="104"/>
        <v/>
      </c>
      <c r="AE102" s="497" t="str">
        <f t="shared" si="89"/>
        <v/>
      </c>
      <c r="AF102" s="906" t="str">
        <f t="shared" ref="AF102" si="137">IFERROR(IF(AND(COUNTIF(N102:N110,"SI")&gt;=2,COUNTIF(O102:O110,"SI")&gt;=1,COUNTIF(P102:P110,"SI")&gt;=1,COUNTIF(Q102:Q110,"SI")&gt;=1,COUNTIF(I102:I110,"SI")&gt;=5),"SI","NO"),"")</f>
        <v>NO</v>
      </c>
      <c r="AG102" s="903">
        <f t="shared" ref="AG102" si="138">IFERROR(IF(AF102="SI",AP102,0),"")</f>
        <v>0</v>
      </c>
      <c r="AH102" s="355"/>
      <c r="AI102" s="266"/>
      <c r="AJ102" s="485"/>
      <c r="AK102" s="485"/>
      <c r="AL102" s="485"/>
      <c r="AM102" s="440">
        <f t="shared" ref="AM102" si="139">COUNTIF(N102:N110,"SI")</f>
        <v>0</v>
      </c>
      <c r="AN102" s="440">
        <f t="shared" ref="AN102" si="140">+IF(AM102&gt;=4,4,AM102)</f>
        <v>0</v>
      </c>
      <c r="AO102" s="485">
        <f t="shared" ref="AO102:AO105" si="141">+AN102*100</f>
        <v>0</v>
      </c>
      <c r="AP102" s="485">
        <f t="shared" ref="AP102" si="142">+SUM(AO102:AO105)</f>
        <v>0</v>
      </c>
      <c r="AQ102" s="485"/>
    </row>
    <row r="103" spans="1:43" s="246" customFormat="1" ht="30" customHeight="1" x14ac:dyDescent="0.25">
      <c r="A103" s="842"/>
      <c r="B103" s="13"/>
      <c r="C103" s="14"/>
      <c r="D103" s="14" t="str">
        <f>IFERROR(INDEX(DESEMPATE!$D$3:$D$28,MATCH('EXP ESPEC.'!B103,DESEMPATE!$C$3:$C$28,0)),"")</f>
        <v/>
      </c>
      <c r="E103" s="141"/>
      <c r="F103" s="255"/>
      <c r="G103" s="22"/>
      <c r="H103" s="256"/>
      <c r="I103" s="22"/>
      <c r="J103" s="492"/>
      <c r="K103" s="492"/>
      <c r="L103" s="492"/>
      <c r="M103" s="492"/>
      <c r="N103" s="492" t="str">
        <f t="shared" si="108"/>
        <v/>
      </c>
      <c r="O103" s="492" t="str">
        <f t="shared" si="109"/>
        <v/>
      </c>
      <c r="P103" s="492" t="str">
        <f t="shared" si="110"/>
        <v/>
      </c>
      <c r="Q103" s="492" t="str">
        <f t="shared" si="103"/>
        <v/>
      </c>
      <c r="R103" s="566"/>
      <c r="S103" s="289"/>
      <c r="T103" s="289"/>
      <c r="U103" s="18" t="str">
        <f t="shared" si="111"/>
        <v/>
      </c>
      <c r="V103" s="19" t="str">
        <f>IFERROR(INDEX(PARAMETROS!$B$53:$B$79,MATCH(U103,PARAMETROS!$A$53:$A$79,0)),"")</f>
        <v/>
      </c>
      <c r="W103" s="429"/>
      <c r="X103" s="19"/>
      <c r="Y103" s="22" t="str">
        <f>IFERROR(IF(X103="","",IF(X103="COP","N/A",IF(OR(X103="USD",X103="US"),1,IF(X103="EUR",VLOOKUP(T103,'SH EURO'!$A$6:$B$6567,2,FALSE),"INGRESAR TASA")))),"")</f>
        <v/>
      </c>
      <c r="Z103" s="548" t="str">
        <f t="shared" si="112"/>
        <v/>
      </c>
      <c r="AA103" s="21" t="str">
        <f>IFERROR(IF(X103="","",IF(X103="COP",1,IF(Y103&lt;&gt;"N/A",VLOOKUP(T103,'SH TRM'!$A$9:$B$9145,2,FALSE),"REVISAR"))),"")</f>
        <v/>
      </c>
      <c r="AB103" s="433" t="str">
        <f t="shared" si="113"/>
        <v/>
      </c>
      <c r="AC103" s="347" t="str">
        <f t="shared" si="114"/>
        <v/>
      </c>
      <c r="AD103" s="343" t="str">
        <f t="shared" si="104"/>
        <v/>
      </c>
      <c r="AE103" s="497" t="str">
        <f t="shared" si="89"/>
        <v/>
      </c>
      <c r="AF103" s="907"/>
      <c r="AG103" s="904"/>
      <c r="AH103" s="512"/>
      <c r="AI103" s="266"/>
      <c r="AJ103" s="485"/>
      <c r="AK103" s="485"/>
      <c r="AL103" s="485"/>
      <c r="AM103" s="440">
        <f t="shared" ref="AM103" si="143">COUNTIF(O102:O110,"SI")</f>
        <v>0</v>
      </c>
      <c r="AN103" s="440">
        <f t="shared" ref="AN103:AN104" si="144">+IF(AM103&gt;=2,2,AM103)</f>
        <v>0</v>
      </c>
      <c r="AO103" s="485">
        <f t="shared" si="141"/>
        <v>0</v>
      </c>
      <c r="AP103" s="485"/>
      <c r="AQ103" s="485"/>
    </row>
    <row r="104" spans="1:43" s="246" customFormat="1" ht="30" customHeight="1" x14ac:dyDescent="0.25">
      <c r="A104" s="842"/>
      <c r="B104" s="13"/>
      <c r="C104" s="14"/>
      <c r="D104" s="14" t="str">
        <f>IFERROR(INDEX(DESEMPATE!$D$3:$D$28,MATCH('EXP ESPEC.'!B104,DESEMPATE!$C$3:$C$28,0)),"")</f>
        <v/>
      </c>
      <c r="E104" s="22"/>
      <c r="F104" s="255"/>
      <c r="G104" s="22"/>
      <c r="H104" s="256"/>
      <c r="I104" s="22"/>
      <c r="J104" s="492"/>
      <c r="K104" s="492"/>
      <c r="L104" s="492"/>
      <c r="M104" s="492"/>
      <c r="N104" s="492" t="str">
        <f t="shared" si="108"/>
        <v/>
      </c>
      <c r="O104" s="492" t="str">
        <f t="shared" si="109"/>
        <v/>
      </c>
      <c r="P104" s="492" t="str">
        <f t="shared" si="110"/>
        <v/>
      </c>
      <c r="Q104" s="492" t="str">
        <f t="shared" si="103"/>
        <v/>
      </c>
      <c r="R104" s="566"/>
      <c r="S104" s="289"/>
      <c r="T104" s="289"/>
      <c r="U104" s="18" t="str">
        <f t="shared" si="111"/>
        <v/>
      </c>
      <c r="V104" s="19" t="str">
        <f>IFERROR(INDEX(PARAMETROS!$B$53:$B$79,MATCH(U104,PARAMETROS!$A$53:$A$79,0)),"")</f>
        <v/>
      </c>
      <c r="W104" s="429"/>
      <c r="X104" s="19"/>
      <c r="Y104" s="22" t="str">
        <f>IFERROR(IF(X104="","",IF(X104="COP","N/A",IF(OR(X104="USD",X104="US"),1,IF(X104="EUR",VLOOKUP(T104,'SH EURO'!$A$6:$B$6567,2,FALSE),"INGRESAR TASA")))),"")</f>
        <v/>
      </c>
      <c r="Z104" s="548" t="str">
        <f t="shared" si="112"/>
        <v/>
      </c>
      <c r="AA104" s="21" t="str">
        <f>IFERROR(IF(X104="","",IF(X104="COP",1,IF(Y104&lt;&gt;"N/A",VLOOKUP(T104,'SH TRM'!$A$9:$B$9145,2,FALSE),"REVISAR"))),"")</f>
        <v/>
      </c>
      <c r="AB104" s="433" t="str">
        <f t="shared" si="113"/>
        <v/>
      </c>
      <c r="AC104" s="347" t="str">
        <f t="shared" si="114"/>
        <v/>
      </c>
      <c r="AD104" s="343" t="str">
        <f t="shared" si="104"/>
        <v/>
      </c>
      <c r="AE104" s="497" t="str">
        <f t="shared" si="89"/>
        <v/>
      </c>
      <c r="AF104" s="907"/>
      <c r="AG104" s="904"/>
      <c r="AH104" s="512"/>
      <c r="AI104" s="266"/>
      <c r="AJ104" s="485"/>
      <c r="AK104" s="485"/>
      <c r="AL104" s="485"/>
      <c r="AM104" s="440">
        <f t="shared" ref="AM104" si="145">COUNTIF(P102:P110,"SI")</f>
        <v>0</v>
      </c>
      <c r="AN104" s="440">
        <f t="shared" si="144"/>
        <v>0</v>
      </c>
      <c r="AO104" s="485">
        <f t="shared" si="141"/>
        <v>0</v>
      </c>
      <c r="AP104" s="485"/>
      <c r="AQ104" s="485"/>
    </row>
    <row r="105" spans="1:43" s="246" customFormat="1" ht="30" customHeight="1" x14ac:dyDescent="0.25">
      <c r="A105" s="842"/>
      <c r="B105" s="13"/>
      <c r="C105" s="14"/>
      <c r="D105" s="14" t="str">
        <f>IFERROR(INDEX(DESEMPATE!$D$3:$D$28,MATCH('EXP ESPEC.'!B105,DESEMPATE!$C$3:$C$28,0)),"")</f>
        <v/>
      </c>
      <c r="E105" s="22"/>
      <c r="F105" s="255"/>
      <c r="G105" s="22"/>
      <c r="H105" s="256"/>
      <c r="I105" s="22"/>
      <c r="J105" s="492"/>
      <c r="K105" s="492"/>
      <c r="L105" s="492"/>
      <c r="M105" s="492"/>
      <c r="N105" s="492" t="str">
        <f t="shared" si="108"/>
        <v/>
      </c>
      <c r="O105" s="492" t="str">
        <f t="shared" si="109"/>
        <v/>
      </c>
      <c r="P105" s="492" t="str">
        <f t="shared" si="110"/>
        <v/>
      </c>
      <c r="Q105" s="492" t="str">
        <f t="shared" si="103"/>
        <v/>
      </c>
      <c r="R105" s="566"/>
      <c r="S105" s="289"/>
      <c r="T105" s="289"/>
      <c r="U105" s="18" t="str">
        <f t="shared" si="111"/>
        <v/>
      </c>
      <c r="V105" s="19" t="str">
        <f>IFERROR(INDEX(PARAMETROS!$B$53:$B$79,MATCH(U105,PARAMETROS!$A$53:$A$79,0)),"")</f>
        <v/>
      </c>
      <c r="W105" s="429"/>
      <c r="X105" s="19"/>
      <c r="Y105" s="22" t="str">
        <f>IFERROR(IF(X105="","",IF(X105="COP","N/A",IF(OR(X105="USD",X105="US"),1,IF(X105="EUR",VLOOKUP(T105,'SH EURO'!$A$6:$B$6567,2,FALSE),"INGRESAR TASA")))),"")</f>
        <v/>
      </c>
      <c r="Z105" s="548" t="str">
        <f t="shared" si="112"/>
        <v/>
      </c>
      <c r="AA105" s="21" t="str">
        <f>IFERROR(IF(X105="","",IF(X105="COP",1,IF(Y105&lt;&gt;"N/A",VLOOKUP(T105,'SH TRM'!$A$9:$B$9145,2,FALSE),"REVISAR"))),"")</f>
        <v/>
      </c>
      <c r="AB105" s="433" t="str">
        <f t="shared" si="113"/>
        <v/>
      </c>
      <c r="AC105" s="347" t="str">
        <f t="shared" si="114"/>
        <v/>
      </c>
      <c r="AD105" s="343" t="str">
        <f t="shared" si="104"/>
        <v/>
      </c>
      <c r="AE105" s="497" t="str">
        <f t="shared" si="89"/>
        <v/>
      </c>
      <c r="AF105" s="907"/>
      <c r="AG105" s="904"/>
      <c r="AH105" s="512"/>
      <c r="AI105" s="266"/>
      <c r="AJ105" s="485"/>
      <c r="AK105" s="485"/>
      <c r="AL105" s="485"/>
      <c r="AM105" s="440">
        <f t="shared" ref="AM105" si="146">COUNTIF(Q102:Q110,"SI")</f>
        <v>0</v>
      </c>
      <c r="AN105" s="440">
        <f t="shared" ref="AN105" si="147">+IF(AM105&gt;=1,1,AM105)</f>
        <v>0</v>
      </c>
      <c r="AO105" s="485">
        <f t="shared" si="141"/>
        <v>0</v>
      </c>
      <c r="AP105" s="485"/>
      <c r="AQ105" s="485"/>
    </row>
    <row r="106" spans="1:43" s="246" customFormat="1" ht="30" customHeight="1" x14ac:dyDescent="0.25">
      <c r="A106" s="842"/>
      <c r="B106" s="13"/>
      <c r="C106" s="14"/>
      <c r="D106" s="14" t="str">
        <f>IFERROR(INDEX(DESEMPATE!$D$3:$D$28,MATCH('EXP ESPEC.'!B106,DESEMPATE!$C$3:$C$28,0)),"")</f>
        <v/>
      </c>
      <c r="E106" s="22"/>
      <c r="F106" s="255"/>
      <c r="G106" s="22"/>
      <c r="H106" s="256"/>
      <c r="I106" s="22"/>
      <c r="J106" s="492"/>
      <c r="K106" s="492"/>
      <c r="L106" s="492"/>
      <c r="M106" s="492"/>
      <c r="N106" s="492" t="str">
        <f t="shared" si="108"/>
        <v/>
      </c>
      <c r="O106" s="492" t="str">
        <f t="shared" si="109"/>
        <v/>
      </c>
      <c r="P106" s="492" t="str">
        <f t="shared" si="110"/>
        <v/>
      </c>
      <c r="Q106" s="492" t="str">
        <f t="shared" si="103"/>
        <v/>
      </c>
      <c r="R106" s="566"/>
      <c r="S106" s="289"/>
      <c r="T106" s="289"/>
      <c r="U106" s="18" t="str">
        <f t="shared" si="111"/>
        <v/>
      </c>
      <c r="V106" s="19" t="str">
        <f>IFERROR(INDEX(PARAMETROS!$B$53:$B$79,MATCH(U106,PARAMETROS!$A$53:$A$79,0)),"")</f>
        <v/>
      </c>
      <c r="W106" s="429"/>
      <c r="X106" s="19"/>
      <c r="Y106" s="22" t="str">
        <f>IFERROR(IF(X106="","",IF(X106="COP","N/A",IF(OR(X106="USD",X106="US"),1,IF(X106="EUR",VLOOKUP(T106,'SH EURO'!$A$6:$B$6567,2,FALSE),"INGRESAR TASA")))),"")</f>
        <v/>
      </c>
      <c r="Z106" s="548" t="str">
        <f t="shared" si="112"/>
        <v/>
      </c>
      <c r="AA106" s="21" t="str">
        <f>IFERROR(IF(X106="","",IF(X106="COP",1,IF(Y106&lt;&gt;"N/A",VLOOKUP(T106,'SH TRM'!$A$9:$B$9145,2,FALSE),"REVISAR"))),"")</f>
        <v/>
      </c>
      <c r="AB106" s="433" t="str">
        <f t="shared" si="113"/>
        <v/>
      </c>
      <c r="AC106" s="347" t="str">
        <f t="shared" si="114"/>
        <v/>
      </c>
      <c r="AD106" s="343" t="str">
        <f t="shared" si="104"/>
        <v/>
      </c>
      <c r="AE106" s="497" t="str">
        <f t="shared" si="89"/>
        <v/>
      </c>
      <c r="AF106" s="907"/>
      <c r="AG106" s="904"/>
      <c r="AH106" s="512"/>
      <c r="AI106" s="266"/>
      <c r="AJ106" s="485"/>
      <c r="AK106" s="485"/>
      <c r="AL106" s="485"/>
      <c r="AM106" s="440"/>
      <c r="AN106" s="440"/>
      <c r="AO106" s="485"/>
      <c r="AP106" s="485"/>
      <c r="AQ106" s="485"/>
    </row>
    <row r="107" spans="1:43" s="246" customFormat="1" ht="30" customHeight="1" x14ac:dyDescent="0.25">
      <c r="A107" s="842"/>
      <c r="B107" s="13"/>
      <c r="C107" s="14"/>
      <c r="D107" s="14" t="str">
        <f>IFERROR(INDEX(DESEMPATE!$D$3:$D$28,MATCH('EXP ESPEC.'!B107,DESEMPATE!$C$3:$C$28,0)),"")</f>
        <v/>
      </c>
      <c r="E107" s="22"/>
      <c r="F107" s="255"/>
      <c r="G107" s="22"/>
      <c r="H107" s="256"/>
      <c r="I107" s="22"/>
      <c r="J107" s="492"/>
      <c r="K107" s="492"/>
      <c r="L107" s="492"/>
      <c r="M107" s="492"/>
      <c r="N107" s="492" t="str">
        <f t="shared" si="108"/>
        <v/>
      </c>
      <c r="O107" s="492" t="str">
        <f t="shared" si="109"/>
        <v/>
      </c>
      <c r="P107" s="492" t="str">
        <f t="shared" si="110"/>
        <v/>
      </c>
      <c r="Q107" s="492" t="str">
        <f t="shared" si="103"/>
        <v/>
      </c>
      <c r="R107" s="566"/>
      <c r="S107" s="289"/>
      <c r="T107" s="289"/>
      <c r="U107" s="18" t="str">
        <f t="shared" si="111"/>
        <v/>
      </c>
      <c r="V107" s="19" t="str">
        <f>IFERROR(INDEX(PARAMETROS!$B$53:$B$79,MATCH(U107,PARAMETROS!$A$53:$A$79,0)),"")</f>
        <v/>
      </c>
      <c r="W107" s="429"/>
      <c r="X107" s="19"/>
      <c r="Y107" s="22" t="str">
        <f>IFERROR(IF(X107="","",IF(X107="COP","N/A",IF(OR(X107="USD",X107="US"),1,IF(X107="EUR",VLOOKUP(T107,'SH EURO'!$A$6:$B$6567,2,FALSE),"INGRESAR TASA")))),"")</f>
        <v/>
      </c>
      <c r="Z107" s="548" t="str">
        <f t="shared" si="112"/>
        <v/>
      </c>
      <c r="AA107" s="21" t="str">
        <f>IFERROR(IF(X107="","",IF(X107="COP",1,IF(Y107&lt;&gt;"N/A",VLOOKUP(T107,'SH TRM'!$A$9:$B$9145,2,FALSE),"REVISAR"))),"")</f>
        <v/>
      </c>
      <c r="AB107" s="433" t="str">
        <f t="shared" si="113"/>
        <v/>
      </c>
      <c r="AC107" s="347" t="str">
        <f t="shared" si="114"/>
        <v/>
      </c>
      <c r="AD107" s="343" t="str">
        <f t="shared" si="104"/>
        <v/>
      </c>
      <c r="AE107" s="497" t="str">
        <f t="shared" si="89"/>
        <v/>
      </c>
      <c r="AF107" s="907"/>
      <c r="AG107" s="904"/>
      <c r="AH107" s="512"/>
      <c r="AI107" s="266"/>
      <c r="AJ107" s="485"/>
      <c r="AK107" s="485"/>
      <c r="AL107" s="485"/>
      <c r="AM107" s="440"/>
      <c r="AN107" s="440"/>
      <c r="AO107" s="485"/>
      <c r="AP107" s="485"/>
      <c r="AQ107" s="485"/>
    </row>
    <row r="108" spans="1:43" s="246" customFormat="1" ht="30" customHeight="1" x14ac:dyDescent="0.25">
      <c r="A108" s="843"/>
      <c r="B108" s="13"/>
      <c r="C108" s="14"/>
      <c r="D108" s="14" t="str">
        <f>IFERROR(INDEX(DESEMPATE!$D$3:$D$28,MATCH('EXP ESPEC.'!B108,DESEMPATE!$C$3:$C$28,0)),"")</f>
        <v/>
      </c>
      <c r="E108" s="22"/>
      <c r="F108" s="255"/>
      <c r="G108" s="22"/>
      <c r="H108" s="256"/>
      <c r="I108" s="22"/>
      <c r="J108" s="492"/>
      <c r="K108" s="492"/>
      <c r="L108" s="492"/>
      <c r="M108" s="492"/>
      <c r="N108" s="492" t="str">
        <f t="shared" si="108"/>
        <v/>
      </c>
      <c r="O108" s="492" t="str">
        <f t="shared" si="109"/>
        <v/>
      </c>
      <c r="P108" s="492" t="str">
        <f t="shared" si="110"/>
        <v/>
      </c>
      <c r="Q108" s="492" t="str">
        <f t="shared" si="103"/>
        <v/>
      </c>
      <c r="R108" s="566"/>
      <c r="S108" s="289"/>
      <c r="T108" s="289"/>
      <c r="U108" s="18" t="str">
        <f t="shared" si="111"/>
        <v/>
      </c>
      <c r="V108" s="19" t="str">
        <f>IFERROR(INDEX(PARAMETROS!$B$53:$B$79,MATCH(U108,PARAMETROS!$A$53:$A$79,0)),"")</f>
        <v/>
      </c>
      <c r="W108" s="429"/>
      <c r="X108" s="19"/>
      <c r="Y108" s="22" t="str">
        <f>IFERROR(IF(X108="","",IF(X108="COP","N/A",IF(OR(X108="USD",X108="US"),1,IF(X108="EUR",VLOOKUP(T108,'SH EURO'!$A$6:$B$6567,2,FALSE),"INGRESAR TASA")))),"")</f>
        <v/>
      </c>
      <c r="Z108" s="548" t="str">
        <f t="shared" si="112"/>
        <v/>
      </c>
      <c r="AA108" s="21" t="str">
        <f>IFERROR(IF(X108="","",IF(X108="COP",1,IF(Y108&lt;&gt;"N/A",VLOOKUP(T108,'SH TRM'!$A$9:$B$9145,2,FALSE),"REVISAR"))),"")</f>
        <v/>
      </c>
      <c r="AB108" s="433" t="str">
        <f t="shared" si="113"/>
        <v/>
      </c>
      <c r="AC108" s="347" t="str">
        <f t="shared" si="114"/>
        <v/>
      </c>
      <c r="AD108" s="343" t="str">
        <f t="shared" si="104"/>
        <v/>
      </c>
      <c r="AE108" s="497" t="str">
        <f t="shared" si="89"/>
        <v/>
      </c>
      <c r="AF108" s="907"/>
      <c r="AG108" s="904"/>
      <c r="AH108" s="350"/>
      <c r="AI108" s="266"/>
      <c r="AJ108" s="485"/>
      <c r="AK108" s="485"/>
      <c r="AL108" s="485"/>
      <c r="AM108" s="440"/>
      <c r="AN108" s="440"/>
      <c r="AO108" s="485"/>
      <c r="AP108" s="485"/>
      <c r="AQ108" s="485"/>
    </row>
    <row r="109" spans="1:43" s="246" customFormat="1" ht="30" customHeight="1" x14ac:dyDescent="0.25">
      <c r="A109" s="843"/>
      <c r="B109" s="13"/>
      <c r="C109" s="14"/>
      <c r="D109" s="14" t="str">
        <f>IFERROR(INDEX(DESEMPATE!$D$3:$D$28,MATCH('EXP ESPEC.'!B109,DESEMPATE!$C$3:$C$28,0)),"")</f>
        <v/>
      </c>
      <c r="E109" s="22"/>
      <c r="F109" s="255"/>
      <c r="G109" s="22"/>
      <c r="H109" s="256"/>
      <c r="I109" s="22"/>
      <c r="J109" s="492"/>
      <c r="K109" s="492"/>
      <c r="L109" s="492"/>
      <c r="M109" s="492"/>
      <c r="N109" s="492" t="str">
        <f t="shared" si="108"/>
        <v/>
      </c>
      <c r="O109" s="492" t="str">
        <f t="shared" si="109"/>
        <v/>
      </c>
      <c r="P109" s="492" t="str">
        <f t="shared" si="110"/>
        <v/>
      </c>
      <c r="Q109" s="492" t="str">
        <f t="shared" si="103"/>
        <v/>
      </c>
      <c r="R109" s="567"/>
      <c r="S109" s="289"/>
      <c r="T109" s="289"/>
      <c r="U109" s="18" t="str">
        <f t="shared" si="111"/>
        <v/>
      </c>
      <c r="V109" s="19" t="str">
        <f>IFERROR(INDEX(PARAMETROS!$B$53:$B$79,MATCH(U109,PARAMETROS!$A$53:$A$79,0)),"")</f>
        <v/>
      </c>
      <c r="W109" s="430"/>
      <c r="X109" s="20"/>
      <c r="Y109" s="22" t="str">
        <f>IFERROR(IF(X109="","",IF(X109="COP","N/A",IF(OR(X109="USD",X109="US"),1,IF(X109="EUR",VLOOKUP(T109,'SH EURO'!$A$6:$B$6567,2,FALSE),"INGRESAR TASA")))),"")</f>
        <v/>
      </c>
      <c r="Z109" s="548" t="str">
        <f t="shared" si="112"/>
        <v/>
      </c>
      <c r="AA109" s="21" t="str">
        <f>IFERROR(IF(X109="","",IF(X109="COP",1,IF(Y109&lt;&gt;"N/A",VLOOKUP(T109,'SH TRM'!$A$9:$B$9145,2,FALSE),"REVISAR"))),"")</f>
        <v/>
      </c>
      <c r="AB109" s="433" t="str">
        <f t="shared" si="113"/>
        <v/>
      </c>
      <c r="AC109" s="347" t="str">
        <f t="shared" si="114"/>
        <v/>
      </c>
      <c r="AD109" s="343" t="str">
        <f t="shared" si="104"/>
        <v/>
      </c>
      <c r="AE109" s="497" t="str">
        <f t="shared" si="89"/>
        <v/>
      </c>
      <c r="AF109" s="907"/>
      <c r="AG109" s="904"/>
      <c r="AH109" s="350"/>
      <c r="AI109" s="266"/>
      <c r="AJ109" s="485"/>
      <c r="AK109" s="485"/>
      <c r="AL109" s="485"/>
      <c r="AM109" s="440"/>
      <c r="AN109" s="440"/>
      <c r="AO109" s="485"/>
      <c r="AP109" s="485"/>
      <c r="AQ109" s="485"/>
    </row>
    <row r="110" spans="1:43" s="246" customFormat="1" ht="30" customHeight="1" thickBot="1" x14ac:dyDescent="0.3">
      <c r="A110" s="844"/>
      <c r="B110" s="35"/>
      <c r="C110" s="47"/>
      <c r="D110" s="47" t="str">
        <f>IFERROR(INDEX(DESEMPATE!$D$3:$D$28,MATCH('EXP ESPEC.'!B110,DESEMPATE!$C$3:$C$28,0)),"")</f>
        <v/>
      </c>
      <c r="E110" s="138"/>
      <c r="F110" s="260"/>
      <c r="G110" s="138"/>
      <c r="H110" s="258"/>
      <c r="I110" s="138"/>
      <c r="J110" s="493"/>
      <c r="K110" s="493"/>
      <c r="L110" s="493"/>
      <c r="M110" s="493"/>
      <c r="N110" s="493" t="str">
        <f t="shared" si="108"/>
        <v/>
      </c>
      <c r="O110" s="493" t="str">
        <f t="shared" si="109"/>
        <v/>
      </c>
      <c r="P110" s="493" t="str">
        <f t="shared" si="110"/>
        <v/>
      </c>
      <c r="Q110" s="493" t="str">
        <f t="shared" si="103"/>
        <v/>
      </c>
      <c r="R110" s="568"/>
      <c r="S110" s="312"/>
      <c r="T110" s="312"/>
      <c r="U110" s="38" t="str">
        <f t="shared" si="111"/>
        <v/>
      </c>
      <c r="V110" s="24" t="str">
        <f>IFERROR(INDEX(PARAMETROS!$B$53:$B$79,MATCH(U110,PARAMETROS!$A$53:$A$79,0)),"")</f>
        <v/>
      </c>
      <c r="W110" s="431"/>
      <c r="X110" s="40"/>
      <c r="Y110" s="22" t="str">
        <f>IFERROR(IF(X110="","",IF(X110="COP","N/A",IF(OR(X110="USD",X110="US"),1,IF(X110="EUR",VLOOKUP(T110,'SH EURO'!$A$6:$B$6567,2,FALSE),"INGRESAR TASA")))),"")</f>
        <v/>
      </c>
      <c r="Z110" s="549" t="str">
        <f t="shared" si="112"/>
        <v/>
      </c>
      <c r="AA110" s="21" t="str">
        <f>IFERROR(IF(X110="","",IF(X110="COP",1,IF(Y110&lt;&gt;"N/A",VLOOKUP(T110,'SH TRM'!$A$9:$B$9145,2,FALSE),"REVISAR"))),"")</f>
        <v/>
      </c>
      <c r="AB110" s="434" t="str">
        <f t="shared" si="113"/>
        <v/>
      </c>
      <c r="AC110" s="348" t="str">
        <f t="shared" si="114"/>
        <v/>
      </c>
      <c r="AD110" s="342" t="str">
        <f t="shared" si="104"/>
        <v/>
      </c>
      <c r="AE110" s="345" t="str">
        <f t="shared" si="89"/>
        <v/>
      </c>
      <c r="AF110" s="908"/>
      <c r="AG110" s="905"/>
      <c r="AH110" s="350"/>
      <c r="AI110" s="266"/>
      <c r="AJ110" s="485"/>
      <c r="AK110" s="485"/>
      <c r="AL110" s="485"/>
      <c r="AM110" s="440"/>
      <c r="AN110" s="440"/>
      <c r="AO110" s="485"/>
      <c r="AP110" s="485"/>
      <c r="AQ110" s="485"/>
    </row>
    <row r="111" spans="1:43" s="246" customFormat="1" ht="30" customHeight="1" x14ac:dyDescent="0.25">
      <c r="A111" s="841" t="s">
        <v>163</v>
      </c>
      <c r="B111" s="26"/>
      <c r="C111" s="27"/>
      <c r="D111" s="335" t="str">
        <f>IFERROR(INDEX(DESEMPATE!$D$3:$D$28,MATCH('EXP ESPEC.'!B111,DESEMPATE!$C$3:$C$28,0)),"")</f>
        <v/>
      </c>
      <c r="E111" s="34"/>
      <c r="F111" s="254"/>
      <c r="G111" s="22"/>
      <c r="H111" s="257"/>
      <c r="I111" s="34"/>
      <c r="J111" s="494"/>
      <c r="K111" s="494"/>
      <c r="L111" s="494"/>
      <c r="M111" s="494"/>
      <c r="N111" s="494" t="str">
        <f t="shared" si="108"/>
        <v/>
      </c>
      <c r="O111" s="494" t="str">
        <f t="shared" si="109"/>
        <v/>
      </c>
      <c r="P111" s="494" t="str">
        <f t="shared" si="110"/>
        <v/>
      </c>
      <c r="Q111" s="494" t="str">
        <f t="shared" si="103"/>
        <v/>
      </c>
      <c r="R111" s="565"/>
      <c r="S111" s="311"/>
      <c r="T111" s="311"/>
      <c r="U111" s="30" t="str">
        <f t="shared" si="111"/>
        <v/>
      </c>
      <c r="V111" s="139" t="str">
        <f>IFERROR(INDEX(PARAMETROS!$B$53:$B$79,MATCH(U111,PARAMETROS!$A$53:$A$79,0)),"")</f>
        <v/>
      </c>
      <c r="W111" s="428"/>
      <c r="X111" s="31"/>
      <c r="Y111" s="22" t="str">
        <f>IFERROR(IF(X111="","",IF(X111="COP","N/A",IF(OR(X111="USD",X111="US"),1,IF(X111="EUR",VLOOKUP(T111,'SH EURO'!$A$6:$B$6567,2,FALSE),"INGRESAR TASA")))),"")</f>
        <v/>
      </c>
      <c r="Z111" s="547" t="str">
        <f t="shared" si="112"/>
        <v/>
      </c>
      <c r="AA111" s="21" t="str">
        <f>IFERROR(IF(X111="","",IF(X111="COP",1,IF(Y111&lt;&gt;"N/A",VLOOKUP(T111,'SH TRM'!$A$9:$B$9145,2,FALSE),"REVISAR"))),"")</f>
        <v/>
      </c>
      <c r="AB111" s="432" t="str">
        <f t="shared" si="113"/>
        <v/>
      </c>
      <c r="AC111" s="346" t="str">
        <f t="shared" si="114"/>
        <v/>
      </c>
      <c r="AD111" s="343" t="str">
        <f t="shared" si="104"/>
        <v/>
      </c>
      <c r="AE111" s="497" t="str">
        <f t="shared" si="89"/>
        <v/>
      </c>
      <c r="AF111" s="906" t="str">
        <f t="shared" ref="AF111" si="148">IFERROR(IF(AND(COUNTIF(N111:N119,"SI")&gt;=2,COUNTIF(O111:O119,"SI")&gt;=1,COUNTIF(P111:P119,"SI")&gt;=1,COUNTIF(Q111:Q119,"SI")&gt;=1,COUNTIF(I111:I119,"SI")&gt;=5),"SI","NO"),"")</f>
        <v>NO</v>
      </c>
      <c r="AG111" s="903">
        <f t="shared" ref="AG111" si="149">IFERROR(IF(AF111="SI",AP111,0),"")</f>
        <v>0</v>
      </c>
      <c r="AH111" s="355"/>
      <c r="AI111" s="266"/>
      <c r="AJ111" s="485"/>
      <c r="AK111" s="485"/>
      <c r="AL111" s="485"/>
      <c r="AM111" s="440">
        <f t="shared" ref="AM111" si="150">COUNTIF(N111:N119,"SI")</f>
        <v>0</v>
      </c>
      <c r="AN111" s="440">
        <f t="shared" ref="AN111" si="151">+IF(AM111&gt;=4,4,AM111)</f>
        <v>0</v>
      </c>
      <c r="AO111" s="485">
        <f t="shared" ref="AO111:AO114" si="152">+AN111*100</f>
        <v>0</v>
      </c>
      <c r="AP111" s="485">
        <f t="shared" ref="AP111" si="153">+SUM(AO111:AO114)</f>
        <v>0</v>
      </c>
      <c r="AQ111" s="485"/>
    </row>
    <row r="112" spans="1:43" s="246" customFormat="1" ht="30" customHeight="1" x14ac:dyDescent="0.25">
      <c r="A112" s="842"/>
      <c r="B112" s="13"/>
      <c r="C112" s="14"/>
      <c r="D112" s="14" t="str">
        <f>IFERROR(INDEX(DESEMPATE!$D$3:$D$28,MATCH('EXP ESPEC.'!B112,DESEMPATE!$C$3:$C$28,0)),"")</f>
        <v/>
      </c>
      <c r="E112" s="141"/>
      <c r="F112" s="255"/>
      <c r="G112" s="22"/>
      <c r="H112" s="256"/>
      <c r="I112" s="22"/>
      <c r="J112" s="492"/>
      <c r="K112" s="492"/>
      <c r="L112" s="492"/>
      <c r="M112" s="492"/>
      <c r="N112" s="492" t="str">
        <f t="shared" si="108"/>
        <v/>
      </c>
      <c r="O112" s="492" t="str">
        <f t="shared" si="109"/>
        <v/>
      </c>
      <c r="P112" s="492" t="str">
        <f t="shared" si="110"/>
        <v/>
      </c>
      <c r="Q112" s="492" t="str">
        <f t="shared" si="103"/>
        <v/>
      </c>
      <c r="R112" s="566"/>
      <c r="S112" s="289"/>
      <c r="T112" s="289"/>
      <c r="U112" s="18" t="str">
        <f t="shared" si="111"/>
        <v/>
      </c>
      <c r="V112" s="19" t="str">
        <f>IFERROR(INDEX(PARAMETROS!$B$53:$B$79,MATCH(U112,PARAMETROS!$A$53:$A$79,0)),"")</f>
        <v/>
      </c>
      <c r="W112" s="429"/>
      <c r="X112" s="19"/>
      <c r="Y112" s="22" t="str">
        <f>IFERROR(IF(X112="","",IF(X112="COP","N/A",IF(OR(X112="USD",X112="US"),1,IF(X112="EUR",VLOOKUP(T112,'SH EURO'!$A$6:$B$6567,2,FALSE),"INGRESAR TASA")))),"")</f>
        <v/>
      </c>
      <c r="Z112" s="548" t="str">
        <f t="shared" si="112"/>
        <v/>
      </c>
      <c r="AA112" s="21" t="str">
        <f>IFERROR(IF(X112="","",IF(X112="COP",1,IF(Y112&lt;&gt;"N/A",VLOOKUP(T112,'SH TRM'!$A$9:$B$9145,2,FALSE),"REVISAR"))),"")</f>
        <v/>
      </c>
      <c r="AB112" s="433" t="str">
        <f t="shared" si="113"/>
        <v/>
      </c>
      <c r="AC112" s="347" t="str">
        <f t="shared" si="114"/>
        <v/>
      </c>
      <c r="AD112" s="343" t="str">
        <f t="shared" si="104"/>
        <v/>
      </c>
      <c r="AE112" s="497" t="str">
        <f t="shared" si="89"/>
        <v/>
      </c>
      <c r="AF112" s="907"/>
      <c r="AG112" s="904"/>
      <c r="AH112" s="512"/>
      <c r="AI112" s="266"/>
      <c r="AJ112" s="485"/>
      <c r="AK112" s="485"/>
      <c r="AL112" s="485"/>
      <c r="AM112" s="440">
        <f t="shared" ref="AM112" si="154">COUNTIF(O111:O119,"SI")</f>
        <v>0</v>
      </c>
      <c r="AN112" s="440">
        <f t="shared" ref="AN112:AN113" si="155">+IF(AM112&gt;=2,2,AM112)</f>
        <v>0</v>
      </c>
      <c r="AO112" s="485">
        <f t="shared" si="152"/>
        <v>0</v>
      </c>
      <c r="AP112" s="485"/>
      <c r="AQ112" s="485"/>
    </row>
    <row r="113" spans="1:43" s="246" customFormat="1" ht="30" customHeight="1" x14ac:dyDescent="0.25">
      <c r="A113" s="842"/>
      <c r="B113" s="13"/>
      <c r="C113" s="14"/>
      <c r="D113" s="14" t="str">
        <f>IFERROR(INDEX(DESEMPATE!$D$3:$D$28,MATCH('EXP ESPEC.'!B113,DESEMPATE!$C$3:$C$28,0)),"")</f>
        <v/>
      </c>
      <c r="E113" s="22"/>
      <c r="F113" s="255"/>
      <c r="G113" s="22"/>
      <c r="H113" s="256"/>
      <c r="I113" s="22"/>
      <c r="J113" s="492"/>
      <c r="K113" s="492"/>
      <c r="L113" s="492"/>
      <c r="M113" s="492"/>
      <c r="N113" s="492" t="str">
        <f t="shared" si="108"/>
        <v/>
      </c>
      <c r="O113" s="492" t="str">
        <f t="shared" si="109"/>
        <v/>
      </c>
      <c r="P113" s="492" t="str">
        <f t="shared" si="110"/>
        <v/>
      </c>
      <c r="Q113" s="492" t="str">
        <f t="shared" si="103"/>
        <v/>
      </c>
      <c r="R113" s="566"/>
      <c r="S113" s="289"/>
      <c r="T113" s="289"/>
      <c r="U113" s="18" t="str">
        <f t="shared" si="111"/>
        <v/>
      </c>
      <c r="V113" s="19" t="str">
        <f>IFERROR(INDEX(PARAMETROS!$B$53:$B$79,MATCH(U113,PARAMETROS!$A$53:$A$79,0)),"")</f>
        <v/>
      </c>
      <c r="W113" s="429"/>
      <c r="X113" s="19"/>
      <c r="Y113" s="22" t="str">
        <f>IFERROR(IF(X113="","",IF(X113="COP","N/A",IF(OR(X113="USD",X113="US"),1,IF(X113="EUR",VLOOKUP(T113,'SH EURO'!$A$6:$B$6567,2,FALSE),"INGRESAR TASA")))),"")</f>
        <v/>
      </c>
      <c r="Z113" s="548" t="str">
        <f t="shared" si="112"/>
        <v/>
      </c>
      <c r="AA113" s="21" t="str">
        <f>IFERROR(IF(X113="","",IF(X113="COP",1,IF(Y113&lt;&gt;"N/A",VLOOKUP(T113,'SH TRM'!$A$9:$B$9145,2,FALSE),"REVISAR"))),"")</f>
        <v/>
      </c>
      <c r="AB113" s="433" t="str">
        <f t="shared" si="113"/>
        <v/>
      </c>
      <c r="AC113" s="347" t="str">
        <f t="shared" si="114"/>
        <v/>
      </c>
      <c r="AD113" s="343" t="str">
        <f t="shared" si="104"/>
        <v/>
      </c>
      <c r="AE113" s="497" t="str">
        <f t="shared" si="89"/>
        <v/>
      </c>
      <c r="AF113" s="907"/>
      <c r="AG113" s="904"/>
      <c r="AH113" s="512"/>
      <c r="AI113" s="266"/>
      <c r="AJ113" s="485"/>
      <c r="AK113" s="485"/>
      <c r="AL113" s="485"/>
      <c r="AM113" s="440">
        <f t="shared" ref="AM113" si="156">COUNTIF(P111:P119,"SI")</f>
        <v>0</v>
      </c>
      <c r="AN113" s="440">
        <f t="shared" si="155"/>
        <v>0</v>
      </c>
      <c r="AO113" s="485">
        <f t="shared" si="152"/>
        <v>0</v>
      </c>
      <c r="AP113" s="485"/>
      <c r="AQ113" s="485"/>
    </row>
    <row r="114" spans="1:43" s="246" customFormat="1" ht="30" customHeight="1" x14ac:dyDescent="0.25">
      <c r="A114" s="842"/>
      <c r="B114" s="13"/>
      <c r="C114" s="14"/>
      <c r="D114" s="14" t="str">
        <f>IFERROR(INDEX(DESEMPATE!$D$3:$D$28,MATCH('EXP ESPEC.'!B114,DESEMPATE!$C$3:$C$28,0)),"")</f>
        <v/>
      </c>
      <c r="E114" s="22"/>
      <c r="F114" s="255"/>
      <c r="G114" s="22"/>
      <c r="H114" s="256"/>
      <c r="I114" s="22"/>
      <c r="J114" s="492"/>
      <c r="K114" s="492"/>
      <c r="L114" s="492"/>
      <c r="M114" s="492"/>
      <c r="N114" s="492" t="str">
        <f t="shared" si="108"/>
        <v/>
      </c>
      <c r="O114" s="492" t="str">
        <f t="shared" si="109"/>
        <v/>
      </c>
      <c r="P114" s="492" t="str">
        <f t="shared" si="110"/>
        <v/>
      </c>
      <c r="Q114" s="492" t="str">
        <f t="shared" si="103"/>
        <v/>
      </c>
      <c r="R114" s="566"/>
      <c r="S114" s="289"/>
      <c r="T114" s="289"/>
      <c r="U114" s="18" t="str">
        <f t="shared" si="111"/>
        <v/>
      </c>
      <c r="V114" s="19" t="str">
        <f>IFERROR(INDEX(PARAMETROS!$B$53:$B$79,MATCH(U114,PARAMETROS!$A$53:$A$79,0)),"")</f>
        <v/>
      </c>
      <c r="W114" s="429"/>
      <c r="X114" s="19"/>
      <c r="Y114" s="22" t="str">
        <f>IFERROR(IF(X114="","",IF(X114="COP","N/A",IF(OR(X114="USD",X114="US"),1,IF(X114="EUR",VLOOKUP(T114,'SH EURO'!$A$6:$B$6567,2,FALSE),"INGRESAR TASA")))),"")</f>
        <v/>
      </c>
      <c r="Z114" s="548" t="str">
        <f t="shared" si="112"/>
        <v/>
      </c>
      <c r="AA114" s="21" t="str">
        <f>IFERROR(IF(X114="","",IF(X114="COP",1,IF(Y114&lt;&gt;"N/A",VLOOKUP(T114,'SH TRM'!$A$9:$B$9145,2,FALSE),"REVISAR"))),"")</f>
        <v/>
      </c>
      <c r="AB114" s="433" t="str">
        <f t="shared" si="113"/>
        <v/>
      </c>
      <c r="AC114" s="347" t="str">
        <f t="shared" si="114"/>
        <v/>
      </c>
      <c r="AD114" s="343" t="str">
        <f t="shared" si="104"/>
        <v/>
      </c>
      <c r="AE114" s="497" t="str">
        <f t="shared" si="89"/>
        <v/>
      </c>
      <c r="AF114" s="907"/>
      <c r="AG114" s="904"/>
      <c r="AH114" s="512"/>
      <c r="AI114" s="266"/>
      <c r="AJ114" s="485"/>
      <c r="AK114" s="485"/>
      <c r="AL114" s="485"/>
      <c r="AM114" s="440">
        <f t="shared" ref="AM114" si="157">COUNTIF(Q111:Q119,"SI")</f>
        <v>0</v>
      </c>
      <c r="AN114" s="440">
        <f t="shared" ref="AN114" si="158">+IF(AM114&gt;=1,1,AM114)</f>
        <v>0</v>
      </c>
      <c r="AO114" s="485">
        <f t="shared" si="152"/>
        <v>0</v>
      </c>
      <c r="AP114" s="485"/>
      <c r="AQ114" s="485"/>
    </row>
    <row r="115" spans="1:43" s="246" customFormat="1" ht="30" customHeight="1" x14ac:dyDescent="0.25">
      <c r="A115" s="842"/>
      <c r="B115" s="13"/>
      <c r="C115" s="14"/>
      <c r="D115" s="14" t="str">
        <f>IFERROR(INDEX(DESEMPATE!$D$3:$D$28,MATCH('EXP ESPEC.'!B115,DESEMPATE!$C$3:$C$28,0)),"")</f>
        <v/>
      </c>
      <c r="E115" s="22"/>
      <c r="F115" s="255"/>
      <c r="G115" s="22"/>
      <c r="H115" s="256"/>
      <c r="I115" s="22"/>
      <c r="J115" s="492"/>
      <c r="K115" s="492"/>
      <c r="L115" s="492"/>
      <c r="M115" s="492"/>
      <c r="N115" s="492" t="str">
        <f t="shared" si="108"/>
        <v/>
      </c>
      <c r="O115" s="492" t="str">
        <f t="shared" si="109"/>
        <v/>
      </c>
      <c r="P115" s="492" t="str">
        <f t="shared" si="110"/>
        <v/>
      </c>
      <c r="Q115" s="492" t="str">
        <f t="shared" si="103"/>
        <v/>
      </c>
      <c r="R115" s="566"/>
      <c r="S115" s="289"/>
      <c r="T115" s="289"/>
      <c r="U115" s="18" t="str">
        <f t="shared" si="111"/>
        <v/>
      </c>
      <c r="V115" s="19" t="str">
        <f>IFERROR(INDEX(PARAMETROS!$B$53:$B$79,MATCH(U115,PARAMETROS!$A$53:$A$79,0)),"")</f>
        <v/>
      </c>
      <c r="W115" s="429"/>
      <c r="X115" s="19"/>
      <c r="Y115" s="22" t="str">
        <f>IFERROR(IF(X115="","",IF(X115="COP","N/A",IF(OR(X115="USD",X115="US"),1,IF(X115="EUR",VLOOKUP(T115,'SH EURO'!$A$6:$B$6567,2,FALSE),"INGRESAR TASA")))),"")</f>
        <v/>
      </c>
      <c r="Z115" s="548" t="str">
        <f t="shared" si="112"/>
        <v/>
      </c>
      <c r="AA115" s="21" t="str">
        <f>IFERROR(IF(X115="","",IF(X115="COP",1,IF(Y115&lt;&gt;"N/A",VLOOKUP(T115,'SH TRM'!$A$9:$B$9145,2,FALSE),"REVISAR"))),"")</f>
        <v/>
      </c>
      <c r="AB115" s="433" t="str">
        <f t="shared" si="113"/>
        <v/>
      </c>
      <c r="AC115" s="347" t="str">
        <f t="shared" si="114"/>
        <v/>
      </c>
      <c r="AD115" s="343" t="str">
        <f t="shared" si="104"/>
        <v/>
      </c>
      <c r="AE115" s="497" t="str">
        <f t="shared" si="89"/>
        <v/>
      </c>
      <c r="AF115" s="907"/>
      <c r="AG115" s="904"/>
      <c r="AH115" s="512"/>
      <c r="AI115" s="266"/>
      <c r="AJ115" s="485"/>
      <c r="AK115" s="485"/>
      <c r="AL115" s="485"/>
      <c r="AM115" s="440"/>
      <c r="AN115" s="440"/>
      <c r="AO115" s="485"/>
      <c r="AP115" s="485"/>
      <c r="AQ115" s="485"/>
    </row>
    <row r="116" spans="1:43" s="246" customFormat="1" ht="30" customHeight="1" x14ac:dyDescent="0.25">
      <c r="A116" s="842"/>
      <c r="B116" s="13"/>
      <c r="C116" s="14"/>
      <c r="D116" s="14" t="str">
        <f>IFERROR(INDEX(DESEMPATE!$D$3:$D$28,MATCH('EXP ESPEC.'!B116,DESEMPATE!$C$3:$C$28,0)),"")</f>
        <v/>
      </c>
      <c r="E116" s="22"/>
      <c r="F116" s="255"/>
      <c r="G116" s="22"/>
      <c r="H116" s="256"/>
      <c r="I116" s="22"/>
      <c r="J116" s="492"/>
      <c r="K116" s="492"/>
      <c r="L116" s="492"/>
      <c r="M116" s="492"/>
      <c r="N116" s="492" t="str">
        <f t="shared" si="108"/>
        <v/>
      </c>
      <c r="O116" s="492" t="str">
        <f t="shared" si="109"/>
        <v/>
      </c>
      <c r="P116" s="492" t="str">
        <f t="shared" si="110"/>
        <v/>
      </c>
      <c r="Q116" s="492" t="str">
        <f t="shared" si="103"/>
        <v/>
      </c>
      <c r="R116" s="566"/>
      <c r="S116" s="289"/>
      <c r="T116" s="289"/>
      <c r="U116" s="18" t="str">
        <f t="shared" si="111"/>
        <v/>
      </c>
      <c r="V116" s="19" t="str">
        <f>IFERROR(INDEX(PARAMETROS!$B$53:$B$79,MATCH(U116,PARAMETROS!$A$53:$A$79,0)),"")</f>
        <v/>
      </c>
      <c r="W116" s="429"/>
      <c r="X116" s="19"/>
      <c r="Y116" s="22" t="str">
        <f>IFERROR(IF(X116="","",IF(X116="COP","N/A",IF(OR(X116="USD",X116="US"),1,IF(X116="EUR",VLOOKUP(T116,'SH EURO'!$A$6:$B$6567,2,FALSE),"INGRESAR TASA")))),"")</f>
        <v/>
      </c>
      <c r="Z116" s="548" t="str">
        <f t="shared" si="112"/>
        <v/>
      </c>
      <c r="AA116" s="21" t="str">
        <f>IFERROR(IF(X116="","",IF(X116="COP",1,IF(Y116&lt;&gt;"N/A",VLOOKUP(T116,'SH TRM'!$A$9:$B$9145,2,FALSE),"REVISAR"))),"")</f>
        <v/>
      </c>
      <c r="AB116" s="433" t="str">
        <f t="shared" si="113"/>
        <v/>
      </c>
      <c r="AC116" s="347" t="str">
        <f t="shared" si="114"/>
        <v/>
      </c>
      <c r="AD116" s="343" t="str">
        <f t="shared" si="104"/>
        <v/>
      </c>
      <c r="AE116" s="497" t="str">
        <f t="shared" si="89"/>
        <v/>
      </c>
      <c r="AF116" s="907"/>
      <c r="AG116" s="904"/>
      <c r="AH116" s="512"/>
      <c r="AI116" s="266"/>
      <c r="AJ116" s="485"/>
      <c r="AK116" s="485"/>
      <c r="AL116" s="485"/>
      <c r="AM116" s="440"/>
      <c r="AN116" s="440"/>
      <c r="AO116" s="485"/>
      <c r="AP116" s="485"/>
      <c r="AQ116" s="485"/>
    </row>
    <row r="117" spans="1:43" s="246" customFormat="1" ht="30" customHeight="1" x14ac:dyDescent="0.25">
      <c r="A117" s="843"/>
      <c r="B117" s="13"/>
      <c r="C117" s="14"/>
      <c r="D117" s="14" t="str">
        <f>IFERROR(INDEX(DESEMPATE!$D$3:$D$28,MATCH('EXP ESPEC.'!B117,DESEMPATE!$C$3:$C$28,0)),"")</f>
        <v/>
      </c>
      <c r="E117" s="22"/>
      <c r="F117" s="255"/>
      <c r="G117" s="22"/>
      <c r="H117" s="256"/>
      <c r="I117" s="22"/>
      <c r="J117" s="492"/>
      <c r="K117" s="492"/>
      <c r="L117" s="492"/>
      <c r="M117" s="492"/>
      <c r="N117" s="492" t="str">
        <f t="shared" si="108"/>
        <v/>
      </c>
      <c r="O117" s="492" t="str">
        <f t="shared" si="109"/>
        <v/>
      </c>
      <c r="P117" s="492" t="str">
        <f t="shared" si="110"/>
        <v/>
      </c>
      <c r="Q117" s="492" t="str">
        <f t="shared" si="103"/>
        <v/>
      </c>
      <c r="R117" s="566"/>
      <c r="S117" s="289"/>
      <c r="T117" s="289"/>
      <c r="U117" s="18" t="str">
        <f t="shared" si="111"/>
        <v/>
      </c>
      <c r="V117" s="19" t="str">
        <f>IFERROR(INDEX(PARAMETROS!$B$53:$B$79,MATCH(U117,PARAMETROS!$A$53:$A$79,0)),"")</f>
        <v/>
      </c>
      <c r="W117" s="429"/>
      <c r="X117" s="19"/>
      <c r="Y117" s="22" t="str">
        <f>IFERROR(IF(X117="","",IF(X117="COP","N/A",IF(OR(X117="USD",X117="US"),1,IF(X117="EUR",VLOOKUP(T117,'SH EURO'!$A$6:$B$6567,2,FALSE),"INGRESAR TASA")))),"")</f>
        <v/>
      </c>
      <c r="Z117" s="548" t="str">
        <f t="shared" si="112"/>
        <v/>
      </c>
      <c r="AA117" s="21" t="str">
        <f>IFERROR(IF(X117="","",IF(X117="COP",1,IF(Y117&lt;&gt;"N/A",VLOOKUP(T117,'SH TRM'!$A$9:$B$9145,2,FALSE),"REVISAR"))),"")</f>
        <v/>
      </c>
      <c r="AB117" s="433" t="str">
        <f t="shared" si="113"/>
        <v/>
      </c>
      <c r="AC117" s="347" t="str">
        <f t="shared" si="114"/>
        <v/>
      </c>
      <c r="AD117" s="343" t="str">
        <f t="shared" si="104"/>
        <v/>
      </c>
      <c r="AE117" s="497" t="str">
        <f t="shared" si="89"/>
        <v/>
      </c>
      <c r="AF117" s="907"/>
      <c r="AG117" s="904"/>
      <c r="AH117" s="350"/>
      <c r="AI117" s="266"/>
      <c r="AJ117" s="485"/>
      <c r="AK117" s="485"/>
      <c r="AL117" s="485"/>
      <c r="AM117" s="440"/>
      <c r="AN117" s="440"/>
      <c r="AO117" s="485"/>
      <c r="AP117" s="485"/>
      <c r="AQ117" s="485"/>
    </row>
    <row r="118" spans="1:43" s="246" customFormat="1" ht="30" customHeight="1" x14ac:dyDescent="0.25">
      <c r="A118" s="843"/>
      <c r="B118" s="13"/>
      <c r="C118" s="14"/>
      <c r="D118" s="14" t="str">
        <f>IFERROR(INDEX(DESEMPATE!$D$3:$D$28,MATCH('EXP ESPEC.'!B118,DESEMPATE!$C$3:$C$28,0)),"")</f>
        <v/>
      </c>
      <c r="E118" s="22"/>
      <c r="F118" s="255"/>
      <c r="G118" s="22"/>
      <c r="H118" s="256"/>
      <c r="I118" s="22"/>
      <c r="J118" s="492"/>
      <c r="K118" s="492"/>
      <c r="L118" s="492"/>
      <c r="M118" s="492"/>
      <c r="N118" s="492" t="str">
        <f t="shared" si="108"/>
        <v/>
      </c>
      <c r="O118" s="492" t="str">
        <f t="shared" si="109"/>
        <v/>
      </c>
      <c r="P118" s="492" t="str">
        <f t="shared" si="110"/>
        <v/>
      </c>
      <c r="Q118" s="492" t="str">
        <f t="shared" si="103"/>
        <v/>
      </c>
      <c r="R118" s="567"/>
      <c r="S118" s="289"/>
      <c r="T118" s="289"/>
      <c r="U118" s="18" t="str">
        <f t="shared" si="111"/>
        <v/>
      </c>
      <c r="V118" s="19" t="str">
        <f>IFERROR(INDEX(PARAMETROS!$B$53:$B$79,MATCH(U118,PARAMETROS!$A$53:$A$79,0)),"")</f>
        <v/>
      </c>
      <c r="W118" s="430"/>
      <c r="X118" s="20"/>
      <c r="Y118" s="22" t="str">
        <f>IFERROR(IF(X118="","",IF(X118="COP","N/A",IF(OR(X118="USD",X118="US"),1,IF(X118="EUR",VLOOKUP(T118,'SH EURO'!$A$6:$B$6567,2,FALSE),"INGRESAR TASA")))),"")</f>
        <v/>
      </c>
      <c r="Z118" s="548" t="str">
        <f t="shared" si="112"/>
        <v/>
      </c>
      <c r="AA118" s="21" t="str">
        <f>IFERROR(IF(X118="","",IF(X118="COP",1,IF(Y118&lt;&gt;"N/A",VLOOKUP(T118,'SH TRM'!$A$9:$B$9145,2,FALSE),"REVISAR"))),"")</f>
        <v/>
      </c>
      <c r="AB118" s="433" t="str">
        <f t="shared" si="113"/>
        <v/>
      </c>
      <c r="AC118" s="347" t="str">
        <f t="shared" si="114"/>
        <v/>
      </c>
      <c r="AD118" s="343" t="str">
        <f t="shared" si="104"/>
        <v/>
      </c>
      <c r="AE118" s="497" t="str">
        <f t="shared" si="89"/>
        <v/>
      </c>
      <c r="AF118" s="907"/>
      <c r="AG118" s="904"/>
      <c r="AH118" s="350"/>
      <c r="AI118" s="266"/>
      <c r="AJ118" s="485"/>
      <c r="AK118" s="485"/>
      <c r="AL118" s="485"/>
      <c r="AM118" s="440"/>
      <c r="AN118" s="440"/>
      <c r="AO118" s="485"/>
      <c r="AP118" s="485"/>
      <c r="AQ118" s="485"/>
    </row>
    <row r="119" spans="1:43" s="246" customFormat="1" ht="30" customHeight="1" thickBot="1" x14ac:dyDescent="0.3">
      <c r="A119" s="844"/>
      <c r="B119" s="35"/>
      <c r="C119" s="47"/>
      <c r="D119" s="47" t="str">
        <f>IFERROR(INDEX(DESEMPATE!$D$3:$D$28,MATCH('EXP ESPEC.'!B119,DESEMPATE!$C$3:$C$28,0)),"")</f>
        <v/>
      </c>
      <c r="E119" s="138"/>
      <c r="F119" s="260"/>
      <c r="G119" s="138"/>
      <c r="H119" s="258"/>
      <c r="I119" s="138"/>
      <c r="J119" s="493"/>
      <c r="K119" s="493"/>
      <c r="L119" s="493"/>
      <c r="M119" s="493"/>
      <c r="N119" s="493" t="str">
        <f t="shared" si="108"/>
        <v/>
      </c>
      <c r="O119" s="493" t="str">
        <f t="shared" si="109"/>
        <v/>
      </c>
      <c r="P119" s="493" t="str">
        <f t="shared" si="110"/>
        <v/>
      </c>
      <c r="Q119" s="493" t="str">
        <f t="shared" si="103"/>
        <v/>
      </c>
      <c r="R119" s="568"/>
      <c r="S119" s="312"/>
      <c r="T119" s="312"/>
      <c r="U119" s="38" t="str">
        <f t="shared" si="111"/>
        <v/>
      </c>
      <c r="V119" s="24" t="str">
        <f>IFERROR(INDEX(PARAMETROS!$B$53:$B$79,MATCH(U119,PARAMETROS!$A$53:$A$79,0)),"")</f>
        <v/>
      </c>
      <c r="W119" s="431"/>
      <c r="X119" s="40"/>
      <c r="Y119" s="22" t="str">
        <f>IFERROR(IF(X119="","",IF(X119="COP","N/A",IF(OR(X119="USD",X119="US"),1,IF(X119="EUR",VLOOKUP(T119,'SH EURO'!$A$6:$B$6567,2,FALSE),"INGRESAR TASA")))),"")</f>
        <v/>
      </c>
      <c r="Z119" s="549" t="str">
        <f t="shared" si="112"/>
        <v/>
      </c>
      <c r="AA119" s="21" t="str">
        <f>IFERROR(IF(X119="","",IF(X119="COP",1,IF(Y119&lt;&gt;"N/A",VLOOKUP(T119,'SH TRM'!$A$9:$B$9145,2,FALSE),"REVISAR"))),"")</f>
        <v/>
      </c>
      <c r="AB119" s="434" t="str">
        <f t="shared" si="113"/>
        <v/>
      </c>
      <c r="AC119" s="348" t="str">
        <f t="shared" si="114"/>
        <v/>
      </c>
      <c r="AD119" s="342" t="str">
        <f t="shared" si="104"/>
        <v/>
      </c>
      <c r="AE119" s="345" t="str">
        <f t="shared" si="89"/>
        <v/>
      </c>
      <c r="AF119" s="908"/>
      <c r="AG119" s="905"/>
      <c r="AH119" s="358"/>
      <c r="AI119" s="266"/>
      <c r="AJ119" s="485"/>
      <c r="AK119" s="485"/>
      <c r="AL119" s="485"/>
      <c r="AM119" s="440"/>
      <c r="AN119" s="440"/>
      <c r="AO119" s="485"/>
      <c r="AP119" s="485"/>
      <c r="AQ119" s="485"/>
    </row>
    <row r="120" spans="1:43" s="246" customFormat="1" ht="30" customHeight="1" x14ac:dyDescent="0.25">
      <c r="A120" s="841" t="s">
        <v>164</v>
      </c>
      <c r="B120" s="26"/>
      <c r="C120" s="27"/>
      <c r="D120" s="335" t="str">
        <f>IFERROR(INDEX(DESEMPATE!$D$3:$D$28,MATCH('EXP ESPEC.'!B120,DESEMPATE!$C$3:$C$28,0)),"")</f>
        <v/>
      </c>
      <c r="E120" s="34"/>
      <c r="F120" s="254"/>
      <c r="G120" s="22"/>
      <c r="H120" s="257"/>
      <c r="I120" s="34"/>
      <c r="J120" s="494"/>
      <c r="K120" s="494"/>
      <c r="L120" s="494"/>
      <c r="M120" s="494"/>
      <c r="N120" s="494" t="str">
        <f t="shared" si="108"/>
        <v/>
      </c>
      <c r="O120" s="494" t="str">
        <f t="shared" si="109"/>
        <v/>
      </c>
      <c r="P120" s="494" t="str">
        <f t="shared" si="110"/>
        <v/>
      </c>
      <c r="Q120" s="494" t="str">
        <f t="shared" si="103"/>
        <v/>
      </c>
      <c r="R120" s="565"/>
      <c r="S120" s="311"/>
      <c r="T120" s="311"/>
      <c r="U120" s="30" t="str">
        <f t="shared" si="111"/>
        <v/>
      </c>
      <c r="V120" s="139" t="str">
        <f>IFERROR(INDEX(PARAMETROS!$B$53:$B$79,MATCH(U120,PARAMETROS!$A$53:$A$79,0)),"")</f>
        <v/>
      </c>
      <c r="W120" s="428"/>
      <c r="X120" s="31"/>
      <c r="Y120" s="22" t="str">
        <f>IFERROR(IF(X120="","",IF(X120="COP","N/A",IF(OR(X120="USD",X120="US"),1,IF(X120="EUR",VLOOKUP(T120,'SH EURO'!$A$6:$B$6567,2,FALSE),"INGRESAR TASA")))),"")</f>
        <v/>
      </c>
      <c r="Z120" s="547" t="str">
        <f t="shared" si="112"/>
        <v/>
      </c>
      <c r="AA120" s="21" t="str">
        <f>IFERROR(IF(X120="","",IF(X120="COP",1,IF(Y120&lt;&gt;"N/A",VLOOKUP(T120,'SH TRM'!$A$9:$B$9145,2,FALSE),"REVISAR"))),"")</f>
        <v/>
      </c>
      <c r="AB120" s="432" t="str">
        <f t="shared" si="113"/>
        <v/>
      </c>
      <c r="AC120" s="346" t="str">
        <f t="shared" si="114"/>
        <v/>
      </c>
      <c r="AD120" s="343" t="str">
        <f t="shared" si="104"/>
        <v/>
      </c>
      <c r="AE120" s="497" t="str">
        <f t="shared" si="89"/>
        <v/>
      </c>
      <c r="AF120" s="906" t="str">
        <f t="shared" ref="AF120" si="159">IFERROR(IF(AND(COUNTIF(N120:N128,"SI")&gt;=2,COUNTIF(O120:O128,"SI")&gt;=1,COUNTIF(P120:P128,"SI")&gt;=1,COUNTIF(Q120:Q128,"SI")&gt;=1,COUNTIF(I120:I128,"SI")&gt;=5),"SI","NO"),"")</f>
        <v>NO</v>
      </c>
      <c r="AG120" s="903">
        <f t="shared" ref="AG120" si="160">IFERROR(IF(AF120="SI",AP120,0),"")</f>
        <v>0</v>
      </c>
      <c r="AH120" s="355"/>
      <c r="AI120" s="266"/>
      <c r="AJ120" s="485"/>
      <c r="AK120" s="485"/>
      <c r="AL120" s="485"/>
      <c r="AM120" s="440">
        <f t="shared" ref="AM120" si="161">COUNTIF(N120:N128,"SI")</f>
        <v>0</v>
      </c>
      <c r="AN120" s="440">
        <f t="shared" ref="AN120" si="162">+IF(AM120&gt;=4,4,AM120)</f>
        <v>0</v>
      </c>
      <c r="AO120" s="485">
        <f t="shared" ref="AO120:AO123" si="163">+AN120*100</f>
        <v>0</v>
      </c>
      <c r="AP120" s="485">
        <f t="shared" ref="AP120" si="164">+SUM(AO120:AO123)</f>
        <v>0</v>
      </c>
      <c r="AQ120" s="485"/>
    </row>
    <row r="121" spans="1:43" s="246" customFormat="1" ht="30" customHeight="1" x14ac:dyDescent="0.25">
      <c r="A121" s="842"/>
      <c r="B121" s="13"/>
      <c r="C121" s="14"/>
      <c r="D121" s="14" t="str">
        <f>IFERROR(INDEX(DESEMPATE!$D$3:$D$28,MATCH('EXP ESPEC.'!B121,DESEMPATE!$C$3:$C$28,0)),"")</f>
        <v/>
      </c>
      <c r="E121" s="141"/>
      <c r="F121" s="255"/>
      <c r="G121" s="22"/>
      <c r="H121" s="256"/>
      <c r="I121" s="22"/>
      <c r="J121" s="492"/>
      <c r="K121" s="492"/>
      <c r="L121" s="492"/>
      <c r="M121" s="492"/>
      <c r="N121" s="492" t="str">
        <f t="shared" si="108"/>
        <v/>
      </c>
      <c r="O121" s="492" t="str">
        <f t="shared" si="109"/>
        <v/>
      </c>
      <c r="P121" s="492" t="str">
        <f t="shared" si="110"/>
        <v/>
      </c>
      <c r="Q121" s="492" t="str">
        <f t="shared" si="103"/>
        <v/>
      </c>
      <c r="R121" s="566"/>
      <c r="S121" s="289"/>
      <c r="T121" s="289"/>
      <c r="U121" s="18" t="str">
        <f t="shared" si="111"/>
        <v/>
      </c>
      <c r="V121" s="19" t="str">
        <f>IFERROR(INDEX(PARAMETROS!$B$53:$B$79,MATCH(U121,PARAMETROS!$A$53:$A$79,0)),"")</f>
        <v/>
      </c>
      <c r="W121" s="429"/>
      <c r="X121" s="19"/>
      <c r="Y121" s="22" t="str">
        <f>IFERROR(IF(X121="","",IF(X121="COP","N/A",IF(OR(X121="USD",X121="US"),1,IF(X121="EUR",VLOOKUP(T121,'SH EURO'!$A$6:$B$6567,2,FALSE),"INGRESAR TASA")))),"")</f>
        <v/>
      </c>
      <c r="Z121" s="548" t="str">
        <f t="shared" si="112"/>
        <v/>
      </c>
      <c r="AA121" s="21" t="str">
        <f>IFERROR(IF(X121="","",IF(X121="COP",1,IF(Y121&lt;&gt;"N/A",VLOOKUP(T121,'SH TRM'!$A$9:$B$9145,2,FALSE),"REVISAR"))),"")</f>
        <v/>
      </c>
      <c r="AB121" s="433" t="str">
        <f t="shared" si="113"/>
        <v/>
      </c>
      <c r="AC121" s="347" t="str">
        <f t="shared" si="114"/>
        <v/>
      </c>
      <c r="AD121" s="343" t="str">
        <f t="shared" si="104"/>
        <v/>
      </c>
      <c r="AE121" s="497" t="str">
        <f t="shared" si="89"/>
        <v/>
      </c>
      <c r="AF121" s="907"/>
      <c r="AG121" s="904"/>
      <c r="AH121" s="512"/>
      <c r="AI121" s="266"/>
      <c r="AJ121" s="485"/>
      <c r="AK121" s="485"/>
      <c r="AL121" s="485"/>
      <c r="AM121" s="440">
        <f t="shared" ref="AM121" si="165">COUNTIF(O120:O128,"SI")</f>
        <v>0</v>
      </c>
      <c r="AN121" s="440">
        <f t="shared" ref="AN121:AN122" si="166">+IF(AM121&gt;=2,2,AM121)</f>
        <v>0</v>
      </c>
      <c r="AO121" s="485">
        <f t="shared" si="163"/>
        <v>0</v>
      </c>
      <c r="AP121" s="485"/>
      <c r="AQ121" s="485"/>
    </row>
    <row r="122" spans="1:43" s="246" customFormat="1" ht="30" customHeight="1" x14ac:dyDescent="0.25">
      <c r="A122" s="842"/>
      <c r="B122" s="13"/>
      <c r="C122" s="14"/>
      <c r="D122" s="14" t="str">
        <f>IFERROR(INDEX(DESEMPATE!$D$3:$D$28,MATCH('EXP ESPEC.'!B122,DESEMPATE!$C$3:$C$28,0)),"")</f>
        <v/>
      </c>
      <c r="E122" s="22"/>
      <c r="F122" s="255"/>
      <c r="G122" s="22"/>
      <c r="H122" s="256"/>
      <c r="I122" s="22"/>
      <c r="J122" s="492"/>
      <c r="K122" s="492"/>
      <c r="L122" s="492"/>
      <c r="M122" s="492"/>
      <c r="N122" s="492" t="str">
        <f t="shared" si="108"/>
        <v/>
      </c>
      <c r="O122" s="492" t="str">
        <f t="shared" si="109"/>
        <v/>
      </c>
      <c r="P122" s="492" t="str">
        <f t="shared" si="110"/>
        <v/>
      </c>
      <c r="Q122" s="492" t="str">
        <f t="shared" si="103"/>
        <v/>
      </c>
      <c r="R122" s="566"/>
      <c r="S122" s="289"/>
      <c r="T122" s="289"/>
      <c r="U122" s="18" t="str">
        <f t="shared" si="111"/>
        <v/>
      </c>
      <c r="V122" s="19" t="str">
        <f>IFERROR(INDEX(PARAMETROS!$B$53:$B$79,MATCH(U122,PARAMETROS!$A$53:$A$79,0)),"")</f>
        <v/>
      </c>
      <c r="W122" s="429"/>
      <c r="X122" s="19"/>
      <c r="Y122" s="22" t="str">
        <f>IFERROR(IF(X122="","",IF(X122="COP","N/A",IF(OR(X122="USD",X122="US"),1,IF(X122="EUR",VLOOKUP(T122,'SH EURO'!$A$6:$B$6567,2,FALSE),"INGRESAR TASA")))),"")</f>
        <v/>
      </c>
      <c r="Z122" s="548" t="str">
        <f t="shared" si="112"/>
        <v/>
      </c>
      <c r="AA122" s="21" t="str">
        <f>IFERROR(IF(X122="","",IF(X122="COP",1,IF(Y122&lt;&gt;"N/A",VLOOKUP(T122,'SH TRM'!$A$9:$B$9145,2,FALSE),"REVISAR"))),"")</f>
        <v/>
      </c>
      <c r="AB122" s="433" t="str">
        <f t="shared" si="113"/>
        <v/>
      </c>
      <c r="AC122" s="347" t="str">
        <f t="shared" si="114"/>
        <v/>
      </c>
      <c r="AD122" s="343" t="str">
        <f t="shared" si="104"/>
        <v/>
      </c>
      <c r="AE122" s="497" t="str">
        <f t="shared" si="89"/>
        <v/>
      </c>
      <c r="AF122" s="907"/>
      <c r="AG122" s="904"/>
      <c r="AH122" s="512"/>
      <c r="AI122" s="266"/>
      <c r="AJ122" s="485"/>
      <c r="AK122" s="485"/>
      <c r="AL122" s="485"/>
      <c r="AM122" s="440">
        <f t="shared" ref="AM122" si="167">COUNTIF(P120:P128,"SI")</f>
        <v>0</v>
      </c>
      <c r="AN122" s="440">
        <f t="shared" si="166"/>
        <v>0</v>
      </c>
      <c r="AO122" s="485">
        <f t="shared" si="163"/>
        <v>0</v>
      </c>
      <c r="AP122" s="485"/>
      <c r="AQ122" s="485"/>
    </row>
    <row r="123" spans="1:43" s="246" customFormat="1" ht="30" customHeight="1" x14ac:dyDescent="0.25">
      <c r="A123" s="842"/>
      <c r="B123" s="13"/>
      <c r="C123" s="14"/>
      <c r="D123" s="14" t="str">
        <f>IFERROR(INDEX(DESEMPATE!$D$3:$D$28,MATCH('EXP ESPEC.'!B123,DESEMPATE!$C$3:$C$28,0)),"")</f>
        <v/>
      </c>
      <c r="E123" s="22"/>
      <c r="F123" s="255"/>
      <c r="G123" s="22"/>
      <c r="H123" s="256"/>
      <c r="I123" s="22"/>
      <c r="J123" s="492"/>
      <c r="K123" s="492"/>
      <c r="L123" s="492"/>
      <c r="M123" s="492"/>
      <c r="N123" s="492" t="str">
        <f t="shared" si="108"/>
        <v/>
      </c>
      <c r="O123" s="492" t="str">
        <f t="shared" si="109"/>
        <v/>
      </c>
      <c r="P123" s="492" t="str">
        <f t="shared" si="110"/>
        <v/>
      </c>
      <c r="Q123" s="492" t="str">
        <f t="shared" si="103"/>
        <v/>
      </c>
      <c r="R123" s="566"/>
      <c r="S123" s="289"/>
      <c r="T123" s="289"/>
      <c r="U123" s="18" t="str">
        <f t="shared" si="111"/>
        <v/>
      </c>
      <c r="V123" s="19" t="str">
        <f>IFERROR(INDEX(PARAMETROS!$B$53:$B$79,MATCH(U123,PARAMETROS!$A$53:$A$79,0)),"")</f>
        <v/>
      </c>
      <c r="W123" s="429"/>
      <c r="X123" s="19"/>
      <c r="Y123" s="22" t="str">
        <f>IFERROR(IF(X123="","",IF(X123="COP","N/A",IF(OR(X123="USD",X123="US"),1,IF(X123="EUR",VLOOKUP(T123,'SH EURO'!$A$6:$B$6567,2,FALSE),"INGRESAR TASA")))),"")</f>
        <v/>
      </c>
      <c r="Z123" s="548" t="str">
        <f t="shared" si="112"/>
        <v/>
      </c>
      <c r="AA123" s="21" t="str">
        <f>IFERROR(IF(X123="","",IF(X123="COP",1,IF(Y123&lt;&gt;"N/A",VLOOKUP(T123,'SH TRM'!$A$9:$B$9145,2,FALSE),"REVISAR"))),"")</f>
        <v/>
      </c>
      <c r="AB123" s="433" t="str">
        <f t="shared" si="113"/>
        <v/>
      </c>
      <c r="AC123" s="347" t="str">
        <f t="shared" si="114"/>
        <v/>
      </c>
      <c r="AD123" s="343" t="str">
        <f t="shared" si="104"/>
        <v/>
      </c>
      <c r="AE123" s="497" t="str">
        <f t="shared" si="89"/>
        <v/>
      </c>
      <c r="AF123" s="907"/>
      <c r="AG123" s="904"/>
      <c r="AH123" s="512"/>
      <c r="AI123" s="266"/>
      <c r="AJ123" s="485"/>
      <c r="AK123" s="485"/>
      <c r="AL123" s="485"/>
      <c r="AM123" s="440">
        <f t="shared" ref="AM123" si="168">COUNTIF(Q120:Q128,"SI")</f>
        <v>0</v>
      </c>
      <c r="AN123" s="440">
        <f t="shared" ref="AN123" si="169">+IF(AM123&gt;=1,1,AM123)</f>
        <v>0</v>
      </c>
      <c r="AO123" s="485">
        <f t="shared" si="163"/>
        <v>0</v>
      </c>
      <c r="AP123" s="485"/>
      <c r="AQ123" s="485"/>
    </row>
    <row r="124" spans="1:43" s="246" customFormat="1" ht="30" customHeight="1" x14ac:dyDescent="0.25">
      <c r="A124" s="842"/>
      <c r="B124" s="13"/>
      <c r="C124" s="14"/>
      <c r="D124" s="14" t="str">
        <f>IFERROR(INDEX(DESEMPATE!$D$3:$D$28,MATCH('EXP ESPEC.'!B124,DESEMPATE!$C$3:$C$28,0)),"")</f>
        <v/>
      </c>
      <c r="E124" s="22"/>
      <c r="F124" s="255"/>
      <c r="G124" s="22"/>
      <c r="H124" s="256"/>
      <c r="I124" s="22"/>
      <c r="J124" s="492"/>
      <c r="K124" s="492"/>
      <c r="L124" s="492"/>
      <c r="M124" s="492"/>
      <c r="N124" s="492" t="str">
        <f t="shared" si="108"/>
        <v/>
      </c>
      <c r="O124" s="492" t="str">
        <f t="shared" si="109"/>
        <v/>
      </c>
      <c r="P124" s="492" t="str">
        <f t="shared" si="110"/>
        <v/>
      </c>
      <c r="Q124" s="492" t="str">
        <f t="shared" si="103"/>
        <v/>
      </c>
      <c r="R124" s="566"/>
      <c r="S124" s="289"/>
      <c r="T124" s="289"/>
      <c r="U124" s="18" t="str">
        <f t="shared" si="111"/>
        <v/>
      </c>
      <c r="V124" s="19" t="str">
        <f>IFERROR(INDEX(PARAMETROS!$B$53:$B$79,MATCH(U124,PARAMETROS!$A$53:$A$79,0)),"")</f>
        <v/>
      </c>
      <c r="W124" s="429"/>
      <c r="X124" s="19"/>
      <c r="Y124" s="22" t="str">
        <f>IFERROR(IF(X124="","",IF(X124="COP","N/A",IF(OR(X124="USD",X124="US"),1,IF(X124="EUR",VLOOKUP(T124,'SH EURO'!$A$6:$B$6567,2,FALSE),"INGRESAR TASA")))),"")</f>
        <v/>
      </c>
      <c r="Z124" s="548" t="str">
        <f t="shared" si="112"/>
        <v/>
      </c>
      <c r="AA124" s="21" t="str">
        <f>IFERROR(IF(X124="","",IF(X124="COP",1,IF(Y124&lt;&gt;"N/A",VLOOKUP(T124,'SH TRM'!$A$9:$B$9145,2,FALSE),"REVISAR"))),"")</f>
        <v/>
      </c>
      <c r="AB124" s="433" t="str">
        <f t="shared" si="113"/>
        <v/>
      </c>
      <c r="AC124" s="347" t="str">
        <f t="shared" si="114"/>
        <v/>
      </c>
      <c r="AD124" s="343" t="str">
        <f t="shared" si="104"/>
        <v/>
      </c>
      <c r="AE124" s="497" t="str">
        <f t="shared" si="89"/>
        <v/>
      </c>
      <c r="AF124" s="907"/>
      <c r="AG124" s="904"/>
      <c r="AH124" s="512"/>
      <c r="AI124" s="266"/>
      <c r="AJ124" s="485"/>
      <c r="AK124" s="485"/>
      <c r="AL124" s="485"/>
      <c r="AM124" s="440"/>
      <c r="AN124" s="440"/>
      <c r="AO124" s="485"/>
      <c r="AP124" s="485"/>
      <c r="AQ124" s="485"/>
    </row>
    <row r="125" spans="1:43" s="246" customFormat="1" ht="30" customHeight="1" x14ac:dyDescent="0.25">
      <c r="A125" s="842"/>
      <c r="B125" s="13"/>
      <c r="C125" s="14"/>
      <c r="D125" s="14" t="str">
        <f>IFERROR(INDEX(DESEMPATE!$D$3:$D$28,MATCH('EXP ESPEC.'!B125,DESEMPATE!$C$3:$C$28,0)),"")</f>
        <v/>
      </c>
      <c r="E125" s="22"/>
      <c r="F125" s="255"/>
      <c r="G125" s="22"/>
      <c r="H125" s="256"/>
      <c r="I125" s="22"/>
      <c r="J125" s="492"/>
      <c r="K125" s="492"/>
      <c r="L125" s="492"/>
      <c r="M125" s="492"/>
      <c r="N125" s="492" t="str">
        <f t="shared" si="108"/>
        <v/>
      </c>
      <c r="O125" s="492" t="str">
        <f t="shared" si="109"/>
        <v/>
      </c>
      <c r="P125" s="492" t="str">
        <f t="shared" si="110"/>
        <v/>
      </c>
      <c r="Q125" s="492" t="str">
        <f t="shared" si="103"/>
        <v/>
      </c>
      <c r="R125" s="566"/>
      <c r="S125" s="289"/>
      <c r="T125" s="289"/>
      <c r="U125" s="18" t="str">
        <f t="shared" si="111"/>
        <v/>
      </c>
      <c r="V125" s="19" t="str">
        <f>IFERROR(INDEX(PARAMETROS!$B$53:$B$79,MATCH(U125,PARAMETROS!$A$53:$A$79,0)),"")</f>
        <v/>
      </c>
      <c r="W125" s="429"/>
      <c r="X125" s="19"/>
      <c r="Y125" s="22" t="str">
        <f>IFERROR(IF(X125="","",IF(X125="COP","N/A",IF(OR(X125="USD",X125="US"),1,IF(X125="EUR",VLOOKUP(T125,'SH EURO'!$A$6:$B$6567,2,FALSE),"INGRESAR TASA")))),"")</f>
        <v/>
      </c>
      <c r="Z125" s="548" t="str">
        <f t="shared" si="112"/>
        <v/>
      </c>
      <c r="AA125" s="21" t="str">
        <f>IFERROR(IF(X125="","",IF(X125="COP",1,IF(Y125&lt;&gt;"N/A",VLOOKUP(T125,'SH TRM'!$A$9:$B$9145,2,FALSE),"REVISAR"))),"")</f>
        <v/>
      </c>
      <c r="AB125" s="433" t="str">
        <f t="shared" si="113"/>
        <v/>
      </c>
      <c r="AC125" s="347" t="str">
        <f t="shared" si="114"/>
        <v/>
      </c>
      <c r="AD125" s="343" t="str">
        <f t="shared" si="104"/>
        <v/>
      </c>
      <c r="AE125" s="497" t="str">
        <f t="shared" si="89"/>
        <v/>
      </c>
      <c r="AF125" s="907"/>
      <c r="AG125" s="904"/>
      <c r="AH125" s="512"/>
      <c r="AI125" s="266"/>
      <c r="AJ125" s="485"/>
      <c r="AK125" s="485"/>
      <c r="AL125" s="485"/>
      <c r="AM125" s="440"/>
      <c r="AN125" s="440"/>
      <c r="AO125" s="485"/>
      <c r="AP125" s="485"/>
      <c r="AQ125" s="485"/>
    </row>
    <row r="126" spans="1:43" s="246" customFormat="1" ht="30" customHeight="1" x14ac:dyDescent="0.25">
      <c r="A126" s="843"/>
      <c r="B126" s="13"/>
      <c r="C126" s="14"/>
      <c r="D126" s="14" t="str">
        <f>IFERROR(INDEX(DESEMPATE!$D$3:$D$28,MATCH('EXP ESPEC.'!B126,DESEMPATE!$C$3:$C$28,0)),"")</f>
        <v/>
      </c>
      <c r="E126" s="22"/>
      <c r="F126" s="255"/>
      <c r="G126" s="22"/>
      <c r="H126" s="256"/>
      <c r="I126" s="22"/>
      <c r="J126" s="492"/>
      <c r="K126" s="492"/>
      <c r="L126" s="492"/>
      <c r="M126" s="492"/>
      <c r="N126" s="492" t="str">
        <f t="shared" si="108"/>
        <v/>
      </c>
      <c r="O126" s="492" t="str">
        <f t="shared" si="109"/>
        <v/>
      </c>
      <c r="P126" s="492" t="str">
        <f t="shared" si="110"/>
        <v/>
      </c>
      <c r="Q126" s="492" t="str">
        <f t="shared" si="103"/>
        <v/>
      </c>
      <c r="R126" s="566"/>
      <c r="S126" s="289"/>
      <c r="T126" s="289"/>
      <c r="U126" s="18" t="str">
        <f t="shared" si="111"/>
        <v/>
      </c>
      <c r="V126" s="19" t="str">
        <f>IFERROR(INDEX(PARAMETROS!$B$53:$B$79,MATCH(U126,PARAMETROS!$A$53:$A$79,0)),"")</f>
        <v/>
      </c>
      <c r="W126" s="429"/>
      <c r="X126" s="19"/>
      <c r="Y126" s="22" t="str">
        <f>IFERROR(IF(X126="","",IF(X126="COP","N/A",IF(OR(X126="USD",X126="US"),1,IF(X126="EUR",VLOOKUP(T126,'SH EURO'!$A$6:$B$6567,2,FALSE),"INGRESAR TASA")))),"")</f>
        <v/>
      </c>
      <c r="Z126" s="548" t="str">
        <f t="shared" si="112"/>
        <v/>
      </c>
      <c r="AA126" s="21" t="str">
        <f>IFERROR(IF(X126="","",IF(X126="COP",1,IF(Y126&lt;&gt;"N/A",VLOOKUP(T126,'SH TRM'!$A$9:$B$9145,2,FALSE),"REVISAR"))),"")</f>
        <v/>
      </c>
      <c r="AB126" s="433" t="str">
        <f t="shared" si="113"/>
        <v/>
      </c>
      <c r="AC126" s="347" t="str">
        <f t="shared" si="114"/>
        <v/>
      </c>
      <c r="AD126" s="343" t="str">
        <f t="shared" si="104"/>
        <v/>
      </c>
      <c r="AE126" s="497" t="str">
        <f t="shared" si="89"/>
        <v/>
      </c>
      <c r="AF126" s="907"/>
      <c r="AG126" s="904"/>
      <c r="AH126" s="350"/>
      <c r="AI126" s="266"/>
      <c r="AJ126" s="485"/>
      <c r="AK126" s="485"/>
      <c r="AL126" s="485"/>
      <c r="AM126" s="440"/>
      <c r="AN126" s="440"/>
      <c r="AO126" s="485"/>
      <c r="AP126" s="485"/>
      <c r="AQ126" s="485"/>
    </row>
    <row r="127" spans="1:43" s="246" customFormat="1" ht="30" customHeight="1" x14ac:dyDescent="0.25">
      <c r="A127" s="843"/>
      <c r="B127" s="13"/>
      <c r="C127" s="14"/>
      <c r="D127" s="14" t="str">
        <f>IFERROR(INDEX(DESEMPATE!$D$3:$D$28,MATCH('EXP ESPEC.'!B127,DESEMPATE!$C$3:$C$28,0)),"")</f>
        <v/>
      </c>
      <c r="E127" s="22"/>
      <c r="F127" s="255"/>
      <c r="G127" s="22"/>
      <c r="H127" s="256"/>
      <c r="I127" s="22"/>
      <c r="J127" s="492"/>
      <c r="K127" s="492"/>
      <c r="L127" s="492"/>
      <c r="M127" s="492"/>
      <c r="N127" s="492" t="str">
        <f t="shared" si="108"/>
        <v/>
      </c>
      <c r="O127" s="492" t="str">
        <f t="shared" si="109"/>
        <v/>
      </c>
      <c r="P127" s="492" t="str">
        <f t="shared" si="110"/>
        <v/>
      </c>
      <c r="Q127" s="492" t="str">
        <f t="shared" si="103"/>
        <v/>
      </c>
      <c r="R127" s="567"/>
      <c r="S127" s="289"/>
      <c r="T127" s="289"/>
      <c r="U127" s="18" t="str">
        <f t="shared" si="111"/>
        <v/>
      </c>
      <c r="V127" s="19" t="str">
        <f>IFERROR(INDEX(PARAMETROS!$B$53:$B$79,MATCH(U127,PARAMETROS!$A$53:$A$79,0)),"")</f>
        <v/>
      </c>
      <c r="W127" s="430"/>
      <c r="X127" s="20"/>
      <c r="Y127" s="22" t="str">
        <f>IFERROR(IF(X127="","",IF(X127="COP","N/A",IF(OR(X127="USD",X127="US"),1,IF(X127="EUR",VLOOKUP(T127,'SH EURO'!$A$6:$B$6567,2,FALSE),"INGRESAR TASA")))),"")</f>
        <v/>
      </c>
      <c r="Z127" s="548" t="str">
        <f t="shared" si="112"/>
        <v/>
      </c>
      <c r="AA127" s="21" t="str">
        <f>IFERROR(IF(X127="","",IF(X127="COP",1,IF(Y127&lt;&gt;"N/A",VLOOKUP(T127,'SH TRM'!$A$9:$B$9145,2,FALSE),"REVISAR"))),"")</f>
        <v/>
      </c>
      <c r="AB127" s="433" t="str">
        <f t="shared" si="113"/>
        <v/>
      </c>
      <c r="AC127" s="347" t="str">
        <f t="shared" si="114"/>
        <v/>
      </c>
      <c r="AD127" s="343" t="str">
        <f t="shared" si="104"/>
        <v/>
      </c>
      <c r="AE127" s="497" t="str">
        <f t="shared" si="89"/>
        <v/>
      </c>
      <c r="AF127" s="907"/>
      <c r="AG127" s="904"/>
      <c r="AH127" s="350"/>
      <c r="AI127" s="266"/>
      <c r="AJ127" s="485"/>
      <c r="AK127" s="485"/>
      <c r="AL127" s="485"/>
      <c r="AM127" s="440"/>
      <c r="AN127" s="440"/>
      <c r="AO127" s="485"/>
      <c r="AP127" s="485"/>
      <c r="AQ127" s="485"/>
    </row>
    <row r="128" spans="1:43" s="246" customFormat="1" ht="30" customHeight="1" thickBot="1" x14ac:dyDescent="0.3">
      <c r="A128" s="844"/>
      <c r="B128" s="35"/>
      <c r="C128" s="47"/>
      <c r="D128" s="47" t="str">
        <f>IFERROR(INDEX(DESEMPATE!$D$3:$D$28,MATCH('EXP ESPEC.'!B128,DESEMPATE!$C$3:$C$28,0)),"")</f>
        <v/>
      </c>
      <c r="E128" s="138"/>
      <c r="F128" s="260"/>
      <c r="G128" s="138"/>
      <c r="H128" s="258"/>
      <c r="I128" s="138"/>
      <c r="J128" s="493"/>
      <c r="K128" s="493"/>
      <c r="L128" s="493"/>
      <c r="M128" s="493"/>
      <c r="N128" s="493" t="str">
        <f t="shared" si="108"/>
        <v/>
      </c>
      <c r="O128" s="493" t="str">
        <f t="shared" si="109"/>
        <v/>
      </c>
      <c r="P128" s="493" t="str">
        <f t="shared" si="110"/>
        <v/>
      </c>
      <c r="Q128" s="493" t="str">
        <f t="shared" si="103"/>
        <v/>
      </c>
      <c r="R128" s="568"/>
      <c r="S128" s="312"/>
      <c r="T128" s="312"/>
      <c r="U128" s="38" t="str">
        <f t="shared" si="111"/>
        <v/>
      </c>
      <c r="V128" s="24" t="str">
        <f>IFERROR(INDEX(PARAMETROS!$B$53:$B$79,MATCH(U128,PARAMETROS!$A$53:$A$79,0)),"")</f>
        <v/>
      </c>
      <c r="W128" s="431"/>
      <c r="X128" s="40"/>
      <c r="Y128" s="22" t="str">
        <f>IFERROR(IF(X128="","",IF(X128="COP","N/A",IF(OR(X128="USD",X128="US"),1,IF(X128="EUR",VLOOKUP(T128,'SH EURO'!$A$6:$B$6567,2,FALSE),"INGRESAR TASA")))),"")</f>
        <v/>
      </c>
      <c r="Z128" s="549" t="str">
        <f t="shared" si="112"/>
        <v/>
      </c>
      <c r="AA128" s="21" t="str">
        <f>IFERROR(IF(X128="","",IF(X128="COP",1,IF(Y128&lt;&gt;"N/A",VLOOKUP(T128,'SH TRM'!$A$9:$B$9145,2,FALSE),"REVISAR"))),"")</f>
        <v/>
      </c>
      <c r="AB128" s="434" t="str">
        <f t="shared" si="113"/>
        <v/>
      </c>
      <c r="AC128" s="348" t="str">
        <f t="shared" si="114"/>
        <v/>
      </c>
      <c r="AD128" s="342" t="str">
        <f t="shared" si="104"/>
        <v/>
      </c>
      <c r="AE128" s="345" t="str">
        <f t="shared" si="89"/>
        <v/>
      </c>
      <c r="AF128" s="908"/>
      <c r="AG128" s="905"/>
      <c r="AH128" s="358"/>
      <c r="AI128" s="266"/>
      <c r="AJ128" s="485"/>
      <c r="AK128" s="485"/>
      <c r="AL128" s="485"/>
      <c r="AM128" s="440"/>
      <c r="AN128" s="440"/>
      <c r="AO128" s="485"/>
      <c r="AP128" s="485"/>
      <c r="AQ128" s="485"/>
    </row>
    <row r="129" spans="1:43" s="246" customFormat="1" ht="30" customHeight="1" x14ac:dyDescent="0.25">
      <c r="A129" s="841" t="s">
        <v>165</v>
      </c>
      <c r="B129" s="26"/>
      <c r="C129" s="27"/>
      <c r="D129" s="335" t="str">
        <f>IFERROR(INDEX(DESEMPATE!$D$3:$D$28,MATCH('EXP ESPEC.'!B129,DESEMPATE!$C$3:$C$28,0)),"")</f>
        <v/>
      </c>
      <c r="E129" s="34"/>
      <c r="F129" s="254"/>
      <c r="G129" s="22"/>
      <c r="H129" s="257"/>
      <c r="I129" s="34"/>
      <c r="J129" s="494"/>
      <c r="K129" s="494"/>
      <c r="L129" s="494"/>
      <c r="M129" s="494"/>
      <c r="N129" s="494" t="str">
        <f t="shared" si="108"/>
        <v/>
      </c>
      <c r="O129" s="494" t="str">
        <f t="shared" si="109"/>
        <v/>
      </c>
      <c r="P129" s="494" t="str">
        <f t="shared" si="110"/>
        <v/>
      </c>
      <c r="Q129" s="494" t="str">
        <f t="shared" si="103"/>
        <v/>
      </c>
      <c r="R129" s="565"/>
      <c r="S129" s="311"/>
      <c r="T129" s="311"/>
      <c r="U129" s="30" t="str">
        <f t="shared" si="111"/>
        <v/>
      </c>
      <c r="V129" s="139" t="str">
        <f>IFERROR(INDEX(PARAMETROS!$B$53:$B$79,MATCH(U129,PARAMETROS!$A$53:$A$79,0)),"")</f>
        <v/>
      </c>
      <c r="W129" s="428"/>
      <c r="X129" s="31"/>
      <c r="Y129" s="22" t="str">
        <f>IFERROR(IF(X129="","",IF(X129="COP","N/A",IF(OR(X129="USD",X129="US"),1,IF(X129="EUR",VLOOKUP(T129,'SH EURO'!$A$6:$B$6567,2,FALSE),"INGRESAR TASA")))),"")</f>
        <v/>
      </c>
      <c r="Z129" s="547" t="str">
        <f t="shared" si="112"/>
        <v/>
      </c>
      <c r="AA129" s="21" t="str">
        <f>IFERROR(IF(X129="","",IF(X129="COP",1,IF(Y129&lt;&gt;"N/A",VLOOKUP(T129,'SH TRM'!$A$9:$B$9145,2,FALSE),"REVISAR"))),"")</f>
        <v/>
      </c>
      <c r="AB129" s="432" t="str">
        <f t="shared" si="113"/>
        <v/>
      </c>
      <c r="AC129" s="346" t="str">
        <f t="shared" si="114"/>
        <v/>
      </c>
      <c r="AD129" s="343" t="str">
        <f t="shared" si="104"/>
        <v/>
      </c>
      <c r="AE129" s="497" t="str">
        <f t="shared" si="89"/>
        <v/>
      </c>
      <c r="AF129" s="906" t="str">
        <f t="shared" ref="AF129" si="170">IFERROR(IF(AND(COUNTIF(N129:N137,"SI")&gt;=2,COUNTIF(O129:O137,"SI")&gt;=1,COUNTIF(P129:P137,"SI")&gt;=1,COUNTIF(Q129:Q137,"SI")&gt;=1,COUNTIF(I129:I137,"SI")&gt;=5),"SI","NO"),"")</f>
        <v>NO</v>
      </c>
      <c r="AG129" s="903">
        <f t="shared" ref="AG129" si="171">IFERROR(IF(AF129="SI",AP129,0),"")</f>
        <v>0</v>
      </c>
      <c r="AH129" s="355"/>
      <c r="AI129" s="266"/>
      <c r="AJ129" s="485"/>
      <c r="AK129" s="485"/>
      <c r="AL129" s="485"/>
      <c r="AM129" s="440">
        <f t="shared" ref="AM129" si="172">COUNTIF(N129:N137,"SI")</f>
        <v>0</v>
      </c>
      <c r="AN129" s="440">
        <f t="shared" ref="AN129" si="173">+IF(AM129&gt;=4,4,AM129)</f>
        <v>0</v>
      </c>
      <c r="AO129" s="485">
        <f t="shared" ref="AO129:AO132" si="174">+AN129*100</f>
        <v>0</v>
      </c>
      <c r="AP129" s="485">
        <f t="shared" ref="AP129" si="175">+SUM(AO129:AO132)</f>
        <v>0</v>
      </c>
      <c r="AQ129" s="485"/>
    </row>
    <row r="130" spans="1:43" s="246" customFormat="1" ht="30" customHeight="1" x14ac:dyDescent="0.25">
      <c r="A130" s="842"/>
      <c r="B130" s="13"/>
      <c r="C130" s="14"/>
      <c r="D130" s="14" t="str">
        <f>IFERROR(INDEX(DESEMPATE!$D$3:$D$28,MATCH('EXP ESPEC.'!B130,DESEMPATE!$C$3:$C$28,0)),"")</f>
        <v/>
      </c>
      <c r="E130" s="141"/>
      <c r="F130" s="255"/>
      <c r="G130" s="22"/>
      <c r="H130" s="256"/>
      <c r="I130" s="22"/>
      <c r="J130" s="492"/>
      <c r="K130" s="492"/>
      <c r="L130" s="492"/>
      <c r="M130" s="492"/>
      <c r="N130" s="492" t="str">
        <f t="shared" si="108"/>
        <v/>
      </c>
      <c r="O130" s="492" t="str">
        <f t="shared" si="109"/>
        <v/>
      </c>
      <c r="P130" s="492" t="str">
        <f t="shared" si="110"/>
        <v/>
      </c>
      <c r="Q130" s="492" t="str">
        <f t="shared" si="103"/>
        <v/>
      </c>
      <c r="R130" s="566"/>
      <c r="S130" s="289"/>
      <c r="T130" s="289"/>
      <c r="U130" s="18" t="str">
        <f t="shared" si="111"/>
        <v/>
      </c>
      <c r="V130" s="19" t="str">
        <f>IFERROR(INDEX(PARAMETROS!$B$53:$B$79,MATCH(U130,PARAMETROS!$A$53:$A$79,0)),"")</f>
        <v/>
      </c>
      <c r="W130" s="429"/>
      <c r="X130" s="19"/>
      <c r="Y130" s="22" t="str">
        <f>IFERROR(IF(X130="","",IF(X130="COP","N/A",IF(OR(X130="USD",X130="US"),1,IF(X130="EUR",VLOOKUP(T130,'SH EURO'!$A$6:$B$6567,2,FALSE),"INGRESAR TASA")))),"")</f>
        <v/>
      </c>
      <c r="Z130" s="548" t="str">
        <f t="shared" si="112"/>
        <v/>
      </c>
      <c r="AA130" s="21" t="str">
        <f>IFERROR(IF(X130="","",IF(X130="COP",1,IF(Y130&lt;&gt;"N/A",VLOOKUP(T130,'SH TRM'!$A$9:$B$9145,2,FALSE),"REVISAR"))),"")</f>
        <v/>
      </c>
      <c r="AB130" s="433" t="str">
        <f t="shared" si="113"/>
        <v/>
      </c>
      <c r="AC130" s="347" t="str">
        <f t="shared" si="114"/>
        <v/>
      </c>
      <c r="AD130" s="343" t="str">
        <f t="shared" si="104"/>
        <v/>
      </c>
      <c r="AE130" s="497" t="str">
        <f t="shared" si="89"/>
        <v/>
      </c>
      <c r="AF130" s="907"/>
      <c r="AG130" s="904"/>
      <c r="AH130" s="512"/>
      <c r="AI130" s="266"/>
      <c r="AJ130" s="485"/>
      <c r="AK130" s="485"/>
      <c r="AL130" s="485"/>
      <c r="AM130" s="440">
        <f t="shared" ref="AM130" si="176">COUNTIF(O129:O137,"SI")</f>
        <v>0</v>
      </c>
      <c r="AN130" s="440">
        <f t="shared" ref="AN130:AN131" si="177">+IF(AM130&gt;=2,2,AM130)</f>
        <v>0</v>
      </c>
      <c r="AO130" s="485">
        <f t="shared" si="174"/>
        <v>0</v>
      </c>
      <c r="AP130" s="485"/>
      <c r="AQ130" s="485"/>
    </row>
    <row r="131" spans="1:43" s="246" customFormat="1" ht="30" customHeight="1" x14ac:dyDescent="0.25">
      <c r="A131" s="842"/>
      <c r="B131" s="13"/>
      <c r="C131" s="14"/>
      <c r="D131" s="14" t="str">
        <f>IFERROR(INDEX(DESEMPATE!$D$3:$D$28,MATCH('EXP ESPEC.'!B131,DESEMPATE!$C$3:$C$28,0)),"")</f>
        <v/>
      </c>
      <c r="E131" s="22"/>
      <c r="F131" s="255"/>
      <c r="G131" s="22"/>
      <c r="H131" s="256"/>
      <c r="I131" s="22"/>
      <c r="J131" s="492"/>
      <c r="K131" s="492"/>
      <c r="L131" s="492"/>
      <c r="M131" s="492"/>
      <c r="N131" s="492" t="str">
        <f t="shared" si="108"/>
        <v/>
      </c>
      <c r="O131" s="492" t="str">
        <f t="shared" si="109"/>
        <v/>
      </c>
      <c r="P131" s="492" t="str">
        <f t="shared" si="110"/>
        <v/>
      </c>
      <c r="Q131" s="492" t="str">
        <f t="shared" si="103"/>
        <v/>
      </c>
      <c r="R131" s="566"/>
      <c r="S131" s="289"/>
      <c r="T131" s="289"/>
      <c r="U131" s="18" t="str">
        <f t="shared" si="111"/>
        <v/>
      </c>
      <c r="V131" s="19" t="str">
        <f>IFERROR(INDEX(PARAMETROS!$B$53:$B$79,MATCH(U131,PARAMETROS!$A$53:$A$79,0)),"")</f>
        <v/>
      </c>
      <c r="W131" s="429"/>
      <c r="X131" s="19"/>
      <c r="Y131" s="22" t="str">
        <f>IFERROR(IF(X131="","",IF(X131="COP","N/A",IF(OR(X131="USD",X131="US"),1,IF(X131="EUR",VLOOKUP(T131,'SH EURO'!$A$6:$B$6567,2,FALSE),"INGRESAR TASA")))),"")</f>
        <v/>
      </c>
      <c r="Z131" s="548" t="str">
        <f t="shared" si="112"/>
        <v/>
      </c>
      <c r="AA131" s="21" t="str">
        <f>IFERROR(IF(X131="","",IF(X131="COP",1,IF(Y131&lt;&gt;"N/A",VLOOKUP(T131,'SH TRM'!$A$9:$B$9145,2,FALSE),"REVISAR"))),"")</f>
        <v/>
      </c>
      <c r="AB131" s="433" t="str">
        <f t="shared" si="113"/>
        <v/>
      </c>
      <c r="AC131" s="347" t="str">
        <f t="shared" si="114"/>
        <v/>
      </c>
      <c r="AD131" s="343" t="str">
        <f t="shared" si="104"/>
        <v/>
      </c>
      <c r="AE131" s="497" t="str">
        <f t="shared" ref="AE131:AE194" si="178">IFERROR(IF(OR(I131="",I131="NO",N131="",N131="NO",AD131=""),"",IF(N131&lt;&gt;"SI","N/A",IF(AD131&gt;=CM010EE,"CUMPLE","NO CUMPLE"))),"")</f>
        <v/>
      </c>
      <c r="AF131" s="907"/>
      <c r="AG131" s="904"/>
      <c r="AH131" s="512"/>
      <c r="AI131" s="266"/>
      <c r="AJ131" s="485"/>
      <c r="AK131" s="485"/>
      <c r="AL131" s="485"/>
      <c r="AM131" s="440">
        <f t="shared" ref="AM131" si="179">COUNTIF(P129:P137,"SI")</f>
        <v>0</v>
      </c>
      <c r="AN131" s="440">
        <f t="shared" si="177"/>
        <v>0</v>
      </c>
      <c r="AO131" s="485">
        <f t="shared" si="174"/>
        <v>0</v>
      </c>
      <c r="AP131" s="485"/>
      <c r="AQ131" s="485"/>
    </row>
    <row r="132" spans="1:43" s="246" customFormat="1" ht="30" customHeight="1" x14ac:dyDescent="0.25">
      <c r="A132" s="842"/>
      <c r="B132" s="13"/>
      <c r="C132" s="14"/>
      <c r="D132" s="14" t="str">
        <f>IFERROR(INDEX(DESEMPATE!$D$3:$D$28,MATCH('EXP ESPEC.'!B132,DESEMPATE!$C$3:$C$28,0)),"")</f>
        <v/>
      </c>
      <c r="E132" s="22"/>
      <c r="F132" s="255"/>
      <c r="G132" s="22"/>
      <c r="H132" s="256"/>
      <c r="I132" s="22"/>
      <c r="J132" s="492"/>
      <c r="K132" s="492"/>
      <c r="L132" s="492"/>
      <c r="M132" s="492"/>
      <c r="N132" s="492" t="str">
        <f t="shared" si="108"/>
        <v/>
      </c>
      <c r="O132" s="492" t="str">
        <f t="shared" si="109"/>
        <v/>
      </c>
      <c r="P132" s="492" t="str">
        <f t="shared" si="110"/>
        <v/>
      </c>
      <c r="Q132" s="492" t="str">
        <f t="shared" si="103"/>
        <v/>
      </c>
      <c r="R132" s="566"/>
      <c r="S132" s="289"/>
      <c r="T132" s="289"/>
      <c r="U132" s="18" t="str">
        <f t="shared" si="111"/>
        <v/>
      </c>
      <c r="V132" s="19" t="str">
        <f>IFERROR(INDEX(PARAMETROS!$B$53:$B$79,MATCH(U132,PARAMETROS!$A$53:$A$79,0)),"")</f>
        <v/>
      </c>
      <c r="W132" s="429"/>
      <c r="X132" s="19"/>
      <c r="Y132" s="22" t="str">
        <f>IFERROR(IF(X132="","",IF(X132="COP","N/A",IF(OR(X132="USD",X132="US"),1,IF(X132="EUR",VLOOKUP(T132,'SH EURO'!$A$6:$B$6567,2,FALSE),"INGRESAR TASA")))),"")</f>
        <v/>
      </c>
      <c r="Z132" s="548" t="str">
        <f t="shared" si="112"/>
        <v/>
      </c>
      <c r="AA132" s="21" t="str">
        <f>IFERROR(IF(X132="","",IF(X132="COP",1,IF(Y132&lt;&gt;"N/A",VLOOKUP(T132,'SH TRM'!$A$9:$B$9145,2,FALSE),"REVISAR"))),"")</f>
        <v/>
      </c>
      <c r="AB132" s="433" t="str">
        <f t="shared" si="113"/>
        <v/>
      </c>
      <c r="AC132" s="347" t="str">
        <f t="shared" si="114"/>
        <v/>
      </c>
      <c r="AD132" s="343" t="str">
        <f t="shared" si="104"/>
        <v/>
      </c>
      <c r="AE132" s="497" t="str">
        <f t="shared" si="178"/>
        <v/>
      </c>
      <c r="AF132" s="907"/>
      <c r="AG132" s="904"/>
      <c r="AH132" s="512"/>
      <c r="AI132" s="266"/>
      <c r="AJ132" s="485"/>
      <c r="AK132" s="485"/>
      <c r="AL132" s="485"/>
      <c r="AM132" s="440">
        <f t="shared" ref="AM132" si="180">COUNTIF(Q129:Q137,"SI")</f>
        <v>0</v>
      </c>
      <c r="AN132" s="440">
        <f t="shared" ref="AN132" si="181">+IF(AM132&gt;=1,1,AM132)</f>
        <v>0</v>
      </c>
      <c r="AO132" s="485">
        <f t="shared" si="174"/>
        <v>0</v>
      </c>
      <c r="AP132" s="485"/>
      <c r="AQ132" s="485"/>
    </row>
    <row r="133" spans="1:43" s="246" customFormat="1" ht="30" customHeight="1" x14ac:dyDescent="0.25">
      <c r="A133" s="842"/>
      <c r="B133" s="13"/>
      <c r="C133" s="14"/>
      <c r="D133" s="14" t="str">
        <f>IFERROR(INDEX(DESEMPATE!$D$3:$D$28,MATCH('EXP ESPEC.'!B133,DESEMPATE!$C$3:$C$28,0)),"")</f>
        <v/>
      </c>
      <c r="E133" s="22"/>
      <c r="F133" s="255"/>
      <c r="G133" s="22"/>
      <c r="H133" s="256"/>
      <c r="I133" s="22"/>
      <c r="J133" s="492"/>
      <c r="K133" s="492"/>
      <c r="L133" s="492"/>
      <c r="M133" s="492"/>
      <c r="N133" s="492" t="str">
        <f t="shared" si="108"/>
        <v/>
      </c>
      <c r="O133" s="492" t="str">
        <f t="shared" si="109"/>
        <v/>
      </c>
      <c r="P133" s="492" t="str">
        <f t="shared" si="110"/>
        <v/>
      </c>
      <c r="Q133" s="492" t="str">
        <f t="shared" si="103"/>
        <v/>
      </c>
      <c r="R133" s="566"/>
      <c r="S133" s="289"/>
      <c r="T133" s="289"/>
      <c r="U133" s="18" t="str">
        <f t="shared" si="111"/>
        <v/>
      </c>
      <c r="V133" s="19" t="str">
        <f>IFERROR(INDEX(PARAMETROS!$B$53:$B$79,MATCH(U133,PARAMETROS!$A$53:$A$79,0)),"")</f>
        <v/>
      </c>
      <c r="W133" s="429"/>
      <c r="X133" s="19"/>
      <c r="Y133" s="22" t="str">
        <f>IFERROR(IF(X133="","",IF(X133="COP","N/A",IF(OR(X133="USD",X133="US"),1,IF(X133="EUR",VLOOKUP(T133,'SH EURO'!$A$6:$B$6567,2,FALSE),"INGRESAR TASA")))),"")</f>
        <v/>
      </c>
      <c r="Z133" s="548" t="str">
        <f t="shared" si="112"/>
        <v/>
      </c>
      <c r="AA133" s="21" t="str">
        <f>IFERROR(IF(X133="","",IF(X133="COP",1,IF(Y133&lt;&gt;"N/A",VLOOKUP(T133,'SH TRM'!$A$9:$B$9145,2,FALSE),"REVISAR"))),"")</f>
        <v/>
      </c>
      <c r="AB133" s="433" t="str">
        <f t="shared" si="113"/>
        <v/>
      </c>
      <c r="AC133" s="347" t="str">
        <f t="shared" si="114"/>
        <v/>
      </c>
      <c r="AD133" s="343" t="str">
        <f t="shared" si="104"/>
        <v/>
      </c>
      <c r="AE133" s="497" t="str">
        <f t="shared" si="178"/>
        <v/>
      </c>
      <c r="AF133" s="907"/>
      <c r="AG133" s="904"/>
      <c r="AH133" s="512"/>
      <c r="AI133" s="266"/>
      <c r="AJ133" s="485"/>
      <c r="AK133" s="485"/>
      <c r="AL133" s="485"/>
      <c r="AM133" s="440"/>
      <c r="AN133" s="440"/>
      <c r="AO133" s="485"/>
      <c r="AP133" s="485"/>
      <c r="AQ133" s="485"/>
    </row>
    <row r="134" spans="1:43" s="246" customFormat="1" ht="30" customHeight="1" x14ac:dyDescent="0.25">
      <c r="A134" s="842"/>
      <c r="B134" s="13"/>
      <c r="C134" s="14"/>
      <c r="D134" s="14" t="str">
        <f>IFERROR(INDEX(DESEMPATE!$D$3:$D$28,MATCH('EXP ESPEC.'!B134,DESEMPATE!$C$3:$C$28,0)),"")</f>
        <v/>
      </c>
      <c r="E134" s="22"/>
      <c r="F134" s="255"/>
      <c r="G134" s="22"/>
      <c r="H134" s="256"/>
      <c r="I134" s="22"/>
      <c r="J134" s="492"/>
      <c r="K134" s="492"/>
      <c r="L134" s="492"/>
      <c r="M134" s="492"/>
      <c r="N134" s="492" t="str">
        <f t="shared" si="108"/>
        <v/>
      </c>
      <c r="O134" s="492" t="str">
        <f t="shared" si="109"/>
        <v/>
      </c>
      <c r="P134" s="492" t="str">
        <f t="shared" si="110"/>
        <v/>
      </c>
      <c r="Q134" s="492" t="str">
        <f t="shared" si="103"/>
        <v/>
      </c>
      <c r="R134" s="566"/>
      <c r="S134" s="289"/>
      <c r="T134" s="289"/>
      <c r="U134" s="18" t="str">
        <f t="shared" si="111"/>
        <v/>
      </c>
      <c r="V134" s="19" t="str">
        <f>IFERROR(INDEX(PARAMETROS!$B$53:$B$79,MATCH(U134,PARAMETROS!$A$53:$A$79,0)),"")</f>
        <v/>
      </c>
      <c r="W134" s="429"/>
      <c r="X134" s="19"/>
      <c r="Y134" s="22" t="str">
        <f>IFERROR(IF(X134="","",IF(X134="COP","N/A",IF(OR(X134="USD",X134="US"),1,IF(X134="EUR",VLOOKUP(T134,'SH EURO'!$A$6:$B$6567,2,FALSE),"INGRESAR TASA")))),"")</f>
        <v/>
      </c>
      <c r="Z134" s="548" t="str">
        <f t="shared" si="112"/>
        <v/>
      </c>
      <c r="AA134" s="21" t="str">
        <f>IFERROR(IF(X134="","",IF(X134="COP",1,IF(Y134&lt;&gt;"N/A",VLOOKUP(T134,'SH TRM'!$A$9:$B$9145,2,FALSE),"REVISAR"))),"")</f>
        <v/>
      </c>
      <c r="AB134" s="433" t="str">
        <f t="shared" si="113"/>
        <v/>
      </c>
      <c r="AC134" s="347" t="str">
        <f t="shared" si="114"/>
        <v/>
      </c>
      <c r="AD134" s="343" t="str">
        <f t="shared" si="104"/>
        <v/>
      </c>
      <c r="AE134" s="497" t="str">
        <f t="shared" si="178"/>
        <v/>
      </c>
      <c r="AF134" s="907"/>
      <c r="AG134" s="904"/>
      <c r="AH134" s="512"/>
      <c r="AI134" s="266"/>
      <c r="AJ134" s="485"/>
      <c r="AK134" s="485"/>
      <c r="AL134" s="485"/>
      <c r="AM134" s="440"/>
      <c r="AN134" s="440"/>
      <c r="AO134" s="485"/>
      <c r="AP134" s="485"/>
      <c r="AQ134" s="485"/>
    </row>
    <row r="135" spans="1:43" s="246" customFormat="1" ht="30" customHeight="1" x14ac:dyDescent="0.25">
      <c r="A135" s="843"/>
      <c r="B135" s="13"/>
      <c r="C135" s="14"/>
      <c r="D135" s="14" t="str">
        <f>IFERROR(INDEX(DESEMPATE!$D$3:$D$28,MATCH('EXP ESPEC.'!B135,DESEMPATE!$C$3:$C$28,0)),"")</f>
        <v/>
      </c>
      <c r="E135" s="22"/>
      <c r="F135" s="255"/>
      <c r="G135" s="22"/>
      <c r="H135" s="256"/>
      <c r="I135" s="22"/>
      <c r="J135" s="492"/>
      <c r="K135" s="492"/>
      <c r="L135" s="492"/>
      <c r="M135" s="492"/>
      <c r="N135" s="492" t="str">
        <f t="shared" si="108"/>
        <v/>
      </c>
      <c r="O135" s="492" t="str">
        <f t="shared" si="109"/>
        <v/>
      </c>
      <c r="P135" s="492" t="str">
        <f t="shared" si="110"/>
        <v/>
      </c>
      <c r="Q135" s="492" t="str">
        <f t="shared" si="103"/>
        <v/>
      </c>
      <c r="R135" s="566"/>
      <c r="S135" s="289"/>
      <c r="T135" s="289"/>
      <c r="U135" s="18" t="str">
        <f t="shared" si="111"/>
        <v/>
      </c>
      <c r="V135" s="19" t="str">
        <f>IFERROR(INDEX(PARAMETROS!$B$53:$B$79,MATCH(U135,PARAMETROS!$A$53:$A$79,0)),"")</f>
        <v/>
      </c>
      <c r="W135" s="429"/>
      <c r="X135" s="19"/>
      <c r="Y135" s="22" t="str">
        <f>IFERROR(IF(X135="","",IF(X135="COP","N/A",IF(OR(X135="USD",X135="US"),1,IF(X135="EUR",VLOOKUP(T135,'SH EURO'!$A$6:$B$6567,2,FALSE),"INGRESAR TASA")))),"")</f>
        <v/>
      </c>
      <c r="Z135" s="548" t="str">
        <f t="shared" si="112"/>
        <v/>
      </c>
      <c r="AA135" s="21" t="str">
        <f>IFERROR(IF(X135="","",IF(X135="COP",1,IF(Y135&lt;&gt;"N/A",VLOOKUP(T135,'SH TRM'!$A$9:$B$9145,2,FALSE),"REVISAR"))),"")</f>
        <v/>
      </c>
      <c r="AB135" s="433" t="str">
        <f t="shared" si="113"/>
        <v/>
      </c>
      <c r="AC135" s="347" t="str">
        <f t="shared" si="114"/>
        <v/>
      </c>
      <c r="AD135" s="343" t="str">
        <f t="shared" si="104"/>
        <v/>
      </c>
      <c r="AE135" s="497" t="str">
        <f t="shared" si="178"/>
        <v/>
      </c>
      <c r="AF135" s="907"/>
      <c r="AG135" s="904"/>
      <c r="AH135" s="350"/>
      <c r="AI135" s="266"/>
      <c r="AJ135" s="485"/>
      <c r="AK135" s="485"/>
      <c r="AL135" s="485"/>
      <c r="AM135" s="440"/>
      <c r="AN135" s="440"/>
      <c r="AO135" s="485"/>
      <c r="AP135" s="485"/>
      <c r="AQ135" s="485"/>
    </row>
    <row r="136" spans="1:43" s="246" customFormat="1" ht="30" customHeight="1" x14ac:dyDescent="0.25">
      <c r="A136" s="843"/>
      <c r="B136" s="13"/>
      <c r="C136" s="14"/>
      <c r="D136" s="14" t="str">
        <f>IFERROR(INDEX(DESEMPATE!$D$3:$D$28,MATCH('EXP ESPEC.'!B136,DESEMPATE!$C$3:$C$28,0)),"")</f>
        <v/>
      </c>
      <c r="E136" s="22"/>
      <c r="F136" s="255"/>
      <c r="G136" s="22"/>
      <c r="H136" s="256"/>
      <c r="I136" s="22"/>
      <c r="J136" s="492"/>
      <c r="K136" s="492"/>
      <c r="L136" s="492"/>
      <c r="M136" s="492"/>
      <c r="N136" s="492" t="str">
        <f t="shared" si="108"/>
        <v/>
      </c>
      <c r="O136" s="492" t="str">
        <f t="shared" si="109"/>
        <v/>
      </c>
      <c r="P136" s="492" t="str">
        <f t="shared" si="110"/>
        <v/>
      </c>
      <c r="Q136" s="492" t="str">
        <f t="shared" si="103"/>
        <v/>
      </c>
      <c r="R136" s="567"/>
      <c r="S136" s="289"/>
      <c r="T136" s="289"/>
      <c r="U136" s="18" t="str">
        <f t="shared" si="111"/>
        <v/>
      </c>
      <c r="V136" s="19" t="str">
        <f>IFERROR(INDEX(PARAMETROS!$B$53:$B$79,MATCH(U136,PARAMETROS!$A$53:$A$79,0)),"")</f>
        <v/>
      </c>
      <c r="W136" s="430"/>
      <c r="X136" s="20"/>
      <c r="Y136" s="22" t="str">
        <f>IFERROR(IF(X136="","",IF(X136="COP","N/A",IF(OR(X136="USD",X136="US"),1,IF(X136="EUR",VLOOKUP(T136,'SH EURO'!$A$6:$B$6567,2,FALSE),"INGRESAR TASA")))),"")</f>
        <v/>
      </c>
      <c r="Z136" s="548" t="str">
        <f t="shared" si="112"/>
        <v/>
      </c>
      <c r="AA136" s="21" t="str">
        <f>IFERROR(IF(X136="","",IF(X136="COP",1,IF(Y136&lt;&gt;"N/A",VLOOKUP(T136,'SH TRM'!$A$9:$B$9145,2,FALSE),"REVISAR"))),"")</f>
        <v/>
      </c>
      <c r="AB136" s="433" t="str">
        <f t="shared" si="113"/>
        <v/>
      </c>
      <c r="AC136" s="347" t="str">
        <f t="shared" si="114"/>
        <v/>
      </c>
      <c r="AD136" s="343" t="str">
        <f t="shared" si="104"/>
        <v/>
      </c>
      <c r="AE136" s="497" t="str">
        <f t="shared" si="178"/>
        <v/>
      </c>
      <c r="AF136" s="907"/>
      <c r="AG136" s="904"/>
      <c r="AH136" s="350"/>
      <c r="AI136" s="266"/>
      <c r="AJ136" s="485"/>
      <c r="AK136" s="485"/>
      <c r="AL136" s="485"/>
      <c r="AM136" s="440"/>
      <c r="AN136" s="440"/>
      <c r="AO136" s="485"/>
      <c r="AP136" s="485"/>
      <c r="AQ136" s="485"/>
    </row>
    <row r="137" spans="1:43" s="246" customFormat="1" ht="30" customHeight="1" thickBot="1" x14ac:dyDescent="0.3">
      <c r="A137" s="844"/>
      <c r="B137" s="35"/>
      <c r="C137" s="47"/>
      <c r="D137" s="47" t="str">
        <f>IFERROR(INDEX(DESEMPATE!$D$3:$D$28,MATCH('EXP ESPEC.'!B137,DESEMPATE!$C$3:$C$28,0)),"")</f>
        <v/>
      </c>
      <c r="E137" s="138"/>
      <c r="F137" s="260"/>
      <c r="G137" s="138"/>
      <c r="H137" s="258"/>
      <c r="I137" s="138"/>
      <c r="J137" s="493"/>
      <c r="K137" s="493"/>
      <c r="L137" s="493"/>
      <c r="M137" s="493"/>
      <c r="N137" s="493" t="str">
        <f t="shared" si="108"/>
        <v/>
      </c>
      <c r="O137" s="493" t="str">
        <f t="shared" si="109"/>
        <v/>
      </c>
      <c r="P137" s="493" t="str">
        <f t="shared" si="110"/>
        <v/>
      </c>
      <c r="Q137" s="493" t="str">
        <f t="shared" si="103"/>
        <v/>
      </c>
      <c r="R137" s="568"/>
      <c r="S137" s="312"/>
      <c r="T137" s="312"/>
      <c r="U137" s="38" t="str">
        <f t="shared" si="111"/>
        <v/>
      </c>
      <c r="V137" s="24" t="str">
        <f>IFERROR(INDEX(PARAMETROS!$B$53:$B$79,MATCH(U137,PARAMETROS!$A$53:$A$79,0)),"")</f>
        <v/>
      </c>
      <c r="W137" s="431"/>
      <c r="X137" s="40"/>
      <c r="Y137" s="22" t="str">
        <f>IFERROR(IF(X137="","",IF(X137="COP","N/A",IF(OR(X137="USD",X137="US"),1,IF(X137="EUR",VLOOKUP(T137,'SH EURO'!$A$6:$B$6567,2,FALSE),"INGRESAR TASA")))),"")</f>
        <v/>
      </c>
      <c r="Z137" s="549" t="str">
        <f t="shared" si="112"/>
        <v/>
      </c>
      <c r="AA137" s="21" t="str">
        <f>IFERROR(IF(X137="","",IF(X137="COP",1,IF(Y137&lt;&gt;"N/A",VLOOKUP(T137,'SH TRM'!$A$9:$B$9145,2,FALSE),"REVISAR"))),"")</f>
        <v/>
      </c>
      <c r="AB137" s="434" t="str">
        <f t="shared" si="113"/>
        <v/>
      </c>
      <c r="AC137" s="348" t="str">
        <f t="shared" si="114"/>
        <v/>
      </c>
      <c r="AD137" s="342" t="str">
        <f t="shared" si="104"/>
        <v/>
      </c>
      <c r="AE137" s="345" t="str">
        <f t="shared" si="178"/>
        <v/>
      </c>
      <c r="AF137" s="908"/>
      <c r="AG137" s="905"/>
      <c r="AH137" s="358"/>
      <c r="AI137" s="266"/>
      <c r="AJ137" s="485"/>
      <c r="AK137" s="485"/>
      <c r="AL137" s="485"/>
      <c r="AM137" s="440"/>
      <c r="AN137" s="440"/>
      <c r="AO137" s="485"/>
      <c r="AP137" s="485"/>
      <c r="AQ137" s="485"/>
    </row>
    <row r="138" spans="1:43" s="246" customFormat="1" ht="30" customHeight="1" x14ac:dyDescent="0.25">
      <c r="A138" s="841" t="s">
        <v>166</v>
      </c>
      <c r="B138" s="26"/>
      <c r="C138" s="27"/>
      <c r="D138" s="335" t="str">
        <f>IFERROR(INDEX(DESEMPATE!$D$3:$D$28,MATCH('EXP ESPEC.'!B138,DESEMPATE!$C$3:$C$28,0)),"")</f>
        <v/>
      </c>
      <c r="E138" s="34"/>
      <c r="F138" s="254"/>
      <c r="G138" s="22"/>
      <c r="H138" s="257"/>
      <c r="I138" s="34"/>
      <c r="J138" s="494"/>
      <c r="K138" s="494"/>
      <c r="L138" s="494"/>
      <c r="M138" s="494"/>
      <c r="N138" s="494" t="str">
        <f t="shared" si="108"/>
        <v/>
      </c>
      <c r="O138" s="494" t="str">
        <f t="shared" si="109"/>
        <v/>
      </c>
      <c r="P138" s="494" t="str">
        <f t="shared" si="110"/>
        <v/>
      </c>
      <c r="Q138" s="494" t="str">
        <f t="shared" si="103"/>
        <v/>
      </c>
      <c r="R138" s="565"/>
      <c r="S138" s="311"/>
      <c r="T138" s="311"/>
      <c r="U138" s="30" t="str">
        <f t="shared" si="111"/>
        <v/>
      </c>
      <c r="V138" s="139" t="str">
        <f>IFERROR(INDEX(PARAMETROS!$B$53:$B$79,MATCH(U138,PARAMETROS!$A$53:$A$79,0)),"")</f>
        <v/>
      </c>
      <c r="W138" s="428"/>
      <c r="X138" s="31"/>
      <c r="Y138" s="22" t="str">
        <f>IFERROR(IF(X138="","",IF(X138="COP","N/A",IF(OR(X138="USD",X138="US"),1,IF(X138="EUR",VLOOKUP(T138,'SH EURO'!$A$6:$B$6567,2,FALSE),"INGRESAR TASA")))),"")</f>
        <v/>
      </c>
      <c r="Z138" s="547" t="str">
        <f t="shared" si="112"/>
        <v/>
      </c>
      <c r="AA138" s="21" t="str">
        <f>IFERROR(IF(X138="","",IF(X138="COP",1,IF(Y138&lt;&gt;"N/A",VLOOKUP(T138,'SH TRM'!$A$9:$B$9145,2,FALSE),"REVISAR"))),"")</f>
        <v/>
      </c>
      <c r="AB138" s="432" t="str">
        <f t="shared" si="113"/>
        <v/>
      </c>
      <c r="AC138" s="346" t="str">
        <f t="shared" si="114"/>
        <v/>
      </c>
      <c r="AD138" s="343" t="str">
        <f t="shared" si="104"/>
        <v/>
      </c>
      <c r="AE138" s="497" t="str">
        <f t="shared" si="178"/>
        <v/>
      </c>
      <c r="AF138" s="906" t="str">
        <f t="shared" ref="AF138" si="182">IFERROR(IF(AND(COUNTIF(N138:N146,"SI")&gt;=2,COUNTIF(O138:O146,"SI")&gt;=1,COUNTIF(P138:P146,"SI")&gt;=1,COUNTIF(Q138:Q146,"SI")&gt;=1,COUNTIF(I138:I146,"SI")&gt;=5),"SI","NO"),"")</f>
        <v>NO</v>
      </c>
      <c r="AG138" s="903">
        <f t="shared" ref="AG138" si="183">IFERROR(IF(AF138="SI",AP138,0),"")</f>
        <v>0</v>
      </c>
      <c r="AH138" s="355"/>
      <c r="AI138" s="266"/>
      <c r="AJ138" s="485"/>
      <c r="AK138" s="485"/>
      <c r="AL138" s="485"/>
      <c r="AM138" s="440">
        <f t="shared" ref="AM138" si="184">COUNTIF(N138:N146,"SI")</f>
        <v>0</v>
      </c>
      <c r="AN138" s="440">
        <f t="shared" ref="AN138" si="185">+IF(AM138&gt;=4,4,AM138)</f>
        <v>0</v>
      </c>
      <c r="AO138" s="485">
        <f t="shared" ref="AO138:AO141" si="186">+AN138*100</f>
        <v>0</v>
      </c>
      <c r="AP138" s="485">
        <f t="shared" ref="AP138" si="187">+SUM(AO138:AO141)</f>
        <v>0</v>
      </c>
      <c r="AQ138" s="485"/>
    </row>
    <row r="139" spans="1:43" s="246" customFormat="1" ht="30" customHeight="1" x14ac:dyDescent="0.25">
      <c r="A139" s="842"/>
      <c r="B139" s="13"/>
      <c r="C139" s="14"/>
      <c r="D139" s="14" t="str">
        <f>IFERROR(INDEX(DESEMPATE!$D$3:$D$28,MATCH('EXP ESPEC.'!B139,DESEMPATE!$C$3:$C$28,0)),"")</f>
        <v/>
      </c>
      <c r="E139" s="141"/>
      <c r="F139" s="255"/>
      <c r="G139" s="22"/>
      <c r="H139" s="256"/>
      <c r="I139" s="22"/>
      <c r="J139" s="492"/>
      <c r="K139" s="492"/>
      <c r="L139" s="492"/>
      <c r="M139" s="492"/>
      <c r="N139" s="492" t="str">
        <f t="shared" si="108"/>
        <v/>
      </c>
      <c r="O139" s="492" t="str">
        <f t="shared" si="109"/>
        <v/>
      </c>
      <c r="P139" s="492" t="str">
        <f t="shared" si="110"/>
        <v/>
      </c>
      <c r="Q139" s="492" t="str">
        <f t="shared" si="103"/>
        <v/>
      </c>
      <c r="R139" s="566"/>
      <c r="S139" s="289"/>
      <c r="T139" s="289"/>
      <c r="U139" s="18" t="str">
        <f t="shared" si="111"/>
        <v/>
      </c>
      <c r="V139" s="19" t="str">
        <f>IFERROR(INDEX(PARAMETROS!$B$53:$B$79,MATCH(U139,PARAMETROS!$A$53:$A$79,0)),"")</f>
        <v/>
      </c>
      <c r="W139" s="429"/>
      <c r="X139" s="19"/>
      <c r="Y139" s="22" t="str">
        <f>IFERROR(IF(X139="","",IF(X139="COP","N/A",IF(OR(X139="USD",X139="US"),1,IF(X139="EUR",VLOOKUP(T139,'SH EURO'!$A$6:$B$6567,2,FALSE),"INGRESAR TASA")))),"")</f>
        <v/>
      </c>
      <c r="Z139" s="548" t="str">
        <f t="shared" si="112"/>
        <v/>
      </c>
      <c r="AA139" s="21" t="str">
        <f>IFERROR(IF(X139="","",IF(X139="COP",1,IF(Y139&lt;&gt;"N/A",VLOOKUP(T139,'SH TRM'!$A$9:$B$9145,2,FALSE),"REVISAR"))),"")</f>
        <v/>
      </c>
      <c r="AB139" s="433" t="str">
        <f t="shared" si="113"/>
        <v/>
      </c>
      <c r="AC139" s="347" t="str">
        <f t="shared" si="114"/>
        <v/>
      </c>
      <c r="AD139" s="343" t="str">
        <f t="shared" si="104"/>
        <v/>
      </c>
      <c r="AE139" s="497" t="str">
        <f t="shared" si="178"/>
        <v/>
      </c>
      <c r="AF139" s="907"/>
      <c r="AG139" s="904"/>
      <c r="AH139" s="512"/>
      <c r="AI139" s="266"/>
      <c r="AJ139" s="485"/>
      <c r="AK139" s="485"/>
      <c r="AL139" s="485"/>
      <c r="AM139" s="440">
        <f t="shared" ref="AM139" si="188">COUNTIF(O138:O146,"SI")</f>
        <v>0</v>
      </c>
      <c r="AN139" s="440">
        <f t="shared" ref="AN139:AN140" si="189">+IF(AM139&gt;=2,2,AM139)</f>
        <v>0</v>
      </c>
      <c r="AO139" s="485">
        <f t="shared" si="186"/>
        <v>0</v>
      </c>
      <c r="AP139" s="485"/>
      <c r="AQ139" s="485"/>
    </row>
    <row r="140" spans="1:43" s="246" customFormat="1" ht="30" customHeight="1" x14ac:dyDescent="0.25">
      <c r="A140" s="842"/>
      <c r="B140" s="13"/>
      <c r="C140" s="14"/>
      <c r="D140" s="14" t="str">
        <f>IFERROR(INDEX(DESEMPATE!$D$3:$D$28,MATCH('EXP ESPEC.'!B140,DESEMPATE!$C$3:$C$28,0)),"")</f>
        <v/>
      </c>
      <c r="E140" s="22"/>
      <c r="F140" s="255"/>
      <c r="G140" s="22"/>
      <c r="H140" s="256"/>
      <c r="I140" s="22"/>
      <c r="J140" s="492"/>
      <c r="K140" s="492"/>
      <c r="L140" s="492"/>
      <c r="M140" s="492"/>
      <c r="N140" s="492" t="str">
        <f t="shared" si="108"/>
        <v/>
      </c>
      <c r="O140" s="492" t="str">
        <f t="shared" si="109"/>
        <v/>
      </c>
      <c r="P140" s="492" t="str">
        <f t="shared" si="110"/>
        <v/>
      </c>
      <c r="Q140" s="492" t="str">
        <f t="shared" si="103"/>
        <v/>
      </c>
      <c r="R140" s="566"/>
      <c r="S140" s="289"/>
      <c r="T140" s="289"/>
      <c r="U140" s="18" t="str">
        <f t="shared" si="111"/>
        <v/>
      </c>
      <c r="V140" s="19" t="str">
        <f>IFERROR(INDEX(PARAMETROS!$B$53:$B$79,MATCH(U140,PARAMETROS!$A$53:$A$79,0)),"")</f>
        <v/>
      </c>
      <c r="W140" s="429"/>
      <c r="X140" s="19"/>
      <c r="Y140" s="22" t="str">
        <f>IFERROR(IF(X140="","",IF(X140="COP","N/A",IF(OR(X140="USD",X140="US"),1,IF(X140="EUR",VLOOKUP(T140,'SH EURO'!$A$6:$B$6567,2,FALSE),"INGRESAR TASA")))),"")</f>
        <v/>
      </c>
      <c r="Z140" s="548" t="str">
        <f t="shared" si="112"/>
        <v/>
      </c>
      <c r="AA140" s="21" t="str">
        <f>IFERROR(IF(X140="","",IF(X140="COP",1,IF(Y140&lt;&gt;"N/A",VLOOKUP(T140,'SH TRM'!$A$9:$B$9145,2,FALSE),"REVISAR"))),"")</f>
        <v/>
      </c>
      <c r="AB140" s="433" t="str">
        <f t="shared" si="113"/>
        <v/>
      </c>
      <c r="AC140" s="347" t="str">
        <f t="shared" si="114"/>
        <v/>
      </c>
      <c r="AD140" s="343" t="str">
        <f t="shared" si="104"/>
        <v/>
      </c>
      <c r="AE140" s="497" t="str">
        <f t="shared" si="178"/>
        <v/>
      </c>
      <c r="AF140" s="907"/>
      <c r="AG140" s="904"/>
      <c r="AH140" s="512"/>
      <c r="AI140" s="266"/>
      <c r="AJ140" s="485"/>
      <c r="AK140" s="485"/>
      <c r="AL140" s="485"/>
      <c r="AM140" s="440">
        <f t="shared" ref="AM140" si="190">COUNTIF(P138:P146,"SI")</f>
        <v>0</v>
      </c>
      <c r="AN140" s="440">
        <f t="shared" si="189"/>
        <v>0</v>
      </c>
      <c r="AO140" s="485">
        <f t="shared" si="186"/>
        <v>0</v>
      </c>
      <c r="AP140" s="485"/>
      <c r="AQ140" s="485"/>
    </row>
    <row r="141" spans="1:43" s="246" customFormat="1" ht="30" customHeight="1" x14ac:dyDescent="0.25">
      <c r="A141" s="842"/>
      <c r="B141" s="13"/>
      <c r="C141" s="14"/>
      <c r="D141" s="14" t="str">
        <f>IFERROR(INDEX(DESEMPATE!$D$3:$D$28,MATCH('EXP ESPEC.'!B141,DESEMPATE!$C$3:$C$28,0)),"")</f>
        <v/>
      </c>
      <c r="E141" s="22"/>
      <c r="F141" s="255"/>
      <c r="G141" s="22"/>
      <c r="H141" s="256"/>
      <c r="I141" s="22"/>
      <c r="J141" s="492"/>
      <c r="K141" s="492"/>
      <c r="L141" s="492"/>
      <c r="M141" s="492"/>
      <c r="N141" s="492" t="str">
        <f t="shared" si="108"/>
        <v/>
      </c>
      <c r="O141" s="492" t="str">
        <f t="shared" si="109"/>
        <v/>
      </c>
      <c r="P141" s="492" t="str">
        <f t="shared" si="110"/>
        <v/>
      </c>
      <c r="Q141" s="492" t="str">
        <f t="shared" ref="Q141:Q204" si="191">IF(OR(I141="",M141=""),"",IF(I141="NO","NO",M141))</f>
        <v/>
      </c>
      <c r="R141" s="566"/>
      <c r="S141" s="289"/>
      <c r="T141" s="289"/>
      <c r="U141" s="18" t="str">
        <f t="shared" si="111"/>
        <v/>
      </c>
      <c r="V141" s="19" t="str">
        <f>IFERROR(INDEX(PARAMETROS!$B$53:$B$79,MATCH(U141,PARAMETROS!$A$53:$A$79,0)),"")</f>
        <v/>
      </c>
      <c r="W141" s="429"/>
      <c r="X141" s="19"/>
      <c r="Y141" s="22" t="str">
        <f>IFERROR(IF(X141="","",IF(X141="COP","N/A",IF(OR(X141="USD",X141="US"),1,IF(X141="EUR",VLOOKUP(T141,'SH EURO'!$A$6:$B$6567,2,FALSE),"INGRESAR TASA")))),"")</f>
        <v/>
      </c>
      <c r="Z141" s="548" t="str">
        <f t="shared" si="112"/>
        <v/>
      </c>
      <c r="AA141" s="21" t="str">
        <f>IFERROR(IF(X141="","",IF(X141="COP",1,IF(Y141&lt;&gt;"N/A",VLOOKUP(T141,'SH TRM'!$A$9:$B$9145,2,FALSE),"REVISAR"))),"")</f>
        <v/>
      </c>
      <c r="AB141" s="433" t="str">
        <f t="shared" si="113"/>
        <v/>
      </c>
      <c r="AC141" s="347" t="str">
        <f t="shared" si="114"/>
        <v/>
      </c>
      <c r="AD141" s="343" t="str">
        <f t="shared" ref="AD141:AD204" si="192">IFERROR(IF(OR(I141="",I141="NO"),"",IFERROR(AC141*R141,"")),"")</f>
        <v/>
      </c>
      <c r="AE141" s="497" t="str">
        <f t="shared" si="178"/>
        <v/>
      </c>
      <c r="AF141" s="907"/>
      <c r="AG141" s="904"/>
      <c r="AH141" s="512"/>
      <c r="AI141" s="266"/>
      <c r="AJ141" s="485"/>
      <c r="AK141" s="485"/>
      <c r="AL141" s="485"/>
      <c r="AM141" s="440">
        <f t="shared" ref="AM141" si="193">COUNTIF(Q138:Q146,"SI")</f>
        <v>0</v>
      </c>
      <c r="AN141" s="440">
        <f t="shared" ref="AN141" si="194">+IF(AM141&gt;=1,1,AM141)</f>
        <v>0</v>
      </c>
      <c r="AO141" s="485">
        <f t="shared" si="186"/>
        <v>0</v>
      </c>
      <c r="AP141" s="485"/>
      <c r="AQ141" s="485"/>
    </row>
    <row r="142" spans="1:43" s="246" customFormat="1" ht="30" customHeight="1" x14ac:dyDescent="0.25">
      <c r="A142" s="842"/>
      <c r="B142" s="13"/>
      <c r="C142" s="14"/>
      <c r="D142" s="14" t="str">
        <f>IFERROR(INDEX(DESEMPATE!$D$3:$D$28,MATCH('EXP ESPEC.'!B142,DESEMPATE!$C$3:$C$28,0)),"")</f>
        <v/>
      </c>
      <c r="E142" s="22"/>
      <c r="F142" s="255"/>
      <c r="G142" s="22"/>
      <c r="H142" s="256"/>
      <c r="I142" s="22"/>
      <c r="J142" s="492"/>
      <c r="K142" s="492"/>
      <c r="L142" s="492"/>
      <c r="M142" s="492"/>
      <c r="N142" s="492" t="str">
        <f t="shared" si="108"/>
        <v/>
      </c>
      <c r="O142" s="492" t="str">
        <f t="shared" si="109"/>
        <v/>
      </c>
      <c r="P142" s="492" t="str">
        <f t="shared" si="110"/>
        <v/>
      </c>
      <c r="Q142" s="492" t="str">
        <f t="shared" si="191"/>
        <v/>
      </c>
      <c r="R142" s="566"/>
      <c r="S142" s="289"/>
      <c r="T142" s="289"/>
      <c r="U142" s="18" t="str">
        <f t="shared" si="111"/>
        <v/>
      </c>
      <c r="V142" s="19" t="str">
        <f>IFERROR(INDEX(PARAMETROS!$B$53:$B$79,MATCH(U142,PARAMETROS!$A$53:$A$79,0)),"")</f>
        <v/>
      </c>
      <c r="W142" s="429"/>
      <c r="X142" s="19"/>
      <c r="Y142" s="22" t="str">
        <f>IFERROR(IF(X142="","",IF(X142="COP","N/A",IF(OR(X142="USD",X142="US"),1,IF(X142="EUR",VLOOKUP(T142,'SH EURO'!$A$6:$B$6567,2,FALSE),"INGRESAR TASA")))),"")</f>
        <v/>
      </c>
      <c r="Z142" s="548" t="str">
        <f t="shared" si="112"/>
        <v/>
      </c>
      <c r="AA142" s="21" t="str">
        <f>IFERROR(IF(X142="","",IF(X142="COP",1,IF(Y142&lt;&gt;"N/A",VLOOKUP(T142,'SH TRM'!$A$9:$B$9145,2,FALSE),"REVISAR"))),"")</f>
        <v/>
      </c>
      <c r="AB142" s="433" t="str">
        <f t="shared" si="113"/>
        <v/>
      </c>
      <c r="AC142" s="347" t="str">
        <f t="shared" si="114"/>
        <v/>
      </c>
      <c r="AD142" s="343" t="str">
        <f t="shared" si="192"/>
        <v/>
      </c>
      <c r="AE142" s="497" t="str">
        <f t="shared" si="178"/>
        <v/>
      </c>
      <c r="AF142" s="907"/>
      <c r="AG142" s="904"/>
      <c r="AH142" s="512"/>
      <c r="AI142" s="266"/>
      <c r="AJ142" s="485"/>
      <c r="AK142" s="485"/>
      <c r="AL142" s="485"/>
      <c r="AM142" s="440"/>
      <c r="AN142" s="440"/>
      <c r="AO142" s="485"/>
      <c r="AP142" s="485"/>
      <c r="AQ142" s="485"/>
    </row>
    <row r="143" spans="1:43" s="246" customFormat="1" ht="30" customHeight="1" x14ac:dyDescent="0.25">
      <c r="A143" s="842"/>
      <c r="B143" s="13"/>
      <c r="C143" s="14"/>
      <c r="D143" s="14" t="str">
        <f>IFERROR(INDEX(DESEMPATE!$D$3:$D$28,MATCH('EXP ESPEC.'!B143,DESEMPATE!$C$3:$C$28,0)),"")</f>
        <v/>
      </c>
      <c r="E143" s="22"/>
      <c r="F143" s="255"/>
      <c r="G143" s="22"/>
      <c r="H143" s="256"/>
      <c r="I143" s="22"/>
      <c r="J143" s="492"/>
      <c r="K143" s="492"/>
      <c r="L143" s="492"/>
      <c r="M143" s="492"/>
      <c r="N143" s="492" t="str">
        <f t="shared" si="108"/>
        <v/>
      </c>
      <c r="O143" s="492" t="str">
        <f t="shared" si="109"/>
        <v/>
      </c>
      <c r="P143" s="492" t="str">
        <f t="shared" si="110"/>
        <v/>
      </c>
      <c r="Q143" s="492" t="str">
        <f t="shared" si="191"/>
        <v/>
      </c>
      <c r="R143" s="566"/>
      <c r="S143" s="289"/>
      <c r="T143" s="289"/>
      <c r="U143" s="18" t="str">
        <f t="shared" si="111"/>
        <v/>
      </c>
      <c r="V143" s="19" t="str">
        <f>IFERROR(INDEX(PARAMETROS!$B$53:$B$79,MATCH(U143,PARAMETROS!$A$53:$A$79,0)),"")</f>
        <v/>
      </c>
      <c r="W143" s="429"/>
      <c r="X143" s="19"/>
      <c r="Y143" s="22" t="str">
        <f>IFERROR(IF(X143="","",IF(X143="COP","N/A",IF(OR(X143="USD",X143="US"),1,IF(X143="EUR",VLOOKUP(T143,'SH EURO'!$A$6:$B$6567,2,FALSE),"INGRESAR TASA")))),"")</f>
        <v/>
      </c>
      <c r="Z143" s="548" t="str">
        <f t="shared" si="112"/>
        <v/>
      </c>
      <c r="AA143" s="21" t="str">
        <f>IFERROR(IF(X143="","",IF(X143="COP",1,IF(Y143&lt;&gt;"N/A",VLOOKUP(T143,'SH TRM'!$A$9:$B$9145,2,FALSE),"REVISAR"))),"")</f>
        <v/>
      </c>
      <c r="AB143" s="433" t="str">
        <f t="shared" si="113"/>
        <v/>
      </c>
      <c r="AC143" s="347" t="str">
        <f t="shared" si="114"/>
        <v/>
      </c>
      <c r="AD143" s="343" t="str">
        <f t="shared" si="192"/>
        <v/>
      </c>
      <c r="AE143" s="497" t="str">
        <f t="shared" si="178"/>
        <v/>
      </c>
      <c r="AF143" s="907"/>
      <c r="AG143" s="904"/>
      <c r="AH143" s="512"/>
      <c r="AI143" s="266"/>
      <c r="AJ143" s="485"/>
      <c r="AK143" s="485"/>
      <c r="AL143" s="485"/>
      <c r="AM143" s="440"/>
      <c r="AN143" s="440"/>
      <c r="AO143" s="485"/>
      <c r="AP143" s="485"/>
      <c r="AQ143" s="485"/>
    </row>
    <row r="144" spans="1:43" s="246" customFormat="1" ht="30" customHeight="1" x14ac:dyDescent="0.25">
      <c r="A144" s="843"/>
      <c r="B144" s="13"/>
      <c r="C144" s="14"/>
      <c r="D144" s="14" t="str">
        <f>IFERROR(INDEX(DESEMPATE!$D$3:$D$28,MATCH('EXP ESPEC.'!B144,DESEMPATE!$C$3:$C$28,0)),"")</f>
        <v/>
      </c>
      <c r="E144" s="22"/>
      <c r="F144" s="255"/>
      <c r="G144" s="22"/>
      <c r="H144" s="256"/>
      <c r="I144" s="22"/>
      <c r="J144" s="492"/>
      <c r="K144" s="492"/>
      <c r="L144" s="492"/>
      <c r="M144" s="492"/>
      <c r="N144" s="492" t="str">
        <f t="shared" si="108"/>
        <v/>
      </c>
      <c r="O144" s="492" t="str">
        <f t="shared" si="109"/>
        <v/>
      </c>
      <c r="P144" s="492" t="str">
        <f t="shared" si="110"/>
        <v/>
      </c>
      <c r="Q144" s="492" t="str">
        <f t="shared" si="191"/>
        <v/>
      </c>
      <c r="R144" s="566"/>
      <c r="S144" s="289"/>
      <c r="T144" s="289"/>
      <c r="U144" s="18" t="str">
        <f t="shared" si="111"/>
        <v/>
      </c>
      <c r="V144" s="19" t="str">
        <f>IFERROR(INDEX(PARAMETROS!$B$53:$B$79,MATCH(U144,PARAMETROS!$A$53:$A$79,0)),"")</f>
        <v/>
      </c>
      <c r="W144" s="429"/>
      <c r="X144" s="19"/>
      <c r="Y144" s="22" t="str">
        <f>IFERROR(IF(X144="","",IF(X144="COP","N/A",IF(OR(X144="USD",X144="US"),1,IF(X144="EUR",VLOOKUP(T144,'SH EURO'!$A$6:$B$6567,2,FALSE),"INGRESAR TASA")))),"")</f>
        <v/>
      </c>
      <c r="Z144" s="548" t="str">
        <f t="shared" si="112"/>
        <v/>
      </c>
      <c r="AA144" s="21" t="str">
        <f>IFERROR(IF(X144="","",IF(X144="COP",1,IF(Y144&lt;&gt;"N/A",VLOOKUP(T144,'SH TRM'!$A$9:$B$9145,2,FALSE),"REVISAR"))),"")</f>
        <v/>
      </c>
      <c r="AB144" s="433" t="str">
        <f t="shared" si="113"/>
        <v/>
      </c>
      <c r="AC144" s="347" t="str">
        <f t="shared" si="114"/>
        <v/>
      </c>
      <c r="AD144" s="343" t="str">
        <f t="shared" si="192"/>
        <v/>
      </c>
      <c r="AE144" s="497" t="str">
        <f t="shared" si="178"/>
        <v/>
      </c>
      <c r="AF144" s="907"/>
      <c r="AG144" s="904"/>
      <c r="AH144" s="350"/>
      <c r="AI144" s="266"/>
      <c r="AJ144" s="485"/>
      <c r="AK144" s="485"/>
      <c r="AL144" s="485"/>
      <c r="AM144" s="440"/>
      <c r="AN144" s="440"/>
      <c r="AO144" s="485"/>
      <c r="AP144" s="485"/>
      <c r="AQ144" s="485"/>
    </row>
    <row r="145" spans="1:43" s="246" customFormat="1" ht="30" customHeight="1" x14ac:dyDescent="0.25">
      <c r="A145" s="843"/>
      <c r="B145" s="13"/>
      <c r="C145" s="14"/>
      <c r="D145" s="14" t="str">
        <f>IFERROR(INDEX(DESEMPATE!$D$3:$D$28,MATCH('EXP ESPEC.'!B145,DESEMPATE!$C$3:$C$28,0)),"")</f>
        <v/>
      </c>
      <c r="E145" s="22"/>
      <c r="F145" s="255"/>
      <c r="G145" s="22"/>
      <c r="H145" s="256"/>
      <c r="I145" s="22"/>
      <c r="J145" s="492"/>
      <c r="K145" s="492"/>
      <c r="L145" s="492"/>
      <c r="M145" s="492"/>
      <c r="N145" s="492" t="str">
        <f t="shared" si="108"/>
        <v/>
      </c>
      <c r="O145" s="492" t="str">
        <f t="shared" si="109"/>
        <v/>
      </c>
      <c r="P145" s="492" t="str">
        <f t="shared" si="110"/>
        <v/>
      </c>
      <c r="Q145" s="492" t="str">
        <f t="shared" si="191"/>
        <v/>
      </c>
      <c r="R145" s="567"/>
      <c r="S145" s="289"/>
      <c r="T145" s="289"/>
      <c r="U145" s="18" t="str">
        <f t="shared" si="111"/>
        <v/>
      </c>
      <c r="V145" s="19" t="str">
        <f>IFERROR(INDEX(PARAMETROS!$B$53:$B$79,MATCH(U145,PARAMETROS!$A$53:$A$79,0)),"")</f>
        <v/>
      </c>
      <c r="W145" s="430"/>
      <c r="X145" s="20"/>
      <c r="Y145" s="22" t="str">
        <f>IFERROR(IF(X145="","",IF(X145="COP","N/A",IF(OR(X145="USD",X145="US"),1,IF(X145="EUR",VLOOKUP(T145,'SH EURO'!$A$6:$B$6567,2,FALSE),"INGRESAR TASA")))),"")</f>
        <v/>
      </c>
      <c r="Z145" s="548" t="str">
        <f t="shared" si="112"/>
        <v/>
      </c>
      <c r="AA145" s="21" t="str">
        <f>IFERROR(IF(X145="","",IF(X145="COP",1,IF(Y145&lt;&gt;"N/A",VLOOKUP(T145,'SH TRM'!$A$9:$B$9145,2,FALSE),"REVISAR"))),"")</f>
        <v/>
      </c>
      <c r="AB145" s="433" t="str">
        <f t="shared" si="113"/>
        <v/>
      </c>
      <c r="AC145" s="347" t="str">
        <f t="shared" si="114"/>
        <v/>
      </c>
      <c r="AD145" s="343" t="str">
        <f t="shared" si="192"/>
        <v/>
      </c>
      <c r="AE145" s="497" t="str">
        <f t="shared" si="178"/>
        <v/>
      </c>
      <c r="AF145" s="907"/>
      <c r="AG145" s="904"/>
      <c r="AH145" s="350"/>
      <c r="AI145" s="266"/>
      <c r="AJ145" s="485"/>
      <c r="AK145" s="485"/>
      <c r="AL145" s="485"/>
      <c r="AM145" s="440"/>
      <c r="AN145" s="440"/>
      <c r="AO145" s="485"/>
      <c r="AP145" s="485"/>
      <c r="AQ145" s="485"/>
    </row>
    <row r="146" spans="1:43" s="246" customFormat="1" ht="30" customHeight="1" thickBot="1" x14ac:dyDescent="0.3">
      <c r="A146" s="844"/>
      <c r="B146" s="35"/>
      <c r="C146" s="47"/>
      <c r="D146" s="47" t="str">
        <f>IFERROR(INDEX(DESEMPATE!$D$3:$D$28,MATCH('EXP ESPEC.'!B146,DESEMPATE!$C$3:$C$28,0)),"")</f>
        <v/>
      </c>
      <c r="E146" s="138"/>
      <c r="F146" s="260"/>
      <c r="G146" s="138"/>
      <c r="H146" s="258"/>
      <c r="I146" s="138"/>
      <c r="J146" s="493"/>
      <c r="K146" s="493"/>
      <c r="L146" s="493"/>
      <c r="M146" s="493"/>
      <c r="N146" s="493" t="str">
        <f t="shared" ref="N146:N209" si="195">IF(OR(I146="",J146=""),"",IF(I146="NO","NO",J146))</f>
        <v/>
      </c>
      <c r="O146" s="493" t="str">
        <f t="shared" ref="O146:O209" si="196">IF(OR(I146="",K146=""),"",IF(I146="NO","NO",K146))</f>
        <v/>
      </c>
      <c r="P146" s="493" t="str">
        <f t="shared" ref="P146:P209" si="197">IF(OR(I146="",L146=""),"",IF(I146="NO","NO",L146))</f>
        <v/>
      </c>
      <c r="Q146" s="493" t="str">
        <f t="shared" si="191"/>
        <v/>
      </c>
      <c r="R146" s="568"/>
      <c r="S146" s="312"/>
      <c r="T146" s="312"/>
      <c r="U146" s="38" t="str">
        <f t="shared" ref="U146:U209" si="198">IFERROR(IF(T146="","",YEAR(T146)),"")</f>
        <v/>
      </c>
      <c r="V146" s="24" t="str">
        <f>IFERROR(INDEX(PARAMETROS!$B$53:$B$79,MATCH(U146,PARAMETROS!$A$53:$A$79,0)),"")</f>
        <v/>
      </c>
      <c r="W146" s="431"/>
      <c r="X146" s="40"/>
      <c r="Y146" s="22" t="str">
        <f>IFERROR(IF(X146="","",IF(X146="COP","N/A",IF(OR(X146="USD",X146="US"),1,IF(X146="EUR",VLOOKUP(T146,'SH EURO'!$A$6:$B$6567,2,FALSE),"INGRESAR TASA")))),"")</f>
        <v/>
      </c>
      <c r="Z146" s="549" t="str">
        <f t="shared" ref="Z146:Z209" si="199">IFERROR(IF(W146="","",IF(Y146="INGRESAR TASA","INGRESAR TASA USD",IF(Y146="N/A","N/A",W146*Y146))),"")</f>
        <v/>
      </c>
      <c r="AA146" s="21" t="str">
        <f>IFERROR(IF(X146="","",IF(X146="COP",1,IF(Y146&lt;&gt;"N/A",VLOOKUP(T146,'SH TRM'!$A$9:$B$9145,2,FALSE),"REVISAR"))),"")</f>
        <v/>
      </c>
      <c r="AB146" s="434" t="str">
        <f t="shared" ref="AB146:AB209" si="200">IFERROR(IF(AA146&lt;&gt;"",IF(X146&lt;&gt;"COP",Z146*AA146,W146),""),"")</f>
        <v/>
      </c>
      <c r="AC146" s="348" t="str">
        <f t="shared" ref="AC146:AC209" si="201">IFERROR(AB146/V146,"")</f>
        <v/>
      </c>
      <c r="AD146" s="342" t="str">
        <f t="shared" si="192"/>
        <v/>
      </c>
      <c r="AE146" s="345" t="str">
        <f t="shared" si="178"/>
        <v/>
      </c>
      <c r="AF146" s="908"/>
      <c r="AG146" s="905"/>
      <c r="AH146" s="358"/>
      <c r="AI146" s="266"/>
      <c r="AJ146" s="485"/>
      <c r="AK146" s="485"/>
      <c r="AL146" s="485"/>
      <c r="AM146" s="440"/>
      <c r="AN146" s="440"/>
      <c r="AO146" s="485"/>
      <c r="AP146" s="485"/>
      <c r="AQ146" s="485"/>
    </row>
    <row r="147" spans="1:43" s="246" customFormat="1" ht="30" customHeight="1" x14ac:dyDescent="0.25">
      <c r="A147" s="841" t="s">
        <v>167</v>
      </c>
      <c r="B147" s="26"/>
      <c r="C147" s="27"/>
      <c r="D147" s="335" t="str">
        <f>IFERROR(INDEX(DESEMPATE!$D$3:$D$28,MATCH('EXP ESPEC.'!B147,DESEMPATE!$C$3:$C$28,0)),"")</f>
        <v/>
      </c>
      <c r="E147" s="34"/>
      <c r="F147" s="254"/>
      <c r="G147" s="22"/>
      <c r="H147" s="257"/>
      <c r="I147" s="34"/>
      <c r="J147" s="494"/>
      <c r="K147" s="494"/>
      <c r="L147" s="494"/>
      <c r="M147" s="494"/>
      <c r="N147" s="494" t="str">
        <f t="shared" si="195"/>
        <v/>
      </c>
      <c r="O147" s="494" t="str">
        <f t="shared" si="196"/>
        <v/>
      </c>
      <c r="P147" s="494" t="str">
        <f t="shared" si="197"/>
        <v/>
      </c>
      <c r="Q147" s="494" t="str">
        <f t="shared" si="191"/>
        <v/>
      </c>
      <c r="R147" s="565"/>
      <c r="S147" s="311"/>
      <c r="T147" s="311"/>
      <c r="U147" s="30" t="str">
        <f t="shared" si="198"/>
        <v/>
      </c>
      <c r="V147" s="139" t="str">
        <f>IFERROR(INDEX(PARAMETROS!$B$53:$B$79,MATCH(U147,PARAMETROS!$A$53:$A$79,0)),"")</f>
        <v/>
      </c>
      <c r="W147" s="428"/>
      <c r="X147" s="31"/>
      <c r="Y147" s="22" t="str">
        <f>IFERROR(IF(X147="","",IF(X147="COP","N/A",IF(OR(X147="USD",X147="US"),1,IF(X147="EUR",VLOOKUP(T147,'SH EURO'!$A$6:$B$6567,2,FALSE),"INGRESAR TASA")))),"")</f>
        <v/>
      </c>
      <c r="Z147" s="547" t="str">
        <f t="shared" si="199"/>
        <v/>
      </c>
      <c r="AA147" s="21" t="str">
        <f>IFERROR(IF(X147="","",IF(X147="COP",1,IF(Y147&lt;&gt;"N/A",VLOOKUP(T147,'SH TRM'!$A$9:$B$9145,2,FALSE),"REVISAR"))),"")</f>
        <v/>
      </c>
      <c r="AB147" s="432" t="str">
        <f t="shared" si="200"/>
        <v/>
      </c>
      <c r="AC147" s="346" t="str">
        <f t="shared" si="201"/>
        <v/>
      </c>
      <c r="AD147" s="343" t="str">
        <f t="shared" si="192"/>
        <v/>
      </c>
      <c r="AE147" s="497" t="str">
        <f t="shared" si="178"/>
        <v/>
      </c>
      <c r="AF147" s="906" t="str">
        <f t="shared" ref="AF147" si="202">IFERROR(IF(AND(COUNTIF(N147:N155,"SI")&gt;=2,COUNTIF(O147:O155,"SI")&gt;=1,COUNTIF(P147:P155,"SI")&gt;=1,COUNTIF(Q147:Q155,"SI")&gt;=1,COUNTIF(I147:I155,"SI")&gt;=5),"SI","NO"),"")</f>
        <v>NO</v>
      </c>
      <c r="AG147" s="903">
        <f t="shared" ref="AG147" si="203">IFERROR(IF(AF147="SI",AP147,0),"")</f>
        <v>0</v>
      </c>
      <c r="AH147" s="355"/>
      <c r="AI147" s="266"/>
      <c r="AJ147" s="485"/>
      <c r="AK147" s="485"/>
      <c r="AL147" s="485"/>
      <c r="AM147" s="440">
        <f t="shared" ref="AM147" si="204">COUNTIF(N147:N155,"SI")</f>
        <v>0</v>
      </c>
      <c r="AN147" s="440">
        <f t="shared" ref="AN147" si="205">+IF(AM147&gt;=4,4,AM147)</f>
        <v>0</v>
      </c>
      <c r="AO147" s="485">
        <f t="shared" ref="AO147:AO150" si="206">+AN147*100</f>
        <v>0</v>
      </c>
      <c r="AP147" s="485">
        <f t="shared" ref="AP147" si="207">+SUM(AO147:AO150)</f>
        <v>0</v>
      </c>
      <c r="AQ147" s="485"/>
    </row>
    <row r="148" spans="1:43" s="246" customFormat="1" ht="30" customHeight="1" x14ac:dyDescent="0.25">
      <c r="A148" s="842"/>
      <c r="B148" s="13"/>
      <c r="C148" s="14"/>
      <c r="D148" s="14" t="str">
        <f>IFERROR(INDEX(DESEMPATE!$D$3:$D$28,MATCH('EXP ESPEC.'!B148,DESEMPATE!$C$3:$C$28,0)),"")</f>
        <v/>
      </c>
      <c r="E148" s="141"/>
      <c r="F148" s="255"/>
      <c r="G148" s="22"/>
      <c r="H148" s="256"/>
      <c r="I148" s="22"/>
      <c r="J148" s="492"/>
      <c r="K148" s="492"/>
      <c r="L148" s="492"/>
      <c r="M148" s="492"/>
      <c r="N148" s="492" t="str">
        <f t="shared" si="195"/>
        <v/>
      </c>
      <c r="O148" s="492" t="str">
        <f t="shared" si="196"/>
        <v/>
      </c>
      <c r="P148" s="492" t="str">
        <f t="shared" si="197"/>
        <v/>
      </c>
      <c r="Q148" s="492" t="str">
        <f t="shared" si="191"/>
        <v/>
      </c>
      <c r="R148" s="566"/>
      <c r="S148" s="289"/>
      <c r="T148" s="289"/>
      <c r="U148" s="18" t="str">
        <f t="shared" si="198"/>
        <v/>
      </c>
      <c r="V148" s="19" t="str">
        <f>IFERROR(INDEX(PARAMETROS!$B$53:$B$79,MATCH(U148,PARAMETROS!$A$53:$A$79,0)),"")</f>
        <v/>
      </c>
      <c r="W148" s="429"/>
      <c r="X148" s="19"/>
      <c r="Y148" s="22" t="str">
        <f>IFERROR(IF(X148="","",IF(X148="COP","N/A",IF(OR(X148="USD",X148="US"),1,IF(X148="EUR",VLOOKUP(T148,'SH EURO'!$A$6:$B$6567,2,FALSE),"INGRESAR TASA")))),"")</f>
        <v/>
      </c>
      <c r="Z148" s="548" t="str">
        <f t="shared" si="199"/>
        <v/>
      </c>
      <c r="AA148" s="21" t="str">
        <f>IFERROR(IF(X148="","",IF(X148="COP",1,IF(Y148&lt;&gt;"N/A",VLOOKUP(T148,'SH TRM'!$A$9:$B$9145,2,FALSE),"REVISAR"))),"")</f>
        <v/>
      </c>
      <c r="AB148" s="433" t="str">
        <f t="shared" si="200"/>
        <v/>
      </c>
      <c r="AC148" s="347" t="str">
        <f t="shared" si="201"/>
        <v/>
      </c>
      <c r="AD148" s="343" t="str">
        <f t="shared" si="192"/>
        <v/>
      </c>
      <c r="AE148" s="497" t="str">
        <f t="shared" si="178"/>
        <v/>
      </c>
      <c r="AF148" s="907"/>
      <c r="AG148" s="904"/>
      <c r="AH148" s="512"/>
      <c r="AI148" s="266"/>
      <c r="AJ148" s="485"/>
      <c r="AK148" s="485"/>
      <c r="AL148" s="485"/>
      <c r="AM148" s="440">
        <f t="shared" ref="AM148" si="208">COUNTIF(O147:O155,"SI")</f>
        <v>0</v>
      </c>
      <c r="AN148" s="440">
        <f t="shared" ref="AN148:AN149" si="209">+IF(AM148&gt;=2,2,AM148)</f>
        <v>0</v>
      </c>
      <c r="AO148" s="485">
        <f t="shared" si="206"/>
        <v>0</v>
      </c>
      <c r="AP148" s="485"/>
      <c r="AQ148" s="485"/>
    </row>
    <row r="149" spans="1:43" s="246" customFormat="1" ht="30" customHeight="1" x14ac:dyDescent="0.25">
      <c r="A149" s="842"/>
      <c r="B149" s="13"/>
      <c r="C149" s="14"/>
      <c r="D149" s="14" t="str">
        <f>IFERROR(INDEX(DESEMPATE!$D$3:$D$28,MATCH('EXP ESPEC.'!B149,DESEMPATE!$C$3:$C$28,0)),"")</f>
        <v/>
      </c>
      <c r="E149" s="22"/>
      <c r="F149" s="255"/>
      <c r="G149" s="22"/>
      <c r="H149" s="256"/>
      <c r="I149" s="22"/>
      <c r="J149" s="492"/>
      <c r="K149" s="492"/>
      <c r="L149" s="492"/>
      <c r="M149" s="492"/>
      <c r="N149" s="492" t="str">
        <f t="shared" si="195"/>
        <v/>
      </c>
      <c r="O149" s="492" t="str">
        <f t="shared" si="196"/>
        <v/>
      </c>
      <c r="P149" s="492" t="str">
        <f t="shared" si="197"/>
        <v/>
      </c>
      <c r="Q149" s="492" t="str">
        <f t="shared" si="191"/>
        <v/>
      </c>
      <c r="R149" s="566"/>
      <c r="S149" s="289"/>
      <c r="T149" s="289"/>
      <c r="U149" s="18" t="str">
        <f t="shared" si="198"/>
        <v/>
      </c>
      <c r="V149" s="19" t="str">
        <f>IFERROR(INDEX(PARAMETROS!$B$53:$B$79,MATCH(U149,PARAMETROS!$A$53:$A$79,0)),"")</f>
        <v/>
      </c>
      <c r="W149" s="429"/>
      <c r="X149" s="19"/>
      <c r="Y149" s="22" t="str">
        <f>IFERROR(IF(X149="","",IF(X149="COP","N/A",IF(OR(X149="USD",X149="US"),1,IF(X149="EUR",VLOOKUP(T149,'SH EURO'!$A$6:$B$6567,2,FALSE),"INGRESAR TASA")))),"")</f>
        <v/>
      </c>
      <c r="Z149" s="548" t="str">
        <f t="shared" si="199"/>
        <v/>
      </c>
      <c r="AA149" s="21" t="str">
        <f>IFERROR(IF(X149="","",IF(X149="COP",1,IF(Y149&lt;&gt;"N/A",VLOOKUP(T149,'SH TRM'!$A$9:$B$9145,2,FALSE),"REVISAR"))),"")</f>
        <v/>
      </c>
      <c r="AB149" s="433" t="str">
        <f t="shared" si="200"/>
        <v/>
      </c>
      <c r="AC149" s="347" t="str">
        <f t="shared" si="201"/>
        <v/>
      </c>
      <c r="AD149" s="343" t="str">
        <f t="shared" si="192"/>
        <v/>
      </c>
      <c r="AE149" s="497" t="str">
        <f t="shared" si="178"/>
        <v/>
      </c>
      <c r="AF149" s="907"/>
      <c r="AG149" s="904"/>
      <c r="AH149" s="512"/>
      <c r="AI149" s="266"/>
      <c r="AJ149" s="485"/>
      <c r="AK149" s="485"/>
      <c r="AL149" s="485"/>
      <c r="AM149" s="440">
        <f t="shared" ref="AM149" si="210">COUNTIF(P147:P155,"SI")</f>
        <v>0</v>
      </c>
      <c r="AN149" s="440">
        <f t="shared" si="209"/>
        <v>0</v>
      </c>
      <c r="AO149" s="485">
        <f t="shared" si="206"/>
        <v>0</v>
      </c>
      <c r="AP149" s="485"/>
      <c r="AQ149" s="485"/>
    </row>
    <row r="150" spans="1:43" s="246" customFormat="1" ht="30" customHeight="1" x14ac:dyDescent="0.25">
      <c r="A150" s="842"/>
      <c r="B150" s="13"/>
      <c r="C150" s="14"/>
      <c r="D150" s="14" t="str">
        <f>IFERROR(INDEX(DESEMPATE!$D$3:$D$28,MATCH('EXP ESPEC.'!B150,DESEMPATE!$C$3:$C$28,0)),"")</f>
        <v/>
      </c>
      <c r="E150" s="22"/>
      <c r="F150" s="255"/>
      <c r="G150" s="22"/>
      <c r="H150" s="256"/>
      <c r="I150" s="22"/>
      <c r="J150" s="492"/>
      <c r="K150" s="492"/>
      <c r="L150" s="492"/>
      <c r="M150" s="492"/>
      <c r="N150" s="492" t="str">
        <f t="shared" si="195"/>
        <v/>
      </c>
      <c r="O150" s="492" t="str">
        <f t="shared" si="196"/>
        <v/>
      </c>
      <c r="P150" s="492" t="str">
        <f t="shared" si="197"/>
        <v/>
      </c>
      <c r="Q150" s="492" t="str">
        <f t="shared" si="191"/>
        <v/>
      </c>
      <c r="R150" s="566"/>
      <c r="S150" s="289"/>
      <c r="T150" s="289"/>
      <c r="U150" s="18" t="str">
        <f t="shared" si="198"/>
        <v/>
      </c>
      <c r="V150" s="19" t="str">
        <f>IFERROR(INDEX(PARAMETROS!$B$53:$B$79,MATCH(U150,PARAMETROS!$A$53:$A$79,0)),"")</f>
        <v/>
      </c>
      <c r="W150" s="429"/>
      <c r="X150" s="19"/>
      <c r="Y150" s="22" t="str">
        <f>IFERROR(IF(X150="","",IF(X150="COP","N/A",IF(OR(X150="USD",X150="US"),1,IF(X150="EUR",VLOOKUP(T150,'SH EURO'!$A$6:$B$6567,2,FALSE),"INGRESAR TASA")))),"")</f>
        <v/>
      </c>
      <c r="Z150" s="548" t="str">
        <f t="shared" si="199"/>
        <v/>
      </c>
      <c r="AA150" s="21" t="str">
        <f>IFERROR(IF(X150="","",IF(X150="COP",1,IF(Y150&lt;&gt;"N/A",VLOOKUP(T150,'SH TRM'!$A$9:$B$9145,2,FALSE),"REVISAR"))),"")</f>
        <v/>
      </c>
      <c r="AB150" s="433" t="str">
        <f t="shared" si="200"/>
        <v/>
      </c>
      <c r="AC150" s="347" t="str">
        <f t="shared" si="201"/>
        <v/>
      </c>
      <c r="AD150" s="343" t="str">
        <f t="shared" si="192"/>
        <v/>
      </c>
      <c r="AE150" s="497" t="str">
        <f t="shared" si="178"/>
        <v/>
      </c>
      <c r="AF150" s="907"/>
      <c r="AG150" s="904"/>
      <c r="AH150" s="512"/>
      <c r="AI150" s="266"/>
      <c r="AJ150" s="485"/>
      <c r="AK150" s="485"/>
      <c r="AL150" s="485"/>
      <c r="AM150" s="440">
        <f t="shared" ref="AM150" si="211">COUNTIF(Q147:Q155,"SI")</f>
        <v>0</v>
      </c>
      <c r="AN150" s="440">
        <f t="shared" ref="AN150" si="212">+IF(AM150&gt;=1,1,AM150)</f>
        <v>0</v>
      </c>
      <c r="AO150" s="485">
        <f t="shared" si="206"/>
        <v>0</v>
      </c>
      <c r="AP150" s="485"/>
      <c r="AQ150" s="485"/>
    </row>
    <row r="151" spans="1:43" s="246" customFormat="1" ht="30" customHeight="1" x14ac:dyDescent="0.25">
      <c r="A151" s="842"/>
      <c r="B151" s="13"/>
      <c r="C151" s="14"/>
      <c r="D151" s="14" t="str">
        <f>IFERROR(INDEX(DESEMPATE!$D$3:$D$28,MATCH('EXP ESPEC.'!B151,DESEMPATE!$C$3:$C$28,0)),"")</f>
        <v/>
      </c>
      <c r="E151" s="22"/>
      <c r="F151" s="255"/>
      <c r="G151" s="22"/>
      <c r="H151" s="256"/>
      <c r="I151" s="22"/>
      <c r="J151" s="492"/>
      <c r="K151" s="492"/>
      <c r="L151" s="492"/>
      <c r="M151" s="492"/>
      <c r="N151" s="492" t="str">
        <f t="shared" si="195"/>
        <v/>
      </c>
      <c r="O151" s="492" t="str">
        <f t="shared" si="196"/>
        <v/>
      </c>
      <c r="P151" s="492" t="str">
        <f t="shared" si="197"/>
        <v/>
      </c>
      <c r="Q151" s="492" t="str">
        <f t="shared" si="191"/>
        <v/>
      </c>
      <c r="R151" s="566"/>
      <c r="S151" s="289"/>
      <c r="T151" s="289"/>
      <c r="U151" s="18" t="str">
        <f t="shared" si="198"/>
        <v/>
      </c>
      <c r="V151" s="19" t="str">
        <f>IFERROR(INDEX(PARAMETROS!$B$53:$B$79,MATCH(U151,PARAMETROS!$A$53:$A$79,0)),"")</f>
        <v/>
      </c>
      <c r="W151" s="429"/>
      <c r="X151" s="19"/>
      <c r="Y151" s="22" t="str">
        <f>IFERROR(IF(X151="","",IF(X151="COP","N/A",IF(OR(X151="USD",X151="US"),1,IF(X151="EUR",VLOOKUP(T151,'SH EURO'!$A$6:$B$6567,2,FALSE),"INGRESAR TASA")))),"")</f>
        <v/>
      </c>
      <c r="Z151" s="548" t="str">
        <f t="shared" si="199"/>
        <v/>
      </c>
      <c r="AA151" s="21" t="str">
        <f>IFERROR(IF(X151="","",IF(X151="COP",1,IF(Y151&lt;&gt;"N/A",VLOOKUP(T151,'SH TRM'!$A$9:$B$9145,2,FALSE),"REVISAR"))),"")</f>
        <v/>
      </c>
      <c r="AB151" s="433" t="str">
        <f t="shared" si="200"/>
        <v/>
      </c>
      <c r="AC151" s="347" t="str">
        <f t="shared" si="201"/>
        <v/>
      </c>
      <c r="AD151" s="343" t="str">
        <f t="shared" si="192"/>
        <v/>
      </c>
      <c r="AE151" s="497" t="str">
        <f t="shared" si="178"/>
        <v/>
      </c>
      <c r="AF151" s="907"/>
      <c r="AG151" s="904"/>
      <c r="AH151" s="512"/>
      <c r="AI151" s="266"/>
      <c r="AJ151" s="485"/>
      <c r="AK151" s="485"/>
      <c r="AL151" s="485"/>
      <c r="AM151" s="440"/>
      <c r="AN151" s="440"/>
      <c r="AO151" s="485"/>
      <c r="AP151" s="485"/>
      <c r="AQ151" s="485"/>
    </row>
    <row r="152" spans="1:43" s="246" customFormat="1" ht="30" customHeight="1" x14ac:dyDescent="0.25">
      <c r="A152" s="842"/>
      <c r="B152" s="13"/>
      <c r="C152" s="14"/>
      <c r="D152" s="14" t="str">
        <f>IFERROR(INDEX(DESEMPATE!$D$3:$D$28,MATCH('EXP ESPEC.'!B152,DESEMPATE!$C$3:$C$28,0)),"")</f>
        <v/>
      </c>
      <c r="E152" s="22"/>
      <c r="F152" s="255"/>
      <c r="G152" s="22"/>
      <c r="H152" s="256"/>
      <c r="I152" s="22"/>
      <c r="J152" s="492"/>
      <c r="K152" s="492"/>
      <c r="L152" s="492"/>
      <c r="M152" s="492"/>
      <c r="N152" s="492" t="str">
        <f t="shared" si="195"/>
        <v/>
      </c>
      <c r="O152" s="492" t="str">
        <f t="shared" si="196"/>
        <v/>
      </c>
      <c r="P152" s="492" t="str">
        <f t="shared" si="197"/>
        <v/>
      </c>
      <c r="Q152" s="492" t="str">
        <f t="shared" si="191"/>
        <v/>
      </c>
      <c r="R152" s="566"/>
      <c r="S152" s="289"/>
      <c r="T152" s="289"/>
      <c r="U152" s="18" t="str">
        <f t="shared" si="198"/>
        <v/>
      </c>
      <c r="V152" s="19" t="str">
        <f>IFERROR(INDEX(PARAMETROS!$B$53:$B$79,MATCH(U152,PARAMETROS!$A$53:$A$79,0)),"")</f>
        <v/>
      </c>
      <c r="W152" s="429"/>
      <c r="X152" s="19"/>
      <c r="Y152" s="22" t="str">
        <f>IFERROR(IF(X152="","",IF(X152="COP","N/A",IF(OR(X152="USD",X152="US"),1,IF(X152="EUR",VLOOKUP(T152,'SH EURO'!$A$6:$B$6567,2,FALSE),"INGRESAR TASA")))),"")</f>
        <v/>
      </c>
      <c r="Z152" s="548" t="str">
        <f t="shared" si="199"/>
        <v/>
      </c>
      <c r="AA152" s="21" t="str">
        <f>IFERROR(IF(X152="","",IF(X152="COP",1,IF(Y152&lt;&gt;"N/A",VLOOKUP(T152,'SH TRM'!$A$9:$B$9145,2,FALSE),"REVISAR"))),"")</f>
        <v/>
      </c>
      <c r="AB152" s="433" t="str">
        <f t="shared" si="200"/>
        <v/>
      </c>
      <c r="AC152" s="347" t="str">
        <f t="shared" si="201"/>
        <v/>
      </c>
      <c r="AD152" s="343" t="str">
        <f t="shared" si="192"/>
        <v/>
      </c>
      <c r="AE152" s="497" t="str">
        <f t="shared" si="178"/>
        <v/>
      </c>
      <c r="AF152" s="907"/>
      <c r="AG152" s="904"/>
      <c r="AH152" s="512"/>
      <c r="AI152" s="266"/>
      <c r="AJ152" s="485"/>
      <c r="AK152" s="485"/>
      <c r="AL152" s="485"/>
      <c r="AM152" s="440"/>
      <c r="AN152" s="440"/>
      <c r="AO152" s="485"/>
      <c r="AP152" s="485"/>
      <c r="AQ152" s="485"/>
    </row>
    <row r="153" spans="1:43" s="246" customFormat="1" ht="30" customHeight="1" x14ac:dyDescent="0.25">
      <c r="A153" s="843"/>
      <c r="B153" s="13"/>
      <c r="C153" s="14"/>
      <c r="D153" s="14" t="str">
        <f>IFERROR(INDEX(DESEMPATE!$D$3:$D$28,MATCH('EXP ESPEC.'!B153,DESEMPATE!$C$3:$C$28,0)),"")</f>
        <v/>
      </c>
      <c r="E153" s="22"/>
      <c r="F153" s="255"/>
      <c r="G153" s="22"/>
      <c r="H153" s="256"/>
      <c r="I153" s="22"/>
      <c r="J153" s="492"/>
      <c r="K153" s="492"/>
      <c r="L153" s="492"/>
      <c r="M153" s="492"/>
      <c r="N153" s="492" t="str">
        <f t="shared" si="195"/>
        <v/>
      </c>
      <c r="O153" s="492" t="str">
        <f t="shared" si="196"/>
        <v/>
      </c>
      <c r="P153" s="492" t="str">
        <f t="shared" si="197"/>
        <v/>
      </c>
      <c r="Q153" s="492" t="str">
        <f t="shared" si="191"/>
        <v/>
      </c>
      <c r="R153" s="566"/>
      <c r="S153" s="289"/>
      <c r="T153" s="289"/>
      <c r="U153" s="18" t="str">
        <f t="shared" si="198"/>
        <v/>
      </c>
      <c r="V153" s="19" t="str">
        <f>IFERROR(INDEX(PARAMETROS!$B$53:$B$79,MATCH(U153,PARAMETROS!$A$53:$A$79,0)),"")</f>
        <v/>
      </c>
      <c r="W153" s="429"/>
      <c r="X153" s="19"/>
      <c r="Y153" s="22" t="str">
        <f>IFERROR(IF(X153="","",IF(X153="COP","N/A",IF(OR(X153="USD",X153="US"),1,IF(X153="EUR",VLOOKUP(T153,'SH EURO'!$A$6:$B$6567,2,FALSE),"INGRESAR TASA")))),"")</f>
        <v/>
      </c>
      <c r="Z153" s="548" t="str">
        <f t="shared" si="199"/>
        <v/>
      </c>
      <c r="AA153" s="21" t="str">
        <f>IFERROR(IF(X153="","",IF(X153="COP",1,IF(Y153&lt;&gt;"N/A",VLOOKUP(T153,'SH TRM'!$A$9:$B$9145,2,FALSE),"REVISAR"))),"")</f>
        <v/>
      </c>
      <c r="AB153" s="433" t="str">
        <f t="shared" si="200"/>
        <v/>
      </c>
      <c r="AC153" s="347" t="str">
        <f t="shared" si="201"/>
        <v/>
      </c>
      <c r="AD153" s="343" t="str">
        <f t="shared" si="192"/>
        <v/>
      </c>
      <c r="AE153" s="497" t="str">
        <f t="shared" si="178"/>
        <v/>
      </c>
      <c r="AF153" s="907"/>
      <c r="AG153" s="904"/>
      <c r="AH153" s="350"/>
      <c r="AI153" s="266"/>
      <c r="AJ153" s="485"/>
      <c r="AK153" s="485"/>
      <c r="AL153" s="485"/>
      <c r="AM153" s="440"/>
      <c r="AN153" s="440"/>
      <c r="AO153" s="485"/>
      <c r="AP153" s="485"/>
      <c r="AQ153" s="485"/>
    </row>
    <row r="154" spans="1:43" s="246" customFormat="1" ht="30" customHeight="1" x14ac:dyDescent="0.25">
      <c r="A154" s="843"/>
      <c r="B154" s="13"/>
      <c r="C154" s="14"/>
      <c r="D154" s="14" t="str">
        <f>IFERROR(INDEX(DESEMPATE!$D$3:$D$28,MATCH('EXP ESPEC.'!B154,DESEMPATE!$C$3:$C$28,0)),"")</f>
        <v/>
      </c>
      <c r="E154" s="22"/>
      <c r="F154" s="255"/>
      <c r="G154" s="22"/>
      <c r="H154" s="256"/>
      <c r="I154" s="22"/>
      <c r="J154" s="492"/>
      <c r="K154" s="492"/>
      <c r="L154" s="492"/>
      <c r="M154" s="492"/>
      <c r="N154" s="492" t="str">
        <f t="shared" si="195"/>
        <v/>
      </c>
      <c r="O154" s="492" t="str">
        <f t="shared" si="196"/>
        <v/>
      </c>
      <c r="P154" s="492" t="str">
        <f t="shared" si="197"/>
        <v/>
      </c>
      <c r="Q154" s="492" t="str">
        <f t="shared" si="191"/>
        <v/>
      </c>
      <c r="R154" s="567"/>
      <c r="S154" s="289"/>
      <c r="T154" s="289"/>
      <c r="U154" s="18" t="str">
        <f t="shared" si="198"/>
        <v/>
      </c>
      <c r="V154" s="19" t="str">
        <f>IFERROR(INDEX(PARAMETROS!$B$53:$B$79,MATCH(U154,PARAMETROS!$A$53:$A$79,0)),"")</f>
        <v/>
      </c>
      <c r="W154" s="430"/>
      <c r="X154" s="20"/>
      <c r="Y154" s="22" t="str">
        <f>IFERROR(IF(X154="","",IF(X154="COP","N/A",IF(OR(X154="USD",X154="US"),1,IF(X154="EUR",VLOOKUP(T154,'SH EURO'!$A$6:$B$6567,2,FALSE),"INGRESAR TASA")))),"")</f>
        <v/>
      </c>
      <c r="Z154" s="548" t="str">
        <f t="shared" si="199"/>
        <v/>
      </c>
      <c r="AA154" s="21" t="str">
        <f>IFERROR(IF(X154="","",IF(X154="COP",1,IF(Y154&lt;&gt;"N/A",VLOOKUP(T154,'SH TRM'!$A$9:$B$9145,2,FALSE),"REVISAR"))),"")</f>
        <v/>
      </c>
      <c r="AB154" s="433" t="str">
        <f t="shared" si="200"/>
        <v/>
      </c>
      <c r="AC154" s="347" t="str">
        <f t="shared" si="201"/>
        <v/>
      </c>
      <c r="AD154" s="343" t="str">
        <f t="shared" si="192"/>
        <v/>
      </c>
      <c r="AE154" s="497" t="str">
        <f t="shared" si="178"/>
        <v/>
      </c>
      <c r="AF154" s="907"/>
      <c r="AG154" s="904"/>
      <c r="AH154" s="350"/>
      <c r="AI154" s="266"/>
      <c r="AJ154" s="485"/>
      <c r="AK154" s="485"/>
      <c r="AL154" s="485"/>
      <c r="AM154" s="440"/>
      <c r="AN154" s="440"/>
      <c r="AO154" s="485"/>
      <c r="AP154" s="485"/>
      <c r="AQ154" s="485"/>
    </row>
    <row r="155" spans="1:43" s="246" customFormat="1" ht="30" customHeight="1" thickBot="1" x14ac:dyDescent="0.3">
      <c r="A155" s="844"/>
      <c r="B155" s="35"/>
      <c r="C155" s="47"/>
      <c r="D155" s="47" t="str">
        <f>IFERROR(INDEX(DESEMPATE!$D$3:$D$28,MATCH('EXP ESPEC.'!B155,DESEMPATE!$C$3:$C$28,0)),"")</f>
        <v/>
      </c>
      <c r="E155" s="138"/>
      <c r="F155" s="260"/>
      <c r="G155" s="138"/>
      <c r="H155" s="258"/>
      <c r="I155" s="138"/>
      <c r="J155" s="493"/>
      <c r="K155" s="493"/>
      <c r="L155" s="493"/>
      <c r="M155" s="493"/>
      <c r="N155" s="493" t="str">
        <f t="shared" si="195"/>
        <v/>
      </c>
      <c r="O155" s="493" t="str">
        <f t="shared" si="196"/>
        <v/>
      </c>
      <c r="P155" s="493" t="str">
        <f t="shared" si="197"/>
        <v/>
      </c>
      <c r="Q155" s="493" t="str">
        <f t="shared" si="191"/>
        <v/>
      </c>
      <c r="R155" s="568"/>
      <c r="S155" s="312"/>
      <c r="T155" s="312"/>
      <c r="U155" s="38" t="str">
        <f t="shared" si="198"/>
        <v/>
      </c>
      <c r="V155" s="24" t="str">
        <f>IFERROR(INDEX(PARAMETROS!$B$53:$B$79,MATCH(U155,PARAMETROS!$A$53:$A$79,0)),"")</f>
        <v/>
      </c>
      <c r="W155" s="431"/>
      <c r="X155" s="40"/>
      <c r="Y155" s="22" t="str">
        <f>IFERROR(IF(X155="","",IF(X155="COP","N/A",IF(OR(X155="USD",X155="US"),1,IF(X155="EUR",VLOOKUP(T155,'SH EURO'!$A$6:$B$6567,2,FALSE),"INGRESAR TASA")))),"")</f>
        <v/>
      </c>
      <c r="Z155" s="549" t="str">
        <f t="shared" si="199"/>
        <v/>
      </c>
      <c r="AA155" s="21" t="str">
        <f>IFERROR(IF(X155="","",IF(X155="COP",1,IF(Y155&lt;&gt;"N/A",VLOOKUP(T155,'SH TRM'!$A$9:$B$9145,2,FALSE),"REVISAR"))),"")</f>
        <v/>
      </c>
      <c r="AB155" s="434" t="str">
        <f t="shared" si="200"/>
        <v/>
      </c>
      <c r="AC155" s="348" t="str">
        <f t="shared" si="201"/>
        <v/>
      </c>
      <c r="AD155" s="342" t="str">
        <f t="shared" si="192"/>
        <v/>
      </c>
      <c r="AE155" s="345" t="str">
        <f t="shared" si="178"/>
        <v/>
      </c>
      <c r="AF155" s="908"/>
      <c r="AG155" s="905"/>
      <c r="AH155" s="358"/>
      <c r="AI155" s="266"/>
      <c r="AJ155" s="485"/>
      <c r="AK155" s="485"/>
      <c r="AL155" s="485"/>
      <c r="AM155" s="440"/>
      <c r="AN155" s="440"/>
      <c r="AO155" s="485"/>
      <c r="AP155" s="485"/>
      <c r="AQ155" s="485"/>
    </row>
    <row r="156" spans="1:43" s="246" customFormat="1" ht="30" customHeight="1" x14ac:dyDescent="0.25">
      <c r="A156" s="841" t="s">
        <v>168</v>
      </c>
      <c r="B156" s="26"/>
      <c r="C156" s="27"/>
      <c r="D156" s="335" t="str">
        <f>IFERROR(INDEX(DESEMPATE!$D$3:$D$28,MATCH('EXP ESPEC.'!B156,DESEMPATE!$C$3:$C$28,0)),"")</f>
        <v/>
      </c>
      <c r="E156" s="34"/>
      <c r="F156" s="254"/>
      <c r="G156" s="22"/>
      <c r="H156" s="257"/>
      <c r="I156" s="34"/>
      <c r="J156" s="494"/>
      <c r="K156" s="494"/>
      <c r="L156" s="494"/>
      <c r="M156" s="494"/>
      <c r="N156" s="494" t="str">
        <f t="shared" si="195"/>
        <v/>
      </c>
      <c r="O156" s="494" t="str">
        <f t="shared" si="196"/>
        <v/>
      </c>
      <c r="P156" s="494" t="str">
        <f t="shared" si="197"/>
        <v/>
      </c>
      <c r="Q156" s="494" t="str">
        <f t="shared" si="191"/>
        <v/>
      </c>
      <c r="R156" s="565"/>
      <c r="S156" s="311"/>
      <c r="T156" s="311"/>
      <c r="U156" s="30" t="str">
        <f t="shared" si="198"/>
        <v/>
      </c>
      <c r="V156" s="139" t="str">
        <f>IFERROR(INDEX(PARAMETROS!$B$53:$B$79,MATCH(U156,PARAMETROS!$A$53:$A$79,0)),"")</f>
        <v/>
      </c>
      <c r="W156" s="428"/>
      <c r="X156" s="31"/>
      <c r="Y156" s="22" t="str">
        <f>IFERROR(IF(X156="","",IF(X156="COP","N/A",IF(OR(X156="USD",X156="US"),1,IF(X156="EUR",VLOOKUP(T156,'SH EURO'!$A$6:$B$6567,2,FALSE),"INGRESAR TASA")))),"")</f>
        <v/>
      </c>
      <c r="Z156" s="547" t="str">
        <f t="shared" si="199"/>
        <v/>
      </c>
      <c r="AA156" s="21" t="str">
        <f>IFERROR(IF(X156="","",IF(X156="COP",1,IF(Y156&lt;&gt;"N/A",VLOOKUP(T156,'SH TRM'!$A$9:$B$9145,2,FALSE),"REVISAR"))),"")</f>
        <v/>
      </c>
      <c r="AB156" s="432" t="str">
        <f t="shared" si="200"/>
        <v/>
      </c>
      <c r="AC156" s="346" t="str">
        <f t="shared" si="201"/>
        <v/>
      </c>
      <c r="AD156" s="343" t="str">
        <f t="shared" si="192"/>
        <v/>
      </c>
      <c r="AE156" s="497" t="str">
        <f t="shared" si="178"/>
        <v/>
      </c>
      <c r="AF156" s="906" t="str">
        <f t="shared" ref="AF156" si="213">IFERROR(IF(AND(COUNTIF(N156:N164,"SI")&gt;=2,COUNTIF(O156:O164,"SI")&gt;=1,COUNTIF(P156:P164,"SI")&gt;=1,COUNTIF(Q156:Q164,"SI")&gt;=1,COUNTIF(I156:I164,"SI")&gt;=5),"SI","NO"),"")</f>
        <v>NO</v>
      </c>
      <c r="AG156" s="903">
        <f t="shared" ref="AG156" si="214">IFERROR(IF(AF156="SI",AP156,0),"")</f>
        <v>0</v>
      </c>
      <c r="AH156" s="355"/>
      <c r="AI156" s="266"/>
      <c r="AJ156" s="485"/>
      <c r="AK156" s="485"/>
      <c r="AL156" s="485"/>
      <c r="AM156" s="440">
        <f t="shared" ref="AM156" si="215">COUNTIF(N156:N164,"SI")</f>
        <v>0</v>
      </c>
      <c r="AN156" s="440">
        <f t="shared" ref="AN156" si="216">+IF(AM156&gt;=4,4,AM156)</f>
        <v>0</v>
      </c>
      <c r="AO156" s="485">
        <f t="shared" ref="AO156:AO159" si="217">+AN156*100</f>
        <v>0</v>
      </c>
      <c r="AP156" s="485">
        <f t="shared" ref="AP156" si="218">+SUM(AO156:AO159)</f>
        <v>0</v>
      </c>
      <c r="AQ156" s="485"/>
    </row>
    <row r="157" spans="1:43" s="246" customFormat="1" ht="30" customHeight="1" x14ac:dyDescent="0.25">
      <c r="A157" s="842"/>
      <c r="B157" s="13"/>
      <c r="C157" s="14"/>
      <c r="D157" s="14" t="str">
        <f>IFERROR(INDEX(DESEMPATE!$D$3:$D$28,MATCH('EXP ESPEC.'!B157,DESEMPATE!$C$3:$C$28,0)),"")</f>
        <v/>
      </c>
      <c r="E157" s="141"/>
      <c r="F157" s="255"/>
      <c r="G157" s="22"/>
      <c r="H157" s="256"/>
      <c r="I157" s="22"/>
      <c r="J157" s="492"/>
      <c r="K157" s="492"/>
      <c r="L157" s="492"/>
      <c r="M157" s="492"/>
      <c r="N157" s="492" t="str">
        <f t="shared" si="195"/>
        <v/>
      </c>
      <c r="O157" s="492" t="str">
        <f t="shared" si="196"/>
        <v/>
      </c>
      <c r="P157" s="492" t="str">
        <f t="shared" si="197"/>
        <v/>
      </c>
      <c r="Q157" s="492" t="str">
        <f t="shared" si="191"/>
        <v/>
      </c>
      <c r="R157" s="566"/>
      <c r="S157" s="289"/>
      <c r="T157" s="289"/>
      <c r="U157" s="18" t="str">
        <f t="shared" si="198"/>
        <v/>
      </c>
      <c r="V157" s="19" t="str">
        <f>IFERROR(INDEX(PARAMETROS!$B$53:$B$79,MATCH(U157,PARAMETROS!$A$53:$A$79,0)),"")</f>
        <v/>
      </c>
      <c r="W157" s="429"/>
      <c r="X157" s="19"/>
      <c r="Y157" s="22" t="str">
        <f>IFERROR(IF(X157="","",IF(X157="COP","N/A",IF(OR(X157="USD",X157="US"),1,IF(X157="EUR",VLOOKUP(T157,'SH EURO'!$A$6:$B$6567,2,FALSE),"INGRESAR TASA")))),"")</f>
        <v/>
      </c>
      <c r="Z157" s="548" t="str">
        <f t="shared" si="199"/>
        <v/>
      </c>
      <c r="AA157" s="21" t="str">
        <f>IFERROR(IF(X157="","",IF(X157="COP",1,IF(Y157&lt;&gt;"N/A",VLOOKUP(T157,'SH TRM'!$A$9:$B$9145,2,FALSE),"REVISAR"))),"")</f>
        <v/>
      </c>
      <c r="AB157" s="433" t="str">
        <f t="shared" si="200"/>
        <v/>
      </c>
      <c r="AC157" s="347" t="str">
        <f t="shared" si="201"/>
        <v/>
      </c>
      <c r="AD157" s="343" t="str">
        <f t="shared" si="192"/>
        <v/>
      </c>
      <c r="AE157" s="497" t="str">
        <f t="shared" si="178"/>
        <v/>
      </c>
      <c r="AF157" s="907"/>
      <c r="AG157" s="904"/>
      <c r="AH157" s="512"/>
      <c r="AI157" s="266"/>
      <c r="AJ157" s="485"/>
      <c r="AK157" s="485"/>
      <c r="AL157" s="485"/>
      <c r="AM157" s="440">
        <f t="shared" ref="AM157" si="219">COUNTIF(O156:O164,"SI")</f>
        <v>0</v>
      </c>
      <c r="AN157" s="440">
        <f t="shared" ref="AN157:AN158" si="220">+IF(AM157&gt;=2,2,AM157)</f>
        <v>0</v>
      </c>
      <c r="AO157" s="485">
        <f t="shared" si="217"/>
        <v>0</v>
      </c>
      <c r="AP157" s="485"/>
      <c r="AQ157" s="485"/>
    </row>
    <row r="158" spans="1:43" s="246" customFormat="1" ht="30" customHeight="1" x14ac:dyDescent="0.25">
      <c r="A158" s="842"/>
      <c r="B158" s="13"/>
      <c r="C158" s="14"/>
      <c r="D158" s="14" t="str">
        <f>IFERROR(INDEX(DESEMPATE!$D$3:$D$28,MATCH('EXP ESPEC.'!B158,DESEMPATE!$C$3:$C$28,0)),"")</f>
        <v/>
      </c>
      <c r="E158" s="22"/>
      <c r="F158" s="255"/>
      <c r="G158" s="22"/>
      <c r="H158" s="256"/>
      <c r="I158" s="22"/>
      <c r="J158" s="492"/>
      <c r="K158" s="492"/>
      <c r="L158" s="492"/>
      <c r="M158" s="492"/>
      <c r="N158" s="492" t="str">
        <f t="shared" si="195"/>
        <v/>
      </c>
      <c r="O158" s="492" t="str">
        <f t="shared" si="196"/>
        <v/>
      </c>
      <c r="P158" s="492" t="str">
        <f t="shared" si="197"/>
        <v/>
      </c>
      <c r="Q158" s="492" t="str">
        <f t="shared" si="191"/>
        <v/>
      </c>
      <c r="R158" s="566"/>
      <c r="S158" s="289"/>
      <c r="T158" s="289"/>
      <c r="U158" s="18" t="str">
        <f t="shared" si="198"/>
        <v/>
      </c>
      <c r="V158" s="19" t="str">
        <f>IFERROR(INDEX(PARAMETROS!$B$53:$B$79,MATCH(U158,PARAMETROS!$A$53:$A$79,0)),"")</f>
        <v/>
      </c>
      <c r="W158" s="429"/>
      <c r="X158" s="19"/>
      <c r="Y158" s="22" t="str">
        <f>IFERROR(IF(X158="","",IF(X158="COP","N/A",IF(OR(X158="USD",X158="US"),1,IF(X158="EUR",VLOOKUP(T158,'SH EURO'!$A$6:$B$6567,2,FALSE),"INGRESAR TASA")))),"")</f>
        <v/>
      </c>
      <c r="Z158" s="548" t="str">
        <f t="shared" si="199"/>
        <v/>
      </c>
      <c r="AA158" s="21" t="str">
        <f>IFERROR(IF(X158="","",IF(X158="COP",1,IF(Y158&lt;&gt;"N/A",VLOOKUP(T158,'SH TRM'!$A$9:$B$9145,2,FALSE),"REVISAR"))),"")</f>
        <v/>
      </c>
      <c r="AB158" s="433" t="str">
        <f t="shared" si="200"/>
        <v/>
      </c>
      <c r="AC158" s="347" t="str">
        <f t="shared" si="201"/>
        <v/>
      </c>
      <c r="AD158" s="343" t="str">
        <f t="shared" si="192"/>
        <v/>
      </c>
      <c r="AE158" s="497" t="str">
        <f t="shared" si="178"/>
        <v/>
      </c>
      <c r="AF158" s="907"/>
      <c r="AG158" s="904"/>
      <c r="AH158" s="512"/>
      <c r="AI158" s="266"/>
      <c r="AJ158" s="485"/>
      <c r="AK158" s="485"/>
      <c r="AL158" s="485"/>
      <c r="AM158" s="440">
        <f t="shared" ref="AM158" si="221">COUNTIF(P156:P164,"SI")</f>
        <v>0</v>
      </c>
      <c r="AN158" s="440">
        <f t="shared" si="220"/>
        <v>0</v>
      </c>
      <c r="AO158" s="485">
        <f t="shared" si="217"/>
        <v>0</v>
      </c>
      <c r="AP158" s="485"/>
      <c r="AQ158" s="485"/>
    </row>
    <row r="159" spans="1:43" s="246" customFormat="1" ht="30" customHeight="1" x14ac:dyDescent="0.25">
      <c r="A159" s="842"/>
      <c r="B159" s="13"/>
      <c r="C159" s="14"/>
      <c r="D159" s="14" t="str">
        <f>IFERROR(INDEX(DESEMPATE!$D$3:$D$28,MATCH('EXP ESPEC.'!B159,DESEMPATE!$C$3:$C$28,0)),"")</f>
        <v/>
      </c>
      <c r="E159" s="22"/>
      <c r="F159" s="255"/>
      <c r="G159" s="22"/>
      <c r="H159" s="256"/>
      <c r="I159" s="22"/>
      <c r="J159" s="492"/>
      <c r="K159" s="492"/>
      <c r="L159" s="492"/>
      <c r="M159" s="492"/>
      <c r="N159" s="492" t="str">
        <f t="shared" si="195"/>
        <v/>
      </c>
      <c r="O159" s="492" t="str">
        <f t="shared" si="196"/>
        <v/>
      </c>
      <c r="P159" s="492" t="str">
        <f t="shared" si="197"/>
        <v/>
      </c>
      <c r="Q159" s="492" t="str">
        <f t="shared" si="191"/>
        <v/>
      </c>
      <c r="R159" s="566"/>
      <c r="S159" s="289"/>
      <c r="T159" s="289"/>
      <c r="U159" s="18" t="str">
        <f t="shared" si="198"/>
        <v/>
      </c>
      <c r="V159" s="19" t="str">
        <f>IFERROR(INDEX(PARAMETROS!$B$53:$B$79,MATCH(U159,PARAMETROS!$A$53:$A$79,0)),"")</f>
        <v/>
      </c>
      <c r="W159" s="429"/>
      <c r="X159" s="19"/>
      <c r="Y159" s="22" t="str">
        <f>IFERROR(IF(X159="","",IF(X159="COP","N/A",IF(OR(X159="USD",X159="US"),1,IF(X159="EUR",VLOOKUP(T159,'SH EURO'!$A$6:$B$6567,2,FALSE),"INGRESAR TASA")))),"")</f>
        <v/>
      </c>
      <c r="Z159" s="548" t="str">
        <f t="shared" si="199"/>
        <v/>
      </c>
      <c r="AA159" s="21" t="str">
        <f>IFERROR(IF(X159="","",IF(X159="COP",1,IF(Y159&lt;&gt;"N/A",VLOOKUP(T159,'SH TRM'!$A$9:$B$9145,2,FALSE),"REVISAR"))),"")</f>
        <v/>
      </c>
      <c r="AB159" s="433" t="str">
        <f t="shared" si="200"/>
        <v/>
      </c>
      <c r="AC159" s="347" t="str">
        <f t="shared" si="201"/>
        <v/>
      </c>
      <c r="AD159" s="343" t="str">
        <f t="shared" si="192"/>
        <v/>
      </c>
      <c r="AE159" s="497" t="str">
        <f t="shared" si="178"/>
        <v/>
      </c>
      <c r="AF159" s="907"/>
      <c r="AG159" s="904"/>
      <c r="AH159" s="512"/>
      <c r="AI159" s="266"/>
      <c r="AJ159" s="485"/>
      <c r="AK159" s="485"/>
      <c r="AL159" s="485"/>
      <c r="AM159" s="440">
        <f t="shared" ref="AM159" si="222">COUNTIF(Q156:Q164,"SI")</f>
        <v>0</v>
      </c>
      <c r="AN159" s="440">
        <f t="shared" ref="AN159" si="223">+IF(AM159&gt;=1,1,AM159)</f>
        <v>0</v>
      </c>
      <c r="AO159" s="485">
        <f t="shared" si="217"/>
        <v>0</v>
      </c>
      <c r="AP159" s="485"/>
      <c r="AQ159" s="485"/>
    </row>
    <row r="160" spans="1:43" s="246" customFormat="1" ht="30" customHeight="1" x14ac:dyDescent="0.25">
      <c r="A160" s="842"/>
      <c r="B160" s="13"/>
      <c r="C160" s="14"/>
      <c r="D160" s="14" t="str">
        <f>IFERROR(INDEX(DESEMPATE!$D$3:$D$28,MATCH('EXP ESPEC.'!B160,DESEMPATE!$C$3:$C$28,0)),"")</f>
        <v/>
      </c>
      <c r="E160" s="22"/>
      <c r="F160" s="255"/>
      <c r="G160" s="22"/>
      <c r="H160" s="256"/>
      <c r="I160" s="22"/>
      <c r="J160" s="492"/>
      <c r="K160" s="492"/>
      <c r="L160" s="492"/>
      <c r="M160" s="492"/>
      <c r="N160" s="492" t="str">
        <f t="shared" si="195"/>
        <v/>
      </c>
      <c r="O160" s="492" t="str">
        <f t="shared" si="196"/>
        <v/>
      </c>
      <c r="P160" s="492" t="str">
        <f t="shared" si="197"/>
        <v/>
      </c>
      <c r="Q160" s="492" t="str">
        <f t="shared" si="191"/>
        <v/>
      </c>
      <c r="R160" s="566"/>
      <c r="S160" s="289"/>
      <c r="T160" s="289"/>
      <c r="U160" s="18" t="str">
        <f t="shared" si="198"/>
        <v/>
      </c>
      <c r="V160" s="19" t="str">
        <f>IFERROR(INDEX(PARAMETROS!$B$53:$B$79,MATCH(U160,PARAMETROS!$A$53:$A$79,0)),"")</f>
        <v/>
      </c>
      <c r="W160" s="429"/>
      <c r="X160" s="19"/>
      <c r="Y160" s="22" t="str">
        <f>IFERROR(IF(X160="","",IF(X160="COP","N/A",IF(OR(X160="USD",X160="US"),1,IF(X160="EUR",VLOOKUP(T160,'SH EURO'!$A$6:$B$6567,2,FALSE),"INGRESAR TASA")))),"")</f>
        <v/>
      </c>
      <c r="Z160" s="548" t="str">
        <f t="shared" si="199"/>
        <v/>
      </c>
      <c r="AA160" s="21" t="str">
        <f>IFERROR(IF(X160="","",IF(X160="COP",1,IF(Y160&lt;&gt;"N/A",VLOOKUP(T160,'SH TRM'!$A$9:$B$9145,2,FALSE),"REVISAR"))),"")</f>
        <v/>
      </c>
      <c r="AB160" s="433" t="str">
        <f t="shared" si="200"/>
        <v/>
      </c>
      <c r="AC160" s="347" t="str">
        <f t="shared" si="201"/>
        <v/>
      </c>
      <c r="AD160" s="343" t="str">
        <f t="shared" si="192"/>
        <v/>
      </c>
      <c r="AE160" s="497" t="str">
        <f t="shared" si="178"/>
        <v/>
      </c>
      <c r="AF160" s="907"/>
      <c r="AG160" s="904"/>
      <c r="AH160" s="512"/>
      <c r="AI160" s="266"/>
      <c r="AJ160" s="485"/>
      <c r="AK160" s="485"/>
      <c r="AL160" s="485"/>
      <c r="AM160" s="440"/>
      <c r="AN160" s="440"/>
      <c r="AO160" s="485"/>
      <c r="AP160" s="485"/>
      <c r="AQ160" s="485"/>
    </row>
    <row r="161" spans="1:43" s="246" customFormat="1" ht="30" customHeight="1" x14ac:dyDescent="0.25">
      <c r="A161" s="842"/>
      <c r="B161" s="13"/>
      <c r="C161" s="14"/>
      <c r="D161" s="14" t="str">
        <f>IFERROR(INDEX(DESEMPATE!$D$3:$D$28,MATCH('EXP ESPEC.'!B161,DESEMPATE!$C$3:$C$28,0)),"")</f>
        <v/>
      </c>
      <c r="E161" s="22"/>
      <c r="F161" s="255"/>
      <c r="G161" s="22"/>
      <c r="H161" s="256"/>
      <c r="I161" s="22"/>
      <c r="J161" s="492"/>
      <c r="K161" s="492"/>
      <c r="L161" s="492"/>
      <c r="M161" s="492"/>
      <c r="N161" s="492" t="str">
        <f t="shared" si="195"/>
        <v/>
      </c>
      <c r="O161" s="492" t="str">
        <f t="shared" si="196"/>
        <v/>
      </c>
      <c r="P161" s="492" t="str">
        <f t="shared" si="197"/>
        <v/>
      </c>
      <c r="Q161" s="492" t="str">
        <f t="shared" si="191"/>
        <v/>
      </c>
      <c r="R161" s="566"/>
      <c r="S161" s="289"/>
      <c r="T161" s="289"/>
      <c r="U161" s="18" t="str">
        <f t="shared" si="198"/>
        <v/>
      </c>
      <c r="V161" s="19" t="str">
        <f>IFERROR(INDEX(PARAMETROS!$B$53:$B$79,MATCH(U161,PARAMETROS!$A$53:$A$79,0)),"")</f>
        <v/>
      </c>
      <c r="W161" s="429"/>
      <c r="X161" s="19"/>
      <c r="Y161" s="22" t="str">
        <f>IFERROR(IF(X161="","",IF(X161="COP","N/A",IF(OR(X161="USD",X161="US"),1,IF(X161="EUR",VLOOKUP(T161,'SH EURO'!$A$6:$B$6567,2,FALSE),"INGRESAR TASA")))),"")</f>
        <v/>
      </c>
      <c r="Z161" s="548" t="str">
        <f t="shared" si="199"/>
        <v/>
      </c>
      <c r="AA161" s="21" t="str">
        <f>IFERROR(IF(X161="","",IF(X161="COP",1,IF(Y161&lt;&gt;"N/A",VLOOKUP(T161,'SH TRM'!$A$9:$B$9145,2,FALSE),"REVISAR"))),"")</f>
        <v/>
      </c>
      <c r="AB161" s="433" t="str">
        <f t="shared" si="200"/>
        <v/>
      </c>
      <c r="AC161" s="347" t="str">
        <f t="shared" si="201"/>
        <v/>
      </c>
      <c r="AD161" s="343" t="str">
        <f t="shared" si="192"/>
        <v/>
      </c>
      <c r="AE161" s="497" t="str">
        <f t="shared" si="178"/>
        <v/>
      </c>
      <c r="AF161" s="907"/>
      <c r="AG161" s="904"/>
      <c r="AH161" s="512"/>
      <c r="AI161" s="266"/>
      <c r="AJ161" s="485"/>
      <c r="AK161" s="485"/>
      <c r="AL161" s="485"/>
      <c r="AM161" s="440"/>
      <c r="AN161" s="440"/>
      <c r="AO161" s="485"/>
      <c r="AP161" s="485"/>
      <c r="AQ161" s="485"/>
    </row>
    <row r="162" spans="1:43" s="246" customFormat="1" ht="30" customHeight="1" x14ac:dyDescent="0.25">
      <c r="A162" s="843"/>
      <c r="B162" s="13"/>
      <c r="C162" s="14"/>
      <c r="D162" s="14" t="str">
        <f>IFERROR(INDEX(DESEMPATE!$D$3:$D$28,MATCH('EXP ESPEC.'!B162,DESEMPATE!$C$3:$C$28,0)),"")</f>
        <v/>
      </c>
      <c r="E162" s="22"/>
      <c r="F162" s="255"/>
      <c r="G162" s="22"/>
      <c r="H162" s="256"/>
      <c r="I162" s="22"/>
      <c r="J162" s="492"/>
      <c r="K162" s="492"/>
      <c r="L162" s="492"/>
      <c r="M162" s="492"/>
      <c r="N162" s="492" t="str">
        <f t="shared" si="195"/>
        <v/>
      </c>
      <c r="O162" s="492" t="str">
        <f t="shared" si="196"/>
        <v/>
      </c>
      <c r="P162" s="492" t="str">
        <f t="shared" si="197"/>
        <v/>
      </c>
      <c r="Q162" s="492" t="str">
        <f t="shared" si="191"/>
        <v/>
      </c>
      <c r="R162" s="566"/>
      <c r="S162" s="289"/>
      <c r="T162" s="289"/>
      <c r="U162" s="18" t="str">
        <f t="shared" si="198"/>
        <v/>
      </c>
      <c r="V162" s="19" t="str">
        <f>IFERROR(INDEX(PARAMETROS!$B$53:$B$79,MATCH(U162,PARAMETROS!$A$53:$A$79,0)),"")</f>
        <v/>
      </c>
      <c r="W162" s="429"/>
      <c r="X162" s="19"/>
      <c r="Y162" s="22" t="str">
        <f>IFERROR(IF(X162="","",IF(X162="COP","N/A",IF(OR(X162="USD",X162="US"),1,IF(X162="EUR",VLOOKUP(T162,'SH EURO'!$A$6:$B$6567,2,FALSE),"INGRESAR TASA")))),"")</f>
        <v/>
      </c>
      <c r="Z162" s="548" t="str">
        <f t="shared" si="199"/>
        <v/>
      </c>
      <c r="AA162" s="21" t="str">
        <f>IFERROR(IF(X162="","",IF(X162="COP",1,IF(Y162&lt;&gt;"N/A",VLOOKUP(T162,'SH TRM'!$A$9:$B$9145,2,FALSE),"REVISAR"))),"")</f>
        <v/>
      </c>
      <c r="AB162" s="433" t="str">
        <f t="shared" si="200"/>
        <v/>
      </c>
      <c r="AC162" s="347" t="str">
        <f t="shared" si="201"/>
        <v/>
      </c>
      <c r="AD162" s="343" t="str">
        <f t="shared" si="192"/>
        <v/>
      </c>
      <c r="AE162" s="497" t="str">
        <f t="shared" si="178"/>
        <v/>
      </c>
      <c r="AF162" s="907"/>
      <c r="AG162" s="904"/>
      <c r="AH162" s="350"/>
      <c r="AI162" s="266"/>
      <c r="AJ162" s="485"/>
      <c r="AK162" s="485"/>
      <c r="AL162" s="485"/>
      <c r="AM162" s="440"/>
      <c r="AN162" s="440"/>
      <c r="AO162" s="485"/>
      <c r="AP162" s="485"/>
      <c r="AQ162" s="485"/>
    </row>
    <row r="163" spans="1:43" s="246" customFormat="1" ht="30" customHeight="1" x14ac:dyDescent="0.25">
      <c r="A163" s="843"/>
      <c r="B163" s="13"/>
      <c r="C163" s="14"/>
      <c r="D163" s="14" t="str">
        <f>IFERROR(INDEX(DESEMPATE!$D$3:$D$28,MATCH('EXP ESPEC.'!B163,DESEMPATE!$C$3:$C$28,0)),"")</f>
        <v/>
      </c>
      <c r="E163" s="22"/>
      <c r="F163" s="255"/>
      <c r="G163" s="22"/>
      <c r="H163" s="256"/>
      <c r="I163" s="22"/>
      <c r="J163" s="492"/>
      <c r="K163" s="492"/>
      <c r="L163" s="492"/>
      <c r="M163" s="492"/>
      <c r="N163" s="492" t="str">
        <f t="shared" si="195"/>
        <v/>
      </c>
      <c r="O163" s="492" t="str">
        <f t="shared" si="196"/>
        <v/>
      </c>
      <c r="P163" s="492" t="str">
        <f t="shared" si="197"/>
        <v/>
      </c>
      <c r="Q163" s="492" t="str">
        <f t="shared" si="191"/>
        <v/>
      </c>
      <c r="R163" s="567"/>
      <c r="S163" s="289"/>
      <c r="T163" s="289"/>
      <c r="U163" s="18" t="str">
        <f t="shared" si="198"/>
        <v/>
      </c>
      <c r="V163" s="19" t="str">
        <f>IFERROR(INDEX(PARAMETROS!$B$53:$B$79,MATCH(U163,PARAMETROS!$A$53:$A$79,0)),"")</f>
        <v/>
      </c>
      <c r="W163" s="430"/>
      <c r="X163" s="20"/>
      <c r="Y163" s="22" t="str">
        <f>IFERROR(IF(X163="","",IF(X163="COP","N/A",IF(OR(X163="USD",X163="US"),1,IF(X163="EUR",VLOOKUP(T163,'SH EURO'!$A$6:$B$6567,2,FALSE),"INGRESAR TASA")))),"")</f>
        <v/>
      </c>
      <c r="Z163" s="548" t="str">
        <f t="shared" si="199"/>
        <v/>
      </c>
      <c r="AA163" s="21" t="str">
        <f>IFERROR(IF(X163="","",IF(X163="COP",1,IF(Y163&lt;&gt;"N/A",VLOOKUP(T163,'SH TRM'!$A$9:$B$9145,2,FALSE),"REVISAR"))),"")</f>
        <v/>
      </c>
      <c r="AB163" s="433" t="str">
        <f t="shared" si="200"/>
        <v/>
      </c>
      <c r="AC163" s="347" t="str">
        <f t="shared" si="201"/>
        <v/>
      </c>
      <c r="AD163" s="343" t="str">
        <f t="shared" si="192"/>
        <v/>
      </c>
      <c r="AE163" s="497" t="str">
        <f t="shared" si="178"/>
        <v/>
      </c>
      <c r="AF163" s="907"/>
      <c r="AG163" s="904"/>
      <c r="AH163" s="350"/>
      <c r="AI163" s="266"/>
      <c r="AJ163" s="485"/>
      <c r="AK163" s="485"/>
      <c r="AL163" s="485"/>
      <c r="AM163" s="440"/>
      <c r="AN163" s="440"/>
      <c r="AO163" s="485"/>
      <c r="AP163" s="485"/>
      <c r="AQ163" s="485"/>
    </row>
    <row r="164" spans="1:43" s="246" customFormat="1" ht="30" customHeight="1" thickBot="1" x14ac:dyDescent="0.3">
      <c r="A164" s="844"/>
      <c r="B164" s="35"/>
      <c r="C164" s="47"/>
      <c r="D164" s="47" t="str">
        <f>IFERROR(INDEX(DESEMPATE!$D$3:$D$28,MATCH('EXP ESPEC.'!B164,DESEMPATE!$C$3:$C$28,0)),"")</f>
        <v/>
      </c>
      <c r="E164" s="138"/>
      <c r="F164" s="260"/>
      <c r="G164" s="138"/>
      <c r="H164" s="258"/>
      <c r="I164" s="138"/>
      <c r="J164" s="493"/>
      <c r="K164" s="493"/>
      <c r="L164" s="493"/>
      <c r="M164" s="493"/>
      <c r="N164" s="493" t="str">
        <f t="shared" si="195"/>
        <v/>
      </c>
      <c r="O164" s="493" t="str">
        <f t="shared" si="196"/>
        <v/>
      </c>
      <c r="P164" s="493" t="str">
        <f t="shared" si="197"/>
        <v/>
      </c>
      <c r="Q164" s="493" t="str">
        <f t="shared" si="191"/>
        <v/>
      </c>
      <c r="R164" s="568"/>
      <c r="S164" s="312"/>
      <c r="T164" s="312"/>
      <c r="U164" s="38" t="str">
        <f t="shared" si="198"/>
        <v/>
      </c>
      <c r="V164" s="24" t="str">
        <f>IFERROR(INDEX(PARAMETROS!$B$53:$B$79,MATCH(U164,PARAMETROS!$A$53:$A$79,0)),"")</f>
        <v/>
      </c>
      <c r="W164" s="431"/>
      <c r="X164" s="40"/>
      <c r="Y164" s="22" t="str">
        <f>IFERROR(IF(X164="","",IF(X164="COP","N/A",IF(OR(X164="USD",X164="US"),1,IF(X164="EUR",VLOOKUP(T164,'SH EURO'!$A$6:$B$6567,2,FALSE),"INGRESAR TASA")))),"")</f>
        <v/>
      </c>
      <c r="Z164" s="549" t="str">
        <f t="shared" si="199"/>
        <v/>
      </c>
      <c r="AA164" s="21" t="str">
        <f>IFERROR(IF(X164="","",IF(X164="COP",1,IF(Y164&lt;&gt;"N/A",VLOOKUP(T164,'SH TRM'!$A$9:$B$9145,2,FALSE),"REVISAR"))),"")</f>
        <v/>
      </c>
      <c r="AB164" s="434" t="str">
        <f t="shared" si="200"/>
        <v/>
      </c>
      <c r="AC164" s="348" t="str">
        <f t="shared" si="201"/>
        <v/>
      </c>
      <c r="AD164" s="342" t="str">
        <f t="shared" si="192"/>
        <v/>
      </c>
      <c r="AE164" s="345" t="str">
        <f t="shared" si="178"/>
        <v/>
      </c>
      <c r="AF164" s="908"/>
      <c r="AG164" s="905"/>
      <c r="AH164" s="358"/>
      <c r="AI164" s="266"/>
      <c r="AJ164" s="485"/>
      <c r="AK164" s="485"/>
      <c r="AL164" s="485"/>
      <c r="AM164" s="440"/>
      <c r="AN164" s="440"/>
      <c r="AO164" s="485"/>
      <c r="AP164" s="485"/>
      <c r="AQ164" s="485"/>
    </row>
    <row r="165" spans="1:43" s="246" customFormat="1" ht="30" customHeight="1" x14ac:dyDescent="0.25">
      <c r="A165" s="841" t="s">
        <v>169</v>
      </c>
      <c r="B165" s="26"/>
      <c r="C165" s="27"/>
      <c r="D165" s="335" t="str">
        <f>IFERROR(INDEX(DESEMPATE!$D$3:$D$28,MATCH('EXP ESPEC.'!B165,DESEMPATE!$C$3:$C$28,0)),"")</f>
        <v/>
      </c>
      <c r="E165" s="34"/>
      <c r="F165" s="254"/>
      <c r="G165" s="22"/>
      <c r="H165" s="257"/>
      <c r="I165" s="34"/>
      <c r="J165" s="494"/>
      <c r="K165" s="494"/>
      <c r="L165" s="494"/>
      <c r="M165" s="494"/>
      <c r="N165" s="494" t="str">
        <f t="shared" si="195"/>
        <v/>
      </c>
      <c r="O165" s="494" t="str">
        <f t="shared" si="196"/>
        <v/>
      </c>
      <c r="P165" s="494" t="str">
        <f t="shared" si="197"/>
        <v/>
      </c>
      <c r="Q165" s="494" t="str">
        <f t="shared" si="191"/>
        <v/>
      </c>
      <c r="R165" s="565"/>
      <c r="S165" s="311"/>
      <c r="T165" s="311"/>
      <c r="U165" s="30" t="str">
        <f t="shared" si="198"/>
        <v/>
      </c>
      <c r="V165" s="139" t="str">
        <f>IFERROR(INDEX(PARAMETROS!$B$53:$B$79,MATCH(U165,PARAMETROS!$A$53:$A$79,0)),"")</f>
        <v/>
      </c>
      <c r="W165" s="428"/>
      <c r="X165" s="31"/>
      <c r="Y165" s="22" t="str">
        <f>IFERROR(IF(X165="","",IF(X165="COP","N/A",IF(OR(X165="USD",X165="US"),1,IF(X165="EUR",VLOOKUP(T165,'SH EURO'!$A$6:$B$6567,2,FALSE),"INGRESAR TASA")))),"")</f>
        <v/>
      </c>
      <c r="Z165" s="547" t="str">
        <f t="shared" si="199"/>
        <v/>
      </c>
      <c r="AA165" s="21" t="str">
        <f>IFERROR(IF(X165="","",IF(X165="COP",1,IF(Y165&lt;&gt;"N/A",VLOOKUP(T165,'SH TRM'!$A$9:$B$9145,2,FALSE),"REVISAR"))),"")</f>
        <v/>
      </c>
      <c r="AB165" s="432" t="str">
        <f t="shared" si="200"/>
        <v/>
      </c>
      <c r="AC165" s="346" t="str">
        <f t="shared" si="201"/>
        <v/>
      </c>
      <c r="AD165" s="343" t="str">
        <f t="shared" si="192"/>
        <v/>
      </c>
      <c r="AE165" s="497" t="str">
        <f t="shared" si="178"/>
        <v/>
      </c>
      <c r="AF165" s="906" t="str">
        <f t="shared" ref="AF165" si="224">IFERROR(IF(AND(COUNTIF(N165:N173,"SI")&gt;=2,COUNTIF(O165:O173,"SI")&gt;=1,COUNTIF(P165:P173,"SI")&gt;=1,COUNTIF(Q165:Q173,"SI")&gt;=1,COUNTIF(I165:I173,"SI")&gt;=5),"SI","NO"),"")</f>
        <v>NO</v>
      </c>
      <c r="AG165" s="903">
        <f t="shared" ref="AG165" si="225">IFERROR(IF(AF165="SI",AP165,0),"")</f>
        <v>0</v>
      </c>
      <c r="AH165" s="355"/>
      <c r="AI165" s="266"/>
      <c r="AJ165" s="485"/>
      <c r="AK165" s="485"/>
      <c r="AL165" s="485"/>
      <c r="AM165" s="440">
        <f t="shared" ref="AM165" si="226">COUNTIF(N165:N173,"SI")</f>
        <v>0</v>
      </c>
      <c r="AN165" s="440">
        <f t="shared" ref="AN165" si="227">+IF(AM165&gt;=4,4,AM165)</f>
        <v>0</v>
      </c>
      <c r="AO165" s="485">
        <f t="shared" ref="AO165:AO168" si="228">+AN165*100</f>
        <v>0</v>
      </c>
      <c r="AP165" s="485">
        <f t="shared" ref="AP165" si="229">+SUM(AO165:AO168)</f>
        <v>0</v>
      </c>
      <c r="AQ165" s="485"/>
    </row>
    <row r="166" spans="1:43" s="246" customFormat="1" ht="30" customHeight="1" x14ac:dyDescent="0.25">
      <c r="A166" s="842"/>
      <c r="B166" s="13"/>
      <c r="C166" s="14"/>
      <c r="D166" s="14" t="str">
        <f>IFERROR(INDEX(DESEMPATE!$D$3:$D$28,MATCH('EXP ESPEC.'!B166,DESEMPATE!$C$3:$C$28,0)),"")</f>
        <v/>
      </c>
      <c r="E166" s="141"/>
      <c r="F166" s="255"/>
      <c r="G166" s="22"/>
      <c r="H166" s="256"/>
      <c r="I166" s="22"/>
      <c r="J166" s="492"/>
      <c r="K166" s="492"/>
      <c r="L166" s="492"/>
      <c r="M166" s="492"/>
      <c r="N166" s="492" t="str">
        <f t="shared" si="195"/>
        <v/>
      </c>
      <c r="O166" s="492" t="str">
        <f t="shared" si="196"/>
        <v/>
      </c>
      <c r="P166" s="492" t="str">
        <f t="shared" si="197"/>
        <v/>
      </c>
      <c r="Q166" s="492" t="str">
        <f t="shared" si="191"/>
        <v/>
      </c>
      <c r="R166" s="566"/>
      <c r="S166" s="289"/>
      <c r="T166" s="289"/>
      <c r="U166" s="18" t="str">
        <f t="shared" si="198"/>
        <v/>
      </c>
      <c r="V166" s="19" t="str">
        <f>IFERROR(INDEX(PARAMETROS!$B$53:$B$79,MATCH(U166,PARAMETROS!$A$53:$A$79,0)),"")</f>
        <v/>
      </c>
      <c r="W166" s="429"/>
      <c r="X166" s="19"/>
      <c r="Y166" s="22" t="str">
        <f>IFERROR(IF(X166="","",IF(X166="COP","N/A",IF(OR(X166="USD",X166="US"),1,IF(X166="EUR",VLOOKUP(T166,'SH EURO'!$A$6:$B$6567,2,FALSE),"INGRESAR TASA")))),"")</f>
        <v/>
      </c>
      <c r="Z166" s="548" t="str">
        <f t="shared" si="199"/>
        <v/>
      </c>
      <c r="AA166" s="21" t="str">
        <f>IFERROR(IF(X166="","",IF(X166="COP",1,IF(Y166&lt;&gt;"N/A",VLOOKUP(T166,'SH TRM'!$A$9:$B$9145,2,FALSE),"REVISAR"))),"")</f>
        <v/>
      </c>
      <c r="AB166" s="433" t="str">
        <f t="shared" si="200"/>
        <v/>
      </c>
      <c r="AC166" s="347" t="str">
        <f t="shared" si="201"/>
        <v/>
      </c>
      <c r="AD166" s="343" t="str">
        <f t="shared" si="192"/>
        <v/>
      </c>
      <c r="AE166" s="497" t="str">
        <f t="shared" si="178"/>
        <v/>
      </c>
      <c r="AF166" s="907"/>
      <c r="AG166" s="904"/>
      <c r="AH166" s="512"/>
      <c r="AI166" s="266"/>
      <c r="AJ166" s="485"/>
      <c r="AK166" s="485"/>
      <c r="AL166" s="485"/>
      <c r="AM166" s="440">
        <f t="shared" ref="AM166" si="230">COUNTIF(O165:O173,"SI")</f>
        <v>0</v>
      </c>
      <c r="AN166" s="440">
        <f t="shared" ref="AN166:AN167" si="231">+IF(AM166&gt;=2,2,AM166)</f>
        <v>0</v>
      </c>
      <c r="AO166" s="485">
        <f t="shared" si="228"/>
        <v>0</v>
      </c>
      <c r="AP166" s="485"/>
      <c r="AQ166" s="485"/>
    </row>
    <row r="167" spans="1:43" s="246" customFormat="1" ht="30" customHeight="1" x14ac:dyDescent="0.25">
      <c r="A167" s="842"/>
      <c r="B167" s="13"/>
      <c r="C167" s="14"/>
      <c r="D167" s="14" t="str">
        <f>IFERROR(INDEX(DESEMPATE!$D$3:$D$28,MATCH('EXP ESPEC.'!B167,DESEMPATE!$C$3:$C$28,0)),"")</f>
        <v/>
      </c>
      <c r="E167" s="22"/>
      <c r="F167" s="255"/>
      <c r="G167" s="22"/>
      <c r="H167" s="256"/>
      <c r="I167" s="22"/>
      <c r="J167" s="492"/>
      <c r="K167" s="492"/>
      <c r="L167" s="492"/>
      <c r="M167" s="492"/>
      <c r="N167" s="492" t="str">
        <f t="shared" si="195"/>
        <v/>
      </c>
      <c r="O167" s="492" t="str">
        <f t="shared" si="196"/>
        <v/>
      </c>
      <c r="P167" s="492" t="str">
        <f t="shared" si="197"/>
        <v/>
      </c>
      <c r="Q167" s="492" t="str">
        <f t="shared" si="191"/>
        <v/>
      </c>
      <c r="R167" s="566"/>
      <c r="S167" s="289"/>
      <c r="T167" s="289"/>
      <c r="U167" s="18" t="str">
        <f t="shared" si="198"/>
        <v/>
      </c>
      <c r="V167" s="19" t="str">
        <f>IFERROR(INDEX(PARAMETROS!$B$53:$B$79,MATCH(U167,PARAMETROS!$A$53:$A$79,0)),"")</f>
        <v/>
      </c>
      <c r="W167" s="429"/>
      <c r="X167" s="19"/>
      <c r="Y167" s="22" t="str">
        <f>IFERROR(IF(X167="","",IF(X167="COP","N/A",IF(OR(X167="USD",X167="US"),1,IF(X167="EUR",VLOOKUP(T167,'SH EURO'!$A$6:$B$6567,2,FALSE),"INGRESAR TASA")))),"")</f>
        <v/>
      </c>
      <c r="Z167" s="548" t="str">
        <f t="shared" si="199"/>
        <v/>
      </c>
      <c r="AA167" s="21" t="str">
        <f>IFERROR(IF(X167="","",IF(X167="COP",1,IF(Y167&lt;&gt;"N/A",VLOOKUP(T167,'SH TRM'!$A$9:$B$9145,2,FALSE),"REVISAR"))),"")</f>
        <v/>
      </c>
      <c r="AB167" s="433" t="str">
        <f t="shared" si="200"/>
        <v/>
      </c>
      <c r="AC167" s="347" t="str">
        <f t="shared" si="201"/>
        <v/>
      </c>
      <c r="AD167" s="343" t="str">
        <f t="shared" si="192"/>
        <v/>
      </c>
      <c r="AE167" s="497" t="str">
        <f t="shared" si="178"/>
        <v/>
      </c>
      <c r="AF167" s="907"/>
      <c r="AG167" s="904"/>
      <c r="AH167" s="512"/>
      <c r="AI167" s="266"/>
      <c r="AJ167" s="485"/>
      <c r="AK167" s="485"/>
      <c r="AL167" s="485"/>
      <c r="AM167" s="440">
        <f t="shared" ref="AM167" si="232">COUNTIF(P165:P173,"SI")</f>
        <v>0</v>
      </c>
      <c r="AN167" s="440">
        <f t="shared" si="231"/>
        <v>0</v>
      </c>
      <c r="AO167" s="485">
        <f t="shared" si="228"/>
        <v>0</v>
      </c>
      <c r="AP167" s="485"/>
      <c r="AQ167" s="485"/>
    </row>
    <row r="168" spans="1:43" s="246" customFormat="1" ht="30" customHeight="1" x14ac:dyDescent="0.25">
      <c r="A168" s="842"/>
      <c r="B168" s="13"/>
      <c r="C168" s="14"/>
      <c r="D168" s="14" t="str">
        <f>IFERROR(INDEX(DESEMPATE!$D$3:$D$28,MATCH('EXP ESPEC.'!B168,DESEMPATE!$C$3:$C$28,0)),"")</f>
        <v/>
      </c>
      <c r="E168" s="22"/>
      <c r="F168" s="255"/>
      <c r="G168" s="22"/>
      <c r="H168" s="256"/>
      <c r="I168" s="22"/>
      <c r="J168" s="492"/>
      <c r="K168" s="492"/>
      <c r="L168" s="492"/>
      <c r="M168" s="492"/>
      <c r="N168" s="492" t="str">
        <f t="shared" si="195"/>
        <v/>
      </c>
      <c r="O168" s="492" t="str">
        <f t="shared" si="196"/>
        <v/>
      </c>
      <c r="P168" s="492" t="str">
        <f t="shared" si="197"/>
        <v/>
      </c>
      <c r="Q168" s="492" t="str">
        <f t="shared" si="191"/>
        <v/>
      </c>
      <c r="R168" s="566"/>
      <c r="S168" s="289"/>
      <c r="T168" s="289"/>
      <c r="U168" s="18" t="str">
        <f t="shared" si="198"/>
        <v/>
      </c>
      <c r="V168" s="19" t="str">
        <f>IFERROR(INDEX(PARAMETROS!$B$53:$B$79,MATCH(U168,PARAMETROS!$A$53:$A$79,0)),"")</f>
        <v/>
      </c>
      <c r="W168" s="429"/>
      <c r="X168" s="19"/>
      <c r="Y168" s="22" t="str">
        <f>IFERROR(IF(X168="","",IF(X168="COP","N/A",IF(OR(X168="USD",X168="US"),1,IF(X168="EUR",VLOOKUP(T168,'SH EURO'!$A$6:$B$6567,2,FALSE),"INGRESAR TASA")))),"")</f>
        <v/>
      </c>
      <c r="Z168" s="548" t="str">
        <f t="shared" si="199"/>
        <v/>
      </c>
      <c r="AA168" s="21" t="str">
        <f>IFERROR(IF(X168="","",IF(X168="COP",1,IF(Y168&lt;&gt;"N/A",VLOOKUP(T168,'SH TRM'!$A$9:$B$9145,2,FALSE),"REVISAR"))),"")</f>
        <v/>
      </c>
      <c r="AB168" s="433" t="str">
        <f t="shared" si="200"/>
        <v/>
      </c>
      <c r="AC168" s="347" t="str">
        <f t="shared" si="201"/>
        <v/>
      </c>
      <c r="AD168" s="343" t="str">
        <f t="shared" si="192"/>
        <v/>
      </c>
      <c r="AE168" s="497" t="str">
        <f t="shared" si="178"/>
        <v/>
      </c>
      <c r="AF168" s="907"/>
      <c r="AG168" s="904"/>
      <c r="AH168" s="512"/>
      <c r="AI168" s="266"/>
      <c r="AJ168" s="485"/>
      <c r="AK168" s="485"/>
      <c r="AL168" s="485"/>
      <c r="AM168" s="440">
        <f t="shared" ref="AM168" si="233">COUNTIF(Q165:Q173,"SI")</f>
        <v>0</v>
      </c>
      <c r="AN168" s="440">
        <f t="shared" ref="AN168" si="234">+IF(AM168&gt;=1,1,AM168)</f>
        <v>0</v>
      </c>
      <c r="AO168" s="485">
        <f t="shared" si="228"/>
        <v>0</v>
      </c>
      <c r="AP168" s="485"/>
      <c r="AQ168" s="485"/>
    </row>
    <row r="169" spans="1:43" s="246" customFormat="1" ht="30" customHeight="1" x14ac:dyDescent="0.25">
      <c r="A169" s="842"/>
      <c r="B169" s="13"/>
      <c r="C169" s="14"/>
      <c r="D169" s="14" t="str">
        <f>IFERROR(INDEX(DESEMPATE!$D$3:$D$28,MATCH('EXP ESPEC.'!B169,DESEMPATE!$C$3:$C$28,0)),"")</f>
        <v/>
      </c>
      <c r="E169" s="22"/>
      <c r="F169" s="255"/>
      <c r="G169" s="22"/>
      <c r="H169" s="256"/>
      <c r="I169" s="22"/>
      <c r="J169" s="492"/>
      <c r="K169" s="492"/>
      <c r="L169" s="492"/>
      <c r="M169" s="492"/>
      <c r="N169" s="492" t="str">
        <f t="shared" si="195"/>
        <v/>
      </c>
      <c r="O169" s="492" t="str">
        <f t="shared" si="196"/>
        <v/>
      </c>
      <c r="P169" s="492" t="str">
        <f t="shared" si="197"/>
        <v/>
      </c>
      <c r="Q169" s="492" t="str">
        <f t="shared" si="191"/>
        <v/>
      </c>
      <c r="R169" s="566"/>
      <c r="S169" s="289"/>
      <c r="T169" s="289"/>
      <c r="U169" s="18" t="str">
        <f t="shared" si="198"/>
        <v/>
      </c>
      <c r="V169" s="19" t="str">
        <f>IFERROR(INDEX(PARAMETROS!$B$53:$B$79,MATCH(U169,PARAMETROS!$A$53:$A$79,0)),"")</f>
        <v/>
      </c>
      <c r="W169" s="429"/>
      <c r="X169" s="19"/>
      <c r="Y169" s="22" t="str">
        <f>IFERROR(IF(X169="","",IF(X169="COP","N/A",IF(OR(X169="USD",X169="US"),1,IF(X169="EUR",VLOOKUP(T169,'SH EURO'!$A$6:$B$6567,2,FALSE),"INGRESAR TASA")))),"")</f>
        <v/>
      </c>
      <c r="Z169" s="548" t="str">
        <f t="shared" si="199"/>
        <v/>
      </c>
      <c r="AA169" s="21" t="str">
        <f>IFERROR(IF(X169="","",IF(X169="COP",1,IF(Y169&lt;&gt;"N/A",VLOOKUP(T169,'SH TRM'!$A$9:$B$9145,2,FALSE),"REVISAR"))),"")</f>
        <v/>
      </c>
      <c r="AB169" s="433" t="str">
        <f t="shared" si="200"/>
        <v/>
      </c>
      <c r="AC169" s="347" t="str">
        <f t="shared" si="201"/>
        <v/>
      </c>
      <c r="AD169" s="343" t="str">
        <f t="shared" si="192"/>
        <v/>
      </c>
      <c r="AE169" s="497" t="str">
        <f t="shared" si="178"/>
        <v/>
      </c>
      <c r="AF169" s="907"/>
      <c r="AG169" s="904"/>
      <c r="AH169" s="512"/>
      <c r="AI169" s="266"/>
      <c r="AJ169" s="485"/>
      <c r="AK169" s="485"/>
      <c r="AL169" s="485"/>
      <c r="AM169" s="440"/>
      <c r="AN169" s="440"/>
      <c r="AO169" s="485"/>
      <c r="AP169" s="485"/>
      <c r="AQ169" s="485"/>
    </row>
    <row r="170" spans="1:43" s="246" customFormat="1" ht="30" customHeight="1" x14ac:dyDescent="0.25">
      <c r="A170" s="842"/>
      <c r="B170" s="13"/>
      <c r="C170" s="14"/>
      <c r="D170" s="14" t="str">
        <f>IFERROR(INDEX(DESEMPATE!$D$3:$D$28,MATCH('EXP ESPEC.'!B170,DESEMPATE!$C$3:$C$28,0)),"")</f>
        <v/>
      </c>
      <c r="E170" s="22"/>
      <c r="F170" s="255"/>
      <c r="G170" s="22"/>
      <c r="H170" s="256"/>
      <c r="I170" s="22"/>
      <c r="J170" s="492"/>
      <c r="K170" s="492"/>
      <c r="L170" s="492"/>
      <c r="M170" s="492"/>
      <c r="N170" s="492" t="str">
        <f t="shared" si="195"/>
        <v/>
      </c>
      <c r="O170" s="492" t="str">
        <f t="shared" si="196"/>
        <v/>
      </c>
      <c r="P170" s="492" t="str">
        <f t="shared" si="197"/>
        <v/>
      </c>
      <c r="Q170" s="492" t="str">
        <f t="shared" si="191"/>
        <v/>
      </c>
      <c r="R170" s="566"/>
      <c r="S170" s="289"/>
      <c r="T170" s="289"/>
      <c r="U170" s="18" t="str">
        <f t="shared" si="198"/>
        <v/>
      </c>
      <c r="V170" s="19" t="str">
        <f>IFERROR(INDEX(PARAMETROS!$B$53:$B$79,MATCH(U170,PARAMETROS!$A$53:$A$79,0)),"")</f>
        <v/>
      </c>
      <c r="W170" s="429"/>
      <c r="X170" s="19"/>
      <c r="Y170" s="22" t="str">
        <f>IFERROR(IF(X170="","",IF(X170="COP","N/A",IF(OR(X170="USD",X170="US"),1,IF(X170="EUR",VLOOKUP(T170,'SH EURO'!$A$6:$B$6567,2,FALSE),"INGRESAR TASA")))),"")</f>
        <v/>
      </c>
      <c r="Z170" s="548" t="str">
        <f t="shared" si="199"/>
        <v/>
      </c>
      <c r="AA170" s="21" t="str">
        <f>IFERROR(IF(X170="","",IF(X170="COP",1,IF(Y170&lt;&gt;"N/A",VLOOKUP(T170,'SH TRM'!$A$9:$B$9145,2,FALSE),"REVISAR"))),"")</f>
        <v/>
      </c>
      <c r="AB170" s="433" t="str">
        <f t="shared" si="200"/>
        <v/>
      </c>
      <c r="AC170" s="347" t="str">
        <f t="shared" si="201"/>
        <v/>
      </c>
      <c r="AD170" s="343" t="str">
        <f t="shared" si="192"/>
        <v/>
      </c>
      <c r="AE170" s="497" t="str">
        <f t="shared" si="178"/>
        <v/>
      </c>
      <c r="AF170" s="907"/>
      <c r="AG170" s="904"/>
      <c r="AH170" s="512"/>
      <c r="AI170" s="266"/>
      <c r="AJ170" s="485"/>
      <c r="AK170" s="485"/>
      <c r="AL170" s="485"/>
      <c r="AM170" s="440"/>
      <c r="AN170" s="440"/>
      <c r="AO170" s="485"/>
      <c r="AP170" s="485"/>
      <c r="AQ170" s="485"/>
    </row>
    <row r="171" spans="1:43" s="246" customFormat="1" ht="30" customHeight="1" x14ac:dyDescent="0.25">
      <c r="A171" s="843"/>
      <c r="B171" s="13"/>
      <c r="C171" s="14"/>
      <c r="D171" s="14" t="str">
        <f>IFERROR(INDEX(DESEMPATE!$D$3:$D$28,MATCH('EXP ESPEC.'!B171,DESEMPATE!$C$3:$C$28,0)),"")</f>
        <v/>
      </c>
      <c r="E171" s="22"/>
      <c r="F171" s="255"/>
      <c r="G171" s="22"/>
      <c r="H171" s="256"/>
      <c r="I171" s="22"/>
      <c r="J171" s="492"/>
      <c r="K171" s="492"/>
      <c r="L171" s="492"/>
      <c r="M171" s="492"/>
      <c r="N171" s="492" t="str">
        <f t="shared" si="195"/>
        <v/>
      </c>
      <c r="O171" s="492" t="str">
        <f t="shared" si="196"/>
        <v/>
      </c>
      <c r="P171" s="492" t="str">
        <f t="shared" si="197"/>
        <v/>
      </c>
      <c r="Q171" s="492" t="str">
        <f t="shared" si="191"/>
        <v/>
      </c>
      <c r="R171" s="566"/>
      <c r="S171" s="289"/>
      <c r="T171" s="289"/>
      <c r="U171" s="18" t="str">
        <f t="shared" si="198"/>
        <v/>
      </c>
      <c r="V171" s="19" t="str">
        <f>IFERROR(INDEX(PARAMETROS!$B$53:$B$79,MATCH(U171,PARAMETROS!$A$53:$A$79,0)),"")</f>
        <v/>
      </c>
      <c r="W171" s="429"/>
      <c r="X171" s="19"/>
      <c r="Y171" s="22" t="str">
        <f>IFERROR(IF(X171="","",IF(X171="COP","N/A",IF(OR(X171="USD",X171="US"),1,IF(X171="EUR",VLOOKUP(T171,'SH EURO'!$A$6:$B$6567,2,FALSE),"INGRESAR TASA")))),"")</f>
        <v/>
      </c>
      <c r="Z171" s="548" t="str">
        <f t="shared" si="199"/>
        <v/>
      </c>
      <c r="AA171" s="21" t="str">
        <f>IFERROR(IF(X171="","",IF(X171="COP",1,IF(Y171&lt;&gt;"N/A",VLOOKUP(T171,'SH TRM'!$A$9:$B$9145,2,FALSE),"REVISAR"))),"")</f>
        <v/>
      </c>
      <c r="AB171" s="433" t="str">
        <f t="shared" si="200"/>
        <v/>
      </c>
      <c r="AC171" s="347" t="str">
        <f t="shared" si="201"/>
        <v/>
      </c>
      <c r="AD171" s="343" t="str">
        <f t="shared" si="192"/>
        <v/>
      </c>
      <c r="AE171" s="497" t="str">
        <f t="shared" si="178"/>
        <v/>
      </c>
      <c r="AF171" s="907"/>
      <c r="AG171" s="904"/>
      <c r="AH171" s="350"/>
      <c r="AI171" s="266"/>
      <c r="AJ171" s="485"/>
      <c r="AK171" s="485"/>
      <c r="AL171" s="485"/>
      <c r="AM171" s="440"/>
      <c r="AN171" s="440"/>
      <c r="AO171" s="485"/>
      <c r="AP171" s="485"/>
      <c r="AQ171" s="485"/>
    </row>
    <row r="172" spans="1:43" s="246" customFormat="1" ht="30" customHeight="1" x14ac:dyDescent="0.25">
      <c r="A172" s="843"/>
      <c r="B172" s="13"/>
      <c r="C172" s="14"/>
      <c r="D172" s="14" t="str">
        <f>IFERROR(INDEX(DESEMPATE!$D$3:$D$28,MATCH('EXP ESPEC.'!B172,DESEMPATE!$C$3:$C$28,0)),"")</f>
        <v/>
      </c>
      <c r="E172" s="22"/>
      <c r="F172" s="255"/>
      <c r="G172" s="22"/>
      <c r="H172" s="256"/>
      <c r="I172" s="22"/>
      <c r="J172" s="492"/>
      <c r="K172" s="492"/>
      <c r="L172" s="492"/>
      <c r="M172" s="492"/>
      <c r="N172" s="492" t="str">
        <f t="shared" si="195"/>
        <v/>
      </c>
      <c r="O172" s="492" t="str">
        <f t="shared" si="196"/>
        <v/>
      </c>
      <c r="P172" s="492" t="str">
        <f t="shared" si="197"/>
        <v/>
      </c>
      <c r="Q172" s="492" t="str">
        <f t="shared" si="191"/>
        <v/>
      </c>
      <c r="R172" s="567"/>
      <c r="S172" s="289"/>
      <c r="T172" s="289"/>
      <c r="U172" s="18" t="str">
        <f t="shared" si="198"/>
        <v/>
      </c>
      <c r="V172" s="19" t="str">
        <f>IFERROR(INDEX(PARAMETROS!$B$53:$B$79,MATCH(U172,PARAMETROS!$A$53:$A$79,0)),"")</f>
        <v/>
      </c>
      <c r="W172" s="430"/>
      <c r="X172" s="20"/>
      <c r="Y172" s="22" t="str">
        <f>IFERROR(IF(X172="","",IF(X172="COP","N/A",IF(OR(X172="USD",X172="US"),1,IF(X172="EUR",VLOOKUP(T172,'SH EURO'!$A$6:$B$6567,2,FALSE),"INGRESAR TASA")))),"")</f>
        <v/>
      </c>
      <c r="Z172" s="548" t="str">
        <f t="shared" si="199"/>
        <v/>
      </c>
      <c r="AA172" s="21" t="str">
        <f>IFERROR(IF(X172="","",IF(X172="COP",1,IF(Y172&lt;&gt;"N/A",VLOOKUP(T172,'SH TRM'!$A$9:$B$9145,2,FALSE),"REVISAR"))),"")</f>
        <v/>
      </c>
      <c r="AB172" s="433" t="str">
        <f t="shared" si="200"/>
        <v/>
      </c>
      <c r="AC172" s="347" t="str">
        <f t="shared" si="201"/>
        <v/>
      </c>
      <c r="AD172" s="343" t="str">
        <f t="shared" si="192"/>
        <v/>
      </c>
      <c r="AE172" s="497" t="str">
        <f t="shared" si="178"/>
        <v/>
      </c>
      <c r="AF172" s="907"/>
      <c r="AG172" s="904"/>
      <c r="AH172" s="350"/>
      <c r="AI172" s="266"/>
      <c r="AJ172" s="485"/>
      <c r="AK172" s="485"/>
      <c r="AL172" s="485"/>
      <c r="AM172" s="440"/>
      <c r="AN172" s="440"/>
      <c r="AO172" s="485"/>
      <c r="AP172" s="485"/>
      <c r="AQ172" s="485"/>
    </row>
    <row r="173" spans="1:43" s="246" customFormat="1" ht="30" customHeight="1" thickBot="1" x14ac:dyDescent="0.3">
      <c r="A173" s="844"/>
      <c r="B173" s="35"/>
      <c r="C173" s="47"/>
      <c r="D173" s="47" t="str">
        <f>IFERROR(INDEX(DESEMPATE!$D$3:$D$28,MATCH('EXP ESPEC.'!B173,DESEMPATE!$C$3:$C$28,0)),"")</f>
        <v/>
      </c>
      <c r="E173" s="138"/>
      <c r="F173" s="260"/>
      <c r="G173" s="138"/>
      <c r="H173" s="258"/>
      <c r="I173" s="138"/>
      <c r="J173" s="493"/>
      <c r="K173" s="493"/>
      <c r="L173" s="493"/>
      <c r="M173" s="493"/>
      <c r="N173" s="493" t="str">
        <f t="shared" si="195"/>
        <v/>
      </c>
      <c r="O173" s="493" t="str">
        <f t="shared" si="196"/>
        <v/>
      </c>
      <c r="P173" s="493" t="str">
        <f t="shared" si="197"/>
        <v/>
      </c>
      <c r="Q173" s="493" t="str">
        <f t="shared" si="191"/>
        <v/>
      </c>
      <c r="R173" s="568"/>
      <c r="S173" s="312"/>
      <c r="T173" s="312"/>
      <c r="U173" s="38" t="str">
        <f t="shared" si="198"/>
        <v/>
      </c>
      <c r="V173" s="24" t="str">
        <f>IFERROR(INDEX(PARAMETROS!$B$53:$B$79,MATCH(U173,PARAMETROS!$A$53:$A$79,0)),"")</f>
        <v/>
      </c>
      <c r="W173" s="431"/>
      <c r="X173" s="40"/>
      <c r="Y173" s="22" t="str">
        <f>IFERROR(IF(X173="","",IF(X173="COP","N/A",IF(OR(X173="USD",X173="US"),1,IF(X173="EUR",VLOOKUP(T173,'SH EURO'!$A$6:$B$6567,2,FALSE),"INGRESAR TASA")))),"")</f>
        <v/>
      </c>
      <c r="Z173" s="549" t="str">
        <f t="shared" si="199"/>
        <v/>
      </c>
      <c r="AA173" s="21" t="str">
        <f>IFERROR(IF(X173="","",IF(X173="COP",1,IF(Y173&lt;&gt;"N/A",VLOOKUP(T173,'SH TRM'!$A$9:$B$9145,2,FALSE),"REVISAR"))),"")</f>
        <v/>
      </c>
      <c r="AB173" s="434" t="str">
        <f t="shared" si="200"/>
        <v/>
      </c>
      <c r="AC173" s="348" t="str">
        <f t="shared" si="201"/>
        <v/>
      </c>
      <c r="AD173" s="342" t="str">
        <f t="shared" si="192"/>
        <v/>
      </c>
      <c r="AE173" s="345" t="str">
        <f t="shared" si="178"/>
        <v/>
      </c>
      <c r="AF173" s="908"/>
      <c r="AG173" s="905"/>
      <c r="AH173" s="358"/>
      <c r="AI173" s="266"/>
      <c r="AJ173" s="485"/>
      <c r="AK173" s="485"/>
      <c r="AL173" s="485"/>
      <c r="AM173" s="440"/>
      <c r="AN173" s="440"/>
      <c r="AO173" s="485"/>
      <c r="AP173" s="485"/>
      <c r="AQ173" s="485"/>
    </row>
    <row r="174" spans="1:43" s="246" customFormat="1" ht="30" customHeight="1" x14ac:dyDescent="0.25">
      <c r="A174" s="841" t="s">
        <v>170</v>
      </c>
      <c r="B174" s="26"/>
      <c r="C174" s="27"/>
      <c r="D174" s="335" t="str">
        <f>IFERROR(INDEX(DESEMPATE!$D$3:$D$28,MATCH('EXP ESPEC.'!B174,DESEMPATE!$C$3:$C$28,0)),"")</f>
        <v/>
      </c>
      <c r="E174" s="34"/>
      <c r="F174" s="254"/>
      <c r="G174" s="22"/>
      <c r="H174" s="257"/>
      <c r="I174" s="34"/>
      <c r="J174" s="494"/>
      <c r="K174" s="494"/>
      <c r="L174" s="494"/>
      <c r="M174" s="494"/>
      <c r="N174" s="494" t="str">
        <f t="shared" si="195"/>
        <v/>
      </c>
      <c r="O174" s="494" t="str">
        <f t="shared" si="196"/>
        <v/>
      </c>
      <c r="P174" s="494" t="str">
        <f t="shared" si="197"/>
        <v/>
      </c>
      <c r="Q174" s="494" t="str">
        <f t="shared" si="191"/>
        <v/>
      </c>
      <c r="R174" s="565"/>
      <c r="S174" s="311"/>
      <c r="T174" s="311"/>
      <c r="U174" s="30" t="str">
        <f t="shared" si="198"/>
        <v/>
      </c>
      <c r="V174" s="139" t="str">
        <f>IFERROR(INDEX(PARAMETROS!$B$53:$B$79,MATCH(U174,PARAMETROS!$A$53:$A$79,0)),"")</f>
        <v/>
      </c>
      <c r="W174" s="428"/>
      <c r="X174" s="31"/>
      <c r="Y174" s="22" t="str">
        <f>IFERROR(IF(X174="","",IF(X174="COP","N/A",IF(OR(X174="USD",X174="US"),1,IF(X174="EUR",VLOOKUP(T174,'SH EURO'!$A$6:$B$6567,2,FALSE),"INGRESAR TASA")))),"")</f>
        <v/>
      </c>
      <c r="Z174" s="547" t="str">
        <f t="shared" si="199"/>
        <v/>
      </c>
      <c r="AA174" s="21" t="str">
        <f>IFERROR(IF(X174="","",IF(X174="COP",1,IF(Y174&lt;&gt;"N/A",VLOOKUP(T174,'SH TRM'!$A$9:$B$9145,2,FALSE),"REVISAR"))),"")</f>
        <v/>
      </c>
      <c r="AB174" s="432" t="str">
        <f t="shared" si="200"/>
        <v/>
      </c>
      <c r="AC174" s="346" t="str">
        <f t="shared" si="201"/>
        <v/>
      </c>
      <c r="AD174" s="343" t="str">
        <f t="shared" si="192"/>
        <v/>
      </c>
      <c r="AE174" s="497" t="str">
        <f t="shared" si="178"/>
        <v/>
      </c>
      <c r="AF174" s="906" t="str">
        <f t="shared" ref="AF174" si="235">IFERROR(IF(AND(COUNTIF(N174:N182,"SI")&gt;=2,COUNTIF(O174:O182,"SI")&gt;=1,COUNTIF(P174:P182,"SI")&gt;=1,COUNTIF(Q174:Q182,"SI")&gt;=1,COUNTIF(I174:I182,"SI")&gt;=5),"SI","NO"),"")</f>
        <v>NO</v>
      </c>
      <c r="AG174" s="903">
        <f t="shared" ref="AG174" si="236">IFERROR(IF(AF174="SI",AP174,0),"")</f>
        <v>0</v>
      </c>
      <c r="AH174" s="355"/>
      <c r="AI174" s="266"/>
      <c r="AJ174" s="485"/>
      <c r="AK174" s="485"/>
      <c r="AL174" s="485"/>
      <c r="AM174" s="440">
        <f t="shared" ref="AM174" si="237">COUNTIF(N174:N182,"SI")</f>
        <v>0</v>
      </c>
      <c r="AN174" s="440">
        <f t="shared" ref="AN174" si="238">+IF(AM174&gt;=4,4,AM174)</f>
        <v>0</v>
      </c>
      <c r="AO174" s="485">
        <f t="shared" ref="AO174:AO177" si="239">+AN174*100</f>
        <v>0</v>
      </c>
      <c r="AP174" s="485">
        <f t="shared" ref="AP174" si="240">+SUM(AO174:AO177)</f>
        <v>0</v>
      </c>
      <c r="AQ174" s="485"/>
    </row>
    <row r="175" spans="1:43" s="246" customFormat="1" ht="30" customHeight="1" x14ac:dyDescent="0.25">
      <c r="A175" s="842"/>
      <c r="B175" s="13"/>
      <c r="C175" s="14"/>
      <c r="D175" s="14" t="str">
        <f>IFERROR(INDEX(DESEMPATE!$D$3:$D$28,MATCH('EXP ESPEC.'!B175,DESEMPATE!$C$3:$C$28,0)),"")</f>
        <v/>
      </c>
      <c r="E175" s="141"/>
      <c r="F175" s="255"/>
      <c r="G175" s="22"/>
      <c r="H175" s="256"/>
      <c r="I175" s="22"/>
      <c r="J175" s="492"/>
      <c r="K175" s="492"/>
      <c r="L175" s="492"/>
      <c r="M175" s="492"/>
      <c r="N175" s="492" t="str">
        <f t="shared" si="195"/>
        <v/>
      </c>
      <c r="O175" s="492" t="str">
        <f t="shared" si="196"/>
        <v/>
      </c>
      <c r="P175" s="492" t="str">
        <f t="shared" si="197"/>
        <v/>
      </c>
      <c r="Q175" s="492" t="str">
        <f t="shared" si="191"/>
        <v/>
      </c>
      <c r="R175" s="566"/>
      <c r="S175" s="289"/>
      <c r="T175" s="289"/>
      <c r="U175" s="18" t="str">
        <f t="shared" si="198"/>
        <v/>
      </c>
      <c r="V175" s="19" t="str">
        <f>IFERROR(INDEX(PARAMETROS!$B$53:$B$79,MATCH(U175,PARAMETROS!$A$53:$A$79,0)),"")</f>
        <v/>
      </c>
      <c r="W175" s="429"/>
      <c r="X175" s="19"/>
      <c r="Y175" s="22" t="str">
        <f>IFERROR(IF(X175="","",IF(X175="COP","N/A",IF(OR(X175="USD",X175="US"),1,IF(X175="EUR",VLOOKUP(T175,'SH EURO'!$A$6:$B$6567,2,FALSE),"INGRESAR TASA")))),"")</f>
        <v/>
      </c>
      <c r="Z175" s="548" t="str">
        <f t="shared" si="199"/>
        <v/>
      </c>
      <c r="AA175" s="21" t="str">
        <f>IFERROR(IF(X175="","",IF(X175="COP",1,IF(Y175&lt;&gt;"N/A",VLOOKUP(T175,'SH TRM'!$A$9:$B$9145,2,FALSE),"REVISAR"))),"")</f>
        <v/>
      </c>
      <c r="AB175" s="433" t="str">
        <f t="shared" si="200"/>
        <v/>
      </c>
      <c r="AC175" s="347" t="str">
        <f t="shared" si="201"/>
        <v/>
      </c>
      <c r="AD175" s="343" t="str">
        <f t="shared" si="192"/>
        <v/>
      </c>
      <c r="AE175" s="497" t="str">
        <f t="shared" si="178"/>
        <v/>
      </c>
      <c r="AF175" s="907"/>
      <c r="AG175" s="904"/>
      <c r="AH175" s="512"/>
      <c r="AI175" s="266"/>
      <c r="AJ175" s="485"/>
      <c r="AK175" s="485"/>
      <c r="AL175" s="485"/>
      <c r="AM175" s="440">
        <f t="shared" ref="AM175" si="241">COUNTIF(O174:O182,"SI")</f>
        <v>0</v>
      </c>
      <c r="AN175" s="440">
        <f t="shared" ref="AN175:AN176" si="242">+IF(AM175&gt;=2,2,AM175)</f>
        <v>0</v>
      </c>
      <c r="AO175" s="485">
        <f t="shared" si="239"/>
        <v>0</v>
      </c>
      <c r="AP175" s="485"/>
      <c r="AQ175" s="485"/>
    </row>
    <row r="176" spans="1:43" s="246" customFormat="1" ht="30" customHeight="1" x14ac:dyDescent="0.25">
      <c r="A176" s="842"/>
      <c r="B176" s="13"/>
      <c r="C176" s="14"/>
      <c r="D176" s="14" t="str">
        <f>IFERROR(INDEX(DESEMPATE!$D$3:$D$28,MATCH('EXP ESPEC.'!B176,DESEMPATE!$C$3:$C$28,0)),"")</f>
        <v/>
      </c>
      <c r="E176" s="22"/>
      <c r="F176" s="255"/>
      <c r="G176" s="22"/>
      <c r="H176" s="256"/>
      <c r="I176" s="22"/>
      <c r="J176" s="492"/>
      <c r="K176" s="492"/>
      <c r="L176" s="492"/>
      <c r="M176" s="492"/>
      <c r="N176" s="492" t="str">
        <f t="shared" si="195"/>
        <v/>
      </c>
      <c r="O176" s="492" t="str">
        <f t="shared" si="196"/>
        <v/>
      </c>
      <c r="P176" s="492" t="str">
        <f t="shared" si="197"/>
        <v/>
      </c>
      <c r="Q176" s="492" t="str">
        <f t="shared" si="191"/>
        <v/>
      </c>
      <c r="R176" s="566"/>
      <c r="S176" s="289"/>
      <c r="T176" s="289"/>
      <c r="U176" s="18" t="str">
        <f t="shared" si="198"/>
        <v/>
      </c>
      <c r="V176" s="19" t="str">
        <f>IFERROR(INDEX(PARAMETROS!$B$53:$B$79,MATCH(U176,PARAMETROS!$A$53:$A$79,0)),"")</f>
        <v/>
      </c>
      <c r="W176" s="429"/>
      <c r="X176" s="19"/>
      <c r="Y176" s="22" t="str">
        <f>IFERROR(IF(X176="","",IF(X176="COP","N/A",IF(OR(X176="USD",X176="US"),1,IF(X176="EUR",VLOOKUP(T176,'SH EURO'!$A$6:$B$6567,2,FALSE),"INGRESAR TASA")))),"")</f>
        <v/>
      </c>
      <c r="Z176" s="548" t="str">
        <f t="shared" si="199"/>
        <v/>
      </c>
      <c r="AA176" s="21" t="str">
        <f>IFERROR(IF(X176="","",IF(X176="COP",1,IF(Y176&lt;&gt;"N/A",VLOOKUP(T176,'SH TRM'!$A$9:$B$9145,2,FALSE),"REVISAR"))),"")</f>
        <v/>
      </c>
      <c r="AB176" s="433" t="str">
        <f t="shared" si="200"/>
        <v/>
      </c>
      <c r="AC176" s="347" t="str">
        <f t="shared" si="201"/>
        <v/>
      </c>
      <c r="AD176" s="343" t="str">
        <f t="shared" si="192"/>
        <v/>
      </c>
      <c r="AE176" s="497" t="str">
        <f t="shared" si="178"/>
        <v/>
      </c>
      <c r="AF176" s="907"/>
      <c r="AG176" s="904"/>
      <c r="AH176" s="512"/>
      <c r="AI176" s="266"/>
      <c r="AJ176" s="485"/>
      <c r="AK176" s="485"/>
      <c r="AL176" s="485"/>
      <c r="AM176" s="440">
        <f t="shared" ref="AM176" si="243">COUNTIF(P174:P182,"SI")</f>
        <v>0</v>
      </c>
      <c r="AN176" s="440">
        <f t="shared" si="242"/>
        <v>0</v>
      </c>
      <c r="AO176" s="485">
        <f t="shared" si="239"/>
        <v>0</v>
      </c>
      <c r="AP176" s="485"/>
      <c r="AQ176" s="485"/>
    </row>
    <row r="177" spans="1:43" s="246" customFormat="1" ht="30" customHeight="1" x14ac:dyDescent="0.25">
      <c r="A177" s="842"/>
      <c r="B177" s="13"/>
      <c r="C177" s="14"/>
      <c r="D177" s="14" t="str">
        <f>IFERROR(INDEX(DESEMPATE!$D$3:$D$28,MATCH('EXP ESPEC.'!B177,DESEMPATE!$C$3:$C$28,0)),"")</f>
        <v/>
      </c>
      <c r="E177" s="22"/>
      <c r="F177" s="255"/>
      <c r="G177" s="22"/>
      <c r="H177" s="256"/>
      <c r="I177" s="22"/>
      <c r="J177" s="492"/>
      <c r="K177" s="492"/>
      <c r="L177" s="492"/>
      <c r="M177" s="492"/>
      <c r="N177" s="492" t="str">
        <f t="shared" si="195"/>
        <v/>
      </c>
      <c r="O177" s="492" t="str">
        <f t="shared" si="196"/>
        <v/>
      </c>
      <c r="P177" s="492" t="str">
        <f t="shared" si="197"/>
        <v/>
      </c>
      <c r="Q177" s="492" t="str">
        <f t="shared" si="191"/>
        <v/>
      </c>
      <c r="R177" s="566"/>
      <c r="S177" s="289"/>
      <c r="T177" s="289"/>
      <c r="U177" s="18" t="str">
        <f t="shared" si="198"/>
        <v/>
      </c>
      <c r="V177" s="19" t="str">
        <f>IFERROR(INDEX(PARAMETROS!$B$53:$B$79,MATCH(U177,PARAMETROS!$A$53:$A$79,0)),"")</f>
        <v/>
      </c>
      <c r="W177" s="429"/>
      <c r="X177" s="19"/>
      <c r="Y177" s="22" t="str">
        <f>IFERROR(IF(X177="","",IF(X177="COP","N/A",IF(OR(X177="USD",X177="US"),1,IF(X177="EUR",VLOOKUP(T177,'SH EURO'!$A$6:$B$6567,2,FALSE),"INGRESAR TASA")))),"")</f>
        <v/>
      </c>
      <c r="Z177" s="548" t="str">
        <f t="shared" si="199"/>
        <v/>
      </c>
      <c r="AA177" s="21" t="str">
        <f>IFERROR(IF(X177="","",IF(X177="COP",1,IF(Y177&lt;&gt;"N/A",VLOOKUP(T177,'SH TRM'!$A$9:$B$9145,2,FALSE),"REVISAR"))),"")</f>
        <v/>
      </c>
      <c r="AB177" s="433" t="str">
        <f t="shared" si="200"/>
        <v/>
      </c>
      <c r="AC177" s="347" t="str">
        <f t="shared" si="201"/>
        <v/>
      </c>
      <c r="AD177" s="343" t="str">
        <f t="shared" si="192"/>
        <v/>
      </c>
      <c r="AE177" s="497" t="str">
        <f t="shared" si="178"/>
        <v/>
      </c>
      <c r="AF177" s="907"/>
      <c r="AG177" s="904"/>
      <c r="AH177" s="512"/>
      <c r="AI177" s="266"/>
      <c r="AJ177" s="485"/>
      <c r="AK177" s="485"/>
      <c r="AL177" s="485"/>
      <c r="AM177" s="440">
        <f t="shared" ref="AM177" si="244">COUNTIF(Q174:Q182,"SI")</f>
        <v>0</v>
      </c>
      <c r="AN177" s="440">
        <f t="shared" ref="AN177" si="245">+IF(AM177&gt;=1,1,AM177)</f>
        <v>0</v>
      </c>
      <c r="AO177" s="485">
        <f t="shared" si="239"/>
        <v>0</v>
      </c>
      <c r="AP177" s="485"/>
      <c r="AQ177" s="485"/>
    </row>
    <row r="178" spans="1:43" s="246" customFormat="1" ht="30" customHeight="1" x14ac:dyDescent="0.25">
      <c r="A178" s="842"/>
      <c r="B178" s="13"/>
      <c r="C178" s="14"/>
      <c r="D178" s="14" t="str">
        <f>IFERROR(INDEX(DESEMPATE!$D$3:$D$28,MATCH('EXP ESPEC.'!B178,DESEMPATE!$C$3:$C$28,0)),"")</f>
        <v/>
      </c>
      <c r="E178" s="22"/>
      <c r="F178" s="255"/>
      <c r="G178" s="22"/>
      <c r="H178" s="256"/>
      <c r="I178" s="22"/>
      <c r="J178" s="492"/>
      <c r="K178" s="492"/>
      <c r="L178" s="492"/>
      <c r="M178" s="492"/>
      <c r="N178" s="492" t="str">
        <f t="shared" si="195"/>
        <v/>
      </c>
      <c r="O178" s="492" t="str">
        <f t="shared" si="196"/>
        <v/>
      </c>
      <c r="P178" s="492" t="str">
        <f t="shared" si="197"/>
        <v/>
      </c>
      <c r="Q178" s="492" t="str">
        <f t="shared" si="191"/>
        <v/>
      </c>
      <c r="R178" s="566"/>
      <c r="S178" s="289"/>
      <c r="T178" s="289"/>
      <c r="U178" s="18" t="str">
        <f t="shared" si="198"/>
        <v/>
      </c>
      <c r="V178" s="19" t="str">
        <f>IFERROR(INDEX(PARAMETROS!$B$53:$B$79,MATCH(U178,PARAMETROS!$A$53:$A$79,0)),"")</f>
        <v/>
      </c>
      <c r="W178" s="429"/>
      <c r="X178" s="19"/>
      <c r="Y178" s="22" t="str">
        <f>IFERROR(IF(X178="","",IF(X178="COP","N/A",IF(OR(X178="USD",X178="US"),1,IF(X178="EUR",VLOOKUP(T178,'SH EURO'!$A$6:$B$6567,2,FALSE),"INGRESAR TASA")))),"")</f>
        <v/>
      </c>
      <c r="Z178" s="548" t="str">
        <f t="shared" si="199"/>
        <v/>
      </c>
      <c r="AA178" s="21" t="str">
        <f>IFERROR(IF(X178="","",IF(X178="COP",1,IF(Y178&lt;&gt;"N/A",VLOOKUP(T178,'SH TRM'!$A$9:$B$9145,2,FALSE),"REVISAR"))),"")</f>
        <v/>
      </c>
      <c r="AB178" s="433" t="str">
        <f t="shared" si="200"/>
        <v/>
      </c>
      <c r="AC178" s="347" t="str">
        <f t="shared" si="201"/>
        <v/>
      </c>
      <c r="AD178" s="343" t="str">
        <f t="shared" si="192"/>
        <v/>
      </c>
      <c r="AE178" s="497" t="str">
        <f t="shared" si="178"/>
        <v/>
      </c>
      <c r="AF178" s="907"/>
      <c r="AG178" s="904"/>
      <c r="AH178" s="512"/>
      <c r="AI178" s="266"/>
      <c r="AJ178" s="485"/>
      <c r="AK178" s="485"/>
      <c r="AL178" s="485"/>
      <c r="AM178" s="440"/>
      <c r="AN178" s="440"/>
      <c r="AO178" s="485"/>
      <c r="AP178" s="485"/>
      <c r="AQ178" s="485"/>
    </row>
    <row r="179" spans="1:43" s="246" customFormat="1" ht="30" customHeight="1" x14ac:dyDescent="0.25">
      <c r="A179" s="842"/>
      <c r="B179" s="13"/>
      <c r="C179" s="14"/>
      <c r="D179" s="14" t="str">
        <f>IFERROR(INDEX(DESEMPATE!$D$3:$D$28,MATCH('EXP ESPEC.'!B179,DESEMPATE!$C$3:$C$28,0)),"")</f>
        <v/>
      </c>
      <c r="E179" s="22"/>
      <c r="F179" s="255"/>
      <c r="G179" s="22"/>
      <c r="H179" s="256"/>
      <c r="I179" s="22"/>
      <c r="J179" s="492"/>
      <c r="K179" s="492"/>
      <c r="L179" s="492"/>
      <c r="M179" s="492"/>
      <c r="N179" s="492" t="str">
        <f t="shared" si="195"/>
        <v/>
      </c>
      <c r="O179" s="492" t="str">
        <f t="shared" si="196"/>
        <v/>
      </c>
      <c r="P179" s="492" t="str">
        <f t="shared" si="197"/>
        <v/>
      </c>
      <c r="Q179" s="492" t="str">
        <f t="shared" si="191"/>
        <v/>
      </c>
      <c r="R179" s="566"/>
      <c r="S179" s="289"/>
      <c r="T179" s="289"/>
      <c r="U179" s="18" t="str">
        <f t="shared" si="198"/>
        <v/>
      </c>
      <c r="V179" s="19" t="str">
        <f>IFERROR(INDEX(PARAMETROS!$B$53:$B$79,MATCH(U179,PARAMETROS!$A$53:$A$79,0)),"")</f>
        <v/>
      </c>
      <c r="W179" s="429"/>
      <c r="X179" s="19"/>
      <c r="Y179" s="22" t="str">
        <f>IFERROR(IF(X179="","",IF(X179="COP","N/A",IF(OR(X179="USD",X179="US"),1,IF(X179="EUR",VLOOKUP(T179,'SH EURO'!$A$6:$B$6567,2,FALSE),"INGRESAR TASA")))),"")</f>
        <v/>
      </c>
      <c r="Z179" s="548" t="str">
        <f t="shared" si="199"/>
        <v/>
      </c>
      <c r="AA179" s="21" t="str">
        <f>IFERROR(IF(X179="","",IF(X179="COP",1,IF(Y179&lt;&gt;"N/A",VLOOKUP(T179,'SH TRM'!$A$9:$B$9145,2,FALSE),"REVISAR"))),"")</f>
        <v/>
      </c>
      <c r="AB179" s="433" t="str">
        <f t="shared" si="200"/>
        <v/>
      </c>
      <c r="AC179" s="347" t="str">
        <f t="shared" si="201"/>
        <v/>
      </c>
      <c r="AD179" s="343" t="str">
        <f t="shared" si="192"/>
        <v/>
      </c>
      <c r="AE179" s="497" t="str">
        <f t="shared" si="178"/>
        <v/>
      </c>
      <c r="AF179" s="907"/>
      <c r="AG179" s="904"/>
      <c r="AH179" s="512"/>
      <c r="AI179" s="266"/>
      <c r="AJ179" s="485"/>
      <c r="AK179" s="485"/>
      <c r="AL179" s="485"/>
      <c r="AM179" s="440"/>
      <c r="AN179" s="440"/>
      <c r="AO179" s="485"/>
      <c r="AP179" s="485"/>
      <c r="AQ179" s="485"/>
    </row>
    <row r="180" spans="1:43" s="246" customFormat="1" ht="30" customHeight="1" x14ac:dyDescent="0.25">
      <c r="A180" s="843"/>
      <c r="B180" s="13"/>
      <c r="C180" s="14"/>
      <c r="D180" s="14" t="str">
        <f>IFERROR(INDEX(DESEMPATE!$D$3:$D$28,MATCH('EXP ESPEC.'!B180,DESEMPATE!$C$3:$C$28,0)),"")</f>
        <v/>
      </c>
      <c r="E180" s="22"/>
      <c r="F180" s="255"/>
      <c r="G180" s="22"/>
      <c r="H180" s="256"/>
      <c r="I180" s="22"/>
      <c r="J180" s="492"/>
      <c r="K180" s="492"/>
      <c r="L180" s="492"/>
      <c r="M180" s="492"/>
      <c r="N180" s="492" t="str">
        <f t="shared" si="195"/>
        <v/>
      </c>
      <c r="O180" s="492" t="str">
        <f t="shared" si="196"/>
        <v/>
      </c>
      <c r="P180" s="492" t="str">
        <f t="shared" si="197"/>
        <v/>
      </c>
      <c r="Q180" s="492" t="str">
        <f t="shared" si="191"/>
        <v/>
      </c>
      <c r="R180" s="566"/>
      <c r="S180" s="289"/>
      <c r="T180" s="289"/>
      <c r="U180" s="18" t="str">
        <f t="shared" si="198"/>
        <v/>
      </c>
      <c r="V180" s="19" t="str">
        <f>IFERROR(INDEX(PARAMETROS!$B$53:$B$79,MATCH(U180,PARAMETROS!$A$53:$A$79,0)),"")</f>
        <v/>
      </c>
      <c r="W180" s="429"/>
      <c r="X180" s="19"/>
      <c r="Y180" s="22" t="str">
        <f>IFERROR(IF(X180="","",IF(X180="COP","N/A",IF(OR(X180="USD",X180="US"),1,IF(X180="EUR",VLOOKUP(T180,'SH EURO'!$A$6:$B$6567,2,FALSE),"INGRESAR TASA")))),"")</f>
        <v/>
      </c>
      <c r="Z180" s="548" t="str">
        <f t="shared" si="199"/>
        <v/>
      </c>
      <c r="AA180" s="21" t="str">
        <f>IFERROR(IF(X180="","",IF(X180="COP",1,IF(Y180&lt;&gt;"N/A",VLOOKUP(T180,'SH TRM'!$A$9:$B$9145,2,FALSE),"REVISAR"))),"")</f>
        <v/>
      </c>
      <c r="AB180" s="433" t="str">
        <f t="shared" si="200"/>
        <v/>
      </c>
      <c r="AC180" s="347" t="str">
        <f t="shared" si="201"/>
        <v/>
      </c>
      <c r="AD180" s="343" t="str">
        <f t="shared" si="192"/>
        <v/>
      </c>
      <c r="AE180" s="497" t="str">
        <f t="shared" si="178"/>
        <v/>
      </c>
      <c r="AF180" s="907"/>
      <c r="AG180" s="904"/>
      <c r="AH180" s="350"/>
      <c r="AI180" s="266"/>
      <c r="AJ180" s="485"/>
      <c r="AK180" s="485"/>
      <c r="AL180" s="485"/>
      <c r="AM180" s="440"/>
      <c r="AN180" s="440"/>
      <c r="AO180" s="485"/>
      <c r="AP180" s="485"/>
      <c r="AQ180" s="485"/>
    </row>
    <row r="181" spans="1:43" s="246" customFormat="1" ht="30" customHeight="1" x14ac:dyDescent="0.25">
      <c r="A181" s="843"/>
      <c r="B181" s="13"/>
      <c r="C181" s="14"/>
      <c r="D181" s="14" t="str">
        <f>IFERROR(INDEX(DESEMPATE!$D$3:$D$28,MATCH('EXP ESPEC.'!B181,DESEMPATE!$C$3:$C$28,0)),"")</f>
        <v/>
      </c>
      <c r="E181" s="22"/>
      <c r="F181" s="255"/>
      <c r="G181" s="22"/>
      <c r="H181" s="256"/>
      <c r="I181" s="22"/>
      <c r="J181" s="492"/>
      <c r="K181" s="492"/>
      <c r="L181" s="492"/>
      <c r="M181" s="492"/>
      <c r="N181" s="492" t="str">
        <f t="shared" si="195"/>
        <v/>
      </c>
      <c r="O181" s="492" t="str">
        <f t="shared" si="196"/>
        <v/>
      </c>
      <c r="P181" s="492" t="str">
        <f t="shared" si="197"/>
        <v/>
      </c>
      <c r="Q181" s="492" t="str">
        <f t="shared" si="191"/>
        <v/>
      </c>
      <c r="R181" s="567"/>
      <c r="S181" s="289"/>
      <c r="T181" s="289"/>
      <c r="U181" s="18" t="str">
        <f t="shared" si="198"/>
        <v/>
      </c>
      <c r="V181" s="19" t="str">
        <f>IFERROR(INDEX(PARAMETROS!$B$53:$B$79,MATCH(U181,PARAMETROS!$A$53:$A$79,0)),"")</f>
        <v/>
      </c>
      <c r="W181" s="430"/>
      <c r="X181" s="20"/>
      <c r="Y181" s="22" t="str">
        <f>IFERROR(IF(X181="","",IF(X181="COP","N/A",IF(OR(X181="USD",X181="US"),1,IF(X181="EUR",VLOOKUP(T181,'SH EURO'!$A$6:$B$6567,2,FALSE),"INGRESAR TASA")))),"")</f>
        <v/>
      </c>
      <c r="Z181" s="548" t="str">
        <f t="shared" si="199"/>
        <v/>
      </c>
      <c r="AA181" s="21" t="str">
        <f>IFERROR(IF(X181="","",IF(X181="COP",1,IF(Y181&lt;&gt;"N/A",VLOOKUP(T181,'SH TRM'!$A$9:$B$9145,2,FALSE),"REVISAR"))),"")</f>
        <v/>
      </c>
      <c r="AB181" s="433" t="str">
        <f t="shared" si="200"/>
        <v/>
      </c>
      <c r="AC181" s="347" t="str">
        <f t="shared" si="201"/>
        <v/>
      </c>
      <c r="AD181" s="343" t="str">
        <f t="shared" si="192"/>
        <v/>
      </c>
      <c r="AE181" s="497" t="str">
        <f t="shared" si="178"/>
        <v/>
      </c>
      <c r="AF181" s="907"/>
      <c r="AG181" s="904"/>
      <c r="AH181" s="350"/>
      <c r="AI181" s="266"/>
      <c r="AJ181" s="485"/>
      <c r="AK181" s="485"/>
      <c r="AL181" s="485"/>
      <c r="AM181" s="440"/>
      <c r="AN181" s="440"/>
      <c r="AO181" s="485"/>
      <c r="AP181" s="485"/>
      <c r="AQ181" s="485"/>
    </row>
    <row r="182" spans="1:43" s="246" customFormat="1" ht="30" customHeight="1" thickBot="1" x14ac:dyDescent="0.3">
      <c r="A182" s="844"/>
      <c r="B182" s="35"/>
      <c r="C182" s="47"/>
      <c r="D182" s="47" t="str">
        <f>IFERROR(INDEX(DESEMPATE!$D$3:$D$28,MATCH('EXP ESPEC.'!B182,DESEMPATE!$C$3:$C$28,0)),"")</f>
        <v/>
      </c>
      <c r="E182" s="138"/>
      <c r="F182" s="260"/>
      <c r="G182" s="138"/>
      <c r="H182" s="258"/>
      <c r="I182" s="138"/>
      <c r="J182" s="493"/>
      <c r="K182" s="493"/>
      <c r="L182" s="493"/>
      <c r="M182" s="493"/>
      <c r="N182" s="493" t="str">
        <f t="shared" si="195"/>
        <v/>
      </c>
      <c r="O182" s="493" t="str">
        <f t="shared" si="196"/>
        <v/>
      </c>
      <c r="P182" s="493" t="str">
        <f t="shared" si="197"/>
        <v/>
      </c>
      <c r="Q182" s="493" t="str">
        <f t="shared" si="191"/>
        <v/>
      </c>
      <c r="R182" s="568"/>
      <c r="S182" s="312"/>
      <c r="T182" s="312"/>
      <c r="U182" s="38" t="str">
        <f t="shared" si="198"/>
        <v/>
      </c>
      <c r="V182" s="24" t="str">
        <f>IFERROR(INDEX(PARAMETROS!$B$53:$B$79,MATCH(U182,PARAMETROS!$A$53:$A$79,0)),"")</f>
        <v/>
      </c>
      <c r="W182" s="431"/>
      <c r="X182" s="40"/>
      <c r="Y182" s="22" t="str">
        <f>IFERROR(IF(X182="","",IF(X182="COP","N/A",IF(OR(X182="USD",X182="US"),1,IF(X182="EUR",VLOOKUP(T182,'SH EURO'!$A$6:$B$6567,2,FALSE),"INGRESAR TASA")))),"")</f>
        <v/>
      </c>
      <c r="Z182" s="549" t="str">
        <f t="shared" si="199"/>
        <v/>
      </c>
      <c r="AA182" s="21" t="str">
        <f>IFERROR(IF(X182="","",IF(X182="COP",1,IF(Y182&lt;&gt;"N/A",VLOOKUP(T182,'SH TRM'!$A$9:$B$9145,2,FALSE),"REVISAR"))),"")</f>
        <v/>
      </c>
      <c r="AB182" s="434" t="str">
        <f t="shared" si="200"/>
        <v/>
      </c>
      <c r="AC182" s="348" t="str">
        <f t="shared" si="201"/>
        <v/>
      </c>
      <c r="AD182" s="342" t="str">
        <f t="shared" si="192"/>
        <v/>
      </c>
      <c r="AE182" s="345" t="str">
        <f t="shared" si="178"/>
        <v/>
      </c>
      <c r="AF182" s="908"/>
      <c r="AG182" s="905"/>
      <c r="AH182" s="358"/>
      <c r="AI182" s="266"/>
      <c r="AJ182" s="485"/>
      <c r="AK182" s="485"/>
      <c r="AL182" s="485"/>
      <c r="AM182" s="440"/>
      <c r="AN182" s="440"/>
      <c r="AO182" s="485"/>
      <c r="AP182" s="485"/>
      <c r="AQ182" s="485"/>
    </row>
    <row r="183" spans="1:43" s="246" customFormat="1" ht="30" customHeight="1" x14ac:dyDescent="0.25">
      <c r="A183" s="841" t="s">
        <v>171</v>
      </c>
      <c r="B183" s="26"/>
      <c r="C183" s="27"/>
      <c r="D183" s="335" t="str">
        <f>IFERROR(INDEX(DESEMPATE!$D$3:$D$28,MATCH('EXP ESPEC.'!B183,DESEMPATE!$C$3:$C$28,0)),"")</f>
        <v/>
      </c>
      <c r="E183" s="34"/>
      <c r="F183" s="254"/>
      <c r="G183" s="22"/>
      <c r="H183" s="257"/>
      <c r="I183" s="34"/>
      <c r="J183" s="494"/>
      <c r="K183" s="494"/>
      <c r="L183" s="494"/>
      <c r="M183" s="494"/>
      <c r="N183" s="494" t="str">
        <f t="shared" si="195"/>
        <v/>
      </c>
      <c r="O183" s="494" t="str">
        <f t="shared" si="196"/>
        <v/>
      </c>
      <c r="P183" s="494" t="str">
        <f t="shared" si="197"/>
        <v/>
      </c>
      <c r="Q183" s="494" t="str">
        <f t="shared" si="191"/>
        <v/>
      </c>
      <c r="R183" s="565"/>
      <c r="S183" s="311"/>
      <c r="T183" s="311"/>
      <c r="U183" s="30" t="str">
        <f t="shared" si="198"/>
        <v/>
      </c>
      <c r="V183" s="139" t="str">
        <f>IFERROR(INDEX(PARAMETROS!$B$53:$B$79,MATCH(U183,PARAMETROS!$A$53:$A$79,0)),"")</f>
        <v/>
      </c>
      <c r="W183" s="428"/>
      <c r="X183" s="31"/>
      <c r="Y183" s="22" t="str">
        <f>IFERROR(IF(X183="","",IF(X183="COP","N/A",IF(OR(X183="USD",X183="US"),1,IF(X183="EUR",VLOOKUP(T183,'SH EURO'!$A$6:$B$6567,2,FALSE),"INGRESAR TASA")))),"")</f>
        <v/>
      </c>
      <c r="Z183" s="547" t="str">
        <f t="shared" si="199"/>
        <v/>
      </c>
      <c r="AA183" s="21" t="str">
        <f>IFERROR(IF(X183="","",IF(X183="COP",1,IF(Y183&lt;&gt;"N/A",VLOOKUP(T183,'SH TRM'!$A$9:$B$9145,2,FALSE),"REVISAR"))),"")</f>
        <v/>
      </c>
      <c r="AB183" s="432" t="str">
        <f t="shared" si="200"/>
        <v/>
      </c>
      <c r="AC183" s="346" t="str">
        <f t="shared" si="201"/>
        <v/>
      </c>
      <c r="AD183" s="343" t="str">
        <f t="shared" si="192"/>
        <v/>
      </c>
      <c r="AE183" s="497" t="str">
        <f t="shared" si="178"/>
        <v/>
      </c>
      <c r="AF183" s="906" t="str">
        <f t="shared" ref="AF183" si="246">IFERROR(IF(AND(COUNTIF(N183:N191,"SI")&gt;=2,COUNTIF(O183:O191,"SI")&gt;=1,COUNTIF(P183:P191,"SI")&gt;=1,COUNTIF(Q183:Q191,"SI")&gt;=1,COUNTIF(I183:I191,"SI")&gt;=5),"SI","NO"),"")</f>
        <v>NO</v>
      </c>
      <c r="AG183" s="903">
        <f t="shared" ref="AG183" si="247">IFERROR(IF(AF183="SI",AP183,0),"")</f>
        <v>0</v>
      </c>
      <c r="AH183" s="355"/>
      <c r="AI183" s="266"/>
      <c r="AJ183" s="485"/>
      <c r="AK183" s="485"/>
      <c r="AL183" s="485"/>
      <c r="AM183" s="440">
        <f t="shared" ref="AM183" si="248">COUNTIF(N183:N191,"SI")</f>
        <v>0</v>
      </c>
      <c r="AN183" s="440">
        <f t="shared" ref="AN183" si="249">+IF(AM183&gt;=4,4,AM183)</f>
        <v>0</v>
      </c>
      <c r="AO183" s="485">
        <f t="shared" ref="AO183:AO186" si="250">+AN183*100</f>
        <v>0</v>
      </c>
      <c r="AP183" s="485">
        <f t="shared" ref="AP183" si="251">+SUM(AO183:AO186)</f>
        <v>0</v>
      </c>
      <c r="AQ183" s="485"/>
    </row>
    <row r="184" spans="1:43" s="246" customFormat="1" ht="30" customHeight="1" x14ac:dyDescent="0.25">
      <c r="A184" s="842"/>
      <c r="B184" s="13"/>
      <c r="C184" s="14"/>
      <c r="D184" s="14" t="str">
        <f>IFERROR(INDEX(DESEMPATE!$D$3:$D$28,MATCH('EXP ESPEC.'!B184,DESEMPATE!$C$3:$C$28,0)),"")</f>
        <v/>
      </c>
      <c r="E184" s="141"/>
      <c r="F184" s="255"/>
      <c r="G184" s="22"/>
      <c r="H184" s="256"/>
      <c r="I184" s="22"/>
      <c r="J184" s="492"/>
      <c r="K184" s="492"/>
      <c r="L184" s="492"/>
      <c r="M184" s="492"/>
      <c r="N184" s="492" t="str">
        <f t="shared" si="195"/>
        <v/>
      </c>
      <c r="O184" s="492" t="str">
        <f t="shared" si="196"/>
        <v/>
      </c>
      <c r="P184" s="492" t="str">
        <f t="shared" si="197"/>
        <v/>
      </c>
      <c r="Q184" s="492" t="str">
        <f t="shared" si="191"/>
        <v/>
      </c>
      <c r="R184" s="566"/>
      <c r="S184" s="289"/>
      <c r="T184" s="289"/>
      <c r="U184" s="18" t="str">
        <f t="shared" si="198"/>
        <v/>
      </c>
      <c r="V184" s="19" t="str">
        <f>IFERROR(INDEX(PARAMETROS!$B$53:$B$79,MATCH(U184,PARAMETROS!$A$53:$A$79,0)),"")</f>
        <v/>
      </c>
      <c r="W184" s="429"/>
      <c r="X184" s="19"/>
      <c r="Y184" s="22" t="str">
        <f>IFERROR(IF(X184="","",IF(X184="COP","N/A",IF(OR(X184="USD",X184="US"),1,IF(X184="EUR",VLOOKUP(T184,'SH EURO'!$A$6:$B$6567,2,FALSE),"INGRESAR TASA")))),"")</f>
        <v/>
      </c>
      <c r="Z184" s="548" t="str">
        <f t="shared" si="199"/>
        <v/>
      </c>
      <c r="AA184" s="21" t="str">
        <f>IFERROR(IF(X184="","",IF(X184="COP",1,IF(Y184&lt;&gt;"N/A",VLOOKUP(T184,'SH TRM'!$A$9:$B$9145,2,FALSE),"REVISAR"))),"")</f>
        <v/>
      </c>
      <c r="AB184" s="433" t="str">
        <f t="shared" si="200"/>
        <v/>
      </c>
      <c r="AC184" s="347" t="str">
        <f t="shared" si="201"/>
        <v/>
      </c>
      <c r="AD184" s="343" t="str">
        <f t="shared" si="192"/>
        <v/>
      </c>
      <c r="AE184" s="497" t="str">
        <f t="shared" si="178"/>
        <v/>
      </c>
      <c r="AF184" s="907"/>
      <c r="AG184" s="904"/>
      <c r="AH184" s="512"/>
      <c r="AI184" s="266"/>
      <c r="AJ184" s="485"/>
      <c r="AK184" s="485"/>
      <c r="AL184" s="485"/>
      <c r="AM184" s="440">
        <f t="shared" ref="AM184" si="252">COUNTIF(O183:O191,"SI")</f>
        <v>0</v>
      </c>
      <c r="AN184" s="440">
        <f t="shared" ref="AN184:AN185" si="253">+IF(AM184&gt;=2,2,AM184)</f>
        <v>0</v>
      </c>
      <c r="AO184" s="485">
        <f t="shared" si="250"/>
        <v>0</v>
      </c>
      <c r="AP184" s="485"/>
      <c r="AQ184" s="485"/>
    </row>
    <row r="185" spans="1:43" s="246" customFormat="1" ht="30" customHeight="1" x14ac:dyDescent="0.25">
      <c r="A185" s="842"/>
      <c r="B185" s="13"/>
      <c r="C185" s="14"/>
      <c r="D185" s="14" t="str">
        <f>IFERROR(INDEX(DESEMPATE!$D$3:$D$28,MATCH('EXP ESPEC.'!B185,DESEMPATE!$C$3:$C$28,0)),"")</f>
        <v/>
      </c>
      <c r="E185" s="22"/>
      <c r="F185" s="255"/>
      <c r="G185" s="22"/>
      <c r="H185" s="256"/>
      <c r="I185" s="22"/>
      <c r="J185" s="492"/>
      <c r="K185" s="492"/>
      <c r="L185" s="492"/>
      <c r="M185" s="492"/>
      <c r="N185" s="492" t="str">
        <f t="shared" si="195"/>
        <v/>
      </c>
      <c r="O185" s="492" t="str">
        <f t="shared" si="196"/>
        <v/>
      </c>
      <c r="P185" s="492" t="str">
        <f t="shared" si="197"/>
        <v/>
      </c>
      <c r="Q185" s="492" t="str">
        <f t="shared" si="191"/>
        <v/>
      </c>
      <c r="R185" s="566"/>
      <c r="S185" s="289"/>
      <c r="T185" s="289"/>
      <c r="U185" s="18" t="str">
        <f t="shared" si="198"/>
        <v/>
      </c>
      <c r="V185" s="19" t="str">
        <f>IFERROR(INDEX(PARAMETROS!$B$53:$B$79,MATCH(U185,PARAMETROS!$A$53:$A$79,0)),"")</f>
        <v/>
      </c>
      <c r="W185" s="429"/>
      <c r="X185" s="19"/>
      <c r="Y185" s="22" t="str">
        <f>IFERROR(IF(X185="","",IF(X185="COP","N/A",IF(OR(X185="USD",X185="US"),1,IF(X185="EUR",VLOOKUP(T185,'SH EURO'!$A$6:$B$6567,2,FALSE),"INGRESAR TASA")))),"")</f>
        <v/>
      </c>
      <c r="Z185" s="548" t="str">
        <f t="shared" si="199"/>
        <v/>
      </c>
      <c r="AA185" s="21" t="str">
        <f>IFERROR(IF(X185="","",IF(X185="COP",1,IF(Y185&lt;&gt;"N/A",VLOOKUP(T185,'SH TRM'!$A$9:$B$9145,2,FALSE),"REVISAR"))),"")</f>
        <v/>
      </c>
      <c r="AB185" s="433" t="str">
        <f t="shared" si="200"/>
        <v/>
      </c>
      <c r="AC185" s="347" t="str">
        <f t="shared" si="201"/>
        <v/>
      </c>
      <c r="AD185" s="343" t="str">
        <f t="shared" si="192"/>
        <v/>
      </c>
      <c r="AE185" s="497" t="str">
        <f t="shared" si="178"/>
        <v/>
      </c>
      <c r="AF185" s="907"/>
      <c r="AG185" s="904"/>
      <c r="AH185" s="512"/>
      <c r="AI185" s="266"/>
      <c r="AJ185" s="485"/>
      <c r="AK185" s="485"/>
      <c r="AL185" s="485"/>
      <c r="AM185" s="440">
        <f t="shared" ref="AM185" si="254">COUNTIF(P183:P191,"SI")</f>
        <v>0</v>
      </c>
      <c r="AN185" s="440">
        <f t="shared" si="253"/>
        <v>0</v>
      </c>
      <c r="AO185" s="485">
        <f t="shared" si="250"/>
        <v>0</v>
      </c>
      <c r="AP185" s="485"/>
      <c r="AQ185" s="485"/>
    </row>
    <row r="186" spans="1:43" s="246" customFormat="1" ht="30" customHeight="1" x14ac:dyDescent="0.25">
      <c r="A186" s="842"/>
      <c r="B186" s="13"/>
      <c r="C186" s="14"/>
      <c r="D186" s="14" t="str">
        <f>IFERROR(INDEX(DESEMPATE!$D$3:$D$28,MATCH('EXP ESPEC.'!B186,DESEMPATE!$C$3:$C$28,0)),"")</f>
        <v/>
      </c>
      <c r="E186" s="22"/>
      <c r="F186" s="255"/>
      <c r="G186" s="22"/>
      <c r="H186" s="256"/>
      <c r="I186" s="22"/>
      <c r="J186" s="492"/>
      <c r="K186" s="492"/>
      <c r="L186" s="492"/>
      <c r="M186" s="492"/>
      <c r="N186" s="492" t="str">
        <f t="shared" si="195"/>
        <v/>
      </c>
      <c r="O186" s="492" t="str">
        <f t="shared" si="196"/>
        <v/>
      </c>
      <c r="P186" s="492" t="str">
        <f t="shared" si="197"/>
        <v/>
      </c>
      <c r="Q186" s="492" t="str">
        <f t="shared" si="191"/>
        <v/>
      </c>
      <c r="R186" s="566"/>
      <c r="S186" s="289"/>
      <c r="T186" s="289"/>
      <c r="U186" s="18" t="str">
        <f t="shared" si="198"/>
        <v/>
      </c>
      <c r="V186" s="19" t="str">
        <f>IFERROR(INDEX(PARAMETROS!$B$53:$B$79,MATCH(U186,PARAMETROS!$A$53:$A$79,0)),"")</f>
        <v/>
      </c>
      <c r="W186" s="429"/>
      <c r="X186" s="19"/>
      <c r="Y186" s="22" t="str">
        <f>IFERROR(IF(X186="","",IF(X186="COP","N/A",IF(OR(X186="USD",X186="US"),1,IF(X186="EUR",VLOOKUP(T186,'SH EURO'!$A$6:$B$6567,2,FALSE),"INGRESAR TASA")))),"")</f>
        <v/>
      </c>
      <c r="Z186" s="548" t="str">
        <f t="shared" si="199"/>
        <v/>
      </c>
      <c r="AA186" s="21" t="str">
        <f>IFERROR(IF(X186="","",IF(X186="COP",1,IF(Y186&lt;&gt;"N/A",VLOOKUP(T186,'SH TRM'!$A$9:$B$9145,2,FALSE),"REVISAR"))),"")</f>
        <v/>
      </c>
      <c r="AB186" s="433" t="str">
        <f t="shared" si="200"/>
        <v/>
      </c>
      <c r="AC186" s="347" t="str">
        <f t="shared" si="201"/>
        <v/>
      </c>
      <c r="AD186" s="343" t="str">
        <f t="shared" si="192"/>
        <v/>
      </c>
      <c r="AE186" s="497" t="str">
        <f t="shared" si="178"/>
        <v/>
      </c>
      <c r="AF186" s="907"/>
      <c r="AG186" s="904"/>
      <c r="AH186" s="512"/>
      <c r="AI186" s="266"/>
      <c r="AJ186" s="485"/>
      <c r="AK186" s="485"/>
      <c r="AL186" s="485"/>
      <c r="AM186" s="440">
        <f t="shared" ref="AM186" si="255">COUNTIF(Q183:Q191,"SI")</f>
        <v>0</v>
      </c>
      <c r="AN186" s="440">
        <f t="shared" ref="AN186" si="256">+IF(AM186&gt;=1,1,AM186)</f>
        <v>0</v>
      </c>
      <c r="AO186" s="485">
        <f t="shared" si="250"/>
        <v>0</v>
      </c>
      <c r="AP186" s="485"/>
      <c r="AQ186" s="485"/>
    </row>
    <row r="187" spans="1:43" s="246" customFormat="1" ht="30" customHeight="1" x14ac:dyDescent="0.25">
      <c r="A187" s="842"/>
      <c r="B187" s="13"/>
      <c r="C187" s="14"/>
      <c r="D187" s="14" t="str">
        <f>IFERROR(INDEX(DESEMPATE!$D$3:$D$28,MATCH('EXP ESPEC.'!B187,DESEMPATE!$C$3:$C$28,0)),"")</f>
        <v/>
      </c>
      <c r="E187" s="22"/>
      <c r="F187" s="255"/>
      <c r="G187" s="22"/>
      <c r="H187" s="256"/>
      <c r="I187" s="22"/>
      <c r="J187" s="492"/>
      <c r="K187" s="492"/>
      <c r="L187" s="492"/>
      <c r="M187" s="492"/>
      <c r="N187" s="492" t="str">
        <f t="shared" si="195"/>
        <v/>
      </c>
      <c r="O187" s="492" t="str">
        <f t="shared" si="196"/>
        <v/>
      </c>
      <c r="P187" s="492" t="str">
        <f t="shared" si="197"/>
        <v/>
      </c>
      <c r="Q187" s="492" t="str">
        <f t="shared" si="191"/>
        <v/>
      </c>
      <c r="R187" s="566"/>
      <c r="S187" s="289"/>
      <c r="T187" s="289"/>
      <c r="U187" s="18" t="str">
        <f t="shared" si="198"/>
        <v/>
      </c>
      <c r="V187" s="19" t="str">
        <f>IFERROR(INDEX(PARAMETROS!$B$53:$B$79,MATCH(U187,PARAMETROS!$A$53:$A$79,0)),"")</f>
        <v/>
      </c>
      <c r="W187" s="429"/>
      <c r="X187" s="19"/>
      <c r="Y187" s="22" t="str">
        <f>IFERROR(IF(X187="","",IF(X187="COP","N/A",IF(OR(X187="USD",X187="US"),1,IF(X187="EUR",VLOOKUP(T187,'SH EURO'!$A$6:$B$6567,2,FALSE),"INGRESAR TASA")))),"")</f>
        <v/>
      </c>
      <c r="Z187" s="548" t="str">
        <f t="shared" si="199"/>
        <v/>
      </c>
      <c r="AA187" s="21" t="str">
        <f>IFERROR(IF(X187="","",IF(X187="COP",1,IF(Y187&lt;&gt;"N/A",VLOOKUP(T187,'SH TRM'!$A$9:$B$9145,2,FALSE),"REVISAR"))),"")</f>
        <v/>
      </c>
      <c r="AB187" s="433" t="str">
        <f t="shared" si="200"/>
        <v/>
      </c>
      <c r="AC187" s="347" t="str">
        <f t="shared" si="201"/>
        <v/>
      </c>
      <c r="AD187" s="343" t="str">
        <f t="shared" si="192"/>
        <v/>
      </c>
      <c r="AE187" s="497" t="str">
        <f t="shared" si="178"/>
        <v/>
      </c>
      <c r="AF187" s="907"/>
      <c r="AG187" s="904"/>
      <c r="AH187" s="512"/>
      <c r="AI187" s="266"/>
      <c r="AJ187" s="485"/>
      <c r="AK187" s="485"/>
      <c r="AL187" s="485"/>
      <c r="AM187" s="440"/>
      <c r="AN187" s="440"/>
      <c r="AO187" s="485"/>
      <c r="AP187" s="485"/>
      <c r="AQ187" s="485"/>
    </row>
    <row r="188" spans="1:43" s="246" customFormat="1" ht="30" customHeight="1" x14ac:dyDescent="0.25">
      <c r="A188" s="842"/>
      <c r="B188" s="13"/>
      <c r="C188" s="14"/>
      <c r="D188" s="14" t="str">
        <f>IFERROR(INDEX(DESEMPATE!$D$3:$D$28,MATCH('EXP ESPEC.'!B188,DESEMPATE!$C$3:$C$28,0)),"")</f>
        <v/>
      </c>
      <c r="E188" s="22"/>
      <c r="F188" s="255"/>
      <c r="G188" s="22"/>
      <c r="H188" s="256"/>
      <c r="I188" s="22"/>
      <c r="J188" s="492"/>
      <c r="K188" s="492"/>
      <c r="L188" s="492"/>
      <c r="M188" s="492"/>
      <c r="N188" s="492" t="str">
        <f t="shared" si="195"/>
        <v/>
      </c>
      <c r="O188" s="492" t="str">
        <f t="shared" si="196"/>
        <v/>
      </c>
      <c r="P188" s="492" t="str">
        <f t="shared" si="197"/>
        <v/>
      </c>
      <c r="Q188" s="492" t="str">
        <f t="shared" si="191"/>
        <v/>
      </c>
      <c r="R188" s="566"/>
      <c r="S188" s="289"/>
      <c r="T188" s="289"/>
      <c r="U188" s="18" t="str">
        <f t="shared" si="198"/>
        <v/>
      </c>
      <c r="V188" s="19" t="str">
        <f>IFERROR(INDEX(PARAMETROS!$B$53:$B$79,MATCH(U188,PARAMETROS!$A$53:$A$79,0)),"")</f>
        <v/>
      </c>
      <c r="W188" s="429"/>
      <c r="X188" s="19"/>
      <c r="Y188" s="22" t="str">
        <f>IFERROR(IF(X188="","",IF(X188="COP","N/A",IF(OR(X188="USD",X188="US"),1,IF(X188="EUR",VLOOKUP(T188,'SH EURO'!$A$6:$B$6567,2,FALSE),"INGRESAR TASA")))),"")</f>
        <v/>
      </c>
      <c r="Z188" s="548" t="str">
        <f t="shared" si="199"/>
        <v/>
      </c>
      <c r="AA188" s="21" t="str">
        <f>IFERROR(IF(X188="","",IF(X188="COP",1,IF(Y188&lt;&gt;"N/A",VLOOKUP(T188,'SH TRM'!$A$9:$B$9145,2,FALSE),"REVISAR"))),"")</f>
        <v/>
      </c>
      <c r="AB188" s="433" t="str">
        <f t="shared" si="200"/>
        <v/>
      </c>
      <c r="AC188" s="347" t="str">
        <f t="shared" si="201"/>
        <v/>
      </c>
      <c r="AD188" s="343" t="str">
        <f t="shared" si="192"/>
        <v/>
      </c>
      <c r="AE188" s="497" t="str">
        <f t="shared" si="178"/>
        <v/>
      </c>
      <c r="AF188" s="907"/>
      <c r="AG188" s="904"/>
      <c r="AH188" s="512"/>
      <c r="AI188" s="266"/>
      <c r="AJ188" s="485"/>
      <c r="AK188" s="485"/>
      <c r="AL188" s="485"/>
      <c r="AM188" s="440"/>
      <c r="AN188" s="440"/>
      <c r="AO188" s="485"/>
      <c r="AP188" s="485"/>
      <c r="AQ188" s="485"/>
    </row>
    <row r="189" spans="1:43" s="246" customFormat="1" ht="30" customHeight="1" x14ac:dyDescent="0.25">
      <c r="A189" s="843"/>
      <c r="B189" s="13"/>
      <c r="C189" s="14"/>
      <c r="D189" s="14" t="str">
        <f>IFERROR(INDEX(DESEMPATE!$D$3:$D$28,MATCH('EXP ESPEC.'!B189,DESEMPATE!$C$3:$C$28,0)),"")</f>
        <v/>
      </c>
      <c r="E189" s="22"/>
      <c r="F189" s="255"/>
      <c r="G189" s="22"/>
      <c r="H189" s="256"/>
      <c r="I189" s="22"/>
      <c r="J189" s="492"/>
      <c r="K189" s="492"/>
      <c r="L189" s="492"/>
      <c r="M189" s="492"/>
      <c r="N189" s="492" t="str">
        <f t="shared" si="195"/>
        <v/>
      </c>
      <c r="O189" s="492" t="str">
        <f t="shared" si="196"/>
        <v/>
      </c>
      <c r="P189" s="492" t="str">
        <f t="shared" si="197"/>
        <v/>
      </c>
      <c r="Q189" s="492" t="str">
        <f t="shared" si="191"/>
        <v/>
      </c>
      <c r="R189" s="566"/>
      <c r="S189" s="289"/>
      <c r="T189" s="289"/>
      <c r="U189" s="18" t="str">
        <f t="shared" si="198"/>
        <v/>
      </c>
      <c r="V189" s="19" t="str">
        <f>IFERROR(INDEX(PARAMETROS!$B$53:$B$79,MATCH(U189,PARAMETROS!$A$53:$A$79,0)),"")</f>
        <v/>
      </c>
      <c r="W189" s="429"/>
      <c r="X189" s="19"/>
      <c r="Y189" s="22" t="str">
        <f>IFERROR(IF(X189="","",IF(X189="COP","N/A",IF(OR(X189="USD",X189="US"),1,IF(X189="EUR",VLOOKUP(T189,'SH EURO'!$A$6:$B$6567,2,FALSE),"INGRESAR TASA")))),"")</f>
        <v/>
      </c>
      <c r="Z189" s="548" t="str">
        <f t="shared" si="199"/>
        <v/>
      </c>
      <c r="AA189" s="21" t="str">
        <f>IFERROR(IF(X189="","",IF(X189="COP",1,IF(Y189&lt;&gt;"N/A",VLOOKUP(T189,'SH TRM'!$A$9:$B$9145,2,FALSE),"REVISAR"))),"")</f>
        <v/>
      </c>
      <c r="AB189" s="433" t="str">
        <f t="shared" si="200"/>
        <v/>
      </c>
      <c r="AC189" s="347" t="str">
        <f t="shared" si="201"/>
        <v/>
      </c>
      <c r="AD189" s="343" t="str">
        <f t="shared" si="192"/>
        <v/>
      </c>
      <c r="AE189" s="497" t="str">
        <f t="shared" si="178"/>
        <v/>
      </c>
      <c r="AF189" s="907"/>
      <c r="AG189" s="904"/>
      <c r="AH189" s="350"/>
      <c r="AI189" s="266"/>
      <c r="AJ189" s="485"/>
      <c r="AK189" s="485"/>
      <c r="AL189" s="485"/>
      <c r="AM189" s="440"/>
      <c r="AN189" s="440"/>
      <c r="AO189" s="485"/>
      <c r="AP189" s="485"/>
      <c r="AQ189" s="485"/>
    </row>
    <row r="190" spans="1:43" s="246" customFormat="1" ht="30" customHeight="1" x14ac:dyDescent="0.25">
      <c r="A190" s="843"/>
      <c r="B190" s="13"/>
      <c r="C190" s="14"/>
      <c r="D190" s="14" t="str">
        <f>IFERROR(INDEX(DESEMPATE!$D$3:$D$28,MATCH('EXP ESPEC.'!B190,DESEMPATE!$C$3:$C$28,0)),"")</f>
        <v/>
      </c>
      <c r="E190" s="22"/>
      <c r="F190" s="255"/>
      <c r="G190" s="22"/>
      <c r="H190" s="256"/>
      <c r="I190" s="22"/>
      <c r="J190" s="492"/>
      <c r="K190" s="492"/>
      <c r="L190" s="492"/>
      <c r="M190" s="492"/>
      <c r="N190" s="492" t="str">
        <f t="shared" si="195"/>
        <v/>
      </c>
      <c r="O190" s="492" t="str">
        <f t="shared" si="196"/>
        <v/>
      </c>
      <c r="P190" s="492" t="str">
        <f t="shared" si="197"/>
        <v/>
      </c>
      <c r="Q190" s="492" t="str">
        <f t="shared" si="191"/>
        <v/>
      </c>
      <c r="R190" s="567"/>
      <c r="S190" s="289"/>
      <c r="T190" s="289"/>
      <c r="U190" s="18" t="str">
        <f t="shared" si="198"/>
        <v/>
      </c>
      <c r="V190" s="19" t="str">
        <f>IFERROR(INDEX(PARAMETROS!$B$53:$B$79,MATCH(U190,PARAMETROS!$A$53:$A$79,0)),"")</f>
        <v/>
      </c>
      <c r="W190" s="430"/>
      <c r="X190" s="20"/>
      <c r="Y190" s="22" t="str">
        <f>IFERROR(IF(X190="","",IF(X190="COP","N/A",IF(OR(X190="USD",X190="US"),1,IF(X190="EUR",VLOOKUP(T190,'SH EURO'!$A$6:$B$6567,2,FALSE),"INGRESAR TASA")))),"")</f>
        <v/>
      </c>
      <c r="Z190" s="548" t="str">
        <f t="shared" si="199"/>
        <v/>
      </c>
      <c r="AA190" s="21" t="str">
        <f>IFERROR(IF(X190="","",IF(X190="COP",1,IF(Y190&lt;&gt;"N/A",VLOOKUP(T190,'SH TRM'!$A$9:$B$9145,2,FALSE),"REVISAR"))),"")</f>
        <v/>
      </c>
      <c r="AB190" s="433" t="str">
        <f t="shared" si="200"/>
        <v/>
      </c>
      <c r="AC190" s="347" t="str">
        <f t="shared" si="201"/>
        <v/>
      </c>
      <c r="AD190" s="343" t="str">
        <f t="shared" si="192"/>
        <v/>
      </c>
      <c r="AE190" s="497" t="str">
        <f t="shared" si="178"/>
        <v/>
      </c>
      <c r="AF190" s="907"/>
      <c r="AG190" s="904"/>
      <c r="AH190" s="350"/>
      <c r="AI190" s="266"/>
      <c r="AJ190" s="485"/>
      <c r="AK190" s="485"/>
      <c r="AL190" s="485"/>
      <c r="AM190" s="440"/>
      <c r="AN190" s="440"/>
      <c r="AO190" s="485"/>
      <c r="AP190" s="485"/>
      <c r="AQ190" s="485"/>
    </row>
    <row r="191" spans="1:43" s="246" customFormat="1" ht="30" customHeight="1" thickBot="1" x14ac:dyDescent="0.3">
      <c r="A191" s="844"/>
      <c r="B191" s="35"/>
      <c r="C191" s="47"/>
      <c r="D191" s="47" t="str">
        <f>IFERROR(INDEX(DESEMPATE!$D$3:$D$28,MATCH('EXP ESPEC.'!B191,DESEMPATE!$C$3:$C$28,0)),"")</f>
        <v/>
      </c>
      <c r="E191" s="138"/>
      <c r="F191" s="260"/>
      <c r="G191" s="138"/>
      <c r="H191" s="258"/>
      <c r="I191" s="138"/>
      <c r="J191" s="493"/>
      <c r="K191" s="493"/>
      <c r="L191" s="493"/>
      <c r="M191" s="493"/>
      <c r="N191" s="493" t="str">
        <f t="shared" si="195"/>
        <v/>
      </c>
      <c r="O191" s="493" t="str">
        <f t="shared" si="196"/>
        <v/>
      </c>
      <c r="P191" s="493" t="str">
        <f t="shared" si="197"/>
        <v/>
      </c>
      <c r="Q191" s="493" t="str">
        <f t="shared" si="191"/>
        <v/>
      </c>
      <c r="R191" s="568"/>
      <c r="S191" s="312"/>
      <c r="T191" s="312"/>
      <c r="U191" s="38" t="str">
        <f t="shared" si="198"/>
        <v/>
      </c>
      <c r="V191" s="24" t="str">
        <f>IFERROR(INDEX(PARAMETROS!$B$53:$B$79,MATCH(U191,PARAMETROS!$A$53:$A$79,0)),"")</f>
        <v/>
      </c>
      <c r="W191" s="431"/>
      <c r="X191" s="40"/>
      <c r="Y191" s="22" t="str">
        <f>IFERROR(IF(X191="","",IF(X191="COP","N/A",IF(OR(X191="USD",X191="US"),1,IF(X191="EUR",VLOOKUP(T191,'SH EURO'!$A$6:$B$6567,2,FALSE),"INGRESAR TASA")))),"")</f>
        <v/>
      </c>
      <c r="Z191" s="549" t="str">
        <f t="shared" si="199"/>
        <v/>
      </c>
      <c r="AA191" s="21" t="str">
        <f>IFERROR(IF(X191="","",IF(X191="COP",1,IF(Y191&lt;&gt;"N/A",VLOOKUP(T191,'SH TRM'!$A$9:$B$9145,2,FALSE),"REVISAR"))),"")</f>
        <v/>
      </c>
      <c r="AB191" s="434" t="str">
        <f t="shared" si="200"/>
        <v/>
      </c>
      <c r="AC191" s="348" t="str">
        <f t="shared" si="201"/>
        <v/>
      </c>
      <c r="AD191" s="342" t="str">
        <f t="shared" si="192"/>
        <v/>
      </c>
      <c r="AE191" s="345" t="str">
        <f t="shared" si="178"/>
        <v/>
      </c>
      <c r="AF191" s="908"/>
      <c r="AG191" s="905"/>
      <c r="AH191" s="358"/>
      <c r="AI191" s="266"/>
      <c r="AJ191" s="485"/>
      <c r="AK191" s="485"/>
      <c r="AL191" s="485"/>
      <c r="AM191" s="440"/>
      <c r="AN191" s="440"/>
      <c r="AO191" s="485"/>
      <c r="AP191" s="485"/>
      <c r="AQ191" s="485"/>
    </row>
    <row r="192" spans="1:43" s="246" customFormat="1" ht="30" customHeight="1" x14ac:dyDescent="0.25">
      <c r="A192" s="841" t="s">
        <v>172</v>
      </c>
      <c r="B192" s="26"/>
      <c r="C192" s="27"/>
      <c r="D192" s="335" t="str">
        <f>IFERROR(INDEX(DESEMPATE!$D$3:$D$28,MATCH('EXP ESPEC.'!B192,DESEMPATE!$C$3:$C$28,0)),"")</f>
        <v/>
      </c>
      <c r="E192" s="34"/>
      <c r="F192" s="254"/>
      <c r="G192" s="22"/>
      <c r="H192" s="257"/>
      <c r="I192" s="34"/>
      <c r="J192" s="494"/>
      <c r="K192" s="494"/>
      <c r="L192" s="494"/>
      <c r="M192" s="494"/>
      <c r="N192" s="494" t="str">
        <f t="shared" si="195"/>
        <v/>
      </c>
      <c r="O192" s="494" t="str">
        <f t="shared" si="196"/>
        <v/>
      </c>
      <c r="P192" s="494" t="str">
        <f t="shared" si="197"/>
        <v/>
      </c>
      <c r="Q192" s="494" t="str">
        <f t="shared" si="191"/>
        <v/>
      </c>
      <c r="R192" s="565"/>
      <c r="S192" s="311"/>
      <c r="T192" s="311"/>
      <c r="U192" s="30" t="str">
        <f t="shared" si="198"/>
        <v/>
      </c>
      <c r="V192" s="139" t="str">
        <f>IFERROR(INDEX(PARAMETROS!$B$53:$B$79,MATCH(U192,PARAMETROS!$A$53:$A$79,0)),"")</f>
        <v/>
      </c>
      <c r="W192" s="428"/>
      <c r="X192" s="31"/>
      <c r="Y192" s="22" t="str">
        <f>IFERROR(IF(X192="","",IF(X192="COP","N/A",IF(OR(X192="USD",X192="US"),1,IF(X192="EUR",VLOOKUP(T192,'SH EURO'!$A$6:$B$6567,2,FALSE),"INGRESAR TASA")))),"")</f>
        <v/>
      </c>
      <c r="Z192" s="547" t="str">
        <f t="shared" si="199"/>
        <v/>
      </c>
      <c r="AA192" s="21" t="str">
        <f>IFERROR(IF(X192="","",IF(X192="COP",1,IF(Y192&lt;&gt;"N/A",VLOOKUP(T192,'SH TRM'!$A$9:$B$9145,2,FALSE),"REVISAR"))),"")</f>
        <v/>
      </c>
      <c r="AB192" s="432" t="str">
        <f t="shared" si="200"/>
        <v/>
      </c>
      <c r="AC192" s="346" t="str">
        <f t="shared" si="201"/>
        <v/>
      </c>
      <c r="AD192" s="343" t="str">
        <f t="shared" si="192"/>
        <v/>
      </c>
      <c r="AE192" s="497" t="str">
        <f t="shared" si="178"/>
        <v/>
      </c>
      <c r="AF192" s="906" t="str">
        <f t="shared" ref="AF192" si="257">IFERROR(IF(AND(COUNTIF(N192:N200,"SI")&gt;=2,COUNTIF(O192:O200,"SI")&gt;=1,COUNTIF(P192:P200,"SI")&gt;=1,COUNTIF(Q192:Q200,"SI")&gt;=1,COUNTIF(I192:I200,"SI")&gt;=5),"SI","NO"),"")</f>
        <v>NO</v>
      </c>
      <c r="AG192" s="903">
        <f t="shared" ref="AG192" si="258">IFERROR(IF(AF192="SI",AP192,0),"")</f>
        <v>0</v>
      </c>
      <c r="AH192" s="355"/>
      <c r="AI192" s="266"/>
      <c r="AJ192" s="485"/>
      <c r="AK192" s="485"/>
      <c r="AL192" s="485"/>
      <c r="AM192" s="440">
        <f t="shared" ref="AM192" si="259">COUNTIF(N192:N200,"SI")</f>
        <v>0</v>
      </c>
      <c r="AN192" s="440">
        <f t="shared" ref="AN192" si="260">+IF(AM192&gt;=4,4,AM192)</f>
        <v>0</v>
      </c>
      <c r="AO192" s="485">
        <f t="shared" ref="AO192:AO195" si="261">+AN192*100</f>
        <v>0</v>
      </c>
      <c r="AP192" s="485">
        <f t="shared" ref="AP192" si="262">+SUM(AO192:AO195)</f>
        <v>0</v>
      </c>
      <c r="AQ192" s="485"/>
    </row>
    <row r="193" spans="1:43" s="246" customFormat="1" ht="30" customHeight="1" x14ac:dyDescent="0.25">
      <c r="A193" s="842"/>
      <c r="B193" s="13"/>
      <c r="C193" s="14"/>
      <c r="D193" s="14" t="str">
        <f>IFERROR(INDEX(DESEMPATE!$D$3:$D$28,MATCH('EXP ESPEC.'!B193,DESEMPATE!$C$3:$C$28,0)),"")</f>
        <v/>
      </c>
      <c r="E193" s="141"/>
      <c r="F193" s="255"/>
      <c r="G193" s="22"/>
      <c r="H193" s="256"/>
      <c r="I193" s="22"/>
      <c r="J193" s="492"/>
      <c r="K193" s="492"/>
      <c r="L193" s="492"/>
      <c r="M193" s="492"/>
      <c r="N193" s="492" t="str">
        <f t="shared" si="195"/>
        <v/>
      </c>
      <c r="O193" s="492" t="str">
        <f t="shared" si="196"/>
        <v/>
      </c>
      <c r="P193" s="492" t="str">
        <f t="shared" si="197"/>
        <v/>
      </c>
      <c r="Q193" s="492" t="str">
        <f t="shared" si="191"/>
        <v/>
      </c>
      <c r="R193" s="566"/>
      <c r="S193" s="289"/>
      <c r="T193" s="289"/>
      <c r="U193" s="18" t="str">
        <f t="shared" si="198"/>
        <v/>
      </c>
      <c r="V193" s="19" t="str">
        <f>IFERROR(INDEX(PARAMETROS!$B$53:$B$79,MATCH(U193,PARAMETROS!$A$53:$A$79,0)),"")</f>
        <v/>
      </c>
      <c r="W193" s="429"/>
      <c r="X193" s="19"/>
      <c r="Y193" s="22" t="str">
        <f>IFERROR(IF(X193="","",IF(X193="COP","N/A",IF(OR(X193="USD",X193="US"),1,IF(X193="EUR",VLOOKUP(T193,'SH EURO'!$A$6:$B$6567,2,FALSE),"INGRESAR TASA")))),"")</f>
        <v/>
      </c>
      <c r="Z193" s="548" t="str">
        <f t="shared" si="199"/>
        <v/>
      </c>
      <c r="AA193" s="21" t="str">
        <f>IFERROR(IF(X193="","",IF(X193="COP",1,IF(Y193&lt;&gt;"N/A",VLOOKUP(T193,'SH TRM'!$A$9:$B$9145,2,FALSE),"REVISAR"))),"")</f>
        <v/>
      </c>
      <c r="AB193" s="433" t="str">
        <f t="shared" si="200"/>
        <v/>
      </c>
      <c r="AC193" s="347" t="str">
        <f t="shared" si="201"/>
        <v/>
      </c>
      <c r="AD193" s="343" t="str">
        <f t="shared" si="192"/>
        <v/>
      </c>
      <c r="AE193" s="497" t="str">
        <f t="shared" si="178"/>
        <v/>
      </c>
      <c r="AF193" s="907"/>
      <c r="AG193" s="904"/>
      <c r="AH193" s="512"/>
      <c r="AI193" s="266"/>
      <c r="AJ193" s="485"/>
      <c r="AK193" s="485"/>
      <c r="AL193" s="485"/>
      <c r="AM193" s="440">
        <f t="shared" ref="AM193" si="263">COUNTIF(O192:O200,"SI")</f>
        <v>0</v>
      </c>
      <c r="AN193" s="440">
        <f t="shared" ref="AN193:AN194" si="264">+IF(AM193&gt;=2,2,AM193)</f>
        <v>0</v>
      </c>
      <c r="AO193" s="485">
        <f t="shared" si="261"/>
        <v>0</v>
      </c>
      <c r="AP193" s="485"/>
      <c r="AQ193" s="485"/>
    </row>
    <row r="194" spans="1:43" s="246" customFormat="1" ht="30" customHeight="1" x14ac:dyDescent="0.25">
      <c r="A194" s="842"/>
      <c r="B194" s="13"/>
      <c r="C194" s="14"/>
      <c r="D194" s="14" t="str">
        <f>IFERROR(INDEX(DESEMPATE!$D$3:$D$28,MATCH('EXP ESPEC.'!B194,DESEMPATE!$C$3:$C$28,0)),"")</f>
        <v/>
      </c>
      <c r="E194" s="22"/>
      <c r="F194" s="255"/>
      <c r="G194" s="22"/>
      <c r="H194" s="256"/>
      <c r="I194" s="22"/>
      <c r="J194" s="492"/>
      <c r="K194" s="492"/>
      <c r="L194" s="492"/>
      <c r="M194" s="492"/>
      <c r="N194" s="492" t="str">
        <f t="shared" si="195"/>
        <v/>
      </c>
      <c r="O194" s="492" t="str">
        <f t="shared" si="196"/>
        <v/>
      </c>
      <c r="P194" s="492" t="str">
        <f t="shared" si="197"/>
        <v/>
      </c>
      <c r="Q194" s="492" t="str">
        <f t="shared" si="191"/>
        <v/>
      </c>
      <c r="R194" s="566"/>
      <c r="S194" s="289"/>
      <c r="T194" s="289"/>
      <c r="U194" s="18" t="str">
        <f t="shared" si="198"/>
        <v/>
      </c>
      <c r="V194" s="19" t="str">
        <f>IFERROR(INDEX(PARAMETROS!$B$53:$B$79,MATCH(U194,PARAMETROS!$A$53:$A$79,0)),"")</f>
        <v/>
      </c>
      <c r="W194" s="429"/>
      <c r="X194" s="19"/>
      <c r="Y194" s="22" t="str">
        <f>IFERROR(IF(X194="","",IF(X194="COP","N/A",IF(OR(X194="USD",X194="US"),1,IF(X194="EUR",VLOOKUP(T194,'SH EURO'!$A$6:$B$6567,2,FALSE),"INGRESAR TASA")))),"")</f>
        <v/>
      </c>
      <c r="Z194" s="548" t="str">
        <f t="shared" si="199"/>
        <v/>
      </c>
      <c r="AA194" s="21" t="str">
        <f>IFERROR(IF(X194="","",IF(X194="COP",1,IF(Y194&lt;&gt;"N/A",VLOOKUP(T194,'SH TRM'!$A$9:$B$9145,2,FALSE),"REVISAR"))),"")</f>
        <v/>
      </c>
      <c r="AB194" s="433" t="str">
        <f t="shared" si="200"/>
        <v/>
      </c>
      <c r="AC194" s="347" t="str">
        <f t="shared" si="201"/>
        <v/>
      </c>
      <c r="AD194" s="343" t="str">
        <f t="shared" si="192"/>
        <v/>
      </c>
      <c r="AE194" s="497" t="str">
        <f t="shared" si="178"/>
        <v/>
      </c>
      <c r="AF194" s="907"/>
      <c r="AG194" s="904"/>
      <c r="AH194" s="512"/>
      <c r="AI194" s="266"/>
      <c r="AJ194" s="485"/>
      <c r="AK194" s="485"/>
      <c r="AL194" s="485"/>
      <c r="AM194" s="440">
        <f t="shared" ref="AM194" si="265">COUNTIF(P192:P200,"SI")</f>
        <v>0</v>
      </c>
      <c r="AN194" s="440">
        <f t="shared" si="264"/>
        <v>0</v>
      </c>
      <c r="AO194" s="485">
        <f t="shared" si="261"/>
        <v>0</v>
      </c>
      <c r="AP194" s="485"/>
      <c r="AQ194" s="485"/>
    </row>
    <row r="195" spans="1:43" s="246" customFormat="1" ht="30" customHeight="1" x14ac:dyDescent="0.25">
      <c r="A195" s="842"/>
      <c r="B195" s="13"/>
      <c r="C195" s="14"/>
      <c r="D195" s="14" t="str">
        <f>IFERROR(INDEX(DESEMPATE!$D$3:$D$28,MATCH('EXP ESPEC.'!B195,DESEMPATE!$C$3:$C$28,0)),"")</f>
        <v/>
      </c>
      <c r="E195" s="22"/>
      <c r="F195" s="255"/>
      <c r="G195" s="22"/>
      <c r="H195" s="256"/>
      <c r="I195" s="22"/>
      <c r="J195" s="492"/>
      <c r="K195" s="492"/>
      <c r="L195" s="492"/>
      <c r="M195" s="492"/>
      <c r="N195" s="492" t="str">
        <f t="shared" si="195"/>
        <v/>
      </c>
      <c r="O195" s="492" t="str">
        <f t="shared" si="196"/>
        <v/>
      </c>
      <c r="P195" s="492" t="str">
        <f t="shared" si="197"/>
        <v/>
      </c>
      <c r="Q195" s="492" t="str">
        <f t="shared" si="191"/>
        <v/>
      </c>
      <c r="R195" s="566"/>
      <c r="S195" s="289"/>
      <c r="T195" s="289"/>
      <c r="U195" s="18" t="str">
        <f t="shared" si="198"/>
        <v/>
      </c>
      <c r="V195" s="19" t="str">
        <f>IFERROR(INDEX(PARAMETROS!$B$53:$B$79,MATCH(U195,PARAMETROS!$A$53:$A$79,0)),"")</f>
        <v/>
      </c>
      <c r="W195" s="429"/>
      <c r="X195" s="19"/>
      <c r="Y195" s="22" t="str">
        <f>IFERROR(IF(X195="","",IF(X195="COP","N/A",IF(OR(X195="USD",X195="US"),1,IF(X195="EUR",VLOOKUP(T195,'SH EURO'!$A$6:$B$6567,2,FALSE),"INGRESAR TASA")))),"")</f>
        <v/>
      </c>
      <c r="Z195" s="548" t="str">
        <f t="shared" si="199"/>
        <v/>
      </c>
      <c r="AA195" s="21" t="str">
        <f>IFERROR(IF(X195="","",IF(X195="COP",1,IF(Y195&lt;&gt;"N/A",VLOOKUP(T195,'SH TRM'!$A$9:$B$9145,2,FALSE),"REVISAR"))),"")</f>
        <v/>
      </c>
      <c r="AB195" s="433" t="str">
        <f t="shared" si="200"/>
        <v/>
      </c>
      <c r="AC195" s="347" t="str">
        <f t="shared" si="201"/>
        <v/>
      </c>
      <c r="AD195" s="343" t="str">
        <f t="shared" si="192"/>
        <v/>
      </c>
      <c r="AE195" s="497" t="str">
        <f t="shared" ref="AE195:AE236" si="266">IFERROR(IF(OR(I195="",I195="NO",N195="",N195="NO",AD195=""),"",IF(N195&lt;&gt;"SI","N/A",IF(AD195&gt;=CM010EE,"CUMPLE","NO CUMPLE"))),"")</f>
        <v/>
      </c>
      <c r="AF195" s="907"/>
      <c r="AG195" s="904"/>
      <c r="AH195" s="512"/>
      <c r="AI195" s="266"/>
      <c r="AJ195" s="485"/>
      <c r="AK195" s="485"/>
      <c r="AL195" s="485"/>
      <c r="AM195" s="440">
        <f t="shared" ref="AM195" si="267">COUNTIF(Q192:Q200,"SI")</f>
        <v>0</v>
      </c>
      <c r="AN195" s="440">
        <f t="shared" ref="AN195" si="268">+IF(AM195&gt;=1,1,AM195)</f>
        <v>0</v>
      </c>
      <c r="AO195" s="485">
        <f t="shared" si="261"/>
        <v>0</v>
      </c>
      <c r="AP195" s="485"/>
      <c r="AQ195" s="485"/>
    </row>
    <row r="196" spans="1:43" s="246" customFormat="1" ht="30" customHeight="1" x14ac:dyDescent="0.25">
      <c r="A196" s="842"/>
      <c r="B196" s="13"/>
      <c r="C196" s="14"/>
      <c r="D196" s="14" t="str">
        <f>IFERROR(INDEX(DESEMPATE!$D$3:$D$28,MATCH('EXP ESPEC.'!B196,DESEMPATE!$C$3:$C$28,0)),"")</f>
        <v/>
      </c>
      <c r="E196" s="22"/>
      <c r="F196" s="255"/>
      <c r="G196" s="22"/>
      <c r="H196" s="256"/>
      <c r="I196" s="22"/>
      <c r="J196" s="492"/>
      <c r="K196" s="492"/>
      <c r="L196" s="492"/>
      <c r="M196" s="492"/>
      <c r="N196" s="492" t="str">
        <f t="shared" si="195"/>
        <v/>
      </c>
      <c r="O196" s="492" t="str">
        <f t="shared" si="196"/>
        <v/>
      </c>
      <c r="P196" s="492" t="str">
        <f t="shared" si="197"/>
        <v/>
      </c>
      <c r="Q196" s="492" t="str">
        <f t="shared" si="191"/>
        <v/>
      </c>
      <c r="R196" s="566"/>
      <c r="S196" s="289"/>
      <c r="T196" s="289"/>
      <c r="U196" s="18" t="str">
        <f t="shared" si="198"/>
        <v/>
      </c>
      <c r="V196" s="19" t="str">
        <f>IFERROR(INDEX(PARAMETROS!$B$53:$B$79,MATCH(U196,PARAMETROS!$A$53:$A$79,0)),"")</f>
        <v/>
      </c>
      <c r="W196" s="429"/>
      <c r="X196" s="19"/>
      <c r="Y196" s="22" t="str">
        <f>IFERROR(IF(X196="","",IF(X196="COP","N/A",IF(OR(X196="USD",X196="US"),1,IF(X196="EUR",VLOOKUP(T196,'SH EURO'!$A$6:$B$6567,2,FALSE),"INGRESAR TASA")))),"")</f>
        <v/>
      </c>
      <c r="Z196" s="548" t="str">
        <f t="shared" si="199"/>
        <v/>
      </c>
      <c r="AA196" s="21" t="str">
        <f>IFERROR(IF(X196="","",IF(X196="COP",1,IF(Y196&lt;&gt;"N/A",VLOOKUP(T196,'SH TRM'!$A$9:$B$9145,2,FALSE),"REVISAR"))),"")</f>
        <v/>
      </c>
      <c r="AB196" s="433" t="str">
        <f t="shared" si="200"/>
        <v/>
      </c>
      <c r="AC196" s="347" t="str">
        <f t="shared" si="201"/>
        <v/>
      </c>
      <c r="AD196" s="343" t="str">
        <f t="shared" si="192"/>
        <v/>
      </c>
      <c r="AE196" s="497" t="str">
        <f t="shared" si="266"/>
        <v/>
      </c>
      <c r="AF196" s="907"/>
      <c r="AG196" s="904"/>
      <c r="AH196" s="512"/>
      <c r="AI196" s="266"/>
      <c r="AJ196" s="485"/>
      <c r="AK196" s="485"/>
      <c r="AL196" s="485"/>
      <c r="AM196" s="440"/>
      <c r="AN196" s="440"/>
      <c r="AO196" s="485"/>
      <c r="AP196" s="485"/>
      <c r="AQ196" s="485"/>
    </row>
    <row r="197" spans="1:43" s="246" customFormat="1" ht="30" customHeight="1" x14ac:dyDescent="0.25">
      <c r="A197" s="842"/>
      <c r="B197" s="13"/>
      <c r="C197" s="14"/>
      <c r="D197" s="14" t="str">
        <f>IFERROR(INDEX(DESEMPATE!$D$3:$D$28,MATCH('EXP ESPEC.'!B197,DESEMPATE!$C$3:$C$28,0)),"")</f>
        <v/>
      </c>
      <c r="E197" s="22"/>
      <c r="F197" s="255"/>
      <c r="G197" s="22"/>
      <c r="H197" s="256"/>
      <c r="I197" s="22"/>
      <c r="J197" s="492"/>
      <c r="K197" s="492"/>
      <c r="L197" s="492"/>
      <c r="M197" s="492"/>
      <c r="N197" s="492" t="str">
        <f t="shared" si="195"/>
        <v/>
      </c>
      <c r="O197" s="492" t="str">
        <f t="shared" si="196"/>
        <v/>
      </c>
      <c r="P197" s="492" t="str">
        <f t="shared" si="197"/>
        <v/>
      </c>
      <c r="Q197" s="492" t="str">
        <f t="shared" si="191"/>
        <v/>
      </c>
      <c r="R197" s="566"/>
      <c r="S197" s="289"/>
      <c r="T197" s="289"/>
      <c r="U197" s="18" t="str">
        <f t="shared" si="198"/>
        <v/>
      </c>
      <c r="V197" s="19" t="str">
        <f>IFERROR(INDEX(PARAMETROS!$B$53:$B$79,MATCH(U197,PARAMETROS!$A$53:$A$79,0)),"")</f>
        <v/>
      </c>
      <c r="W197" s="429"/>
      <c r="X197" s="19"/>
      <c r="Y197" s="22" t="str">
        <f>IFERROR(IF(X197="","",IF(X197="COP","N/A",IF(OR(X197="USD",X197="US"),1,IF(X197="EUR",VLOOKUP(T197,'SH EURO'!$A$6:$B$6567,2,FALSE),"INGRESAR TASA")))),"")</f>
        <v/>
      </c>
      <c r="Z197" s="548" t="str">
        <f t="shared" si="199"/>
        <v/>
      </c>
      <c r="AA197" s="21" t="str">
        <f>IFERROR(IF(X197="","",IF(X197="COP",1,IF(Y197&lt;&gt;"N/A",VLOOKUP(T197,'SH TRM'!$A$9:$B$9145,2,FALSE),"REVISAR"))),"")</f>
        <v/>
      </c>
      <c r="AB197" s="433" t="str">
        <f t="shared" si="200"/>
        <v/>
      </c>
      <c r="AC197" s="347" t="str">
        <f t="shared" si="201"/>
        <v/>
      </c>
      <c r="AD197" s="343" t="str">
        <f t="shared" si="192"/>
        <v/>
      </c>
      <c r="AE197" s="497" t="str">
        <f t="shared" si="266"/>
        <v/>
      </c>
      <c r="AF197" s="907"/>
      <c r="AG197" s="904"/>
      <c r="AH197" s="512"/>
      <c r="AI197" s="266"/>
      <c r="AJ197" s="485"/>
      <c r="AK197" s="485"/>
      <c r="AL197" s="485"/>
      <c r="AM197" s="440"/>
      <c r="AN197" s="440"/>
      <c r="AO197" s="485"/>
      <c r="AP197" s="485"/>
      <c r="AQ197" s="485"/>
    </row>
    <row r="198" spans="1:43" s="246" customFormat="1" ht="30" customHeight="1" x14ac:dyDescent="0.25">
      <c r="A198" s="843"/>
      <c r="B198" s="13"/>
      <c r="C198" s="14"/>
      <c r="D198" s="14" t="str">
        <f>IFERROR(INDEX(DESEMPATE!$D$3:$D$28,MATCH('EXP ESPEC.'!B198,DESEMPATE!$C$3:$C$28,0)),"")</f>
        <v/>
      </c>
      <c r="E198" s="22"/>
      <c r="F198" s="255"/>
      <c r="G198" s="22"/>
      <c r="H198" s="256"/>
      <c r="I198" s="22"/>
      <c r="J198" s="492"/>
      <c r="K198" s="492"/>
      <c r="L198" s="492"/>
      <c r="M198" s="492"/>
      <c r="N198" s="492" t="str">
        <f t="shared" si="195"/>
        <v/>
      </c>
      <c r="O198" s="492" t="str">
        <f t="shared" si="196"/>
        <v/>
      </c>
      <c r="P198" s="492" t="str">
        <f t="shared" si="197"/>
        <v/>
      </c>
      <c r="Q198" s="492" t="str">
        <f t="shared" si="191"/>
        <v/>
      </c>
      <c r="R198" s="566"/>
      <c r="S198" s="289"/>
      <c r="T198" s="289"/>
      <c r="U198" s="18" t="str">
        <f t="shared" si="198"/>
        <v/>
      </c>
      <c r="V198" s="19" t="str">
        <f>IFERROR(INDEX(PARAMETROS!$B$53:$B$79,MATCH(U198,PARAMETROS!$A$53:$A$79,0)),"")</f>
        <v/>
      </c>
      <c r="W198" s="429"/>
      <c r="X198" s="19"/>
      <c r="Y198" s="22" t="str">
        <f>IFERROR(IF(X198="","",IF(X198="COP","N/A",IF(OR(X198="USD",X198="US"),1,IF(X198="EUR",VLOOKUP(T198,'SH EURO'!$A$6:$B$6567,2,FALSE),"INGRESAR TASA")))),"")</f>
        <v/>
      </c>
      <c r="Z198" s="548" t="str">
        <f t="shared" si="199"/>
        <v/>
      </c>
      <c r="AA198" s="21" t="str">
        <f>IFERROR(IF(X198="","",IF(X198="COP",1,IF(Y198&lt;&gt;"N/A",VLOOKUP(T198,'SH TRM'!$A$9:$B$9145,2,FALSE),"REVISAR"))),"")</f>
        <v/>
      </c>
      <c r="AB198" s="433" t="str">
        <f t="shared" si="200"/>
        <v/>
      </c>
      <c r="AC198" s="347" t="str">
        <f t="shared" si="201"/>
        <v/>
      </c>
      <c r="AD198" s="343" t="str">
        <f t="shared" si="192"/>
        <v/>
      </c>
      <c r="AE198" s="497" t="str">
        <f t="shared" si="266"/>
        <v/>
      </c>
      <c r="AF198" s="907"/>
      <c r="AG198" s="904"/>
      <c r="AH198" s="350"/>
      <c r="AI198" s="266"/>
      <c r="AJ198" s="485"/>
      <c r="AK198" s="485"/>
      <c r="AL198" s="485"/>
      <c r="AM198" s="440"/>
      <c r="AN198" s="440"/>
      <c r="AO198" s="485"/>
      <c r="AP198" s="485"/>
      <c r="AQ198" s="485"/>
    </row>
    <row r="199" spans="1:43" s="246" customFormat="1" ht="30" customHeight="1" x14ac:dyDescent="0.25">
      <c r="A199" s="843"/>
      <c r="B199" s="13"/>
      <c r="C199" s="14"/>
      <c r="D199" s="14" t="str">
        <f>IFERROR(INDEX(DESEMPATE!$D$3:$D$28,MATCH('EXP ESPEC.'!B199,DESEMPATE!$C$3:$C$28,0)),"")</f>
        <v/>
      </c>
      <c r="E199" s="22"/>
      <c r="F199" s="255"/>
      <c r="G199" s="22"/>
      <c r="H199" s="256"/>
      <c r="I199" s="22"/>
      <c r="J199" s="492"/>
      <c r="K199" s="492"/>
      <c r="L199" s="492"/>
      <c r="M199" s="492"/>
      <c r="N199" s="492" t="str">
        <f t="shared" si="195"/>
        <v/>
      </c>
      <c r="O199" s="492" t="str">
        <f t="shared" si="196"/>
        <v/>
      </c>
      <c r="P199" s="492" t="str">
        <f t="shared" si="197"/>
        <v/>
      </c>
      <c r="Q199" s="492" t="str">
        <f t="shared" si="191"/>
        <v/>
      </c>
      <c r="R199" s="567"/>
      <c r="S199" s="289"/>
      <c r="T199" s="289"/>
      <c r="U199" s="18" t="str">
        <f t="shared" si="198"/>
        <v/>
      </c>
      <c r="V199" s="19" t="str">
        <f>IFERROR(INDEX(PARAMETROS!$B$53:$B$79,MATCH(U199,PARAMETROS!$A$53:$A$79,0)),"")</f>
        <v/>
      </c>
      <c r="W199" s="430"/>
      <c r="X199" s="20"/>
      <c r="Y199" s="22" t="str">
        <f>IFERROR(IF(X199="","",IF(X199="COP","N/A",IF(OR(X199="USD",X199="US"),1,IF(X199="EUR",VLOOKUP(T199,'SH EURO'!$A$6:$B$6567,2,FALSE),"INGRESAR TASA")))),"")</f>
        <v/>
      </c>
      <c r="Z199" s="548" t="str">
        <f t="shared" si="199"/>
        <v/>
      </c>
      <c r="AA199" s="21" t="str">
        <f>IFERROR(IF(X199="","",IF(X199="COP",1,IF(Y199&lt;&gt;"N/A",VLOOKUP(T199,'SH TRM'!$A$9:$B$9145,2,FALSE),"REVISAR"))),"")</f>
        <v/>
      </c>
      <c r="AB199" s="433" t="str">
        <f t="shared" si="200"/>
        <v/>
      </c>
      <c r="AC199" s="347" t="str">
        <f t="shared" si="201"/>
        <v/>
      </c>
      <c r="AD199" s="343" t="str">
        <f t="shared" si="192"/>
        <v/>
      </c>
      <c r="AE199" s="497" t="str">
        <f t="shared" si="266"/>
        <v/>
      </c>
      <c r="AF199" s="907"/>
      <c r="AG199" s="904"/>
      <c r="AH199" s="350"/>
      <c r="AI199" s="266"/>
      <c r="AJ199" s="485"/>
      <c r="AK199" s="485"/>
      <c r="AL199" s="485"/>
      <c r="AM199" s="440"/>
      <c r="AN199" s="440"/>
      <c r="AO199" s="485"/>
      <c r="AP199" s="485"/>
      <c r="AQ199" s="485"/>
    </row>
    <row r="200" spans="1:43" s="246" customFormat="1" ht="30" customHeight="1" thickBot="1" x14ac:dyDescent="0.3">
      <c r="A200" s="844"/>
      <c r="B200" s="35"/>
      <c r="C200" s="47"/>
      <c r="D200" s="47" t="str">
        <f>IFERROR(INDEX(DESEMPATE!$D$3:$D$28,MATCH('EXP ESPEC.'!B200,DESEMPATE!$C$3:$C$28,0)),"")</f>
        <v/>
      </c>
      <c r="E200" s="138"/>
      <c r="F200" s="260"/>
      <c r="G200" s="138"/>
      <c r="H200" s="258"/>
      <c r="I200" s="138"/>
      <c r="J200" s="493"/>
      <c r="K200" s="493"/>
      <c r="L200" s="493"/>
      <c r="M200" s="493"/>
      <c r="N200" s="493" t="str">
        <f t="shared" si="195"/>
        <v/>
      </c>
      <c r="O200" s="493" t="str">
        <f t="shared" si="196"/>
        <v/>
      </c>
      <c r="P200" s="493" t="str">
        <f t="shared" si="197"/>
        <v/>
      </c>
      <c r="Q200" s="493" t="str">
        <f t="shared" si="191"/>
        <v/>
      </c>
      <c r="R200" s="568"/>
      <c r="S200" s="312"/>
      <c r="T200" s="312"/>
      <c r="U200" s="38" t="str">
        <f t="shared" si="198"/>
        <v/>
      </c>
      <c r="V200" s="24" t="str">
        <f>IFERROR(INDEX(PARAMETROS!$B$53:$B$79,MATCH(U200,PARAMETROS!$A$53:$A$79,0)),"")</f>
        <v/>
      </c>
      <c r="W200" s="431"/>
      <c r="X200" s="40"/>
      <c r="Y200" s="22" t="str">
        <f>IFERROR(IF(X200="","",IF(X200="COP","N/A",IF(OR(X200="USD",X200="US"),1,IF(X200="EUR",VLOOKUP(T200,'SH EURO'!$A$6:$B$6567,2,FALSE),"INGRESAR TASA")))),"")</f>
        <v/>
      </c>
      <c r="Z200" s="549" t="str">
        <f t="shared" si="199"/>
        <v/>
      </c>
      <c r="AA200" s="21" t="str">
        <f>IFERROR(IF(X200="","",IF(X200="COP",1,IF(Y200&lt;&gt;"N/A",VLOOKUP(T200,'SH TRM'!$A$9:$B$9145,2,FALSE),"REVISAR"))),"")</f>
        <v/>
      </c>
      <c r="AB200" s="434" t="str">
        <f t="shared" si="200"/>
        <v/>
      </c>
      <c r="AC200" s="348" t="str">
        <f t="shared" si="201"/>
        <v/>
      </c>
      <c r="AD200" s="342" t="str">
        <f t="shared" si="192"/>
        <v/>
      </c>
      <c r="AE200" s="345" t="str">
        <f t="shared" si="266"/>
        <v/>
      </c>
      <c r="AF200" s="908"/>
      <c r="AG200" s="905"/>
      <c r="AH200" s="358"/>
      <c r="AI200" s="266"/>
      <c r="AJ200" s="485"/>
      <c r="AK200" s="485"/>
      <c r="AL200" s="485"/>
      <c r="AM200" s="440"/>
      <c r="AN200" s="440"/>
      <c r="AO200" s="485"/>
      <c r="AP200" s="485"/>
      <c r="AQ200" s="485"/>
    </row>
    <row r="201" spans="1:43" s="246" customFormat="1" ht="30" customHeight="1" x14ac:dyDescent="0.25">
      <c r="A201" s="841" t="s">
        <v>173</v>
      </c>
      <c r="B201" s="26"/>
      <c r="C201" s="27"/>
      <c r="D201" s="335" t="str">
        <f>IFERROR(INDEX(DESEMPATE!$D$3:$D$28,MATCH('EXP ESPEC.'!B201,DESEMPATE!$C$3:$C$28,0)),"")</f>
        <v/>
      </c>
      <c r="E201" s="34"/>
      <c r="F201" s="254"/>
      <c r="G201" s="22"/>
      <c r="H201" s="257"/>
      <c r="I201" s="34"/>
      <c r="J201" s="494"/>
      <c r="K201" s="494"/>
      <c r="L201" s="494"/>
      <c r="M201" s="494"/>
      <c r="N201" s="494" t="str">
        <f t="shared" si="195"/>
        <v/>
      </c>
      <c r="O201" s="494" t="str">
        <f t="shared" si="196"/>
        <v/>
      </c>
      <c r="P201" s="494" t="str">
        <f t="shared" si="197"/>
        <v/>
      </c>
      <c r="Q201" s="494" t="str">
        <f t="shared" si="191"/>
        <v/>
      </c>
      <c r="R201" s="565"/>
      <c r="S201" s="311"/>
      <c r="T201" s="311"/>
      <c r="U201" s="30" t="str">
        <f t="shared" si="198"/>
        <v/>
      </c>
      <c r="V201" s="139" t="str">
        <f>IFERROR(INDEX(PARAMETROS!$B$53:$B$79,MATCH(U201,PARAMETROS!$A$53:$A$79,0)),"")</f>
        <v/>
      </c>
      <c r="W201" s="428"/>
      <c r="X201" s="31"/>
      <c r="Y201" s="22" t="str">
        <f>IFERROR(IF(X201="","",IF(X201="COP","N/A",IF(OR(X201="USD",X201="US"),1,IF(X201="EUR",VLOOKUP(T201,'SH EURO'!$A$6:$B$6567,2,FALSE),"INGRESAR TASA")))),"")</f>
        <v/>
      </c>
      <c r="Z201" s="547" t="str">
        <f t="shared" si="199"/>
        <v/>
      </c>
      <c r="AA201" s="21" t="str">
        <f>IFERROR(IF(X201="","",IF(X201="COP",1,IF(Y201&lt;&gt;"N/A",VLOOKUP(T201,'SH TRM'!$A$9:$B$9145,2,FALSE),"REVISAR"))),"")</f>
        <v/>
      </c>
      <c r="AB201" s="432" t="str">
        <f t="shared" si="200"/>
        <v/>
      </c>
      <c r="AC201" s="346" t="str">
        <f t="shared" si="201"/>
        <v/>
      </c>
      <c r="AD201" s="343" t="str">
        <f t="shared" si="192"/>
        <v/>
      </c>
      <c r="AE201" s="497" t="str">
        <f t="shared" si="266"/>
        <v/>
      </c>
      <c r="AF201" s="906" t="str">
        <f t="shared" ref="AF201" si="269">IFERROR(IF(AND(COUNTIF(N201:N209,"SI")&gt;=2,COUNTIF(O201:O209,"SI")&gt;=1,COUNTIF(P201:P209,"SI")&gt;=1,COUNTIF(Q201:Q209,"SI")&gt;=1,COUNTIF(I201:I209,"SI")&gt;=5),"SI","NO"),"")</f>
        <v>NO</v>
      </c>
      <c r="AG201" s="903">
        <f t="shared" ref="AG201" si="270">IFERROR(IF(AF201="SI",AP201,0),"")</f>
        <v>0</v>
      </c>
      <c r="AH201" s="355"/>
      <c r="AI201" s="266"/>
      <c r="AJ201" s="485"/>
      <c r="AK201" s="485"/>
      <c r="AL201" s="485"/>
      <c r="AM201" s="440">
        <f t="shared" ref="AM201" si="271">COUNTIF(N201:N209,"SI")</f>
        <v>0</v>
      </c>
      <c r="AN201" s="440">
        <f t="shared" ref="AN201" si="272">+IF(AM201&gt;=4,4,AM201)</f>
        <v>0</v>
      </c>
      <c r="AO201" s="485">
        <f t="shared" ref="AO201:AO204" si="273">+AN201*100</f>
        <v>0</v>
      </c>
      <c r="AP201" s="485">
        <f t="shared" ref="AP201" si="274">+SUM(AO201:AO204)</f>
        <v>0</v>
      </c>
      <c r="AQ201" s="485"/>
    </row>
    <row r="202" spans="1:43" s="246" customFormat="1" ht="30" customHeight="1" x14ac:dyDescent="0.25">
      <c r="A202" s="842"/>
      <c r="B202" s="13"/>
      <c r="C202" s="14"/>
      <c r="D202" s="14" t="str">
        <f>IFERROR(INDEX(DESEMPATE!$D$3:$D$28,MATCH('EXP ESPEC.'!B202,DESEMPATE!$C$3:$C$28,0)),"")</f>
        <v/>
      </c>
      <c r="E202" s="141"/>
      <c r="F202" s="255"/>
      <c r="G202" s="22"/>
      <c r="H202" s="256"/>
      <c r="I202" s="22"/>
      <c r="J202" s="492"/>
      <c r="K202" s="492"/>
      <c r="L202" s="492"/>
      <c r="M202" s="492"/>
      <c r="N202" s="492" t="str">
        <f t="shared" si="195"/>
        <v/>
      </c>
      <c r="O202" s="492" t="str">
        <f t="shared" si="196"/>
        <v/>
      </c>
      <c r="P202" s="492" t="str">
        <f t="shared" si="197"/>
        <v/>
      </c>
      <c r="Q202" s="492" t="str">
        <f t="shared" si="191"/>
        <v/>
      </c>
      <c r="R202" s="566"/>
      <c r="S202" s="289"/>
      <c r="T202" s="289"/>
      <c r="U202" s="18" t="str">
        <f t="shared" si="198"/>
        <v/>
      </c>
      <c r="V202" s="19" t="str">
        <f>IFERROR(INDEX(PARAMETROS!$B$53:$B$79,MATCH(U202,PARAMETROS!$A$53:$A$79,0)),"")</f>
        <v/>
      </c>
      <c r="W202" s="429"/>
      <c r="X202" s="19"/>
      <c r="Y202" s="22" t="str">
        <f>IFERROR(IF(X202="","",IF(X202="COP","N/A",IF(OR(X202="USD",X202="US"),1,IF(X202="EUR",VLOOKUP(T202,'SH EURO'!$A$6:$B$6567,2,FALSE),"INGRESAR TASA")))),"")</f>
        <v/>
      </c>
      <c r="Z202" s="548" t="str">
        <f t="shared" si="199"/>
        <v/>
      </c>
      <c r="AA202" s="21" t="str">
        <f>IFERROR(IF(X202="","",IF(X202="COP",1,IF(Y202&lt;&gt;"N/A",VLOOKUP(T202,'SH TRM'!$A$9:$B$9145,2,FALSE),"REVISAR"))),"")</f>
        <v/>
      </c>
      <c r="AB202" s="433" t="str">
        <f t="shared" si="200"/>
        <v/>
      </c>
      <c r="AC202" s="347" t="str">
        <f t="shared" si="201"/>
        <v/>
      </c>
      <c r="AD202" s="343" t="str">
        <f t="shared" si="192"/>
        <v/>
      </c>
      <c r="AE202" s="497" t="str">
        <f t="shared" si="266"/>
        <v/>
      </c>
      <c r="AF202" s="907"/>
      <c r="AG202" s="904"/>
      <c r="AH202" s="512"/>
      <c r="AI202" s="266"/>
      <c r="AJ202" s="485"/>
      <c r="AK202" s="485"/>
      <c r="AL202" s="485"/>
      <c r="AM202" s="440">
        <f t="shared" ref="AM202" si="275">COUNTIF(O201:O209,"SI")</f>
        <v>0</v>
      </c>
      <c r="AN202" s="440">
        <f t="shared" ref="AN202:AN203" si="276">+IF(AM202&gt;=2,2,AM202)</f>
        <v>0</v>
      </c>
      <c r="AO202" s="485">
        <f t="shared" si="273"/>
        <v>0</v>
      </c>
      <c r="AP202" s="485"/>
      <c r="AQ202" s="485"/>
    </row>
    <row r="203" spans="1:43" s="246" customFormat="1" ht="30" customHeight="1" x14ac:dyDescent="0.25">
      <c r="A203" s="842"/>
      <c r="B203" s="13"/>
      <c r="C203" s="14"/>
      <c r="D203" s="14" t="str">
        <f>IFERROR(INDEX(DESEMPATE!$D$3:$D$28,MATCH('EXP ESPEC.'!B203,DESEMPATE!$C$3:$C$28,0)),"")</f>
        <v/>
      </c>
      <c r="E203" s="22"/>
      <c r="F203" s="255"/>
      <c r="G203" s="22"/>
      <c r="H203" s="256"/>
      <c r="I203" s="22"/>
      <c r="J203" s="492"/>
      <c r="K203" s="492"/>
      <c r="L203" s="492"/>
      <c r="M203" s="492"/>
      <c r="N203" s="492" t="str">
        <f t="shared" si="195"/>
        <v/>
      </c>
      <c r="O203" s="492" t="str">
        <f t="shared" si="196"/>
        <v/>
      </c>
      <c r="P203" s="492" t="str">
        <f t="shared" si="197"/>
        <v/>
      </c>
      <c r="Q203" s="492" t="str">
        <f t="shared" si="191"/>
        <v/>
      </c>
      <c r="R203" s="566"/>
      <c r="S203" s="289"/>
      <c r="T203" s="289"/>
      <c r="U203" s="18" t="str">
        <f t="shared" si="198"/>
        <v/>
      </c>
      <c r="V203" s="19" t="str">
        <f>IFERROR(INDEX(PARAMETROS!$B$53:$B$79,MATCH(U203,PARAMETROS!$A$53:$A$79,0)),"")</f>
        <v/>
      </c>
      <c r="W203" s="429"/>
      <c r="X203" s="19"/>
      <c r="Y203" s="22" t="str">
        <f>IFERROR(IF(X203="","",IF(X203="COP","N/A",IF(OR(X203="USD",X203="US"),1,IF(X203="EUR",VLOOKUP(T203,'SH EURO'!$A$6:$B$6567,2,FALSE),"INGRESAR TASA")))),"")</f>
        <v/>
      </c>
      <c r="Z203" s="548" t="str">
        <f t="shared" si="199"/>
        <v/>
      </c>
      <c r="AA203" s="21" t="str">
        <f>IFERROR(IF(X203="","",IF(X203="COP",1,IF(Y203&lt;&gt;"N/A",VLOOKUP(T203,'SH TRM'!$A$9:$B$9145,2,FALSE),"REVISAR"))),"")</f>
        <v/>
      </c>
      <c r="AB203" s="433" t="str">
        <f t="shared" si="200"/>
        <v/>
      </c>
      <c r="AC203" s="347" t="str">
        <f t="shared" si="201"/>
        <v/>
      </c>
      <c r="AD203" s="343" t="str">
        <f t="shared" si="192"/>
        <v/>
      </c>
      <c r="AE203" s="497" t="str">
        <f t="shared" si="266"/>
        <v/>
      </c>
      <c r="AF203" s="907"/>
      <c r="AG203" s="904"/>
      <c r="AH203" s="512"/>
      <c r="AI203" s="266"/>
      <c r="AJ203" s="485"/>
      <c r="AK203" s="485"/>
      <c r="AL203" s="485"/>
      <c r="AM203" s="440">
        <f t="shared" ref="AM203" si="277">COUNTIF(P201:P209,"SI")</f>
        <v>0</v>
      </c>
      <c r="AN203" s="440">
        <f t="shared" si="276"/>
        <v>0</v>
      </c>
      <c r="AO203" s="485">
        <f t="shared" si="273"/>
        <v>0</v>
      </c>
      <c r="AP203" s="485"/>
      <c r="AQ203" s="485"/>
    </row>
    <row r="204" spans="1:43" s="246" customFormat="1" ht="30" customHeight="1" x14ac:dyDescent="0.25">
      <c r="A204" s="842"/>
      <c r="B204" s="13"/>
      <c r="C204" s="14"/>
      <c r="D204" s="14" t="str">
        <f>IFERROR(INDEX(DESEMPATE!$D$3:$D$28,MATCH('EXP ESPEC.'!B204,DESEMPATE!$C$3:$C$28,0)),"")</f>
        <v/>
      </c>
      <c r="E204" s="22"/>
      <c r="F204" s="255"/>
      <c r="G204" s="22"/>
      <c r="H204" s="256"/>
      <c r="I204" s="22"/>
      <c r="J204" s="492"/>
      <c r="K204" s="492"/>
      <c r="L204" s="492"/>
      <c r="M204" s="492"/>
      <c r="N204" s="492" t="str">
        <f t="shared" si="195"/>
        <v/>
      </c>
      <c r="O204" s="492" t="str">
        <f t="shared" si="196"/>
        <v/>
      </c>
      <c r="P204" s="492" t="str">
        <f t="shared" si="197"/>
        <v/>
      </c>
      <c r="Q204" s="492" t="str">
        <f t="shared" si="191"/>
        <v/>
      </c>
      <c r="R204" s="566"/>
      <c r="S204" s="289"/>
      <c r="T204" s="289"/>
      <c r="U204" s="18" t="str">
        <f t="shared" si="198"/>
        <v/>
      </c>
      <c r="V204" s="19" t="str">
        <f>IFERROR(INDEX(PARAMETROS!$B$53:$B$79,MATCH(U204,PARAMETROS!$A$53:$A$79,0)),"")</f>
        <v/>
      </c>
      <c r="W204" s="429"/>
      <c r="X204" s="19"/>
      <c r="Y204" s="22" t="str">
        <f>IFERROR(IF(X204="","",IF(X204="COP","N/A",IF(OR(X204="USD",X204="US"),1,IF(X204="EUR",VLOOKUP(T204,'SH EURO'!$A$6:$B$6567,2,FALSE),"INGRESAR TASA")))),"")</f>
        <v/>
      </c>
      <c r="Z204" s="548" t="str">
        <f t="shared" si="199"/>
        <v/>
      </c>
      <c r="AA204" s="21" t="str">
        <f>IFERROR(IF(X204="","",IF(X204="COP",1,IF(Y204&lt;&gt;"N/A",VLOOKUP(T204,'SH TRM'!$A$9:$B$9145,2,FALSE),"REVISAR"))),"")</f>
        <v/>
      </c>
      <c r="AB204" s="433" t="str">
        <f t="shared" si="200"/>
        <v/>
      </c>
      <c r="AC204" s="347" t="str">
        <f t="shared" si="201"/>
        <v/>
      </c>
      <c r="AD204" s="343" t="str">
        <f t="shared" si="192"/>
        <v/>
      </c>
      <c r="AE204" s="497" t="str">
        <f t="shared" si="266"/>
        <v/>
      </c>
      <c r="AF204" s="907"/>
      <c r="AG204" s="904"/>
      <c r="AH204" s="512"/>
      <c r="AI204" s="266"/>
      <c r="AJ204" s="485"/>
      <c r="AK204" s="485"/>
      <c r="AL204" s="485"/>
      <c r="AM204" s="440">
        <f t="shared" ref="AM204" si="278">COUNTIF(Q201:Q209,"SI")</f>
        <v>0</v>
      </c>
      <c r="AN204" s="440">
        <f t="shared" ref="AN204" si="279">+IF(AM204&gt;=1,1,AM204)</f>
        <v>0</v>
      </c>
      <c r="AO204" s="485">
        <f t="shared" si="273"/>
        <v>0</v>
      </c>
      <c r="AP204" s="485"/>
      <c r="AQ204" s="485"/>
    </row>
    <row r="205" spans="1:43" s="246" customFormat="1" ht="30" customHeight="1" x14ac:dyDescent="0.25">
      <c r="A205" s="842"/>
      <c r="B205" s="13"/>
      <c r="C205" s="14"/>
      <c r="D205" s="14" t="str">
        <f>IFERROR(INDEX(DESEMPATE!$D$3:$D$28,MATCH('EXP ESPEC.'!B205,DESEMPATE!$C$3:$C$28,0)),"")</f>
        <v/>
      </c>
      <c r="E205" s="22"/>
      <c r="F205" s="255"/>
      <c r="G205" s="22"/>
      <c r="H205" s="256"/>
      <c r="I205" s="22"/>
      <c r="J205" s="492"/>
      <c r="K205" s="492"/>
      <c r="L205" s="492"/>
      <c r="M205" s="492"/>
      <c r="N205" s="492" t="str">
        <f t="shared" si="195"/>
        <v/>
      </c>
      <c r="O205" s="492" t="str">
        <f t="shared" si="196"/>
        <v/>
      </c>
      <c r="P205" s="492" t="str">
        <f t="shared" si="197"/>
        <v/>
      </c>
      <c r="Q205" s="492" t="str">
        <f t="shared" ref="Q205:Q227" si="280">IF(OR(I205="",M205=""),"",IF(I205="NO","NO",M205))</f>
        <v/>
      </c>
      <c r="R205" s="566"/>
      <c r="S205" s="289"/>
      <c r="T205" s="289"/>
      <c r="U205" s="18" t="str">
        <f t="shared" si="198"/>
        <v/>
      </c>
      <c r="V205" s="19" t="str">
        <f>IFERROR(INDEX(PARAMETROS!$B$53:$B$79,MATCH(U205,PARAMETROS!$A$53:$A$79,0)),"")</f>
        <v/>
      </c>
      <c r="W205" s="429"/>
      <c r="X205" s="19"/>
      <c r="Y205" s="22" t="str">
        <f>IFERROR(IF(X205="","",IF(X205="COP","N/A",IF(OR(X205="USD",X205="US"),1,IF(X205="EUR",VLOOKUP(T205,'SH EURO'!$A$6:$B$6567,2,FALSE),"INGRESAR TASA")))),"")</f>
        <v/>
      </c>
      <c r="Z205" s="548" t="str">
        <f t="shared" si="199"/>
        <v/>
      </c>
      <c r="AA205" s="21" t="str">
        <f>IFERROR(IF(X205="","",IF(X205="COP",1,IF(Y205&lt;&gt;"N/A",VLOOKUP(T205,'SH TRM'!$A$9:$B$9145,2,FALSE),"REVISAR"))),"")</f>
        <v/>
      </c>
      <c r="AB205" s="433" t="str">
        <f t="shared" si="200"/>
        <v/>
      </c>
      <c r="AC205" s="347" t="str">
        <f t="shared" si="201"/>
        <v/>
      </c>
      <c r="AD205" s="343" t="str">
        <f t="shared" ref="AD205:AD236" si="281">IFERROR(IF(OR(I205="",I205="NO"),"",IFERROR(AC205*R205,"")),"")</f>
        <v/>
      </c>
      <c r="AE205" s="497" t="str">
        <f t="shared" si="266"/>
        <v/>
      </c>
      <c r="AF205" s="907"/>
      <c r="AG205" s="904"/>
      <c r="AH205" s="512"/>
      <c r="AI205" s="266"/>
      <c r="AJ205" s="485"/>
      <c r="AK205" s="485"/>
      <c r="AL205" s="485"/>
      <c r="AM205" s="440"/>
      <c r="AN205" s="440"/>
      <c r="AO205" s="485"/>
      <c r="AP205" s="485"/>
      <c r="AQ205" s="485"/>
    </row>
    <row r="206" spans="1:43" s="246" customFormat="1" ht="30" customHeight="1" x14ac:dyDescent="0.25">
      <c r="A206" s="842"/>
      <c r="B206" s="13"/>
      <c r="C206" s="14"/>
      <c r="D206" s="14" t="str">
        <f>IFERROR(INDEX(DESEMPATE!$D$3:$D$28,MATCH('EXP ESPEC.'!B206,DESEMPATE!$C$3:$C$28,0)),"")</f>
        <v/>
      </c>
      <c r="E206" s="22"/>
      <c r="F206" s="255"/>
      <c r="G206" s="22"/>
      <c r="H206" s="256"/>
      <c r="I206" s="22"/>
      <c r="J206" s="492"/>
      <c r="K206" s="492"/>
      <c r="L206" s="492"/>
      <c r="M206" s="492"/>
      <c r="N206" s="492" t="str">
        <f t="shared" si="195"/>
        <v/>
      </c>
      <c r="O206" s="492" t="str">
        <f t="shared" si="196"/>
        <v/>
      </c>
      <c r="P206" s="492" t="str">
        <f t="shared" si="197"/>
        <v/>
      </c>
      <c r="Q206" s="492" t="str">
        <f t="shared" si="280"/>
        <v/>
      </c>
      <c r="R206" s="566"/>
      <c r="S206" s="289"/>
      <c r="T206" s="289"/>
      <c r="U206" s="18" t="str">
        <f t="shared" si="198"/>
        <v/>
      </c>
      <c r="V206" s="19" t="str">
        <f>IFERROR(INDEX(PARAMETROS!$B$53:$B$79,MATCH(U206,PARAMETROS!$A$53:$A$79,0)),"")</f>
        <v/>
      </c>
      <c r="W206" s="429"/>
      <c r="X206" s="19"/>
      <c r="Y206" s="22" t="str">
        <f>IFERROR(IF(X206="","",IF(X206="COP","N/A",IF(OR(X206="USD",X206="US"),1,IF(X206="EUR",VLOOKUP(T206,'SH EURO'!$A$6:$B$6567,2,FALSE),"INGRESAR TASA")))),"")</f>
        <v/>
      </c>
      <c r="Z206" s="548" t="str">
        <f t="shared" si="199"/>
        <v/>
      </c>
      <c r="AA206" s="21" t="str">
        <f>IFERROR(IF(X206="","",IF(X206="COP",1,IF(Y206&lt;&gt;"N/A",VLOOKUP(T206,'SH TRM'!$A$9:$B$9145,2,FALSE),"REVISAR"))),"")</f>
        <v/>
      </c>
      <c r="AB206" s="433" t="str">
        <f t="shared" si="200"/>
        <v/>
      </c>
      <c r="AC206" s="347" t="str">
        <f t="shared" si="201"/>
        <v/>
      </c>
      <c r="AD206" s="343" t="str">
        <f t="shared" si="281"/>
        <v/>
      </c>
      <c r="AE206" s="497" t="str">
        <f t="shared" si="266"/>
        <v/>
      </c>
      <c r="AF206" s="907"/>
      <c r="AG206" s="904"/>
      <c r="AH206" s="512"/>
      <c r="AI206" s="266"/>
      <c r="AJ206" s="485"/>
      <c r="AK206" s="485"/>
      <c r="AL206" s="485"/>
      <c r="AM206" s="440"/>
      <c r="AN206" s="440"/>
      <c r="AO206" s="485"/>
      <c r="AP206" s="485"/>
      <c r="AQ206" s="485"/>
    </row>
    <row r="207" spans="1:43" s="246" customFormat="1" ht="30" customHeight="1" x14ac:dyDescent="0.25">
      <c r="A207" s="843"/>
      <c r="B207" s="13"/>
      <c r="C207" s="14"/>
      <c r="D207" s="14" t="str">
        <f>IFERROR(INDEX(DESEMPATE!$D$3:$D$28,MATCH('EXP ESPEC.'!B207,DESEMPATE!$C$3:$C$28,0)),"")</f>
        <v/>
      </c>
      <c r="E207" s="22"/>
      <c r="F207" s="255"/>
      <c r="G207" s="22"/>
      <c r="H207" s="256"/>
      <c r="I207" s="22"/>
      <c r="J207" s="492"/>
      <c r="K207" s="492"/>
      <c r="L207" s="492"/>
      <c r="M207" s="492"/>
      <c r="N207" s="492" t="str">
        <f t="shared" si="195"/>
        <v/>
      </c>
      <c r="O207" s="492" t="str">
        <f t="shared" si="196"/>
        <v/>
      </c>
      <c r="P207" s="492" t="str">
        <f t="shared" si="197"/>
        <v/>
      </c>
      <c r="Q207" s="492" t="str">
        <f t="shared" si="280"/>
        <v/>
      </c>
      <c r="R207" s="566"/>
      <c r="S207" s="289"/>
      <c r="T207" s="289"/>
      <c r="U207" s="18" t="str">
        <f t="shared" si="198"/>
        <v/>
      </c>
      <c r="V207" s="19" t="str">
        <f>IFERROR(INDEX(PARAMETROS!$B$53:$B$79,MATCH(U207,PARAMETROS!$A$53:$A$79,0)),"")</f>
        <v/>
      </c>
      <c r="W207" s="429"/>
      <c r="X207" s="19"/>
      <c r="Y207" s="22" t="str">
        <f>IFERROR(IF(X207="","",IF(X207="COP","N/A",IF(OR(X207="USD",X207="US"),1,IF(X207="EUR",VLOOKUP(T207,'SH EURO'!$A$6:$B$6567,2,FALSE),"INGRESAR TASA")))),"")</f>
        <v/>
      </c>
      <c r="Z207" s="548" t="str">
        <f t="shared" si="199"/>
        <v/>
      </c>
      <c r="AA207" s="21" t="str">
        <f>IFERROR(IF(X207="","",IF(X207="COP",1,IF(Y207&lt;&gt;"N/A",VLOOKUP(T207,'SH TRM'!$A$9:$B$9145,2,FALSE),"REVISAR"))),"")</f>
        <v/>
      </c>
      <c r="AB207" s="433" t="str">
        <f t="shared" si="200"/>
        <v/>
      </c>
      <c r="AC207" s="347" t="str">
        <f t="shared" si="201"/>
        <v/>
      </c>
      <c r="AD207" s="343" t="str">
        <f t="shared" si="281"/>
        <v/>
      </c>
      <c r="AE207" s="497" t="str">
        <f t="shared" si="266"/>
        <v/>
      </c>
      <c r="AF207" s="907"/>
      <c r="AG207" s="904"/>
      <c r="AH207" s="350"/>
      <c r="AI207" s="266"/>
      <c r="AJ207" s="485"/>
      <c r="AK207" s="485"/>
      <c r="AL207" s="485"/>
      <c r="AM207" s="440"/>
      <c r="AN207" s="440"/>
      <c r="AO207" s="485"/>
      <c r="AP207" s="485"/>
      <c r="AQ207" s="485"/>
    </row>
    <row r="208" spans="1:43" s="246" customFormat="1" ht="30" customHeight="1" x14ac:dyDescent="0.25">
      <c r="A208" s="843"/>
      <c r="B208" s="13"/>
      <c r="C208" s="14"/>
      <c r="D208" s="14" t="str">
        <f>IFERROR(INDEX(DESEMPATE!$D$3:$D$28,MATCH('EXP ESPEC.'!B208,DESEMPATE!$C$3:$C$28,0)),"")</f>
        <v/>
      </c>
      <c r="E208" s="22"/>
      <c r="F208" s="255"/>
      <c r="G208" s="22"/>
      <c r="H208" s="256"/>
      <c r="I208" s="22"/>
      <c r="J208" s="492"/>
      <c r="K208" s="492"/>
      <c r="L208" s="492"/>
      <c r="M208" s="492"/>
      <c r="N208" s="492" t="str">
        <f t="shared" si="195"/>
        <v/>
      </c>
      <c r="O208" s="492" t="str">
        <f t="shared" si="196"/>
        <v/>
      </c>
      <c r="P208" s="492" t="str">
        <f t="shared" si="197"/>
        <v/>
      </c>
      <c r="Q208" s="492" t="str">
        <f t="shared" si="280"/>
        <v/>
      </c>
      <c r="R208" s="567"/>
      <c r="S208" s="289"/>
      <c r="T208" s="289"/>
      <c r="U208" s="18" t="str">
        <f t="shared" si="198"/>
        <v/>
      </c>
      <c r="V208" s="19" t="str">
        <f>IFERROR(INDEX(PARAMETROS!$B$53:$B$79,MATCH(U208,PARAMETROS!$A$53:$A$79,0)),"")</f>
        <v/>
      </c>
      <c r="W208" s="430"/>
      <c r="X208" s="20"/>
      <c r="Y208" s="22" t="str">
        <f>IFERROR(IF(X208="","",IF(X208="COP","N/A",IF(OR(X208="USD",X208="US"),1,IF(X208="EUR",VLOOKUP(T208,'SH EURO'!$A$6:$B$6567,2,FALSE),"INGRESAR TASA")))),"")</f>
        <v/>
      </c>
      <c r="Z208" s="548" t="str">
        <f t="shared" si="199"/>
        <v/>
      </c>
      <c r="AA208" s="21" t="str">
        <f>IFERROR(IF(X208="","",IF(X208="COP",1,IF(Y208&lt;&gt;"N/A",VLOOKUP(T208,'SH TRM'!$A$9:$B$9145,2,FALSE),"REVISAR"))),"")</f>
        <v/>
      </c>
      <c r="AB208" s="433" t="str">
        <f t="shared" si="200"/>
        <v/>
      </c>
      <c r="AC208" s="347" t="str">
        <f t="shared" si="201"/>
        <v/>
      </c>
      <c r="AD208" s="343" t="str">
        <f t="shared" si="281"/>
        <v/>
      </c>
      <c r="AE208" s="497" t="str">
        <f t="shared" si="266"/>
        <v/>
      </c>
      <c r="AF208" s="907"/>
      <c r="AG208" s="904"/>
      <c r="AH208" s="350"/>
      <c r="AI208" s="266"/>
      <c r="AJ208" s="485"/>
      <c r="AK208" s="485"/>
      <c r="AL208" s="485"/>
      <c r="AM208" s="440"/>
      <c r="AN208" s="440"/>
      <c r="AO208" s="485"/>
      <c r="AP208" s="485"/>
      <c r="AQ208" s="485"/>
    </row>
    <row r="209" spans="1:43" s="246" customFormat="1" ht="30" customHeight="1" thickBot="1" x14ac:dyDescent="0.3">
      <c r="A209" s="844"/>
      <c r="B209" s="35"/>
      <c r="C209" s="47"/>
      <c r="D209" s="47" t="str">
        <f>IFERROR(INDEX(DESEMPATE!$D$3:$D$28,MATCH('EXP ESPEC.'!B209,DESEMPATE!$C$3:$C$28,0)),"")</f>
        <v/>
      </c>
      <c r="E209" s="138"/>
      <c r="F209" s="260"/>
      <c r="G209" s="138"/>
      <c r="H209" s="258"/>
      <c r="I209" s="138"/>
      <c r="J209" s="493"/>
      <c r="K209" s="493"/>
      <c r="L209" s="493"/>
      <c r="M209" s="493"/>
      <c r="N209" s="493" t="str">
        <f t="shared" si="195"/>
        <v/>
      </c>
      <c r="O209" s="493" t="str">
        <f t="shared" si="196"/>
        <v/>
      </c>
      <c r="P209" s="493" t="str">
        <f t="shared" si="197"/>
        <v/>
      </c>
      <c r="Q209" s="493" t="str">
        <f t="shared" si="280"/>
        <v/>
      </c>
      <c r="R209" s="568"/>
      <c r="S209" s="312"/>
      <c r="T209" s="312"/>
      <c r="U209" s="38" t="str">
        <f t="shared" si="198"/>
        <v/>
      </c>
      <c r="V209" s="24" t="str">
        <f>IFERROR(INDEX(PARAMETROS!$B$53:$B$79,MATCH(U209,PARAMETROS!$A$53:$A$79,0)),"")</f>
        <v/>
      </c>
      <c r="W209" s="431"/>
      <c r="X209" s="40"/>
      <c r="Y209" s="22" t="str">
        <f>IFERROR(IF(X209="","",IF(X209="COP","N/A",IF(OR(X209="USD",X209="US"),1,IF(X209="EUR",VLOOKUP(T209,'SH EURO'!$A$6:$B$6567,2,FALSE),"INGRESAR TASA")))),"")</f>
        <v/>
      </c>
      <c r="Z209" s="549" t="str">
        <f t="shared" si="199"/>
        <v/>
      </c>
      <c r="AA209" s="21" t="str">
        <f>IFERROR(IF(X209="","",IF(X209="COP",1,IF(Y209&lt;&gt;"N/A",VLOOKUP(T209,'SH TRM'!$A$9:$B$9145,2,FALSE),"REVISAR"))),"")</f>
        <v/>
      </c>
      <c r="AB209" s="434" t="str">
        <f t="shared" si="200"/>
        <v/>
      </c>
      <c r="AC209" s="348" t="str">
        <f t="shared" si="201"/>
        <v/>
      </c>
      <c r="AD209" s="342" t="str">
        <f t="shared" si="281"/>
        <v/>
      </c>
      <c r="AE209" s="345" t="str">
        <f t="shared" si="266"/>
        <v/>
      </c>
      <c r="AF209" s="908"/>
      <c r="AG209" s="905"/>
      <c r="AH209" s="358"/>
      <c r="AI209" s="266"/>
      <c r="AJ209" s="485"/>
      <c r="AK209" s="485"/>
      <c r="AL209" s="485"/>
      <c r="AM209" s="440"/>
      <c r="AN209" s="440"/>
      <c r="AO209" s="485"/>
      <c r="AP209" s="485"/>
      <c r="AQ209" s="485"/>
    </row>
    <row r="210" spans="1:43" s="246" customFormat="1" ht="30" customHeight="1" x14ac:dyDescent="0.25">
      <c r="A210" s="841" t="s">
        <v>174</v>
      </c>
      <c r="B210" s="26"/>
      <c r="C210" s="27"/>
      <c r="D210" s="335" t="str">
        <f>IFERROR(INDEX(DESEMPATE!$D$3:$D$28,MATCH('EXP ESPEC.'!B210,DESEMPATE!$C$3:$C$28,0)),"")</f>
        <v/>
      </c>
      <c r="E210" s="34"/>
      <c r="F210" s="254"/>
      <c r="G210" s="22"/>
      <c r="H210" s="257"/>
      <c r="I210" s="34"/>
      <c r="J210" s="494"/>
      <c r="K210" s="494"/>
      <c r="L210" s="494"/>
      <c r="M210" s="494"/>
      <c r="N210" s="494" t="str">
        <f t="shared" ref="N210:N227" si="282">IF(OR(I210="",J210=""),"",IF(I210="NO","NO",J210))</f>
        <v/>
      </c>
      <c r="O210" s="494" t="str">
        <f t="shared" ref="O210:O236" si="283">IF(OR(I210="",K210=""),"",IF(I210="NO","NO",K210))</f>
        <v/>
      </c>
      <c r="P210" s="494" t="str">
        <f t="shared" ref="P210:P227" si="284">IF(OR(I210="",L210=""),"",IF(I210="NO","NO",L210))</f>
        <v/>
      </c>
      <c r="Q210" s="494" t="str">
        <f t="shared" si="280"/>
        <v/>
      </c>
      <c r="R210" s="565"/>
      <c r="S210" s="311"/>
      <c r="T210" s="311"/>
      <c r="U210" s="30" t="str">
        <f t="shared" ref="U210:U236" si="285">IFERROR(IF(T210="","",YEAR(T210)),"")</f>
        <v/>
      </c>
      <c r="V210" s="139" t="str">
        <f>IFERROR(INDEX(PARAMETROS!$B$53:$B$79,MATCH(U210,PARAMETROS!$A$53:$A$79,0)),"")</f>
        <v/>
      </c>
      <c r="W210" s="428"/>
      <c r="X210" s="31"/>
      <c r="Y210" s="22" t="str">
        <f>IFERROR(IF(X210="","",IF(X210="COP","N/A",IF(OR(X210="USD",X210="US"),1,IF(X210="EUR",VLOOKUP(T210,'SH EURO'!$A$6:$B$6567,2,FALSE),"INGRESAR TASA")))),"")</f>
        <v/>
      </c>
      <c r="Z210" s="547" t="str">
        <f t="shared" ref="Z210:Z236" si="286">IFERROR(IF(W210="","",IF(Y210="INGRESAR TASA","INGRESAR TASA USD",IF(Y210="N/A","N/A",W210*Y210))),"")</f>
        <v/>
      </c>
      <c r="AA210" s="21" t="str">
        <f>IFERROR(IF(X210="","",IF(X210="COP",1,IF(Y210&lt;&gt;"N/A",VLOOKUP(T210,'SH TRM'!$A$9:$B$9145,2,FALSE),"REVISAR"))),"")</f>
        <v/>
      </c>
      <c r="AB210" s="432" t="str">
        <f t="shared" ref="AB210:AB236" si="287">IFERROR(IF(AA210&lt;&gt;"",IF(X210&lt;&gt;"COP",Z210*AA210,W210),""),"")</f>
        <v/>
      </c>
      <c r="AC210" s="346" t="str">
        <f t="shared" ref="AC210:AC236" si="288">IFERROR(AB210/V210,"")</f>
        <v/>
      </c>
      <c r="AD210" s="343" t="str">
        <f t="shared" si="281"/>
        <v/>
      </c>
      <c r="AE210" s="497" t="str">
        <f t="shared" si="266"/>
        <v/>
      </c>
      <c r="AF210" s="906" t="str">
        <f t="shared" ref="AF210" si="289">IFERROR(IF(AND(COUNTIF(N210:N218,"SI")&gt;=2,COUNTIF(O210:O218,"SI")&gt;=1,COUNTIF(P210:P218,"SI")&gt;=1,COUNTIF(Q210:Q218,"SI")&gt;=1,COUNTIF(I210:I218,"SI")&gt;=5),"SI","NO"),"")</f>
        <v>NO</v>
      </c>
      <c r="AG210" s="903">
        <f t="shared" ref="AG210" si="290">IFERROR(IF(AF210="SI",AP210,0),"")</f>
        <v>0</v>
      </c>
      <c r="AH210" s="355"/>
      <c r="AI210" s="266"/>
      <c r="AJ210" s="485"/>
      <c r="AK210" s="485"/>
      <c r="AL210" s="485"/>
      <c r="AM210" s="440">
        <f t="shared" ref="AM210" si="291">COUNTIF(N210:N218,"SI")</f>
        <v>0</v>
      </c>
      <c r="AN210" s="440">
        <f t="shared" ref="AN210" si="292">+IF(AM210&gt;=4,4,AM210)</f>
        <v>0</v>
      </c>
      <c r="AO210" s="485">
        <f t="shared" ref="AO210:AO213" si="293">+AN210*100</f>
        <v>0</v>
      </c>
      <c r="AP210" s="485">
        <f t="shared" ref="AP210" si="294">+SUM(AO210:AO213)</f>
        <v>0</v>
      </c>
      <c r="AQ210" s="485"/>
    </row>
    <row r="211" spans="1:43" s="246" customFormat="1" ht="30" customHeight="1" x14ac:dyDescent="0.25">
      <c r="A211" s="842"/>
      <c r="B211" s="13"/>
      <c r="C211" s="14"/>
      <c r="D211" s="14" t="str">
        <f>IFERROR(INDEX(DESEMPATE!$D$3:$D$28,MATCH('EXP ESPEC.'!B211,DESEMPATE!$C$3:$C$28,0)),"")</f>
        <v/>
      </c>
      <c r="E211" s="141"/>
      <c r="F211" s="255"/>
      <c r="G211" s="22"/>
      <c r="H211" s="256"/>
      <c r="I211" s="22"/>
      <c r="J211" s="492"/>
      <c r="K211" s="492"/>
      <c r="L211" s="492"/>
      <c r="M211" s="492"/>
      <c r="N211" s="492" t="str">
        <f t="shared" si="282"/>
        <v/>
      </c>
      <c r="O211" s="492" t="str">
        <f t="shared" si="283"/>
        <v/>
      </c>
      <c r="P211" s="492" t="str">
        <f t="shared" si="284"/>
        <v/>
      </c>
      <c r="Q211" s="492" t="str">
        <f t="shared" si="280"/>
        <v/>
      </c>
      <c r="R211" s="566"/>
      <c r="S211" s="289"/>
      <c r="T211" s="289"/>
      <c r="U211" s="18" t="str">
        <f t="shared" si="285"/>
        <v/>
      </c>
      <c r="V211" s="19" t="str">
        <f>IFERROR(INDEX(PARAMETROS!$B$53:$B$79,MATCH(U211,PARAMETROS!$A$53:$A$79,0)),"")</f>
        <v/>
      </c>
      <c r="W211" s="429"/>
      <c r="X211" s="19"/>
      <c r="Y211" s="22" t="str">
        <f>IFERROR(IF(X211="","",IF(X211="COP","N/A",IF(OR(X211="USD",X211="US"),1,IF(X211="EUR",VLOOKUP(T211,'SH EURO'!$A$6:$B$6567,2,FALSE),"INGRESAR TASA")))),"")</f>
        <v/>
      </c>
      <c r="Z211" s="548" t="str">
        <f t="shared" si="286"/>
        <v/>
      </c>
      <c r="AA211" s="21" t="str">
        <f>IFERROR(IF(X211="","",IF(X211="COP",1,IF(Y211&lt;&gt;"N/A",VLOOKUP(T211,'SH TRM'!$A$9:$B$9145,2,FALSE),"REVISAR"))),"")</f>
        <v/>
      </c>
      <c r="AB211" s="433" t="str">
        <f t="shared" si="287"/>
        <v/>
      </c>
      <c r="AC211" s="347" t="str">
        <f t="shared" si="288"/>
        <v/>
      </c>
      <c r="AD211" s="343" t="str">
        <f t="shared" si="281"/>
        <v/>
      </c>
      <c r="AE211" s="497" t="str">
        <f t="shared" si="266"/>
        <v/>
      </c>
      <c r="AF211" s="907"/>
      <c r="AG211" s="904"/>
      <c r="AH211" s="512"/>
      <c r="AI211" s="266"/>
      <c r="AJ211" s="485"/>
      <c r="AK211" s="485"/>
      <c r="AL211" s="485"/>
      <c r="AM211" s="440">
        <f t="shared" ref="AM211" si="295">COUNTIF(O210:O218,"SI")</f>
        <v>0</v>
      </c>
      <c r="AN211" s="440">
        <f t="shared" ref="AN211:AN212" si="296">+IF(AM211&gt;=2,2,AM211)</f>
        <v>0</v>
      </c>
      <c r="AO211" s="485">
        <f t="shared" si="293"/>
        <v>0</v>
      </c>
      <c r="AP211" s="485"/>
      <c r="AQ211" s="485"/>
    </row>
    <row r="212" spans="1:43" s="246" customFormat="1" ht="30" customHeight="1" x14ac:dyDescent="0.25">
      <c r="A212" s="842"/>
      <c r="B212" s="13"/>
      <c r="C212" s="14"/>
      <c r="D212" s="14" t="str">
        <f>IFERROR(INDEX(DESEMPATE!$D$3:$D$28,MATCH('EXP ESPEC.'!B212,DESEMPATE!$C$3:$C$28,0)),"")</f>
        <v/>
      </c>
      <c r="E212" s="22"/>
      <c r="F212" s="255"/>
      <c r="G212" s="22"/>
      <c r="H212" s="256"/>
      <c r="I212" s="22"/>
      <c r="J212" s="492"/>
      <c r="K212" s="492"/>
      <c r="L212" s="492"/>
      <c r="M212" s="492"/>
      <c r="N212" s="492" t="str">
        <f t="shared" si="282"/>
        <v/>
      </c>
      <c r="O212" s="492" t="str">
        <f t="shared" si="283"/>
        <v/>
      </c>
      <c r="P212" s="492" t="str">
        <f t="shared" si="284"/>
        <v/>
      </c>
      <c r="Q212" s="492" t="str">
        <f t="shared" si="280"/>
        <v/>
      </c>
      <c r="R212" s="566"/>
      <c r="S212" s="289"/>
      <c r="T212" s="289"/>
      <c r="U212" s="18" t="str">
        <f t="shared" si="285"/>
        <v/>
      </c>
      <c r="V212" s="19" t="str">
        <f>IFERROR(INDEX(PARAMETROS!$B$53:$B$79,MATCH(U212,PARAMETROS!$A$53:$A$79,0)),"")</f>
        <v/>
      </c>
      <c r="W212" s="429"/>
      <c r="X212" s="19"/>
      <c r="Y212" s="22" t="str">
        <f>IFERROR(IF(X212="","",IF(X212="COP","N/A",IF(OR(X212="USD",X212="US"),1,IF(X212="EUR",VLOOKUP(T212,'SH EURO'!$A$6:$B$6567,2,FALSE),"INGRESAR TASA")))),"")</f>
        <v/>
      </c>
      <c r="Z212" s="548" t="str">
        <f t="shared" si="286"/>
        <v/>
      </c>
      <c r="AA212" s="21" t="str">
        <f>IFERROR(IF(X212="","",IF(X212="COP",1,IF(Y212&lt;&gt;"N/A",VLOOKUP(T212,'SH TRM'!$A$9:$B$9145,2,FALSE),"REVISAR"))),"")</f>
        <v/>
      </c>
      <c r="AB212" s="433" t="str">
        <f t="shared" si="287"/>
        <v/>
      </c>
      <c r="AC212" s="347" t="str">
        <f t="shared" si="288"/>
        <v/>
      </c>
      <c r="AD212" s="343" t="str">
        <f t="shared" si="281"/>
        <v/>
      </c>
      <c r="AE212" s="497" t="str">
        <f t="shared" si="266"/>
        <v/>
      </c>
      <c r="AF212" s="907"/>
      <c r="AG212" s="904"/>
      <c r="AH212" s="512"/>
      <c r="AI212" s="266"/>
      <c r="AJ212" s="485"/>
      <c r="AK212" s="485"/>
      <c r="AL212" s="485"/>
      <c r="AM212" s="440">
        <f t="shared" ref="AM212" si="297">COUNTIF(P210:P218,"SI")</f>
        <v>0</v>
      </c>
      <c r="AN212" s="440">
        <f t="shared" si="296"/>
        <v>0</v>
      </c>
      <c r="AO212" s="485">
        <f t="shared" si="293"/>
        <v>0</v>
      </c>
      <c r="AP212" s="485"/>
      <c r="AQ212" s="485"/>
    </row>
    <row r="213" spans="1:43" s="246" customFormat="1" ht="30" customHeight="1" x14ac:dyDescent="0.25">
      <c r="A213" s="842"/>
      <c r="B213" s="13"/>
      <c r="C213" s="14"/>
      <c r="D213" s="14" t="str">
        <f>IFERROR(INDEX(DESEMPATE!$D$3:$D$28,MATCH('EXP ESPEC.'!B213,DESEMPATE!$C$3:$C$28,0)),"")</f>
        <v/>
      </c>
      <c r="E213" s="22"/>
      <c r="F213" s="255"/>
      <c r="G213" s="22"/>
      <c r="H213" s="256"/>
      <c r="I213" s="22"/>
      <c r="J213" s="492"/>
      <c r="K213" s="492"/>
      <c r="L213" s="492"/>
      <c r="M213" s="492"/>
      <c r="N213" s="492" t="str">
        <f t="shared" si="282"/>
        <v/>
      </c>
      <c r="O213" s="492" t="str">
        <f t="shared" si="283"/>
        <v/>
      </c>
      <c r="P213" s="492" t="str">
        <f t="shared" si="284"/>
        <v/>
      </c>
      <c r="Q213" s="492" t="str">
        <f t="shared" si="280"/>
        <v/>
      </c>
      <c r="R213" s="566"/>
      <c r="S213" s="289"/>
      <c r="T213" s="289"/>
      <c r="U213" s="18" t="str">
        <f t="shared" si="285"/>
        <v/>
      </c>
      <c r="V213" s="19" t="str">
        <f>IFERROR(INDEX(PARAMETROS!$B$53:$B$79,MATCH(U213,PARAMETROS!$A$53:$A$79,0)),"")</f>
        <v/>
      </c>
      <c r="W213" s="429"/>
      <c r="X213" s="19"/>
      <c r="Y213" s="22" t="str">
        <f>IFERROR(IF(X213="","",IF(X213="COP","N/A",IF(OR(X213="USD",X213="US"),1,IF(X213="EUR",VLOOKUP(T213,'SH EURO'!$A$6:$B$6567,2,FALSE),"INGRESAR TASA")))),"")</f>
        <v/>
      </c>
      <c r="Z213" s="548" t="str">
        <f t="shared" si="286"/>
        <v/>
      </c>
      <c r="AA213" s="21" t="str">
        <f>IFERROR(IF(X213="","",IF(X213="COP",1,IF(Y213&lt;&gt;"N/A",VLOOKUP(T213,'SH TRM'!$A$9:$B$9145,2,FALSE),"REVISAR"))),"")</f>
        <v/>
      </c>
      <c r="AB213" s="433" t="str">
        <f t="shared" si="287"/>
        <v/>
      </c>
      <c r="AC213" s="347" t="str">
        <f t="shared" si="288"/>
        <v/>
      </c>
      <c r="AD213" s="343" t="str">
        <f t="shared" si="281"/>
        <v/>
      </c>
      <c r="AE213" s="497" t="str">
        <f t="shared" si="266"/>
        <v/>
      </c>
      <c r="AF213" s="907"/>
      <c r="AG213" s="904"/>
      <c r="AH213" s="512"/>
      <c r="AI213" s="266"/>
      <c r="AJ213" s="485"/>
      <c r="AK213" s="485"/>
      <c r="AL213" s="485"/>
      <c r="AM213" s="440">
        <f t="shared" ref="AM213" si="298">COUNTIF(Q210:Q218,"SI")</f>
        <v>0</v>
      </c>
      <c r="AN213" s="440">
        <f t="shared" ref="AN213" si="299">+IF(AM213&gt;=1,1,AM213)</f>
        <v>0</v>
      </c>
      <c r="AO213" s="485">
        <f t="shared" si="293"/>
        <v>0</v>
      </c>
      <c r="AP213" s="485"/>
      <c r="AQ213" s="485"/>
    </row>
    <row r="214" spans="1:43" s="246" customFormat="1" ht="30" customHeight="1" x14ac:dyDescent="0.25">
      <c r="A214" s="842"/>
      <c r="B214" s="13"/>
      <c r="C214" s="14"/>
      <c r="D214" s="14" t="str">
        <f>IFERROR(INDEX(DESEMPATE!$D$3:$D$28,MATCH('EXP ESPEC.'!B214,DESEMPATE!$C$3:$C$28,0)),"")</f>
        <v/>
      </c>
      <c r="E214" s="22"/>
      <c r="F214" s="255"/>
      <c r="G214" s="22"/>
      <c r="H214" s="256"/>
      <c r="I214" s="22"/>
      <c r="J214" s="492"/>
      <c r="K214" s="492"/>
      <c r="L214" s="492"/>
      <c r="M214" s="492"/>
      <c r="N214" s="492" t="str">
        <f t="shared" si="282"/>
        <v/>
      </c>
      <c r="O214" s="492" t="str">
        <f t="shared" si="283"/>
        <v/>
      </c>
      <c r="P214" s="492" t="str">
        <f t="shared" si="284"/>
        <v/>
      </c>
      <c r="Q214" s="492" t="str">
        <f t="shared" si="280"/>
        <v/>
      </c>
      <c r="R214" s="566"/>
      <c r="S214" s="289"/>
      <c r="T214" s="289"/>
      <c r="U214" s="18" t="str">
        <f t="shared" si="285"/>
        <v/>
      </c>
      <c r="V214" s="19" t="str">
        <f>IFERROR(INDEX(PARAMETROS!$B$53:$B$79,MATCH(U214,PARAMETROS!$A$53:$A$79,0)),"")</f>
        <v/>
      </c>
      <c r="W214" s="429"/>
      <c r="X214" s="19"/>
      <c r="Y214" s="22" t="str">
        <f>IFERROR(IF(X214="","",IF(X214="COP","N/A",IF(OR(X214="USD",X214="US"),1,IF(X214="EUR",VLOOKUP(T214,'SH EURO'!$A$6:$B$6567,2,FALSE),"INGRESAR TASA")))),"")</f>
        <v/>
      </c>
      <c r="Z214" s="548" t="str">
        <f t="shared" si="286"/>
        <v/>
      </c>
      <c r="AA214" s="21" t="str">
        <f>IFERROR(IF(X214="","",IF(X214="COP",1,IF(Y214&lt;&gt;"N/A",VLOOKUP(T214,'SH TRM'!$A$9:$B$9145,2,FALSE),"REVISAR"))),"")</f>
        <v/>
      </c>
      <c r="AB214" s="433" t="str">
        <f t="shared" si="287"/>
        <v/>
      </c>
      <c r="AC214" s="347" t="str">
        <f t="shared" si="288"/>
        <v/>
      </c>
      <c r="AD214" s="343" t="str">
        <f t="shared" si="281"/>
        <v/>
      </c>
      <c r="AE214" s="497" t="str">
        <f t="shared" si="266"/>
        <v/>
      </c>
      <c r="AF214" s="907"/>
      <c r="AG214" s="904"/>
      <c r="AH214" s="512"/>
      <c r="AI214" s="266"/>
      <c r="AJ214" s="485"/>
      <c r="AK214" s="485"/>
      <c r="AL214" s="485"/>
      <c r="AM214" s="440"/>
      <c r="AN214" s="440"/>
      <c r="AO214" s="485"/>
      <c r="AP214" s="485"/>
      <c r="AQ214" s="485"/>
    </row>
    <row r="215" spans="1:43" s="246" customFormat="1" ht="30" customHeight="1" x14ac:dyDescent="0.25">
      <c r="A215" s="842"/>
      <c r="B215" s="13"/>
      <c r="C215" s="14"/>
      <c r="D215" s="14" t="str">
        <f>IFERROR(INDEX(DESEMPATE!$D$3:$D$28,MATCH('EXP ESPEC.'!B215,DESEMPATE!$C$3:$C$28,0)),"")</f>
        <v/>
      </c>
      <c r="E215" s="22"/>
      <c r="F215" s="255"/>
      <c r="G215" s="22"/>
      <c r="H215" s="256"/>
      <c r="I215" s="22"/>
      <c r="J215" s="492"/>
      <c r="K215" s="492"/>
      <c r="L215" s="492"/>
      <c r="M215" s="492"/>
      <c r="N215" s="492" t="str">
        <f t="shared" si="282"/>
        <v/>
      </c>
      <c r="O215" s="492" t="str">
        <f t="shared" si="283"/>
        <v/>
      </c>
      <c r="P215" s="492" t="str">
        <f t="shared" si="284"/>
        <v/>
      </c>
      <c r="Q215" s="492" t="str">
        <f t="shared" si="280"/>
        <v/>
      </c>
      <c r="R215" s="566"/>
      <c r="S215" s="289"/>
      <c r="T215" s="289"/>
      <c r="U215" s="18" t="str">
        <f t="shared" si="285"/>
        <v/>
      </c>
      <c r="V215" s="19" t="str">
        <f>IFERROR(INDEX(PARAMETROS!$B$53:$B$79,MATCH(U215,PARAMETROS!$A$53:$A$79,0)),"")</f>
        <v/>
      </c>
      <c r="W215" s="429"/>
      <c r="X215" s="19"/>
      <c r="Y215" s="22" t="str">
        <f>IFERROR(IF(X215="","",IF(X215="COP","N/A",IF(OR(X215="USD",X215="US"),1,IF(X215="EUR",VLOOKUP(T215,'SH EURO'!$A$6:$B$6567,2,FALSE),"INGRESAR TASA")))),"")</f>
        <v/>
      </c>
      <c r="Z215" s="548" t="str">
        <f t="shared" si="286"/>
        <v/>
      </c>
      <c r="AA215" s="21" t="str">
        <f>IFERROR(IF(X215="","",IF(X215="COP",1,IF(Y215&lt;&gt;"N/A",VLOOKUP(T215,'SH TRM'!$A$9:$B$9145,2,FALSE),"REVISAR"))),"")</f>
        <v/>
      </c>
      <c r="AB215" s="433" t="str">
        <f t="shared" si="287"/>
        <v/>
      </c>
      <c r="AC215" s="347" t="str">
        <f t="shared" si="288"/>
        <v/>
      </c>
      <c r="AD215" s="343" t="str">
        <f t="shared" si="281"/>
        <v/>
      </c>
      <c r="AE215" s="497" t="str">
        <f t="shared" si="266"/>
        <v/>
      </c>
      <c r="AF215" s="907"/>
      <c r="AG215" s="904"/>
      <c r="AH215" s="512"/>
      <c r="AI215" s="266"/>
      <c r="AJ215" s="485"/>
      <c r="AK215" s="485"/>
      <c r="AL215" s="485"/>
      <c r="AM215" s="440"/>
      <c r="AN215" s="440"/>
      <c r="AO215" s="485"/>
      <c r="AP215" s="485"/>
      <c r="AQ215" s="485"/>
    </row>
    <row r="216" spans="1:43" s="246" customFormat="1" ht="30" customHeight="1" x14ac:dyDescent="0.25">
      <c r="A216" s="843"/>
      <c r="B216" s="13"/>
      <c r="C216" s="14"/>
      <c r="D216" s="14" t="str">
        <f>IFERROR(INDEX(DESEMPATE!$D$3:$D$28,MATCH('EXP ESPEC.'!B216,DESEMPATE!$C$3:$C$28,0)),"")</f>
        <v/>
      </c>
      <c r="E216" s="22"/>
      <c r="F216" s="255"/>
      <c r="G216" s="22"/>
      <c r="H216" s="256"/>
      <c r="I216" s="22"/>
      <c r="J216" s="492"/>
      <c r="K216" s="492"/>
      <c r="L216" s="492"/>
      <c r="M216" s="492"/>
      <c r="N216" s="492" t="str">
        <f t="shared" si="282"/>
        <v/>
      </c>
      <c r="O216" s="492" t="str">
        <f t="shared" si="283"/>
        <v/>
      </c>
      <c r="P216" s="492" t="str">
        <f t="shared" si="284"/>
        <v/>
      </c>
      <c r="Q216" s="492" t="str">
        <f t="shared" si="280"/>
        <v/>
      </c>
      <c r="R216" s="566"/>
      <c r="S216" s="289"/>
      <c r="T216" s="289"/>
      <c r="U216" s="18" t="str">
        <f t="shared" si="285"/>
        <v/>
      </c>
      <c r="V216" s="19" t="str">
        <f>IFERROR(INDEX(PARAMETROS!$B$53:$B$79,MATCH(U216,PARAMETROS!$A$53:$A$79,0)),"")</f>
        <v/>
      </c>
      <c r="W216" s="429"/>
      <c r="X216" s="19"/>
      <c r="Y216" s="22" t="str">
        <f>IFERROR(IF(X216="","",IF(X216="COP","N/A",IF(OR(X216="USD",X216="US"),1,IF(X216="EUR",VLOOKUP(T216,'SH EURO'!$A$6:$B$6567,2,FALSE),"INGRESAR TASA")))),"")</f>
        <v/>
      </c>
      <c r="Z216" s="548" t="str">
        <f t="shared" si="286"/>
        <v/>
      </c>
      <c r="AA216" s="21" t="str">
        <f>IFERROR(IF(X216="","",IF(X216="COP",1,IF(Y216&lt;&gt;"N/A",VLOOKUP(T216,'SH TRM'!$A$9:$B$9145,2,FALSE),"REVISAR"))),"")</f>
        <v/>
      </c>
      <c r="AB216" s="433" t="str">
        <f t="shared" si="287"/>
        <v/>
      </c>
      <c r="AC216" s="347" t="str">
        <f t="shared" si="288"/>
        <v/>
      </c>
      <c r="AD216" s="343" t="str">
        <f t="shared" si="281"/>
        <v/>
      </c>
      <c r="AE216" s="497" t="str">
        <f t="shared" si="266"/>
        <v/>
      </c>
      <c r="AF216" s="907"/>
      <c r="AG216" s="904"/>
      <c r="AH216" s="350"/>
      <c r="AI216" s="266"/>
      <c r="AJ216" s="485"/>
      <c r="AK216" s="485"/>
      <c r="AL216" s="485"/>
      <c r="AM216" s="440"/>
      <c r="AN216" s="440"/>
      <c r="AO216" s="485"/>
      <c r="AP216" s="485"/>
      <c r="AQ216" s="485"/>
    </row>
    <row r="217" spans="1:43" s="246" customFormat="1" ht="30" customHeight="1" x14ac:dyDescent="0.25">
      <c r="A217" s="843"/>
      <c r="B217" s="13"/>
      <c r="C217" s="14"/>
      <c r="D217" s="14" t="str">
        <f>IFERROR(INDEX(DESEMPATE!$D$3:$D$28,MATCH('EXP ESPEC.'!B217,DESEMPATE!$C$3:$C$28,0)),"")</f>
        <v/>
      </c>
      <c r="E217" s="22"/>
      <c r="F217" s="255"/>
      <c r="G217" s="22"/>
      <c r="H217" s="256"/>
      <c r="I217" s="22"/>
      <c r="J217" s="492"/>
      <c r="K217" s="492"/>
      <c r="L217" s="492"/>
      <c r="M217" s="492"/>
      <c r="N217" s="492" t="str">
        <f t="shared" si="282"/>
        <v/>
      </c>
      <c r="O217" s="492" t="str">
        <f t="shared" si="283"/>
        <v/>
      </c>
      <c r="P217" s="492" t="str">
        <f t="shared" si="284"/>
        <v/>
      </c>
      <c r="Q217" s="492" t="str">
        <f t="shared" si="280"/>
        <v/>
      </c>
      <c r="R217" s="567"/>
      <c r="S217" s="289"/>
      <c r="T217" s="289"/>
      <c r="U217" s="18" t="str">
        <f t="shared" si="285"/>
        <v/>
      </c>
      <c r="V217" s="19" t="str">
        <f>IFERROR(INDEX(PARAMETROS!$B$53:$B$79,MATCH(U217,PARAMETROS!$A$53:$A$79,0)),"")</f>
        <v/>
      </c>
      <c r="W217" s="430"/>
      <c r="X217" s="20"/>
      <c r="Y217" s="22" t="str">
        <f>IFERROR(IF(X217="","",IF(X217="COP","N/A",IF(OR(X217="USD",X217="US"),1,IF(X217="EUR",VLOOKUP(T217,'SH EURO'!$A$6:$B$6567,2,FALSE),"INGRESAR TASA")))),"")</f>
        <v/>
      </c>
      <c r="Z217" s="548" t="str">
        <f t="shared" si="286"/>
        <v/>
      </c>
      <c r="AA217" s="21" t="str">
        <f>IFERROR(IF(X217="","",IF(X217="COP",1,IF(Y217&lt;&gt;"N/A",VLOOKUP(T217,'SH TRM'!$A$9:$B$9145,2,FALSE),"REVISAR"))),"")</f>
        <v/>
      </c>
      <c r="AB217" s="433" t="str">
        <f t="shared" si="287"/>
        <v/>
      </c>
      <c r="AC217" s="347" t="str">
        <f t="shared" si="288"/>
        <v/>
      </c>
      <c r="AD217" s="343" t="str">
        <f t="shared" si="281"/>
        <v/>
      </c>
      <c r="AE217" s="497" t="str">
        <f t="shared" si="266"/>
        <v/>
      </c>
      <c r="AF217" s="907"/>
      <c r="AG217" s="904"/>
      <c r="AH217" s="350"/>
      <c r="AI217" s="266"/>
      <c r="AJ217" s="485"/>
      <c r="AK217" s="485"/>
      <c r="AL217" s="485"/>
      <c r="AM217" s="440"/>
      <c r="AN217" s="440"/>
      <c r="AO217" s="485"/>
      <c r="AP217" s="485"/>
      <c r="AQ217" s="485"/>
    </row>
    <row r="218" spans="1:43" s="246" customFormat="1" ht="30" customHeight="1" thickBot="1" x14ac:dyDescent="0.3">
      <c r="A218" s="844"/>
      <c r="B218" s="35"/>
      <c r="C218" s="47"/>
      <c r="D218" s="47" t="str">
        <f>IFERROR(INDEX(DESEMPATE!$D$3:$D$28,MATCH('EXP ESPEC.'!B218,DESEMPATE!$C$3:$C$28,0)),"")</f>
        <v/>
      </c>
      <c r="E218" s="138"/>
      <c r="F218" s="260"/>
      <c r="G218" s="138"/>
      <c r="H218" s="258"/>
      <c r="I218" s="138"/>
      <c r="J218" s="493"/>
      <c r="K218" s="493"/>
      <c r="L218" s="493"/>
      <c r="M218" s="493"/>
      <c r="N218" s="493" t="str">
        <f t="shared" si="282"/>
        <v/>
      </c>
      <c r="O218" s="493" t="str">
        <f t="shared" si="283"/>
        <v/>
      </c>
      <c r="P218" s="493" t="str">
        <f t="shared" si="284"/>
        <v/>
      </c>
      <c r="Q218" s="493" t="str">
        <f t="shared" si="280"/>
        <v/>
      </c>
      <c r="R218" s="568"/>
      <c r="S218" s="312"/>
      <c r="T218" s="312"/>
      <c r="U218" s="38" t="str">
        <f t="shared" si="285"/>
        <v/>
      </c>
      <c r="V218" s="24" t="str">
        <f>IFERROR(INDEX(PARAMETROS!$B$53:$B$79,MATCH(U218,PARAMETROS!$A$53:$A$79,0)),"")</f>
        <v/>
      </c>
      <c r="W218" s="431"/>
      <c r="X218" s="40"/>
      <c r="Y218" s="22" t="str">
        <f>IFERROR(IF(X218="","",IF(X218="COP","N/A",IF(OR(X218="USD",X218="US"),1,IF(X218="EUR",VLOOKUP(T218,'SH EURO'!$A$6:$B$6567,2,FALSE),"INGRESAR TASA")))),"")</f>
        <v/>
      </c>
      <c r="Z218" s="549" t="str">
        <f t="shared" si="286"/>
        <v/>
      </c>
      <c r="AA218" s="21" t="str">
        <f>IFERROR(IF(X218="","",IF(X218="COP",1,IF(Y218&lt;&gt;"N/A",VLOOKUP(T218,'SH TRM'!$A$9:$B$9145,2,FALSE),"REVISAR"))),"")</f>
        <v/>
      </c>
      <c r="AB218" s="434" t="str">
        <f t="shared" si="287"/>
        <v/>
      </c>
      <c r="AC218" s="348" t="str">
        <f t="shared" si="288"/>
        <v/>
      </c>
      <c r="AD218" s="342" t="str">
        <f t="shared" si="281"/>
        <v/>
      </c>
      <c r="AE218" s="345" t="str">
        <f t="shared" si="266"/>
        <v/>
      </c>
      <c r="AF218" s="908"/>
      <c r="AG218" s="905"/>
      <c r="AH218" s="358"/>
      <c r="AI218" s="266"/>
      <c r="AJ218" s="485"/>
      <c r="AK218" s="485"/>
      <c r="AL218" s="485"/>
      <c r="AM218" s="440"/>
      <c r="AN218" s="440"/>
      <c r="AO218" s="485"/>
      <c r="AP218" s="485"/>
      <c r="AQ218" s="485"/>
    </row>
    <row r="219" spans="1:43" s="246" customFormat="1" ht="30" customHeight="1" x14ac:dyDescent="0.25">
      <c r="A219" s="841" t="s">
        <v>175</v>
      </c>
      <c r="B219" s="26"/>
      <c r="C219" s="27"/>
      <c r="D219" s="335" t="str">
        <f>IFERROR(INDEX(DESEMPATE!$D$3:$D$28,MATCH('EXP ESPEC.'!B219,DESEMPATE!$C$3:$C$28,0)),"")</f>
        <v/>
      </c>
      <c r="E219" s="34"/>
      <c r="F219" s="254"/>
      <c r="G219" s="22"/>
      <c r="H219" s="257"/>
      <c r="I219" s="34"/>
      <c r="J219" s="494"/>
      <c r="K219" s="494"/>
      <c r="L219" s="494"/>
      <c r="M219" s="494"/>
      <c r="N219" s="494" t="str">
        <f t="shared" si="282"/>
        <v/>
      </c>
      <c r="O219" s="494" t="str">
        <f t="shared" si="283"/>
        <v/>
      </c>
      <c r="P219" s="494" t="str">
        <f t="shared" si="284"/>
        <v/>
      </c>
      <c r="Q219" s="494" t="str">
        <f t="shared" si="280"/>
        <v/>
      </c>
      <c r="R219" s="565"/>
      <c r="S219" s="311"/>
      <c r="T219" s="311"/>
      <c r="U219" s="30" t="str">
        <f t="shared" si="285"/>
        <v/>
      </c>
      <c r="V219" s="139" t="str">
        <f>IFERROR(INDEX(PARAMETROS!$B$53:$B$79,MATCH(U219,PARAMETROS!$A$53:$A$79,0)),"")</f>
        <v/>
      </c>
      <c r="W219" s="428"/>
      <c r="X219" s="31"/>
      <c r="Y219" s="22" t="str">
        <f>IFERROR(IF(X219="","",IF(X219="COP","N/A",IF(OR(X219="USD",X219="US"),1,IF(X219="EUR",VLOOKUP(T219,'SH EURO'!$A$6:$B$6567,2,FALSE),"INGRESAR TASA")))),"")</f>
        <v/>
      </c>
      <c r="Z219" s="547" t="str">
        <f t="shared" si="286"/>
        <v/>
      </c>
      <c r="AA219" s="21" t="str">
        <f>IFERROR(IF(X219="","",IF(X219="COP",1,IF(Y219&lt;&gt;"N/A",VLOOKUP(T219,'SH TRM'!$A$9:$B$9145,2,FALSE),"REVISAR"))),"")</f>
        <v/>
      </c>
      <c r="AB219" s="432" t="str">
        <f t="shared" si="287"/>
        <v/>
      </c>
      <c r="AC219" s="346" t="str">
        <f t="shared" si="288"/>
        <v/>
      </c>
      <c r="AD219" s="343" t="str">
        <f t="shared" si="281"/>
        <v/>
      </c>
      <c r="AE219" s="497" t="str">
        <f t="shared" si="266"/>
        <v/>
      </c>
      <c r="AF219" s="906" t="str">
        <f t="shared" ref="AF219" si="300">IFERROR(IF(AND(COUNTIF(N219:N227,"SI")&gt;=2,COUNTIF(O219:O227,"SI")&gt;=1,COUNTIF(P219:P227,"SI")&gt;=1,COUNTIF(Q219:Q227,"SI")&gt;=1,COUNTIF(I219:I227,"SI")&gt;=5),"SI","NO"),"")</f>
        <v>NO</v>
      </c>
      <c r="AG219" s="903">
        <f t="shared" ref="AG219" si="301">IFERROR(IF(AF219="SI",AP219,0),"")</f>
        <v>0</v>
      </c>
      <c r="AH219" s="355"/>
      <c r="AI219" s="266"/>
      <c r="AJ219" s="485"/>
      <c r="AK219" s="485"/>
      <c r="AL219" s="485"/>
      <c r="AM219" s="440">
        <f t="shared" ref="AM219" si="302">COUNTIF(N219:N227,"SI")</f>
        <v>0</v>
      </c>
      <c r="AN219" s="440">
        <f t="shared" ref="AN219" si="303">+IF(AM219&gt;=4,4,AM219)</f>
        <v>0</v>
      </c>
      <c r="AO219" s="485">
        <f t="shared" ref="AO219:AO222" si="304">+AN219*100</f>
        <v>0</v>
      </c>
      <c r="AP219" s="485">
        <f t="shared" ref="AP219" si="305">+SUM(AO219:AO222)</f>
        <v>0</v>
      </c>
      <c r="AQ219" s="485"/>
    </row>
    <row r="220" spans="1:43" s="246" customFormat="1" ht="30" customHeight="1" x14ac:dyDescent="0.25">
      <c r="A220" s="842"/>
      <c r="B220" s="13"/>
      <c r="C220" s="14"/>
      <c r="D220" s="14" t="str">
        <f>IFERROR(INDEX(DESEMPATE!$D$3:$D$28,MATCH('EXP ESPEC.'!B220,DESEMPATE!$C$3:$C$28,0)),"")</f>
        <v/>
      </c>
      <c r="E220" s="141"/>
      <c r="F220" s="255"/>
      <c r="G220" s="22"/>
      <c r="H220" s="256"/>
      <c r="I220" s="22"/>
      <c r="J220" s="492"/>
      <c r="K220" s="492"/>
      <c r="L220" s="492"/>
      <c r="M220" s="492"/>
      <c r="N220" s="492" t="str">
        <f t="shared" si="282"/>
        <v/>
      </c>
      <c r="O220" s="492" t="str">
        <f t="shared" si="283"/>
        <v/>
      </c>
      <c r="P220" s="492" t="str">
        <f t="shared" si="284"/>
        <v/>
      </c>
      <c r="Q220" s="492" t="str">
        <f t="shared" si="280"/>
        <v/>
      </c>
      <c r="R220" s="566"/>
      <c r="S220" s="289"/>
      <c r="T220" s="289"/>
      <c r="U220" s="18" t="str">
        <f t="shared" si="285"/>
        <v/>
      </c>
      <c r="V220" s="19" t="str">
        <f>IFERROR(INDEX(PARAMETROS!$B$53:$B$79,MATCH(U220,PARAMETROS!$A$53:$A$79,0)),"")</f>
        <v/>
      </c>
      <c r="W220" s="429"/>
      <c r="X220" s="19"/>
      <c r="Y220" s="22" t="str">
        <f>IFERROR(IF(X220="","",IF(X220="COP","N/A",IF(OR(X220="USD",X220="US"),1,IF(X220="EUR",VLOOKUP(T220,'SH EURO'!$A$6:$B$6567,2,FALSE),"INGRESAR TASA")))),"")</f>
        <v/>
      </c>
      <c r="Z220" s="548" t="str">
        <f t="shared" si="286"/>
        <v/>
      </c>
      <c r="AA220" s="21" t="str">
        <f>IFERROR(IF(X220="","",IF(X220="COP",1,IF(Y220&lt;&gt;"N/A",VLOOKUP(T220,'SH TRM'!$A$9:$B$9145,2,FALSE),"REVISAR"))),"")</f>
        <v/>
      </c>
      <c r="AB220" s="433" t="str">
        <f t="shared" si="287"/>
        <v/>
      </c>
      <c r="AC220" s="347" t="str">
        <f t="shared" si="288"/>
        <v/>
      </c>
      <c r="AD220" s="343" t="str">
        <f t="shared" si="281"/>
        <v/>
      </c>
      <c r="AE220" s="497" t="str">
        <f t="shared" si="266"/>
        <v/>
      </c>
      <c r="AF220" s="907"/>
      <c r="AG220" s="904"/>
      <c r="AH220" s="512"/>
      <c r="AI220" s="266"/>
      <c r="AJ220" s="485"/>
      <c r="AK220" s="485"/>
      <c r="AL220" s="485"/>
      <c r="AM220" s="440">
        <f t="shared" ref="AM220" si="306">COUNTIF(O219:O227,"SI")</f>
        <v>0</v>
      </c>
      <c r="AN220" s="440">
        <f t="shared" ref="AN220:AN221" si="307">+IF(AM220&gt;=2,2,AM220)</f>
        <v>0</v>
      </c>
      <c r="AO220" s="485">
        <f t="shared" si="304"/>
        <v>0</v>
      </c>
      <c r="AP220" s="485"/>
      <c r="AQ220" s="485"/>
    </row>
    <row r="221" spans="1:43" s="246" customFormat="1" ht="30" customHeight="1" x14ac:dyDescent="0.25">
      <c r="A221" s="842"/>
      <c r="B221" s="13"/>
      <c r="C221" s="14"/>
      <c r="D221" s="14" t="str">
        <f>IFERROR(INDEX(DESEMPATE!$D$3:$D$28,MATCH('EXP ESPEC.'!B221,DESEMPATE!$C$3:$C$28,0)),"")</f>
        <v/>
      </c>
      <c r="E221" s="22"/>
      <c r="F221" s="255"/>
      <c r="G221" s="22"/>
      <c r="H221" s="256"/>
      <c r="I221" s="22"/>
      <c r="J221" s="492"/>
      <c r="K221" s="492"/>
      <c r="L221" s="492"/>
      <c r="M221" s="492"/>
      <c r="N221" s="492" t="str">
        <f t="shared" si="282"/>
        <v/>
      </c>
      <c r="O221" s="492" t="str">
        <f t="shared" si="283"/>
        <v/>
      </c>
      <c r="P221" s="492" t="str">
        <f t="shared" si="284"/>
        <v/>
      </c>
      <c r="Q221" s="492" t="str">
        <f t="shared" si="280"/>
        <v/>
      </c>
      <c r="R221" s="566"/>
      <c r="S221" s="289"/>
      <c r="T221" s="289"/>
      <c r="U221" s="18" t="str">
        <f t="shared" si="285"/>
        <v/>
      </c>
      <c r="V221" s="19" t="str">
        <f>IFERROR(INDEX(PARAMETROS!$B$53:$B$79,MATCH(U221,PARAMETROS!$A$53:$A$79,0)),"")</f>
        <v/>
      </c>
      <c r="W221" s="429"/>
      <c r="X221" s="19"/>
      <c r="Y221" s="22" t="str">
        <f>IFERROR(IF(X221="","",IF(X221="COP","N/A",IF(OR(X221="USD",X221="US"),1,IF(X221="EUR",VLOOKUP(T221,'SH EURO'!$A$6:$B$6567,2,FALSE),"INGRESAR TASA")))),"")</f>
        <v/>
      </c>
      <c r="Z221" s="548" t="str">
        <f t="shared" si="286"/>
        <v/>
      </c>
      <c r="AA221" s="21" t="str">
        <f>IFERROR(IF(X221="","",IF(X221="COP",1,IF(Y221&lt;&gt;"N/A",VLOOKUP(T221,'SH TRM'!$A$9:$B$9145,2,FALSE),"REVISAR"))),"")</f>
        <v/>
      </c>
      <c r="AB221" s="433" t="str">
        <f t="shared" si="287"/>
        <v/>
      </c>
      <c r="AC221" s="347" t="str">
        <f t="shared" si="288"/>
        <v/>
      </c>
      <c r="AD221" s="343" t="str">
        <f t="shared" si="281"/>
        <v/>
      </c>
      <c r="AE221" s="497" t="str">
        <f t="shared" si="266"/>
        <v/>
      </c>
      <c r="AF221" s="907"/>
      <c r="AG221" s="904"/>
      <c r="AH221" s="512"/>
      <c r="AI221" s="266"/>
      <c r="AJ221" s="485"/>
      <c r="AK221" s="485"/>
      <c r="AL221" s="485"/>
      <c r="AM221" s="440">
        <f t="shared" ref="AM221" si="308">COUNTIF(P219:P227,"SI")</f>
        <v>0</v>
      </c>
      <c r="AN221" s="440">
        <f t="shared" si="307"/>
        <v>0</v>
      </c>
      <c r="AO221" s="485">
        <f t="shared" si="304"/>
        <v>0</v>
      </c>
      <c r="AP221" s="485"/>
      <c r="AQ221" s="485"/>
    </row>
    <row r="222" spans="1:43" s="246" customFormat="1" ht="30" customHeight="1" x14ac:dyDescent="0.25">
      <c r="A222" s="842"/>
      <c r="B222" s="13"/>
      <c r="C222" s="14"/>
      <c r="D222" s="14" t="str">
        <f>IFERROR(INDEX(DESEMPATE!$D$3:$D$28,MATCH('EXP ESPEC.'!B222,DESEMPATE!$C$3:$C$28,0)),"")</f>
        <v/>
      </c>
      <c r="E222" s="22"/>
      <c r="F222" s="255"/>
      <c r="G222" s="22"/>
      <c r="H222" s="256"/>
      <c r="I222" s="22"/>
      <c r="J222" s="492"/>
      <c r="K222" s="492"/>
      <c r="L222" s="492"/>
      <c r="M222" s="492"/>
      <c r="N222" s="492" t="str">
        <f t="shared" si="282"/>
        <v/>
      </c>
      <c r="O222" s="492" t="str">
        <f t="shared" si="283"/>
        <v/>
      </c>
      <c r="P222" s="492" t="str">
        <f t="shared" si="284"/>
        <v/>
      </c>
      <c r="Q222" s="492" t="str">
        <f t="shared" si="280"/>
        <v/>
      </c>
      <c r="R222" s="566"/>
      <c r="S222" s="289"/>
      <c r="T222" s="289"/>
      <c r="U222" s="18" t="str">
        <f t="shared" si="285"/>
        <v/>
      </c>
      <c r="V222" s="19" t="str">
        <f>IFERROR(INDEX(PARAMETROS!$B$53:$B$79,MATCH(U222,PARAMETROS!$A$53:$A$79,0)),"")</f>
        <v/>
      </c>
      <c r="W222" s="429"/>
      <c r="X222" s="19"/>
      <c r="Y222" s="22" t="str">
        <f>IFERROR(IF(X222="","",IF(X222="COP","N/A",IF(OR(X222="USD",X222="US"),1,IF(X222="EUR",VLOOKUP(T222,'SH EURO'!$A$6:$B$6567,2,FALSE),"INGRESAR TASA")))),"")</f>
        <v/>
      </c>
      <c r="Z222" s="548" t="str">
        <f t="shared" si="286"/>
        <v/>
      </c>
      <c r="AA222" s="21" t="str">
        <f>IFERROR(IF(X222="","",IF(X222="COP",1,IF(Y222&lt;&gt;"N/A",VLOOKUP(T222,'SH TRM'!$A$9:$B$9145,2,FALSE),"REVISAR"))),"")</f>
        <v/>
      </c>
      <c r="AB222" s="433" t="str">
        <f t="shared" si="287"/>
        <v/>
      </c>
      <c r="AC222" s="347" t="str">
        <f t="shared" si="288"/>
        <v/>
      </c>
      <c r="AD222" s="343" t="str">
        <f t="shared" si="281"/>
        <v/>
      </c>
      <c r="AE222" s="497" t="str">
        <f t="shared" si="266"/>
        <v/>
      </c>
      <c r="AF222" s="907"/>
      <c r="AG222" s="904"/>
      <c r="AH222" s="512"/>
      <c r="AI222" s="266"/>
      <c r="AJ222" s="485"/>
      <c r="AK222" s="485"/>
      <c r="AL222" s="485"/>
      <c r="AM222" s="440">
        <f t="shared" ref="AM222" si="309">COUNTIF(Q219:Q227,"SI")</f>
        <v>0</v>
      </c>
      <c r="AN222" s="440">
        <f t="shared" ref="AN222" si="310">+IF(AM222&gt;=1,1,AM222)</f>
        <v>0</v>
      </c>
      <c r="AO222" s="485">
        <f t="shared" si="304"/>
        <v>0</v>
      </c>
      <c r="AP222" s="485"/>
      <c r="AQ222" s="485"/>
    </row>
    <row r="223" spans="1:43" s="246" customFormat="1" ht="30" customHeight="1" x14ac:dyDescent="0.25">
      <c r="A223" s="842"/>
      <c r="B223" s="13"/>
      <c r="C223" s="14"/>
      <c r="D223" s="14" t="str">
        <f>IFERROR(INDEX(DESEMPATE!$D$3:$D$28,MATCH('EXP ESPEC.'!B223,DESEMPATE!$C$3:$C$28,0)),"")</f>
        <v/>
      </c>
      <c r="E223" s="22"/>
      <c r="F223" s="255"/>
      <c r="G223" s="22"/>
      <c r="H223" s="256"/>
      <c r="I223" s="22"/>
      <c r="J223" s="492"/>
      <c r="K223" s="492"/>
      <c r="L223" s="492"/>
      <c r="M223" s="492"/>
      <c r="N223" s="492" t="str">
        <f t="shared" si="282"/>
        <v/>
      </c>
      <c r="O223" s="492" t="str">
        <f t="shared" si="283"/>
        <v/>
      </c>
      <c r="P223" s="492" t="str">
        <f t="shared" si="284"/>
        <v/>
      </c>
      <c r="Q223" s="492" t="str">
        <f t="shared" si="280"/>
        <v/>
      </c>
      <c r="R223" s="566"/>
      <c r="S223" s="289"/>
      <c r="T223" s="289"/>
      <c r="U223" s="18" t="str">
        <f t="shared" si="285"/>
        <v/>
      </c>
      <c r="V223" s="19" t="str">
        <f>IFERROR(INDEX(PARAMETROS!$B$53:$B$79,MATCH(U223,PARAMETROS!$A$53:$A$79,0)),"")</f>
        <v/>
      </c>
      <c r="W223" s="429"/>
      <c r="X223" s="19"/>
      <c r="Y223" s="22" t="str">
        <f>IFERROR(IF(X223="","",IF(X223="COP","N/A",IF(OR(X223="USD",X223="US"),1,IF(X223="EUR",VLOOKUP(T223,'SH EURO'!$A$6:$B$6567,2,FALSE),"INGRESAR TASA")))),"")</f>
        <v/>
      </c>
      <c r="Z223" s="548" t="str">
        <f t="shared" si="286"/>
        <v/>
      </c>
      <c r="AA223" s="21" t="str">
        <f>IFERROR(IF(X223="","",IF(X223="COP",1,IF(Y223&lt;&gt;"N/A",VLOOKUP(T223,'SH TRM'!$A$9:$B$9145,2,FALSE),"REVISAR"))),"")</f>
        <v/>
      </c>
      <c r="AB223" s="433" t="str">
        <f t="shared" si="287"/>
        <v/>
      </c>
      <c r="AC223" s="347" t="str">
        <f t="shared" si="288"/>
        <v/>
      </c>
      <c r="AD223" s="343" t="str">
        <f t="shared" si="281"/>
        <v/>
      </c>
      <c r="AE223" s="497" t="str">
        <f t="shared" si="266"/>
        <v/>
      </c>
      <c r="AF223" s="907"/>
      <c r="AG223" s="904"/>
      <c r="AH223" s="512"/>
      <c r="AI223" s="266"/>
      <c r="AJ223" s="485"/>
      <c r="AK223" s="485"/>
      <c r="AL223" s="485"/>
      <c r="AM223" s="440"/>
      <c r="AN223" s="440"/>
      <c r="AO223" s="485"/>
      <c r="AP223" s="485"/>
      <c r="AQ223" s="485"/>
    </row>
    <row r="224" spans="1:43" s="246" customFormat="1" ht="30" customHeight="1" x14ac:dyDescent="0.25">
      <c r="A224" s="842"/>
      <c r="B224" s="13"/>
      <c r="C224" s="14"/>
      <c r="D224" s="14" t="str">
        <f>IFERROR(INDEX(DESEMPATE!$D$3:$D$28,MATCH('EXP ESPEC.'!B224,DESEMPATE!$C$3:$C$28,0)),"")</f>
        <v/>
      </c>
      <c r="E224" s="22"/>
      <c r="F224" s="255"/>
      <c r="G224" s="22"/>
      <c r="H224" s="256"/>
      <c r="I224" s="22"/>
      <c r="J224" s="492"/>
      <c r="K224" s="492"/>
      <c r="L224" s="492"/>
      <c r="M224" s="492"/>
      <c r="N224" s="492" t="str">
        <f t="shared" si="282"/>
        <v/>
      </c>
      <c r="O224" s="492" t="str">
        <f t="shared" si="283"/>
        <v/>
      </c>
      <c r="P224" s="492" t="str">
        <f t="shared" si="284"/>
        <v/>
      </c>
      <c r="Q224" s="492" t="str">
        <f t="shared" si="280"/>
        <v/>
      </c>
      <c r="R224" s="566"/>
      <c r="S224" s="289"/>
      <c r="T224" s="289"/>
      <c r="U224" s="18" t="str">
        <f t="shared" si="285"/>
        <v/>
      </c>
      <c r="V224" s="19" t="str">
        <f>IFERROR(INDEX(PARAMETROS!$B$53:$B$79,MATCH(U224,PARAMETROS!$A$53:$A$79,0)),"")</f>
        <v/>
      </c>
      <c r="W224" s="429"/>
      <c r="X224" s="19"/>
      <c r="Y224" s="22" t="str">
        <f>IFERROR(IF(X224="","",IF(X224="COP","N/A",IF(OR(X224="USD",X224="US"),1,IF(X224="EUR",VLOOKUP(T224,'SH EURO'!$A$6:$B$6567,2,FALSE),"INGRESAR TASA")))),"")</f>
        <v/>
      </c>
      <c r="Z224" s="548" t="str">
        <f t="shared" si="286"/>
        <v/>
      </c>
      <c r="AA224" s="21" t="str">
        <f>IFERROR(IF(X224="","",IF(X224="COP",1,IF(Y224&lt;&gt;"N/A",VLOOKUP(T224,'SH TRM'!$A$9:$B$9145,2,FALSE),"REVISAR"))),"")</f>
        <v/>
      </c>
      <c r="AB224" s="433" t="str">
        <f t="shared" si="287"/>
        <v/>
      </c>
      <c r="AC224" s="347" t="str">
        <f t="shared" si="288"/>
        <v/>
      </c>
      <c r="AD224" s="343" t="str">
        <f t="shared" si="281"/>
        <v/>
      </c>
      <c r="AE224" s="497" t="str">
        <f t="shared" si="266"/>
        <v/>
      </c>
      <c r="AF224" s="907"/>
      <c r="AG224" s="904"/>
      <c r="AH224" s="512"/>
      <c r="AI224" s="266"/>
      <c r="AJ224" s="485"/>
      <c r="AK224" s="485"/>
      <c r="AL224" s="485"/>
      <c r="AM224" s="440"/>
      <c r="AN224" s="440"/>
      <c r="AO224" s="485"/>
      <c r="AP224" s="485"/>
      <c r="AQ224" s="485"/>
    </row>
    <row r="225" spans="1:43" s="246" customFormat="1" ht="30" customHeight="1" x14ac:dyDescent="0.25">
      <c r="A225" s="843"/>
      <c r="B225" s="13"/>
      <c r="C225" s="14"/>
      <c r="D225" s="14" t="str">
        <f>IFERROR(INDEX(DESEMPATE!$D$3:$D$28,MATCH('EXP ESPEC.'!B225,DESEMPATE!$C$3:$C$28,0)),"")</f>
        <v/>
      </c>
      <c r="E225" s="22"/>
      <c r="F225" s="255"/>
      <c r="G225" s="22"/>
      <c r="H225" s="256"/>
      <c r="I225" s="22"/>
      <c r="J225" s="492"/>
      <c r="K225" s="492"/>
      <c r="L225" s="492"/>
      <c r="M225" s="492"/>
      <c r="N225" s="492" t="str">
        <f t="shared" si="282"/>
        <v/>
      </c>
      <c r="O225" s="492" t="str">
        <f t="shared" si="283"/>
        <v/>
      </c>
      <c r="P225" s="492" t="str">
        <f t="shared" si="284"/>
        <v/>
      </c>
      <c r="Q225" s="492" t="str">
        <f t="shared" si="280"/>
        <v/>
      </c>
      <c r="R225" s="566"/>
      <c r="S225" s="289"/>
      <c r="T225" s="289"/>
      <c r="U225" s="18" t="str">
        <f t="shared" si="285"/>
        <v/>
      </c>
      <c r="V225" s="19" t="str">
        <f>IFERROR(INDEX(PARAMETROS!$B$53:$B$79,MATCH(U225,PARAMETROS!$A$53:$A$79,0)),"")</f>
        <v/>
      </c>
      <c r="W225" s="429"/>
      <c r="X225" s="19"/>
      <c r="Y225" s="22" t="str">
        <f>IFERROR(IF(X225="","",IF(X225="COP","N/A",IF(OR(X225="USD",X225="US"),1,IF(X225="EUR",VLOOKUP(T225,'SH EURO'!$A$6:$B$6567,2,FALSE),"INGRESAR TASA")))),"")</f>
        <v/>
      </c>
      <c r="Z225" s="548" t="str">
        <f t="shared" si="286"/>
        <v/>
      </c>
      <c r="AA225" s="21" t="str">
        <f>IFERROR(IF(X225="","",IF(X225="COP",1,IF(Y225&lt;&gt;"N/A",VLOOKUP(T225,'SH TRM'!$A$9:$B$9145,2,FALSE),"REVISAR"))),"")</f>
        <v/>
      </c>
      <c r="AB225" s="433" t="str">
        <f t="shared" si="287"/>
        <v/>
      </c>
      <c r="AC225" s="347" t="str">
        <f t="shared" si="288"/>
        <v/>
      </c>
      <c r="AD225" s="343" t="str">
        <f t="shared" si="281"/>
        <v/>
      </c>
      <c r="AE225" s="497" t="str">
        <f t="shared" si="266"/>
        <v/>
      </c>
      <c r="AF225" s="907"/>
      <c r="AG225" s="904"/>
      <c r="AH225" s="350"/>
      <c r="AI225" s="266"/>
      <c r="AJ225" s="485"/>
      <c r="AK225" s="485"/>
      <c r="AL225" s="485"/>
      <c r="AM225" s="440"/>
      <c r="AN225" s="440"/>
      <c r="AO225" s="485"/>
      <c r="AP225" s="485"/>
      <c r="AQ225" s="485"/>
    </row>
    <row r="226" spans="1:43" s="246" customFormat="1" ht="30" customHeight="1" x14ac:dyDescent="0.25">
      <c r="A226" s="843"/>
      <c r="B226" s="13"/>
      <c r="C226" s="14"/>
      <c r="D226" s="14" t="str">
        <f>IFERROR(INDEX(DESEMPATE!$D$3:$D$28,MATCH('EXP ESPEC.'!B226,DESEMPATE!$C$3:$C$28,0)),"")</f>
        <v/>
      </c>
      <c r="E226" s="22"/>
      <c r="F226" s="255"/>
      <c r="G226" s="22"/>
      <c r="H226" s="256"/>
      <c r="I226" s="22"/>
      <c r="J226" s="492"/>
      <c r="K226" s="492"/>
      <c r="L226" s="492"/>
      <c r="M226" s="492"/>
      <c r="N226" s="492" t="str">
        <f t="shared" si="282"/>
        <v/>
      </c>
      <c r="O226" s="492" t="str">
        <f t="shared" si="283"/>
        <v/>
      </c>
      <c r="P226" s="492" t="str">
        <f t="shared" si="284"/>
        <v/>
      </c>
      <c r="Q226" s="492" t="str">
        <f t="shared" si="280"/>
        <v/>
      </c>
      <c r="R226" s="567"/>
      <c r="S226" s="289"/>
      <c r="T226" s="289"/>
      <c r="U226" s="18" t="str">
        <f t="shared" si="285"/>
        <v/>
      </c>
      <c r="V226" s="19" t="str">
        <f>IFERROR(INDEX(PARAMETROS!$B$53:$B$79,MATCH(U226,PARAMETROS!$A$53:$A$79,0)),"")</f>
        <v/>
      </c>
      <c r="W226" s="430"/>
      <c r="X226" s="20"/>
      <c r="Y226" s="22" t="str">
        <f>IFERROR(IF(X226="","",IF(X226="COP","N/A",IF(OR(X226="USD",X226="US"),1,IF(X226="EUR",VLOOKUP(T226,'SH EURO'!$A$6:$B$6567,2,FALSE),"INGRESAR TASA")))),"")</f>
        <v/>
      </c>
      <c r="Z226" s="548" t="str">
        <f t="shared" si="286"/>
        <v/>
      </c>
      <c r="AA226" s="21" t="str">
        <f>IFERROR(IF(X226="","",IF(X226="COP",1,IF(Y226&lt;&gt;"N/A",VLOOKUP(T226,'SH TRM'!$A$9:$B$9145,2,FALSE),"REVISAR"))),"")</f>
        <v/>
      </c>
      <c r="AB226" s="433" t="str">
        <f t="shared" si="287"/>
        <v/>
      </c>
      <c r="AC226" s="347" t="str">
        <f t="shared" si="288"/>
        <v/>
      </c>
      <c r="AD226" s="343" t="str">
        <f t="shared" si="281"/>
        <v/>
      </c>
      <c r="AE226" s="497" t="str">
        <f t="shared" si="266"/>
        <v/>
      </c>
      <c r="AF226" s="907"/>
      <c r="AG226" s="904"/>
      <c r="AH226" s="350"/>
      <c r="AI226" s="266"/>
      <c r="AJ226" s="485"/>
      <c r="AK226" s="485"/>
      <c r="AL226" s="485"/>
      <c r="AM226" s="440"/>
      <c r="AN226" s="440"/>
      <c r="AO226" s="485"/>
      <c r="AP226" s="485"/>
      <c r="AQ226" s="485"/>
    </row>
    <row r="227" spans="1:43" s="246" customFormat="1" ht="30" customHeight="1" thickBot="1" x14ac:dyDescent="0.3">
      <c r="A227" s="844"/>
      <c r="B227" s="35"/>
      <c r="C227" s="47"/>
      <c r="D227" s="47" t="str">
        <f>IFERROR(INDEX(DESEMPATE!$D$3:$D$28,MATCH('EXP ESPEC.'!B227,DESEMPATE!$C$3:$C$28,0)),"")</f>
        <v/>
      </c>
      <c r="E227" s="138"/>
      <c r="F227" s="260"/>
      <c r="G227" s="138"/>
      <c r="H227" s="258"/>
      <c r="I227" s="138"/>
      <c r="J227" s="493"/>
      <c r="K227" s="493"/>
      <c r="L227" s="493"/>
      <c r="M227" s="493"/>
      <c r="N227" s="493" t="str">
        <f t="shared" si="282"/>
        <v/>
      </c>
      <c r="O227" s="493" t="str">
        <f t="shared" si="283"/>
        <v/>
      </c>
      <c r="P227" s="493" t="str">
        <f t="shared" si="284"/>
        <v/>
      </c>
      <c r="Q227" s="493" t="str">
        <f t="shared" si="280"/>
        <v/>
      </c>
      <c r="R227" s="568"/>
      <c r="S227" s="312"/>
      <c r="T227" s="312"/>
      <c r="U227" s="38" t="str">
        <f t="shared" si="285"/>
        <v/>
      </c>
      <c r="V227" s="24" t="str">
        <f>IFERROR(INDEX(PARAMETROS!$B$53:$B$79,MATCH(U227,PARAMETROS!$A$53:$A$79,0)),"")</f>
        <v/>
      </c>
      <c r="W227" s="431"/>
      <c r="X227" s="40"/>
      <c r="Y227" s="22" t="str">
        <f>IFERROR(IF(X227="","",IF(X227="COP","N/A",IF(OR(X227="USD",X227="US"),1,IF(X227="EUR",VLOOKUP(T227,'SH EURO'!$A$6:$B$6567,2,FALSE),"INGRESAR TASA")))),"")</f>
        <v/>
      </c>
      <c r="Z227" s="549" t="str">
        <f t="shared" si="286"/>
        <v/>
      </c>
      <c r="AA227" s="21" t="str">
        <f>IFERROR(IF(X227="","",IF(X227="COP",1,IF(Y227&lt;&gt;"N/A",VLOOKUP(T227,'SH TRM'!$A$9:$B$9145,2,FALSE),"REVISAR"))),"")</f>
        <v/>
      </c>
      <c r="AB227" s="434" t="str">
        <f t="shared" si="287"/>
        <v/>
      </c>
      <c r="AC227" s="348" t="str">
        <f t="shared" si="288"/>
        <v/>
      </c>
      <c r="AD227" s="342" t="str">
        <f t="shared" si="281"/>
        <v/>
      </c>
      <c r="AE227" s="345" t="str">
        <f t="shared" si="266"/>
        <v/>
      </c>
      <c r="AF227" s="908"/>
      <c r="AG227" s="905"/>
      <c r="AH227" s="358"/>
      <c r="AI227" s="266"/>
      <c r="AJ227" s="485"/>
      <c r="AK227" s="485"/>
      <c r="AL227" s="485"/>
      <c r="AM227" s="440"/>
      <c r="AN227" s="440"/>
      <c r="AO227" s="485"/>
      <c r="AP227" s="485"/>
      <c r="AQ227" s="485"/>
    </row>
    <row r="228" spans="1:43" s="246" customFormat="1" ht="30" customHeight="1" x14ac:dyDescent="0.25">
      <c r="A228" s="841" t="s">
        <v>176</v>
      </c>
      <c r="B228" s="26"/>
      <c r="C228" s="27"/>
      <c r="D228" s="335" t="str">
        <f>IFERROR(INDEX(DESEMPATE!$D$3:$D$28,MATCH('EXP ESPEC.'!B228,DESEMPATE!$C$3:$C$28,0)),"")</f>
        <v/>
      </c>
      <c r="E228" s="34"/>
      <c r="F228" s="254"/>
      <c r="G228" s="22"/>
      <c r="H228" s="257"/>
      <c r="I228" s="34"/>
      <c r="J228" s="494"/>
      <c r="K228" s="494"/>
      <c r="L228" s="494"/>
      <c r="M228" s="494"/>
      <c r="N228" s="494" t="str">
        <f t="shared" ref="N228:N236" si="311">IF(OR(I228="",J228=""),"",IF(I228="NO","NO",J228))</f>
        <v/>
      </c>
      <c r="O228" s="494" t="str">
        <f t="shared" ref="O228:O235" si="312">IF(OR(I228="",K228=""),"",IF(I228="NO","NO",K228))</f>
        <v/>
      </c>
      <c r="P228" s="494" t="str">
        <f t="shared" ref="P228:P236" si="313">IF(OR(I228="",L228=""),"",IF(I228="NO","NO",L228))</f>
        <v/>
      </c>
      <c r="Q228" s="494" t="str">
        <f t="shared" ref="Q228:Q236" si="314">IF(OR(I228="",M228=""),"",IF(I228="NO","NO",M228))</f>
        <v/>
      </c>
      <c r="R228" s="565"/>
      <c r="S228" s="311"/>
      <c r="T228" s="311"/>
      <c r="U228" s="30" t="str">
        <f t="shared" si="285"/>
        <v/>
      </c>
      <c r="V228" s="139" t="str">
        <f>IFERROR(INDEX(PARAMETROS!$B$53:$B$79,MATCH(U228,PARAMETROS!$A$53:$A$79,0)),"")</f>
        <v/>
      </c>
      <c r="W228" s="428"/>
      <c r="X228" s="31"/>
      <c r="Y228" s="22" t="str">
        <f>IFERROR(IF(X228="","",IF(X228="COP","N/A",IF(OR(X228="USD",X228="US"),1,IF(X228="EUR",VLOOKUP(T228,'SH EURO'!$A$6:$B$6567,2,FALSE),"INGRESAR TASA")))),"")</f>
        <v/>
      </c>
      <c r="Z228" s="547" t="str">
        <f t="shared" si="286"/>
        <v/>
      </c>
      <c r="AA228" s="21" t="str">
        <f>IFERROR(IF(X228="","",IF(X228="COP",1,IF(Y228&lt;&gt;"N/A",VLOOKUP(T228,'SH TRM'!$A$9:$B$9145,2,FALSE),"REVISAR"))),"")</f>
        <v/>
      </c>
      <c r="AB228" s="432" t="str">
        <f t="shared" si="287"/>
        <v/>
      </c>
      <c r="AC228" s="346" t="str">
        <f t="shared" si="288"/>
        <v/>
      </c>
      <c r="AD228" s="343" t="str">
        <f t="shared" si="281"/>
        <v/>
      </c>
      <c r="AE228" s="497" t="str">
        <f t="shared" si="266"/>
        <v/>
      </c>
      <c r="AF228" s="906" t="str">
        <f t="shared" ref="AF228" si="315">IFERROR(IF(AND(COUNTIF(N228:N236,"SI")&gt;=2,COUNTIF(O228:O236,"SI")&gt;=1,COUNTIF(P228:P236,"SI")&gt;=1,COUNTIF(Q228:Q236,"SI")&gt;=1,COUNTIF(I228:I236,"SI")&gt;=5),"SI","NO"),"")</f>
        <v>NO</v>
      </c>
      <c r="AG228" s="903">
        <f>IFERROR(IF(AF228="SI",AP228,0),"")</f>
        <v>0</v>
      </c>
      <c r="AH228" s="355"/>
      <c r="AI228" s="266"/>
      <c r="AJ228" s="485"/>
      <c r="AK228" s="485"/>
      <c r="AL228" s="485"/>
      <c r="AM228" s="440">
        <f t="shared" ref="AM228" si="316">COUNTIF(N228:N236,"SI")</f>
        <v>0</v>
      </c>
      <c r="AN228" s="440">
        <f t="shared" ref="AN228" si="317">+IF(AM228&gt;=4,4,AM228)</f>
        <v>0</v>
      </c>
      <c r="AO228" s="485">
        <f t="shared" ref="AO228:AO231" si="318">+AN228*100</f>
        <v>0</v>
      </c>
      <c r="AP228" s="485">
        <f t="shared" ref="AP228" si="319">+SUM(AO228:AO231)</f>
        <v>0</v>
      </c>
      <c r="AQ228" s="485"/>
    </row>
    <row r="229" spans="1:43" s="246" customFormat="1" ht="30" customHeight="1" x14ac:dyDescent="0.25">
      <c r="A229" s="842"/>
      <c r="B229" s="13"/>
      <c r="C229" s="14"/>
      <c r="D229" s="14" t="str">
        <f>IFERROR(INDEX(DESEMPATE!$D$3:$D$28,MATCH('EXP ESPEC.'!B229,DESEMPATE!$C$3:$C$28,0)),"")</f>
        <v/>
      </c>
      <c r="E229" s="141"/>
      <c r="F229" s="255"/>
      <c r="G229" s="22"/>
      <c r="H229" s="256"/>
      <c r="I229" s="22"/>
      <c r="J229" s="492"/>
      <c r="K229" s="492"/>
      <c r="L229" s="492"/>
      <c r="M229" s="492"/>
      <c r="N229" s="492" t="str">
        <f t="shared" si="311"/>
        <v/>
      </c>
      <c r="O229" s="492" t="str">
        <f t="shared" si="312"/>
        <v/>
      </c>
      <c r="P229" s="492" t="str">
        <f t="shared" si="313"/>
        <v/>
      </c>
      <c r="Q229" s="492" t="str">
        <f t="shared" si="314"/>
        <v/>
      </c>
      <c r="R229" s="566"/>
      <c r="S229" s="289"/>
      <c r="T229" s="289"/>
      <c r="U229" s="18" t="str">
        <f t="shared" si="285"/>
        <v/>
      </c>
      <c r="V229" s="19" t="str">
        <f>IFERROR(INDEX(PARAMETROS!$B$53:$B$79,MATCH(U229,PARAMETROS!$A$53:$A$79,0)),"")</f>
        <v/>
      </c>
      <c r="W229" s="429"/>
      <c r="X229" s="19"/>
      <c r="Y229" s="22" t="str">
        <f>IFERROR(IF(X229="","",IF(X229="COP","N/A",IF(OR(X229="USD",X229="US"),1,IF(X229="EUR",VLOOKUP(T229,'SH EURO'!$A$6:$B$6567,2,FALSE),"INGRESAR TASA")))),"")</f>
        <v/>
      </c>
      <c r="Z229" s="548" t="str">
        <f t="shared" si="286"/>
        <v/>
      </c>
      <c r="AA229" s="21" t="str">
        <f>IFERROR(IF(X229="","",IF(X229="COP",1,IF(Y229&lt;&gt;"N/A",VLOOKUP(T229,'SH TRM'!$A$9:$B$9145,2,FALSE),"REVISAR"))),"")</f>
        <v/>
      </c>
      <c r="AB229" s="433" t="str">
        <f t="shared" si="287"/>
        <v/>
      </c>
      <c r="AC229" s="347" t="str">
        <f t="shared" si="288"/>
        <v/>
      </c>
      <c r="AD229" s="343" t="str">
        <f t="shared" si="281"/>
        <v/>
      </c>
      <c r="AE229" s="497" t="str">
        <f t="shared" si="266"/>
        <v/>
      </c>
      <c r="AF229" s="907"/>
      <c r="AG229" s="904"/>
      <c r="AH229" s="512"/>
      <c r="AI229" s="266"/>
      <c r="AJ229" s="485"/>
      <c r="AK229" s="485"/>
      <c r="AL229" s="485"/>
      <c r="AM229" s="440">
        <f t="shared" ref="AM229" si="320">COUNTIF(O228:O236,"SI")</f>
        <v>0</v>
      </c>
      <c r="AN229" s="440">
        <f t="shared" ref="AN229:AN230" si="321">+IF(AM229&gt;=2,2,AM229)</f>
        <v>0</v>
      </c>
      <c r="AO229" s="485">
        <f t="shared" si="318"/>
        <v>0</v>
      </c>
      <c r="AP229" s="485"/>
      <c r="AQ229" s="485"/>
    </row>
    <row r="230" spans="1:43" s="246" customFormat="1" ht="30" customHeight="1" x14ac:dyDescent="0.25">
      <c r="A230" s="842"/>
      <c r="B230" s="13"/>
      <c r="C230" s="14"/>
      <c r="D230" s="14" t="str">
        <f>IFERROR(INDEX(DESEMPATE!$D$3:$D$28,MATCH('EXP ESPEC.'!B230,DESEMPATE!$C$3:$C$28,0)),"")</f>
        <v/>
      </c>
      <c r="E230" s="22"/>
      <c r="F230" s="255"/>
      <c r="G230" s="22"/>
      <c r="H230" s="256"/>
      <c r="I230" s="22"/>
      <c r="J230" s="492"/>
      <c r="K230" s="492"/>
      <c r="L230" s="492"/>
      <c r="M230" s="492"/>
      <c r="N230" s="492" t="str">
        <f t="shared" si="311"/>
        <v/>
      </c>
      <c r="O230" s="492" t="str">
        <f t="shared" si="312"/>
        <v/>
      </c>
      <c r="P230" s="492" t="str">
        <f t="shared" si="313"/>
        <v/>
      </c>
      <c r="Q230" s="492" t="str">
        <f t="shared" si="314"/>
        <v/>
      </c>
      <c r="R230" s="566"/>
      <c r="S230" s="289"/>
      <c r="T230" s="289"/>
      <c r="U230" s="18" t="str">
        <f t="shared" si="285"/>
        <v/>
      </c>
      <c r="V230" s="19" t="str">
        <f>IFERROR(INDEX(PARAMETROS!$B$53:$B$79,MATCH(U230,PARAMETROS!$A$53:$A$79,0)),"")</f>
        <v/>
      </c>
      <c r="W230" s="429"/>
      <c r="X230" s="19"/>
      <c r="Y230" s="22" t="str">
        <f>IFERROR(IF(X230="","",IF(X230="COP","N/A",IF(OR(X230="USD",X230="US"),1,IF(X230="EUR",VLOOKUP(T230,'SH EURO'!$A$6:$B$6567,2,FALSE),"INGRESAR TASA")))),"")</f>
        <v/>
      </c>
      <c r="Z230" s="548" t="str">
        <f t="shared" si="286"/>
        <v/>
      </c>
      <c r="AA230" s="21" t="str">
        <f>IFERROR(IF(X230="","",IF(X230="COP",1,IF(Y230&lt;&gt;"N/A",VLOOKUP(T230,'SH TRM'!$A$9:$B$9145,2,FALSE),"REVISAR"))),"")</f>
        <v/>
      </c>
      <c r="AB230" s="433" t="str">
        <f t="shared" si="287"/>
        <v/>
      </c>
      <c r="AC230" s="347" t="str">
        <f t="shared" si="288"/>
        <v/>
      </c>
      <c r="AD230" s="343" t="str">
        <f t="shared" si="281"/>
        <v/>
      </c>
      <c r="AE230" s="497" t="str">
        <f t="shared" si="266"/>
        <v/>
      </c>
      <c r="AF230" s="907"/>
      <c r="AG230" s="904"/>
      <c r="AH230" s="512"/>
      <c r="AI230" s="266"/>
      <c r="AJ230" s="485"/>
      <c r="AK230" s="485"/>
      <c r="AL230" s="485"/>
      <c r="AM230" s="440">
        <f t="shared" ref="AM230" si="322">COUNTIF(P228:P236,"SI")</f>
        <v>0</v>
      </c>
      <c r="AN230" s="440">
        <f t="shared" si="321"/>
        <v>0</v>
      </c>
      <c r="AO230" s="485">
        <f t="shared" si="318"/>
        <v>0</v>
      </c>
      <c r="AP230" s="485"/>
      <c r="AQ230" s="485"/>
    </row>
    <row r="231" spans="1:43" s="246" customFormat="1" ht="30" customHeight="1" x14ac:dyDescent="0.25">
      <c r="A231" s="842"/>
      <c r="B231" s="13"/>
      <c r="C231" s="14"/>
      <c r="D231" s="14" t="str">
        <f>IFERROR(INDEX(DESEMPATE!$D$3:$D$28,MATCH('EXP ESPEC.'!B231,DESEMPATE!$C$3:$C$28,0)),"")</f>
        <v/>
      </c>
      <c r="E231" s="22"/>
      <c r="F231" s="255"/>
      <c r="G231" s="22"/>
      <c r="H231" s="256"/>
      <c r="I231" s="22"/>
      <c r="J231" s="492"/>
      <c r="K231" s="492"/>
      <c r="L231" s="492"/>
      <c r="M231" s="492"/>
      <c r="N231" s="492" t="str">
        <f t="shared" si="311"/>
        <v/>
      </c>
      <c r="O231" s="492" t="str">
        <f t="shared" si="312"/>
        <v/>
      </c>
      <c r="P231" s="492" t="str">
        <f t="shared" si="313"/>
        <v/>
      </c>
      <c r="Q231" s="492" t="str">
        <f t="shared" si="314"/>
        <v/>
      </c>
      <c r="R231" s="566"/>
      <c r="S231" s="289"/>
      <c r="T231" s="289"/>
      <c r="U231" s="18" t="str">
        <f t="shared" si="285"/>
        <v/>
      </c>
      <c r="V231" s="19" t="str">
        <f>IFERROR(INDEX(PARAMETROS!$B$53:$B$79,MATCH(U231,PARAMETROS!$A$53:$A$79,0)),"")</f>
        <v/>
      </c>
      <c r="W231" s="429"/>
      <c r="X231" s="19"/>
      <c r="Y231" s="22" t="str">
        <f>IFERROR(IF(X231="","",IF(X231="COP","N/A",IF(OR(X231="USD",X231="US"),1,IF(X231="EUR",VLOOKUP(T231,'SH EURO'!$A$6:$B$6567,2,FALSE),"INGRESAR TASA")))),"")</f>
        <v/>
      </c>
      <c r="Z231" s="548" t="str">
        <f t="shared" si="286"/>
        <v/>
      </c>
      <c r="AA231" s="21" t="str">
        <f>IFERROR(IF(X231="","",IF(X231="COP",1,IF(Y231&lt;&gt;"N/A",VLOOKUP(T231,'SH TRM'!$A$9:$B$9145,2,FALSE),"REVISAR"))),"")</f>
        <v/>
      </c>
      <c r="AB231" s="433" t="str">
        <f t="shared" si="287"/>
        <v/>
      </c>
      <c r="AC231" s="347" t="str">
        <f t="shared" si="288"/>
        <v/>
      </c>
      <c r="AD231" s="343" t="str">
        <f t="shared" si="281"/>
        <v/>
      </c>
      <c r="AE231" s="497" t="str">
        <f t="shared" si="266"/>
        <v/>
      </c>
      <c r="AF231" s="907"/>
      <c r="AG231" s="904"/>
      <c r="AH231" s="512"/>
      <c r="AI231" s="266"/>
      <c r="AJ231" s="485"/>
      <c r="AK231" s="485"/>
      <c r="AL231" s="485"/>
      <c r="AM231" s="440">
        <f t="shared" ref="AM231" si="323">COUNTIF(Q228:Q236,"SI")</f>
        <v>0</v>
      </c>
      <c r="AN231" s="440">
        <f t="shared" ref="AN231" si="324">+IF(AM231&gt;=1,1,AM231)</f>
        <v>0</v>
      </c>
      <c r="AO231" s="485">
        <f t="shared" si="318"/>
        <v>0</v>
      </c>
      <c r="AP231" s="485"/>
      <c r="AQ231" s="485"/>
    </row>
    <row r="232" spans="1:43" s="246" customFormat="1" ht="30" customHeight="1" x14ac:dyDescent="0.25">
      <c r="A232" s="842"/>
      <c r="B232" s="13"/>
      <c r="C232" s="14"/>
      <c r="D232" s="14" t="str">
        <f>IFERROR(INDEX(DESEMPATE!$D$3:$D$28,MATCH('EXP ESPEC.'!B232,DESEMPATE!$C$3:$C$28,0)),"")</f>
        <v/>
      </c>
      <c r="E232" s="22"/>
      <c r="F232" s="255"/>
      <c r="G232" s="22"/>
      <c r="H232" s="256"/>
      <c r="I232" s="22"/>
      <c r="J232" s="492"/>
      <c r="K232" s="492"/>
      <c r="L232" s="492"/>
      <c r="M232" s="492"/>
      <c r="N232" s="492" t="str">
        <f t="shared" si="311"/>
        <v/>
      </c>
      <c r="O232" s="492" t="str">
        <f t="shared" si="312"/>
        <v/>
      </c>
      <c r="P232" s="492" t="str">
        <f t="shared" si="313"/>
        <v/>
      </c>
      <c r="Q232" s="492" t="str">
        <f t="shared" si="314"/>
        <v/>
      </c>
      <c r="R232" s="566"/>
      <c r="S232" s="289"/>
      <c r="T232" s="289"/>
      <c r="U232" s="18" t="str">
        <f t="shared" si="285"/>
        <v/>
      </c>
      <c r="V232" s="19" t="str">
        <f>IFERROR(INDEX(PARAMETROS!$B$53:$B$79,MATCH(U232,PARAMETROS!$A$53:$A$79,0)),"")</f>
        <v/>
      </c>
      <c r="W232" s="429"/>
      <c r="X232" s="19"/>
      <c r="Y232" s="22" t="str">
        <f>IFERROR(IF(X232="","",IF(X232="COP","N/A",IF(OR(X232="USD",X232="US"),1,IF(X232="EUR",VLOOKUP(T232,'SH EURO'!$A$6:$B$6567,2,FALSE),"INGRESAR TASA")))),"")</f>
        <v/>
      </c>
      <c r="Z232" s="548" t="str">
        <f t="shared" si="286"/>
        <v/>
      </c>
      <c r="AA232" s="21" t="str">
        <f>IFERROR(IF(X232="","",IF(X232="COP",1,IF(Y232&lt;&gt;"N/A",VLOOKUP(T232,'SH TRM'!$A$9:$B$9145,2,FALSE),"REVISAR"))),"")</f>
        <v/>
      </c>
      <c r="AB232" s="433" t="str">
        <f t="shared" si="287"/>
        <v/>
      </c>
      <c r="AC232" s="347" t="str">
        <f t="shared" si="288"/>
        <v/>
      </c>
      <c r="AD232" s="343" t="str">
        <f t="shared" si="281"/>
        <v/>
      </c>
      <c r="AE232" s="497" t="str">
        <f t="shared" si="266"/>
        <v/>
      </c>
      <c r="AF232" s="907"/>
      <c r="AG232" s="904"/>
      <c r="AH232" s="512"/>
      <c r="AI232" s="266"/>
      <c r="AJ232" s="485"/>
      <c r="AK232" s="485"/>
      <c r="AL232" s="485"/>
      <c r="AM232" s="440"/>
      <c r="AN232" s="440"/>
      <c r="AO232" s="485"/>
      <c r="AP232" s="485"/>
      <c r="AQ232" s="485"/>
    </row>
    <row r="233" spans="1:43" s="246" customFormat="1" ht="30" customHeight="1" x14ac:dyDescent="0.25">
      <c r="A233" s="842"/>
      <c r="B233" s="13"/>
      <c r="C233" s="14"/>
      <c r="D233" s="14" t="str">
        <f>IFERROR(INDEX(DESEMPATE!$D$3:$D$28,MATCH('EXP ESPEC.'!B233,DESEMPATE!$C$3:$C$28,0)),"")</f>
        <v/>
      </c>
      <c r="E233" s="22"/>
      <c r="F233" s="255"/>
      <c r="G233" s="22"/>
      <c r="H233" s="256"/>
      <c r="I233" s="22"/>
      <c r="J233" s="492"/>
      <c r="K233" s="492"/>
      <c r="L233" s="492"/>
      <c r="M233" s="492"/>
      <c r="N233" s="492" t="str">
        <f t="shared" si="311"/>
        <v/>
      </c>
      <c r="O233" s="492" t="str">
        <f t="shared" si="312"/>
        <v/>
      </c>
      <c r="P233" s="492" t="str">
        <f t="shared" si="313"/>
        <v/>
      </c>
      <c r="Q233" s="492" t="str">
        <f t="shared" si="314"/>
        <v/>
      </c>
      <c r="R233" s="566"/>
      <c r="S233" s="289"/>
      <c r="T233" s="289"/>
      <c r="U233" s="18" t="str">
        <f t="shared" si="285"/>
        <v/>
      </c>
      <c r="V233" s="19" t="str">
        <f>IFERROR(INDEX(PARAMETROS!$B$53:$B$79,MATCH(U233,PARAMETROS!$A$53:$A$79,0)),"")</f>
        <v/>
      </c>
      <c r="W233" s="429"/>
      <c r="X233" s="19"/>
      <c r="Y233" s="22" t="str">
        <f>IFERROR(IF(X233="","",IF(X233="COP","N/A",IF(OR(X233="USD",X233="US"),1,IF(X233="EUR",VLOOKUP(T233,'SH EURO'!$A$6:$B$6567,2,FALSE),"INGRESAR TASA")))),"")</f>
        <v/>
      </c>
      <c r="Z233" s="548" t="str">
        <f t="shared" si="286"/>
        <v/>
      </c>
      <c r="AA233" s="21" t="str">
        <f>IFERROR(IF(X233="","",IF(X233="COP",1,IF(Y233&lt;&gt;"N/A",VLOOKUP(T233,'SH TRM'!$A$9:$B$9145,2,FALSE),"REVISAR"))),"")</f>
        <v/>
      </c>
      <c r="AB233" s="433" t="str">
        <f t="shared" si="287"/>
        <v/>
      </c>
      <c r="AC233" s="347" t="str">
        <f t="shared" si="288"/>
        <v/>
      </c>
      <c r="AD233" s="343" t="str">
        <f t="shared" si="281"/>
        <v/>
      </c>
      <c r="AE233" s="497" t="str">
        <f t="shared" si="266"/>
        <v/>
      </c>
      <c r="AF233" s="907"/>
      <c r="AG233" s="904"/>
      <c r="AH233" s="512"/>
      <c r="AI233" s="266"/>
      <c r="AJ233" s="485"/>
      <c r="AK233" s="485"/>
      <c r="AL233" s="485"/>
      <c r="AM233" s="440"/>
      <c r="AN233" s="440"/>
      <c r="AO233" s="485"/>
      <c r="AP233" s="485"/>
      <c r="AQ233" s="485"/>
    </row>
    <row r="234" spans="1:43" s="246" customFormat="1" ht="30" customHeight="1" x14ac:dyDescent="0.25">
      <c r="A234" s="843"/>
      <c r="B234" s="13"/>
      <c r="C234" s="14"/>
      <c r="D234" s="14" t="str">
        <f>IFERROR(INDEX(DESEMPATE!$D$3:$D$28,MATCH('EXP ESPEC.'!B234,DESEMPATE!$C$3:$C$28,0)),"")</f>
        <v/>
      </c>
      <c r="E234" s="22"/>
      <c r="F234" s="255"/>
      <c r="G234" s="22"/>
      <c r="H234" s="256"/>
      <c r="I234" s="22"/>
      <c r="J234" s="492"/>
      <c r="K234" s="492"/>
      <c r="L234" s="492"/>
      <c r="M234" s="492"/>
      <c r="N234" s="492" t="str">
        <f t="shared" si="311"/>
        <v/>
      </c>
      <c r="O234" s="492" t="str">
        <f t="shared" si="312"/>
        <v/>
      </c>
      <c r="P234" s="492" t="str">
        <f t="shared" si="313"/>
        <v/>
      </c>
      <c r="Q234" s="492" t="str">
        <f t="shared" si="314"/>
        <v/>
      </c>
      <c r="R234" s="566"/>
      <c r="S234" s="289"/>
      <c r="T234" s="289"/>
      <c r="U234" s="18" t="str">
        <f t="shared" si="285"/>
        <v/>
      </c>
      <c r="V234" s="19" t="str">
        <f>IFERROR(INDEX(PARAMETROS!$B$53:$B$79,MATCH(U234,PARAMETROS!$A$53:$A$79,0)),"")</f>
        <v/>
      </c>
      <c r="W234" s="429"/>
      <c r="X234" s="19"/>
      <c r="Y234" s="22" t="str">
        <f>IFERROR(IF(X234="","",IF(X234="COP","N/A",IF(OR(X234="USD",X234="US"),1,IF(X234="EUR",VLOOKUP(T234,'SH EURO'!$A$6:$B$6567,2,FALSE),"INGRESAR TASA")))),"")</f>
        <v/>
      </c>
      <c r="Z234" s="548" t="str">
        <f t="shared" si="286"/>
        <v/>
      </c>
      <c r="AA234" s="21" t="str">
        <f>IFERROR(IF(X234="","",IF(X234="COP",1,IF(Y234&lt;&gt;"N/A",VLOOKUP(T234,'SH TRM'!$A$9:$B$9145,2,FALSE),"REVISAR"))),"")</f>
        <v/>
      </c>
      <c r="AB234" s="433" t="str">
        <f t="shared" si="287"/>
        <v/>
      </c>
      <c r="AC234" s="347" t="str">
        <f t="shared" si="288"/>
        <v/>
      </c>
      <c r="AD234" s="343" t="str">
        <f t="shared" si="281"/>
        <v/>
      </c>
      <c r="AE234" s="497" t="str">
        <f t="shared" si="266"/>
        <v/>
      </c>
      <c r="AF234" s="907"/>
      <c r="AG234" s="904"/>
      <c r="AH234" s="350"/>
      <c r="AI234" s="266"/>
      <c r="AJ234" s="485"/>
      <c r="AK234" s="485"/>
      <c r="AL234" s="485"/>
      <c r="AM234" s="440"/>
      <c r="AN234" s="440"/>
      <c r="AO234" s="485"/>
      <c r="AP234" s="485"/>
      <c r="AQ234" s="485"/>
    </row>
    <row r="235" spans="1:43" s="246" customFormat="1" ht="30" customHeight="1" x14ac:dyDescent="0.25">
      <c r="A235" s="843"/>
      <c r="B235" s="13"/>
      <c r="C235" s="14"/>
      <c r="D235" s="14" t="str">
        <f>IFERROR(INDEX(DESEMPATE!$D$3:$D$28,MATCH('EXP ESPEC.'!B235,DESEMPATE!$C$3:$C$28,0)),"")</f>
        <v/>
      </c>
      <c r="E235" s="22"/>
      <c r="F235" s="255"/>
      <c r="G235" s="22"/>
      <c r="H235" s="256"/>
      <c r="I235" s="22"/>
      <c r="J235" s="492"/>
      <c r="K235" s="492"/>
      <c r="L235" s="492"/>
      <c r="M235" s="492"/>
      <c r="N235" s="492" t="str">
        <f t="shared" si="311"/>
        <v/>
      </c>
      <c r="O235" s="492" t="str">
        <f t="shared" si="312"/>
        <v/>
      </c>
      <c r="P235" s="492" t="str">
        <f t="shared" si="313"/>
        <v/>
      </c>
      <c r="Q235" s="492" t="str">
        <f t="shared" si="314"/>
        <v/>
      </c>
      <c r="R235" s="567"/>
      <c r="S235" s="289"/>
      <c r="T235" s="289"/>
      <c r="U235" s="18" t="str">
        <f t="shared" si="285"/>
        <v/>
      </c>
      <c r="V235" s="19" t="str">
        <f>IFERROR(INDEX(PARAMETROS!$B$53:$B$79,MATCH(U235,PARAMETROS!$A$53:$A$79,0)),"")</f>
        <v/>
      </c>
      <c r="W235" s="430"/>
      <c r="X235" s="20"/>
      <c r="Y235" s="22" t="str">
        <f>IFERROR(IF(X235="","",IF(X235="COP","N/A",IF(OR(X235="USD",X235="US"),1,IF(X235="EUR",VLOOKUP(T235,'SH EURO'!$A$6:$B$6567,2,FALSE),"INGRESAR TASA")))),"")</f>
        <v/>
      </c>
      <c r="Z235" s="548" t="str">
        <f t="shared" si="286"/>
        <v/>
      </c>
      <c r="AA235" s="21" t="str">
        <f>IFERROR(IF(X235="","",IF(X235="COP",1,IF(Y235&lt;&gt;"N/A",VLOOKUP(T235,'SH TRM'!$A$9:$B$9145,2,FALSE),"REVISAR"))),"")</f>
        <v/>
      </c>
      <c r="AB235" s="433" t="str">
        <f t="shared" si="287"/>
        <v/>
      </c>
      <c r="AC235" s="347" t="str">
        <f t="shared" si="288"/>
        <v/>
      </c>
      <c r="AD235" s="343" t="str">
        <f t="shared" si="281"/>
        <v/>
      </c>
      <c r="AE235" s="497" t="str">
        <f t="shared" si="266"/>
        <v/>
      </c>
      <c r="AF235" s="907"/>
      <c r="AG235" s="904"/>
      <c r="AH235" s="350"/>
      <c r="AI235" s="266"/>
      <c r="AJ235" s="485"/>
      <c r="AK235" s="485"/>
      <c r="AL235" s="485"/>
      <c r="AM235" s="440"/>
      <c r="AN235" s="440"/>
      <c r="AO235" s="485"/>
      <c r="AP235" s="485"/>
      <c r="AQ235" s="485"/>
    </row>
    <row r="236" spans="1:43" s="246" customFormat="1" ht="30" customHeight="1" thickBot="1" x14ac:dyDescent="0.3">
      <c r="A236" s="844"/>
      <c r="B236" s="35"/>
      <c r="C236" s="47"/>
      <c r="D236" s="47" t="str">
        <f>IFERROR(INDEX(DESEMPATE!$D$3:$D$28,MATCH('EXP ESPEC.'!B236,DESEMPATE!$C$3:$C$28,0)),"")</f>
        <v/>
      </c>
      <c r="E236" s="138"/>
      <c r="F236" s="260"/>
      <c r="G236" s="138"/>
      <c r="H236" s="258"/>
      <c r="I236" s="138"/>
      <c r="J236" s="493"/>
      <c r="K236" s="493"/>
      <c r="L236" s="493"/>
      <c r="M236" s="493"/>
      <c r="N236" s="493" t="str">
        <f t="shared" si="311"/>
        <v/>
      </c>
      <c r="O236" s="493" t="str">
        <f t="shared" si="283"/>
        <v/>
      </c>
      <c r="P236" s="493" t="str">
        <f t="shared" si="313"/>
        <v/>
      </c>
      <c r="Q236" s="493" t="str">
        <f t="shared" si="314"/>
        <v/>
      </c>
      <c r="R236" s="568"/>
      <c r="S236" s="312"/>
      <c r="T236" s="312"/>
      <c r="U236" s="38" t="str">
        <f t="shared" si="285"/>
        <v/>
      </c>
      <c r="V236" s="24" t="str">
        <f>IFERROR(INDEX(PARAMETROS!$B$53:$B$79,MATCH(U236,PARAMETROS!$A$53:$A$79,0)),"")</f>
        <v/>
      </c>
      <c r="W236" s="431"/>
      <c r="X236" s="40"/>
      <c r="Y236" s="22" t="str">
        <f>IFERROR(IF(X236="","",IF(X236="COP","N/A",IF(OR(X236="USD",X236="US"),1,IF(X236="EUR",VLOOKUP(T236,'SH EURO'!$A$6:$B$6567,2,FALSE),"INGRESAR TASA")))),"")</f>
        <v/>
      </c>
      <c r="Z236" s="549" t="str">
        <f t="shared" si="286"/>
        <v/>
      </c>
      <c r="AA236" s="21" t="str">
        <f>IFERROR(IF(X236="","",IF(X236="COP",1,IF(Y236&lt;&gt;"N/A",VLOOKUP(T236,'SH TRM'!$A$9:$B$9145,2,FALSE),"REVISAR"))),"")</f>
        <v/>
      </c>
      <c r="AB236" s="434" t="str">
        <f t="shared" si="287"/>
        <v/>
      </c>
      <c r="AC236" s="348" t="str">
        <f t="shared" si="288"/>
        <v/>
      </c>
      <c r="AD236" s="342" t="str">
        <f t="shared" si="281"/>
        <v/>
      </c>
      <c r="AE236" s="345" t="str">
        <f t="shared" si="266"/>
        <v/>
      </c>
      <c r="AF236" s="908"/>
      <c r="AG236" s="905"/>
      <c r="AH236" s="358"/>
      <c r="AI236" s="266"/>
      <c r="AJ236" s="485"/>
      <c r="AK236" s="485"/>
      <c r="AL236" s="485"/>
      <c r="AM236" s="440"/>
      <c r="AN236" s="440"/>
      <c r="AO236" s="485"/>
      <c r="AP236" s="485"/>
      <c r="AQ236" s="485"/>
    </row>
    <row r="237" spans="1:43" s="246" customFormat="1" ht="30" customHeight="1" x14ac:dyDescent="0.25">
      <c r="A237" s="927"/>
      <c r="B237" s="406"/>
      <c r="C237" s="407"/>
      <c r="D237" s="412"/>
      <c r="E237" s="408"/>
      <c r="F237" s="408"/>
      <c r="G237" s="408"/>
      <c r="H237" s="409"/>
      <c r="I237" s="408"/>
      <c r="J237" s="413"/>
      <c r="K237" s="413"/>
      <c r="L237" s="413"/>
      <c r="M237" s="413"/>
      <c r="N237" s="413"/>
      <c r="O237" s="413"/>
      <c r="P237" s="413"/>
      <c r="Q237" s="413"/>
      <c r="R237" s="569"/>
      <c r="S237" s="414"/>
      <c r="T237" s="414"/>
      <c r="U237" s="415"/>
      <c r="V237" s="416"/>
      <c r="W237" s="417"/>
      <c r="X237" s="416"/>
      <c r="Y237" s="406"/>
      <c r="Z237" s="581"/>
      <c r="AA237" s="418"/>
      <c r="AB237" s="416"/>
      <c r="AC237" s="419"/>
      <c r="AD237" s="419"/>
      <c r="AE237" s="413"/>
      <c r="AF237" s="413"/>
      <c r="AG237" s="413"/>
      <c r="AH237" s="409"/>
      <c r="AI237" s="266"/>
      <c r="AJ237" s="485"/>
      <c r="AK237" s="485"/>
      <c r="AL237" s="485"/>
      <c r="AM237" s="438"/>
      <c r="AN237" s="438"/>
      <c r="AO237" s="485"/>
      <c r="AP237" s="485"/>
      <c r="AQ237" s="485"/>
    </row>
    <row r="238" spans="1:43" s="246" customFormat="1" ht="30" customHeight="1" x14ac:dyDescent="0.25">
      <c r="A238" s="926"/>
      <c r="B238" s="383"/>
      <c r="C238" s="410"/>
      <c r="D238" s="420"/>
      <c r="E238" s="266"/>
      <c r="F238" s="266"/>
      <c r="G238" s="266"/>
      <c r="H238" s="386"/>
      <c r="I238" s="266"/>
      <c r="J238" s="421"/>
      <c r="K238" s="421"/>
      <c r="L238" s="421"/>
      <c r="M238" s="421"/>
      <c r="N238" s="421"/>
      <c r="O238" s="421"/>
      <c r="P238" s="421"/>
      <c r="Q238" s="421"/>
      <c r="R238" s="570"/>
      <c r="S238" s="422"/>
      <c r="T238" s="422"/>
      <c r="U238" s="423"/>
      <c r="V238" s="424"/>
      <c r="W238" s="425"/>
      <c r="X238" s="424"/>
      <c r="Y238" s="383"/>
      <c r="Z238" s="582"/>
      <c r="AA238" s="426"/>
      <c r="AB238" s="424"/>
      <c r="AC238" s="427"/>
      <c r="AD238" s="427"/>
      <c r="AE238" s="421"/>
      <c r="AF238" s="421"/>
      <c r="AG238" s="421"/>
      <c r="AH238" s="386"/>
      <c r="AI238" s="266"/>
      <c r="AJ238" s="485"/>
      <c r="AK238" s="485"/>
      <c r="AL238" s="485"/>
      <c r="AM238" s="438"/>
      <c r="AN238" s="438"/>
      <c r="AO238" s="485"/>
      <c r="AP238" s="485"/>
      <c r="AQ238" s="485"/>
    </row>
    <row r="239" spans="1:43" s="246" customFormat="1" ht="30" customHeight="1" x14ac:dyDescent="0.25">
      <c r="A239" s="926"/>
      <c r="B239" s="383"/>
      <c r="C239" s="410"/>
      <c r="D239" s="420"/>
      <c r="E239" s="266"/>
      <c r="F239" s="266"/>
      <c r="G239" s="266"/>
      <c r="H239" s="386"/>
      <c r="I239" s="266"/>
      <c r="J239" s="421"/>
      <c r="K239" s="421"/>
      <c r="L239" s="421"/>
      <c r="M239" s="421"/>
      <c r="N239" s="421"/>
      <c r="O239" s="421"/>
      <c r="P239" s="421"/>
      <c r="Q239" s="421"/>
      <c r="R239" s="570"/>
      <c r="S239" s="422"/>
      <c r="T239" s="422"/>
      <c r="U239" s="423"/>
      <c r="V239" s="424"/>
      <c r="W239" s="425"/>
      <c r="X239" s="424"/>
      <c r="Y239" s="383"/>
      <c r="Z239" s="582"/>
      <c r="AA239" s="426"/>
      <c r="AB239" s="424"/>
      <c r="AC239" s="427"/>
      <c r="AD239" s="427"/>
      <c r="AE239" s="421"/>
      <c r="AF239" s="421"/>
      <c r="AG239" s="421"/>
      <c r="AH239" s="386"/>
      <c r="AI239" s="266"/>
      <c r="AJ239" s="485"/>
      <c r="AK239" s="485"/>
      <c r="AL239" s="485"/>
      <c r="AM239" s="438"/>
      <c r="AN239" s="438"/>
      <c r="AO239" s="485"/>
      <c r="AP239" s="485"/>
      <c r="AQ239" s="485"/>
    </row>
    <row r="240" spans="1:43" s="246" customFormat="1" ht="30" customHeight="1" x14ac:dyDescent="0.25">
      <c r="A240" s="926"/>
      <c r="B240" s="383"/>
      <c r="C240" s="410"/>
      <c r="D240" s="420"/>
      <c r="E240" s="266"/>
      <c r="F240" s="266"/>
      <c r="G240" s="266"/>
      <c r="H240" s="386"/>
      <c r="I240" s="266"/>
      <c r="J240" s="421"/>
      <c r="K240" s="421"/>
      <c r="L240" s="421"/>
      <c r="M240" s="421"/>
      <c r="N240" s="421"/>
      <c r="O240" s="421"/>
      <c r="P240" s="421"/>
      <c r="Q240" s="421"/>
      <c r="R240" s="570"/>
      <c r="S240" s="422"/>
      <c r="T240" s="422"/>
      <c r="U240" s="423"/>
      <c r="V240" s="424"/>
      <c r="W240" s="425"/>
      <c r="X240" s="424"/>
      <c r="Y240" s="383"/>
      <c r="Z240" s="582"/>
      <c r="AA240" s="426"/>
      <c r="AB240" s="424"/>
      <c r="AC240" s="427"/>
      <c r="AD240" s="427"/>
      <c r="AE240" s="421"/>
      <c r="AF240" s="421"/>
      <c r="AG240" s="421"/>
      <c r="AH240" s="386"/>
      <c r="AI240" s="266"/>
      <c r="AJ240" s="485"/>
      <c r="AK240" s="485"/>
      <c r="AL240" s="485"/>
      <c r="AM240" s="438"/>
      <c r="AN240" s="438"/>
      <c r="AO240" s="485"/>
      <c r="AP240" s="485"/>
      <c r="AQ240" s="485"/>
    </row>
    <row r="241" spans="1:43" s="246" customFormat="1" ht="30" customHeight="1" x14ac:dyDescent="0.25">
      <c r="A241" s="926"/>
      <c r="B241" s="383"/>
      <c r="C241" s="410"/>
      <c r="D241" s="420"/>
      <c r="E241" s="266"/>
      <c r="F241" s="266"/>
      <c r="G241" s="266"/>
      <c r="H241" s="386"/>
      <c r="I241" s="266"/>
      <c r="J241" s="421"/>
      <c r="K241" s="421"/>
      <c r="L241" s="421"/>
      <c r="M241" s="421"/>
      <c r="N241" s="421"/>
      <c r="O241" s="421"/>
      <c r="P241" s="421"/>
      <c r="Q241" s="421"/>
      <c r="R241" s="570"/>
      <c r="S241" s="422"/>
      <c r="T241" s="422"/>
      <c r="U241" s="423"/>
      <c r="V241" s="424"/>
      <c r="W241" s="425"/>
      <c r="X241" s="424"/>
      <c r="Y241" s="383"/>
      <c r="Z241" s="582"/>
      <c r="AA241" s="426"/>
      <c r="AB241" s="424"/>
      <c r="AC241" s="427"/>
      <c r="AD241" s="427"/>
      <c r="AE241" s="421"/>
      <c r="AF241" s="421"/>
      <c r="AG241" s="421"/>
      <c r="AH241" s="386"/>
      <c r="AI241" s="266"/>
      <c r="AJ241" s="485"/>
      <c r="AK241" s="485"/>
      <c r="AL241" s="485"/>
      <c r="AM241" s="438"/>
      <c r="AN241" s="438"/>
      <c r="AO241" s="485"/>
      <c r="AP241" s="485"/>
      <c r="AQ241" s="485"/>
    </row>
    <row r="242" spans="1:43" s="246" customFormat="1" ht="30" customHeight="1" x14ac:dyDescent="0.25">
      <c r="A242" s="926"/>
      <c r="B242" s="383"/>
      <c r="C242" s="410"/>
      <c r="D242" s="420"/>
      <c r="E242" s="266"/>
      <c r="F242" s="266"/>
      <c r="G242" s="266"/>
      <c r="H242" s="386"/>
      <c r="I242" s="266"/>
      <c r="J242" s="421"/>
      <c r="K242" s="421"/>
      <c r="L242" s="421"/>
      <c r="M242" s="421"/>
      <c r="N242" s="421"/>
      <c r="O242" s="421"/>
      <c r="P242" s="421"/>
      <c r="Q242" s="421"/>
      <c r="R242" s="570"/>
      <c r="S242" s="422"/>
      <c r="T242" s="422"/>
      <c r="U242" s="423"/>
      <c r="V242" s="424"/>
      <c r="W242" s="425"/>
      <c r="X242" s="424"/>
      <c r="Y242" s="383"/>
      <c r="Z242" s="582"/>
      <c r="AA242" s="426"/>
      <c r="AB242" s="424"/>
      <c r="AC242" s="427"/>
      <c r="AD242" s="427"/>
      <c r="AE242" s="421"/>
      <c r="AF242" s="421"/>
      <c r="AG242" s="421"/>
      <c r="AH242" s="386"/>
      <c r="AI242" s="266"/>
      <c r="AJ242" s="485"/>
      <c r="AK242" s="485"/>
      <c r="AL242" s="485"/>
      <c r="AM242" s="438"/>
      <c r="AN242" s="438"/>
      <c r="AO242" s="485"/>
      <c r="AP242" s="485"/>
      <c r="AQ242" s="485"/>
    </row>
    <row r="243" spans="1:43" s="246" customFormat="1" ht="30" customHeight="1" x14ac:dyDescent="0.25">
      <c r="A243" s="926"/>
      <c r="B243" s="383"/>
      <c r="C243" s="410"/>
      <c r="D243" s="420"/>
      <c r="E243" s="266"/>
      <c r="F243" s="266"/>
      <c r="G243" s="266"/>
      <c r="H243" s="386"/>
      <c r="I243" s="266"/>
      <c r="J243" s="421"/>
      <c r="K243" s="421"/>
      <c r="L243" s="421"/>
      <c r="M243" s="421"/>
      <c r="N243" s="421"/>
      <c r="O243" s="421"/>
      <c r="P243" s="421"/>
      <c r="Q243" s="421"/>
      <c r="R243" s="570"/>
      <c r="S243" s="422"/>
      <c r="T243" s="422"/>
      <c r="U243" s="423"/>
      <c r="V243" s="424"/>
      <c r="W243" s="425"/>
      <c r="X243" s="424"/>
      <c r="Y243" s="383"/>
      <c r="Z243" s="582"/>
      <c r="AA243" s="426"/>
      <c r="AB243" s="424"/>
      <c r="AC243" s="427"/>
      <c r="AD243" s="427"/>
      <c r="AE243" s="421"/>
      <c r="AF243" s="421"/>
      <c r="AG243" s="421"/>
      <c r="AH243" s="386"/>
      <c r="AI243" s="266"/>
      <c r="AJ243" s="485"/>
      <c r="AK243" s="485"/>
      <c r="AL243" s="485"/>
      <c r="AM243" s="438"/>
      <c r="AN243" s="438"/>
      <c r="AO243" s="485"/>
      <c r="AP243" s="485"/>
      <c r="AQ243" s="485"/>
    </row>
    <row r="244" spans="1:43" s="246" customFormat="1" ht="30" customHeight="1" x14ac:dyDescent="0.25">
      <c r="A244" s="926"/>
      <c r="B244" s="383"/>
      <c r="C244" s="410"/>
      <c r="D244" s="420"/>
      <c r="E244" s="266"/>
      <c r="F244" s="266"/>
      <c r="G244" s="266"/>
      <c r="H244" s="386"/>
      <c r="I244" s="266"/>
      <c r="J244" s="421"/>
      <c r="K244" s="421"/>
      <c r="L244" s="421"/>
      <c r="M244" s="421"/>
      <c r="N244" s="421"/>
      <c r="O244" s="421"/>
      <c r="P244" s="421"/>
      <c r="Q244" s="421"/>
      <c r="R244" s="570"/>
      <c r="S244" s="422"/>
      <c r="T244" s="422"/>
      <c r="U244" s="423"/>
      <c r="V244" s="424"/>
      <c r="W244" s="425"/>
      <c r="X244" s="424"/>
      <c r="Y244" s="383"/>
      <c r="Z244" s="582"/>
      <c r="AA244" s="426"/>
      <c r="AB244" s="424"/>
      <c r="AC244" s="427"/>
      <c r="AD244" s="427"/>
      <c r="AE244" s="421"/>
      <c r="AF244" s="421"/>
      <c r="AG244" s="421"/>
      <c r="AH244" s="386"/>
      <c r="AI244" s="266"/>
      <c r="AJ244" s="485"/>
      <c r="AK244" s="485"/>
      <c r="AL244" s="485"/>
      <c r="AM244" s="438"/>
      <c r="AN244" s="438"/>
      <c r="AO244" s="485"/>
      <c r="AP244" s="485"/>
      <c r="AQ244" s="485"/>
    </row>
    <row r="245" spans="1:43" s="246" customFormat="1" ht="30" customHeight="1" x14ac:dyDescent="0.25">
      <c r="A245" s="926"/>
      <c r="B245" s="383"/>
      <c r="C245" s="410"/>
      <c r="D245" s="420"/>
      <c r="E245" s="266"/>
      <c r="F245" s="266"/>
      <c r="G245" s="266"/>
      <c r="H245" s="386"/>
      <c r="I245" s="266"/>
      <c r="J245" s="421"/>
      <c r="K245" s="421"/>
      <c r="L245" s="421"/>
      <c r="M245" s="421"/>
      <c r="N245" s="421"/>
      <c r="O245" s="421"/>
      <c r="P245" s="421"/>
      <c r="Q245" s="421"/>
      <c r="R245" s="570"/>
      <c r="S245" s="422"/>
      <c r="T245" s="422"/>
      <c r="U245" s="423"/>
      <c r="V245" s="424"/>
      <c r="W245" s="425"/>
      <c r="X245" s="424"/>
      <c r="Y245" s="383"/>
      <c r="Z245" s="582"/>
      <c r="AA245" s="426"/>
      <c r="AB245" s="424"/>
      <c r="AC245" s="427"/>
      <c r="AD245" s="427"/>
      <c r="AE245" s="421"/>
      <c r="AF245" s="421"/>
      <c r="AG245" s="421"/>
      <c r="AH245" s="386"/>
      <c r="AI245" s="266"/>
      <c r="AJ245" s="485"/>
      <c r="AK245" s="485"/>
      <c r="AL245" s="485"/>
      <c r="AM245" s="438"/>
      <c r="AN245" s="438"/>
      <c r="AO245" s="485"/>
      <c r="AP245" s="485"/>
      <c r="AQ245" s="485"/>
    </row>
    <row r="246" spans="1:43" s="246" customFormat="1" ht="30" customHeight="1" x14ac:dyDescent="0.25">
      <c r="A246" s="926"/>
      <c r="B246" s="383"/>
      <c r="C246" s="410"/>
      <c r="D246" s="420"/>
      <c r="E246" s="266"/>
      <c r="F246" s="266"/>
      <c r="G246" s="266"/>
      <c r="H246" s="386"/>
      <c r="I246" s="266"/>
      <c r="J246" s="421"/>
      <c r="K246" s="421"/>
      <c r="L246" s="421"/>
      <c r="M246" s="421"/>
      <c r="N246" s="421"/>
      <c r="O246" s="421"/>
      <c r="P246" s="421"/>
      <c r="Q246" s="421"/>
      <c r="R246" s="570"/>
      <c r="S246" s="422"/>
      <c r="T246" s="422"/>
      <c r="U246" s="423"/>
      <c r="V246" s="424"/>
      <c r="W246" s="425"/>
      <c r="X246" s="424"/>
      <c r="Y246" s="383"/>
      <c r="Z246" s="582"/>
      <c r="AA246" s="426"/>
      <c r="AB246" s="424"/>
      <c r="AC246" s="427"/>
      <c r="AD246" s="427"/>
      <c r="AE246" s="421"/>
      <c r="AF246" s="421"/>
      <c r="AG246" s="421"/>
      <c r="AH246" s="386"/>
      <c r="AI246" s="266"/>
      <c r="AJ246" s="485"/>
      <c r="AK246" s="485"/>
      <c r="AL246" s="485"/>
      <c r="AM246" s="438"/>
      <c r="AN246" s="438"/>
      <c r="AO246" s="485"/>
      <c r="AP246" s="485"/>
      <c r="AQ246" s="485"/>
    </row>
    <row r="247" spans="1:43" s="246" customFormat="1" ht="30" customHeight="1" x14ac:dyDescent="0.25">
      <c r="A247" s="926"/>
      <c r="B247" s="383"/>
      <c r="C247" s="410"/>
      <c r="D247" s="420"/>
      <c r="E247" s="266"/>
      <c r="F247" s="266"/>
      <c r="G247" s="266"/>
      <c r="H247" s="386"/>
      <c r="I247" s="266"/>
      <c r="J247" s="421"/>
      <c r="K247" s="421"/>
      <c r="L247" s="421"/>
      <c r="M247" s="421"/>
      <c r="N247" s="421"/>
      <c r="O247" s="421"/>
      <c r="P247" s="421"/>
      <c r="Q247" s="421"/>
      <c r="R247" s="570"/>
      <c r="S247" s="422"/>
      <c r="T247" s="422"/>
      <c r="U247" s="423"/>
      <c r="V247" s="424"/>
      <c r="W247" s="425"/>
      <c r="X247" s="424"/>
      <c r="Y247" s="383"/>
      <c r="Z247" s="582"/>
      <c r="AA247" s="426"/>
      <c r="AB247" s="424"/>
      <c r="AC247" s="427"/>
      <c r="AD247" s="427"/>
      <c r="AE247" s="421"/>
      <c r="AF247" s="421"/>
      <c r="AG247" s="421"/>
      <c r="AH247" s="386"/>
      <c r="AI247" s="266"/>
      <c r="AJ247" s="485"/>
      <c r="AK247" s="485"/>
      <c r="AL247" s="485"/>
      <c r="AM247" s="438"/>
      <c r="AN247" s="438"/>
      <c r="AO247" s="485"/>
      <c r="AP247" s="485"/>
      <c r="AQ247" s="485"/>
    </row>
    <row r="248" spans="1:43" s="246" customFormat="1" ht="30" customHeight="1" x14ac:dyDescent="0.25">
      <c r="A248" s="926"/>
      <c r="B248" s="383"/>
      <c r="C248" s="410"/>
      <c r="D248" s="420"/>
      <c r="E248" s="266"/>
      <c r="F248" s="266"/>
      <c r="G248" s="266"/>
      <c r="H248" s="386"/>
      <c r="I248" s="266"/>
      <c r="J248" s="421"/>
      <c r="K248" s="421"/>
      <c r="L248" s="421"/>
      <c r="M248" s="421"/>
      <c r="N248" s="421"/>
      <c r="O248" s="421"/>
      <c r="P248" s="421"/>
      <c r="Q248" s="421"/>
      <c r="R248" s="570"/>
      <c r="S248" s="422"/>
      <c r="T248" s="422"/>
      <c r="U248" s="423"/>
      <c r="V248" s="424"/>
      <c r="W248" s="425"/>
      <c r="X248" s="424"/>
      <c r="Y248" s="383"/>
      <c r="Z248" s="582"/>
      <c r="AA248" s="426"/>
      <c r="AB248" s="424"/>
      <c r="AC248" s="427"/>
      <c r="AD248" s="427"/>
      <c r="AE248" s="421"/>
      <c r="AF248" s="421"/>
      <c r="AG248" s="421"/>
      <c r="AH248" s="386"/>
      <c r="AI248" s="266"/>
      <c r="AJ248" s="485"/>
      <c r="AK248" s="485"/>
      <c r="AL248" s="485"/>
      <c r="AM248" s="438"/>
      <c r="AN248" s="438"/>
      <c r="AO248" s="485"/>
      <c r="AP248" s="485"/>
      <c r="AQ248" s="485"/>
    </row>
    <row r="249" spans="1:43" s="246" customFormat="1" ht="30" customHeight="1" x14ac:dyDescent="0.25">
      <c r="A249" s="926"/>
      <c r="B249" s="383"/>
      <c r="C249" s="410"/>
      <c r="D249" s="420"/>
      <c r="E249" s="266"/>
      <c r="F249" s="266"/>
      <c r="G249" s="266"/>
      <c r="H249" s="386"/>
      <c r="I249" s="266"/>
      <c r="J249" s="421"/>
      <c r="K249" s="421"/>
      <c r="L249" s="421"/>
      <c r="M249" s="421"/>
      <c r="N249" s="421"/>
      <c r="O249" s="421"/>
      <c r="P249" s="421"/>
      <c r="Q249" s="421"/>
      <c r="R249" s="570"/>
      <c r="S249" s="422"/>
      <c r="T249" s="422"/>
      <c r="U249" s="423"/>
      <c r="V249" s="424"/>
      <c r="W249" s="425"/>
      <c r="X249" s="424"/>
      <c r="Y249" s="383"/>
      <c r="Z249" s="582"/>
      <c r="AA249" s="426"/>
      <c r="AB249" s="424"/>
      <c r="AC249" s="427"/>
      <c r="AD249" s="427"/>
      <c r="AE249" s="421"/>
      <c r="AF249" s="421"/>
      <c r="AG249" s="421"/>
      <c r="AH249" s="386"/>
      <c r="AI249" s="266"/>
      <c r="AJ249" s="485"/>
      <c r="AK249" s="485"/>
      <c r="AL249" s="485"/>
      <c r="AM249" s="438"/>
      <c r="AN249" s="438"/>
      <c r="AO249" s="485"/>
      <c r="AP249" s="485"/>
      <c r="AQ249" s="485"/>
    </row>
    <row r="250" spans="1:43" s="246" customFormat="1" ht="30" customHeight="1" x14ac:dyDescent="0.25">
      <c r="A250" s="926"/>
      <c r="B250" s="383"/>
      <c r="C250" s="410"/>
      <c r="D250" s="420"/>
      <c r="E250" s="266"/>
      <c r="F250" s="266"/>
      <c r="G250" s="266"/>
      <c r="H250" s="386"/>
      <c r="I250" s="266"/>
      <c r="J250" s="421"/>
      <c r="K250" s="421"/>
      <c r="L250" s="421"/>
      <c r="M250" s="421"/>
      <c r="N250" s="421"/>
      <c r="O250" s="421"/>
      <c r="P250" s="421"/>
      <c r="Q250" s="421"/>
      <c r="R250" s="570"/>
      <c r="S250" s="422"/>
      <c r="T250" s="422"/>
      <c r="U250" s="423"/>
      <c r="V250" s="424"/>
      <c r="W250" s="425"/>
      <c r="X250" s="424"/>
      <c r="Y250" s="383"/>
      <c r="Z250" s="582"/>
      <c r="AA250" s="426"/>
      <c r="AB250" s="424"/>
      <c r="AC250" s="427"/>
      <c r="AD250" s="427"/>
      <c r="AE250" s="421"/>
      <c r="AF250" s="421"/>
      <c r="AG250" s="421"/>
      <c r="AH250" s="386"/>
      <c r="AI250" s="266"/>
      <c r="AJ250" s="485"/>
      <c r="AK250" s="485"/>
      <c r="AL250" s="485"/>
      <c r="AM250" s="438"/>
      <c r="AN250" s="438"/>
      <c r="AO250" s="485"/>
      <c r="AP250" s="485"/>
      <c r="AQ250" s="485"/>
    </row>
    <row r="251" spans="1:43" s="246" customFormat="1" ht="30" customHeight="1" x14ac:dyDescent="0.25">
      <c r="A251" s="926"/>
      <c r="B251" s="383"/>
      <c r="C251" s="410"/>
      <c r="D251" s="420"/>
      <c r="E251" s="266"/>
      <c r="F251" s="266"/>
      <c r="G251" s="266"/>
      <c r="H251" s="386"/>
      <c r="I251" s="266"/>
      <c r="J251" s="421"/>
      <c r="K251" s="421"/>
      <c r="L251" s="421"/>
      <c r="M251" s="421"/>
      <c r="N251" s="421"/>
      <c r="O251" s="421"/>
      <c r="P251" s="421"/>
      <c r="Q251" s="421"/>
      <c r="R251" s="570"/>
      <c r="S251" s="422"/>
      <c r="T251" s="422"/>
      <c r="U251" s="423"/>
      <c r="V251" s="424"/>
      <c r="W251" s="425"/>
      <c r="X251" s="424"/>
      <c r="Y251" s="383"/>
      <c r="Z251" s="582"/>
      <c r="AA251" s="426"/>
      <c r="AB251" s="424"/>
      <c r="AC251" s="427"/>
      <c r="AD251" s="427"/>
      <c r="AE251" s="421"/>
      <c r="AF251" s="421"/>
      <c r="AG251" s="421"/>
      <c r="AH251" s="386"/>
      <c r="AI251" s="266"/>
      <c r="AJ251" s="485"/>
      <c r="AK251" s="485"/>
      <c r="AL251" s="485"/>
      <c r="AM251" s="438"/>
      <c r="AN251" s="438"/>
      <c r="AO251" s="485"/>
      <c r="AP251" s="485"/>
      <c r="AQ251" s="485"/>
    </row>
    <row r="252" spans="1:43" s="246" customFormat="1" ht="30" customHeight="1" x14ac:dyDescent="0.25">
      <c r="A252" s="926"/>
      <c r="B252" s="383"/>
      <c r="C252" s="410"/>
      <c r="D252" s="420"/>
      <c r="E252" s="266"/>
      <c r="F252" s="266"/>
      <c r="G252" s="266"/>
      <c r="H252" s="386"/>
      <c r="I252" s="266"/>
      <c r="J252" s="421"/>
      <c r="K252" s="421"/>
      <c r="L252" s="421"/>
      <c r="M252" s="421"/>
      <c r="N252" s="421"/>
      <c r="O252" s="421"/>
      <c r="P252" s="421"/>
      <c r="Q252" s="421"/>
      <c r="R252" s="570"/>
      <c r="S252" s="422"/>
      <c r="T252" s="422"/>
      <c r="U252" s="423"/>
      <c r="V252" s="424"/>
      <c r="W252" s="425"/>
      <c r="X252" s="424"/>
      <c r="Y252" s="383"/>
      <c r="Z252" s="582"/>
      <c r="AA252" s="426"/>
      <c r="AB252" s="424"/>
      <c r="AC252" s="427"/>
      <c r="AD252" s="427"/>
      <c r="AE252" s="421"/>
      <c r="AF252" s="421"/>
      <c r="AG252" s="421"/>
      <c r="AH252" s="386"/>
      <c r="AI252" s="266"/>
      <c r="AJ252" s="485"/>
      <c r="AK252" s="485"/>
      <c r="AL252" s="485"/>
      <c r="AM252" s="438"/>
      <c r="AN252" s="438"/>
      <c r="AO252" s="485"/>
      <c r="AP252" s="485"/>
      <c r="AQ252" s="485"/>
    </row>
    <row r="253" spans="1:43" s="246" customFormat="1" ht="30" customHeight="1" x14ac:dyDescent="0.25">
      <c r="A253" s="926"/>
      <c r="B253" s="383"/>
      <c r="C253" s="410"/>
      <c r="D253" s="420"/>
      <c r="E253" s="266"/>
      <c r="F253" s="266"/>
      <c r="G253" s="266"/>
      <c r="H253" s="386"/>
      <c r="I253" s="266"/>
      <c r="J253" s="421"/>
      <c r="K253" s="421"/>
      <c r="L253" s="421"/>
      <c r="M253" s="421"/>
      <c r="N253" s="421"/>
      <c r="O253" s="421"/>
      <c r="P253" s="421"/>
      <c r="Q253" s="421"/>
      <c r="R253" s="570"/>
      <c r="S253" s="422"/>
      <c r="T253" s="422"/>
      <c r="U253" s="423"/>
      <c r="V253" s="424"/>
      <c r="W253" s="425"/>
      <c r="X253" s="424"/>
      <c r="Y253" s="383"/>
      <c r="Z253" s="582"/>
      <c r="AA253" s="426"/>
      <c r="AB253" s="424"/>
      <c r="AC253" s="427"/>
      <c r="AD253" s="427"/>
      <c r="AE253" s="421"/>
      <c r="AF253" s="421"/>
      <c r="AG253" s="421"/>
      <c r="AH253" s="386"/>
      <c r="AI253" s="266"/>
      <c r="AJ253" s="485"/>
      <c r="AK253" s="485"/>
      <c r="AL253" s="485"/>
      <c r="AM253" s="438"/>
      <c r="AN253" s="438"/>
      <c r="AO253" s="485"/>
      <c r="AP253" s="485"/>
      <c r="AQ253" s="485"/>
    </row>
    <row r="254" spans="1:43" s="246" customFormat="1" ht="30" customHeight="1" x14ac:dyDescent="0.25">
      <c r="A254" s="926"/>
      <c r="B254" s="383"/>
      <c r="C254" s="410"/>
      <c r="D254" s="420"/>
      <c r="E254" s="266"/>
      <c r="F254" s="266"/>
      <c r="G254" s="266"/>
      <c r="H254" s="386"/>
      <c r="I254" s="266"/>
      <c r="J254" s="421"/>
      <c r="K254" s="421"/>
      <c r="L254" s="421"/>
      <c r="M254" s="421"/>
      <c r="N254" s="421"/>
      <c r="O254" s="421"/>
      <c r="P254" s="421"/>
      <c r="Q254" s="421"/>
      <c r="R254" s="570"/>
      <c r="S254" s="422"/>
      <c r="T254" s="422"/>
      <c r="U254" s="423"/>
      <c r="V254" s="424"/>
      <c r="W254" s="425"/>
      <c r="X254" s="424"/>
      <c r="Y254" s="383"/>
      <c r="Z254" s="582"/>
      <c r="AA254" s="426"/>
      <c r="AB254" s="424"/>
      <c r="AC254" s="427"/>
      <c r="AD254" s="427"/>
      <c r="AE254" s="421"/>
      <c r="AF254" s="421"/>
      <c r="AG254" s="421"/>
      <c r="AH254" s="386"/>
      <c r="AI254" s="266"/>
      <c r="AJ254" s="485"/>
      <c r="AK254" s="485"/>
      <c r="AL254" s="485"/>
      <c r="AM254" s="438"/>
      <c r="AN254" s="438"/>
      <c r="AO254" s="485"/>
      <c r="AP254" s="485"/>
      <c r="AQ254" s="485"/>
    </row>
    <row r="255" spans="1:43" s="246" customFormat="1" ht="30" customHeight="1" x14ac:dyDescent="0.25">
      <c r="A255" s="926"/>
      <c r="B255" s="383"/>
      <c r="C255" s="410"/>
      <c r="D255" s="420"/>
      <c r="E255" s="266"/>
      <c r="F255" s="266"/>
      <c r="G255" s="266"/>
      <c r="H255" s="386"/>
      <c r="I255" s="266"/>
      <c r="J255" s="421"/>
      <c r="K255" s="421"/>
      <c r="L255" s="421"/>
      <c r="M255" s="421"/>
      <c r="N255" s="421"/>
      <c r="O255" s="421"/>
      <c r="P255" s="421"/>
      <c r="Q255" s="421"/>
      <c r="R255" s="570"/>
      <c r="S255" s="422"/>
      <c r="T255" s="422"/>
      <c r="U255" s="423"/>
      <c r="V255" s="424"/>
      <c r="W255" s="425"/>
      <c r="X255" s="424"/>
      <c r="Y255" s="383"/>
      <c r="Z255" s="582"/>
      <c r="AA255" s="426"/>
      <c r="AB255" s="424"/>
      <c r="AC255" s="427"/>
      <c r="AD255" s="427"/>
      <c r="AE255" s="421"/>
      <c r="AF255" s="421"/>
      <c r="AG255" s="421"/>
      <c r="AH255" s="386"/>
      <c r="AI255" s="266"/>
      <c r="AJ255" s="485"/>
      <c r="AK255" s="485"/>
      <c r="AL255" s="485"/>
      <c r="AM255" s="438"/>
      <c r="AN255" s="438"/>
      <c r="AO255" s="485"/>
      <c r="AP255" s="485"/>
      <c r="AQ255" s="485"/>
    </row>
    <row r="256" spans="1:43" s="246" customFormat="1" ht="30" customHeight="1" x14ac:dyDescent="0.25">
      <c r="A256" s="926"/>
      <c r="B256" s="383"/>
      <c r="C256" s="410"/>
      <c r="D256" s="420"/>
      <c r="E256" s="266"/>
      <c r="F256" s="266"/>
      <c r="G256" s="266"/>
      <c r="H256" s="386"/>
      <c r="I256" s="266"/>
      <c r="J256" s="421"/>
      <c r="K256" s="421"/>
      <c r="L256" s="421"/>
      <c r="M256" s="421"/>
      <c r="N256" s="421"/>
      <c r="O256" s="421"/>
      <c r="P256" s="421"/>
      <c r="Q256" s="421"/>
      <c r="R256" s="570"/>
      <c r="S256" s="422"/>
      <c r="T256" s="422"/>
      <c r="U256" s="423"/>
      <c r="V256" s="424"/>
      <c r="W256" s="425"/>
      <c r="X256" s="424"/>
      <c r="Y256" s="383"/>
      <c r="Z256" s="582"/>
      <c r="AA256" s="426"/>
      <c r="AB256" s="424"/>
      <c r="AC256" s="427"/>
      <c r="AD256" s="427"/>
      <c r="AE256" s="421"/>
      <c r="AF256" s="421"/>
      <c r="AG256" s="421"/>
      <c r="AH256" s="386"/>
      <c r="AI256" s="266"/>
      <c r="AJ256" s="485"/>
      <c r="AK256" s="485"/>
      <c r="AL256" s="485"/>
      <c r="AM256" s="438"/>
      <c r="AN256" s="438"/>
      <c r="AO256" s="485"/>
      <c r="AP256" s="485"/>
      <c r="AQ256" s="485"/>
    </row>
    <row r="257" spans="1:43" s="246" customFormat="1" ht="30" customHeight="1" x14ac:dyDescent="0.25">
      <c r="A257" s="926"/>
      <c r="B257" s="383"/>
      <c r="C257" s="410"/>
      <c r="D257" s="420"/>
      <c r="E257" s="266"/>
      <c r="F257" s="266"/>
      <c r="G257" s="266"/>
      <c r="H257" s="386"/>
      <c r="I257" s="266"/>
      <c r="J257" s="421"/>
      <c r="K257" s="421"/>
      <c r="L257" s="421"/>
      <c r="M257" s="421"/>
      <c r="N257" s="421"/>
      <c r="O257" s="421"/>
      <c r="P257" s="421"/>
      <c r="Q257" s="421"/>
      <c r="R257" s="570"/>
      <c r="S257" s="422"/>
      <c r="T257" s="422"/>
      <c r="U257" s="423"/>
      <c r="V257" s="424"/>
      <c r="W257" s="425"/>
      <c r="X257" s="424"/>
      <c r="Y257" s="383"/>
      <c r="Z257" s="582"/>
      <c r="AA257" s="426"/>
      <c r="AB257" s="424"/>
      <c r="AC257" s="427"/>
      <c r="AD257" s="427"/>
      <c r="AE257" s="421"/>
      <c r="AF257" s="421"/>
      <c r="AG257" s="421"/>
      <c r="AH257" s="386"/>
      <c r="AI257" s="266"/>
      <c r="AJ257" s="485"/>
      <c r="AK257" s="485"/>
      <c r="AL257" s="485"/>
      <c r="AM257" s="438"/>
      <c r="AN257" s="438"/>
      <c r="AO257" s="485"/>
      <c r="AP257" s="485"/>
      <c r="AQ257" s="485"/>
    </row>
    <row r="258" spans="1:43" s="246" customFormat="1" ht="30" customHeight="1" x14ac:dyDescent="0.25">
      <c r="A258" s="926"/>
      <c r="B258" s="383"/>
      <c r="C258" s="410"/>
      <c r="D258" s="420"/>
      <c r="E258" s="266"/>
      <c r="F258" s="266"/>
      <c r="G258" s="266"/>
      <c r="H258" s="386"/>
      <c r="I258" s="266"/>
      <c r="J258" s="421"/>
      <c r="K258" s="421"/>
      <c r="L258" s="421"/>
      <c r="M258" s="421"/>
      <c r="N258" s="421"/>
      <c r="O258" s="421"/>
      <c r="P258" s="421"/>
      <c r="Q258" s="421"/>
      <c r="R258" s="570"/>
      <c r="S258" s="422"/>
      <c r="T258" s="422"/>
      <c r="U258" s="423"/>
      <c r="V258" s="424"/>
      <c r="W258" s="425"/>
      <c r="X258" s="424"/>
      <c r="Y258" s="383"/>
      <c r="Z258" s="582"/>
      <c r="AA258" s="426"/>
      <c r="AB258" s="424"/>
      <c r="AC258" s="427"/>
      <c r="AD258" s="427"/>
      <c r="AE258" s="421"/>
      <c r="AF258" s="421"/>
      <c r="AG258" s="421"/>
      <c r="AH258" s="386"/>
      <c r="AI258" s="266"/>
      <c r="AJ258" s="485"/>
      <c r="AK258" s="485"/>
      <c r="AL258" s="485"/>
      <c r="AM258" s="438"/>
      <c r="AN258" s="438"/>
      <c r="AO258" s="485"/>
      <c r="AP258" s="485"/>
      <c r="AQ258" s="485"/>
    </row>
    <row r="259" spans="1:43" s="246" customFormat="1" ht="30" customHeight="1" x14ac:dyDescent="0.25">
      <c r="A259" s="926"/>
      <c r="B259" s="383"/>
      <c r="C259" s="410"/>
      <c r="D259" s="420"/>
      <c r="E259" s="266"/>
      <c r="F259" s="266"/>
      <c r="G259" s="266"/>
      <c r="H259" s="386"/>
      <c r="I259" s="266"/>
      <c r="J259" s="421"/>
      <c r="K259" s="421"/>
      <c r="L259" s="421"/>
      <c r="M259" s="421"/>
      <c r="N259" s="421"/>
      <c r="O259" s="421"/>
      <c r="P259" s="421"/>
      <c r="Q259" s="421"/>
      <c r="R259" s="570"/>
      <c r="S259" s="422"/>
      <c r="T259" s="422"/>
      <c r="U259" s="423"/>
      <c r="V259" s="424"/>
      <c r="W259" s="425"/>
      <c r="X259" s="424"/>
      <c r="Y259" s="383"/>
      <c r="Z259" s="582"/>
      <c r="AA259" s="426"/>
      <c r="AB259" s="424"/>
      <c r="AC259" s="427"/>
      <c r="AD259" s="427"/>
      <c r="AE259" s="421"/>
      <c r="AF259" s="421"/>
      <c r="AG259" s="421"/>
      <c r="AH259" s="386"/>
      <c r="AI259" s="266"/>
      <c r="AJ259" s="485"/>
      <c r="AK259" s="485"/>
      <c r="AL259" s="485"/>
      <c r="AM259" s="438"/>
      <c r="AN259" s="438"/>
      <c r="AO259" s="485"/>
      <c r="AP259" s="485"/>
      <c r="AQ259" s="485"/>
    </row>
    <row r="260" spans="1:43" s="246" customFormat="1" ht="30" customHeight="1" x14ac:dyDescent="0.25">
      <c r="A260" s="926"/>
      <c r="B260" s="383"/>
      <c r="C260" s="410"/>
      <c r="D260" s="420"/>
      <c r="E260" s="266"/>
      <c r="F260" s="266"/>
      <c r="G260" s="266"/>
      <c r="H260" s="386"/>
      <c r="I260" s="266"/>
      <c r="J260" s="421"/>
      <c r="K260" s="421"/>
      <c r="L260" s="421"/>
      <c r="M260" s="421"/>
      <c r="N260" s="421"/>
      <c r="O260" s="421"/>
      <c r="P260" s="421"/>
      <c r="Q260" s="421"/>
      <c r="R260" s="570"/>
      <c r="S260" s="422"/>
      <c r="T260" s="422"/>
      <c r="U260" s="423"/>
      <c r="V260" s="424"/>
      <c r="W260" s="425"/>
      <c r="X260" s="424"/>
      <c r="Y260" s="383"/>
      <c r="Z260" s="582"/>
      <c r="AA260" s="426"/>
      <c r="AB260" s="424"/>
      <c r="AC260" s="427"/>
      <c r="AD260" s="427"/>
      <c r="AE260" s="421"/>
      <c r="AF260" s="421"/>
      <c r="AG260" s="421"/>
      <c r="AH260" s="386"/>
      <c r="AI260" s="266"/>
      <c r="AJ260" s="485"/>
      <c r="AK260" s="485"/>
      <c r="AL260" s="485"/>
      <c r="AM260" s="438"/>
      <c r="AN260" s="438"/>
      <c r="AO260" s="485"/>
      <c r="AP260" s="485"/>
      <c r="AQ260" s="485"/>
    </row>
    <row r="261" spans="1:43" s="246" customFormat="1" ht="30" customHeight="1" x14ac:dyDescent="0.25">
      <c r="A261" s="926"/>
      <c r="B261" s="383"/>
      <c r="C261" s="410"/>
      <c r="D261" s="420"/>
      <c r="E261" s="266"/>
      <c r="F261" s="266"/>
      <c r="G261" s="266"/>
      <c r="H261" s="386"/>
      <c r="I261" s="266"/>
      <c r="J261" s="421"/>
      <c r="K261" s="421"/>
      <c r="L261" s="421"/>
      <c r="M261" s="421"/>
      <c r="N261" s="421"/>
      <c r="O261" s="421"/>
      <c r="P261" s="421"/>
      <c r="Q261" s="421"/>
      <c r="R261" s="570"/>
      <c r="S261" s="422"/>
      <c r="T261" s="422"/>
      <c r="U261" s="423"/>
      <c r="V261" s="424"/>
      <c r="W261" s="425"/>
      <c r="X261" s="424"/>
      <c r="Y261" s="383"/>
      <c r="Z261" s="582"/>
      <c r="AA261" s="426"/>
      <c r="AB261" s="424"/>
      <c r="AC261" s="427"/>
      <c r="AD261" s="427"/>
      <c r="AE261" s="421"/>
      <c r="AF261" s="421"/>
      <c r="AG261" s="421"/>
      <c r="AH261" s="386"/>
      <c r="AI261" s="266"/>
      <c r="AJ261" s="485"/>
      <c r="AK261" s="485"/>
      <c r="AL261" s="485"/>
      <c r="AM261" s="438"/>
      <c r="AN261" s="438"/>
      <c r="AO261" s="485"/>
      <c r="AP261" s="485"/>
      <c r="AQ261" s="485"/>
    </row>
    <row r="262" spans="1:43" s="246" customFormat="1" ht="30" customHeight="1" x14ac:dyDescent="0.25">
      <c r="A262" s="926"/>
      <c r="B262" s="383"/>
      <c r="C262" s="410"/>
      <c r="D262" s="420"/>
      <c r="E262" s="266"/>
      <c r="F262" s="266"/>
      <c r="G262" s="266"/>
      <c r="H262" s="386"/>
      <c r="I262" s="266"/>
      <c r="J262" s="421"/>
      <c r="K262" s="421"/>
      <c r="L262" s="421"/>
      <c r="M262" s="421"/>
      <c r="N262" s="421"/>
      <c r="O262" s="421"/>
      <c r="P262" s="421"/>
      <c r="Q262" s="421"/>
      <c r="R262" s="570"/>
      <c r="S262" s="422"/>
      <c r="T262" s="422"/>
      <c r="U262" s="423"/>
      <c r="V262" s="424"/>
      <c r="W262" s="425"/>
      <c r="X262" s="424"/>
      <c r="Y262" s="383"/>
      <c r="Z262" s="582"/>
      <c r="AA262" s="426"/>
      <c r="AB262" s="424"/>
      <c r="AC262" s="427"/>
      <c r="AD262" s="427"/>
      <c r="AE262" s="421"/>
      <c r="AF262" s="421"/>
      <c r="AG262" s="421"/>
      <c r="AH262" s="386"/>
      <c r="AI262" s="266"/>
      <c r="AJ262" s="485"/>
      <c r="AK262" s="485"/>
      <c r="AL262" s="485"/>
      <c r="AM262" s="438"/>
      <c r="AN262" s="438"/>
      <c r="AO262" s="485"/>
      <c r="AP262" s="485"/>
      <c r="AQ262" s="485"/>
    </row>
    <row r="263" spans="1:43" s="246" customFormat="1" ht="30" customHeight="1" x14ac:dyDescent="0.25">
      <c r="A263" s="926"/>
      <c r="B263" s="383"/>
      <c r="C263" s="410"/>
      <c r="D263" s="420"/>
      <c r="E263" s="266"/>
      <c r="F263" s="266"/>
      <c r="G263" s="266"/>
      <c r="H263" s="386"/>
      <c r="I263" s="266"/>
      <c r="J263" s="421"/>
      <c r="K263" s="421"/>
      <c r="L263" s="421"/>
      <c r="M263" s="421"/>
      <c r="N263" s="421"/>
      <c r="O263" s="421"/>
      <c r="P263" s="421"/>
      <c r="Q263" s="421"/>
      <c r="R263" s="570"/>
      <c r="S263" s="422"/>
      <c r="T263" s="422"/>
      <c r="U263" s="423"/>
      <c r="V263" s="424"/>
      <c r="W263" s="425"/>
      <c r="X263" s="424"/>
      <c r="Y263" s="383"/>
      <c r="Z263" s="582"/>
      <c r="AA263" s="426"/>
      <c r="AB263" s="424"/>
      <c r="AC263" s="427"/>
      <c r="AD263" s="427"/>
      <c r="AE263" s="421"/>
      <c r="AF263" s="421"/>
      <c r="AG263" s="421"/>
      <c r="AH263" s="386"/>
      <c r="AI263" s="266"/>
      <c r="AJ263" s="485"/>
      <c r="AK263" s="485"/>
      <c r="AL263" s="485"/>
      <c r="AM263" s="438"/>
      <c r="AN263" s="438"/>
      <c r="AO263" s="485"/>
      <c r="AP263" s="485"/>
      <c r="AQ263" s="485"/>
    </row>
    <row r="264" spans="1:43" s="246" customFormat="1" ht="30" customHeight="1" x14ac:dyDescent="0.25">
      <c r="A264" s="926"/>
      <c r="B264" s="383"/>
      <c r="C264" s="410"/>
      <c r="D264" s="420"/>
      <c r="E264" s="266"/>
      <c r="F264" s="266"/>
      <c r="G264" s="266"/>
      <c r="H264" s="386"/>
      <c r="I264" s="266"/>
      <c r="J264" s="421"/>
      <c r="K264" s="421"/>
      <c r="L264" s="421"/>
      <c r="M264" s="421"/>
      <c r="N264" s="421"/>
      <c r="O264" s="421"/>
      <c r="P264" s="421"/>
      <c r="Q264" s="421"/>
      <c r="R264" s="570"/>
      <c r="S264" s="422"/>
      <c r="T264" s="422"/>
      <c r="U264" s="423"/>
      <c r="V264" s="424"/>
      <c r="W264" s="425"/>
      <c r="X264" s="424"/>
      <c r="Y264" s="383"/>
      <c r="Z264" s="582"/>
      <c r="AA264" s="426"/>
      <c r="AB264" s="424"/>
      <c r="AC264" s="427"/>
      <c r="AD264" s="427"/>
      <c r="AE264" s="421"/>
      <c r="AF264" s="421"/>
      <c r="AG264" s="421"/>
      <c r="AH264" s="386"/>
      <c r="AI264" s="266"/>
      <c r="AJ264" s="485"/>
      <c r="AK264" s="485"/>
      <c r="AL264" s="485"/>
      <c r="AM264" s="438"/>
      <c r="AN264" s="438"/>
      <c r="AO264" s="485"/>
      <c r="AP264" s="485"/>
      <c r="AQ264" s="485"/>
    </row>
    <row r="265" spans="1:43" s="246" customFormat="1" ht="30" customHeight="1" x14ac:dyDescent="0.25">
      <c r="A265" s="926"/>
      <c r="B265" s="383"/>
      <c r="C265" s="410"/>
      <c r="D265" s="420"/>
      <c r="E265" s="266"/>
      <c r="F265" s="266"/>
      <c r="G265" s="266"/>
      <c r="H265" s="386"/>
      <c r="I265" s="266"/>
      <c r="J265" s="421"/>
      <c r="K265" s="421"/>
      <c r="L265" s="421"/>
      <c r="M265" s="421"/>
      <c r="N265" s="421"/>
      <c r="O265" s="421"/>
      <c r="P265" s="421"/>
      <c r="Q265" s="421"/>
      <c r="R265" s="570"/>
      <c r="S265" s="422"/>
      <c r="T265" s="422"/>
      <c r="U265" s="423"/>
      <c r="V265" s="424"/>
      <c r="W265" s="425"/>
      <c r="X265" s="424"/>
      <c r="Y265" s="383"/>
      <c r="Z265" s="582"/>
      <c r="AA265" s="426"/>
      <c r="AB265" s="424"/>
      <c r="AC265" s="427"/>
      <c r="AD265" s="427"/>
      <c r="AE265" s="421"/>
      <c r="AF265" s="421"/>
      <c r="AG265" s="421"/>
      <c r="AH265" s="386"/>
      <c r="AI265" s="266"/>
      <c r="AJ265" s="485"/>
      <c r="AK265" s="485"/>
      <c r="AL265" s="485"/>
      <c r="AM265" s="438"/>
      <c r="AN265" s="438"/>
      <c r="AO265" s="485"/>
      <c r="AP265" s="485"/>
      <c r="AQ265" s="485"/>
    </row>
    <row r="266" spans="1:43" s="246" customFormat="1" ht="30" customHeight="1" x14ac:dyDescent="0.25">
      <c r="A266" s="926"/>
      <c r="B266" s="383"/>
      <c r="C266" s="410"/>
      <c r="D266" s="420"/>
      <c r="E266" s="266"/>
      <c r="F266" s="266"/>
      <c r="G266" s="266"/>
      <c r="H266" s="386"/>
      <c r="I266" s="266"/>
      <c r="J266" s="421"/>
      <c r="K266" s="421"/>
      <c r="L266" s="421"/>
      <c r="M266" s="421"/>
      <c r="N266" s="421"/>
      <c r="O266" s="421"/>
      <c r="P266" s="421"/>
      <c r="Q266" s="421"/>
      <c r="R266" s="570"/>
      <c r="S266" s="422"/>
      <c r="T266" s="422"/>
      <c r="U266" s="423"/>
      <c r="V266" s="424"/>
      <c r="W266" s="425"/>
      <c r="X266" s="424"/>
      <c r="Y266" s="383"/>
      <c r="Z266" s="582"/>
      <c r="AA266" s="426"/>
      <c r="AB266" s="424"/>
      <c r="AC266" s="427"/>
      <c r="AD266" s="427"/>
      <c r="AE266" s="421"/>
      <c r="AF266" s="421"/>
      <c r="AG266" s="421"/>
      <c r="AH266" s="386"/>
      <c r="AI266" s="266"/>
      <c r="AJ266" s="485"/>
      <c r="AK266" s="485"/>
      <c r="AL266" s="485"/>
      <c r="AM266" s="438"/>
      <c r="AN266" s="438"/>
      <c r="AO266" s="485"/>
      <c r="AP266" s="485"/>
      <c r="AQ266" s="485"/>
    </row>
    <row r="267" spans="1:43" s="246" customFormat="1" ht="30" customHeight="1" x14ac:dyDescent="0.25">
      <c r="A267" s="926"/>
      <c r="B267" s="383"/>
      <c r="C267" s="410"/>
      <c r="D267" s="420"/>
      <c r="E267" s="266"/>
      <c r="F267" s="266"/>
      <c r="G267" s="266"/>
      <c r="H267" s="386"/>
      <c r="I267" s="266"/>
      <c r="J267" s="421"/>
      <c r="K267" s="421"/>
      <c r="L267" s="421"/>
      <c r="M267" s="421"/>
      <c r="N267" s="421"/>
      <c r="O267" s="421"/>
      <c r="P267" s="421"/>
      <c r="Q267" s="421"/>
      <c r="R267" s="570"/>
      <c r="S267" s="422"/>
      <c r="T267" s="422"/>
      <c r="U267" s="423"/>
      <c r="V267" s="424"/>
      <c r="W267" s="425"/>
      <c r="X267" s="424"/>
      <c r="Y267" s="383"/>
      <c r="Z267" s="582"/>
      <c r="AA267" s="426"/>
      <c r="AB267" s="424"/>
      <c r="AC267" s="427"/>
      <c r="AD267" s="427"/>
      <c r="AE267" s="421"/>
      <c r="AF267" s="421"/>
      <c r="AG267" s="421"/>
      <c r="AH267" s="386"/>
      <c r="AI267" s="266"/>
      <c r="AJ267" s="485"/>
      <c r="AK267" s="485"/>
      <c r="AL267" s="485"/>
      <c r="AM267" s="438"/>
      <c r="AN267" s="438"/>
      <c r="AO267" s="485"/>
      <c r="AP267" s="485"/>
      <c r="AQ267" s="485"/>
    </row>
    <row r="268" spans="1:43" s="246" customFormat="1" ht="30" customHeight="1" x14ac:dyDescent="0.25">
      <c r="A268" s="926"/>
      <c r="B268" s="383"/>
      <c r="C268" s="410"/>
      <c r="D268" s="420"/>
      <c r="E268" s="266"/>
      <c r="F268" s="266"/>
      <c r="G268" s="266"/>
      <c r="H268" s="386"/>
      <c r="I268" s="266"/>
      <c r="J268" s="421"/>
      <c r="K268" s="421"/>
      <c r="L268" s="421"/>
      <c r="M268" s="421"/>
      <c r="N268" s="421"/>
      <c r="O268" s="421"/>
      <c r="P268" s="421"/>
      <c r="Q268" s="421"/>
      <c r="R268" s="570"/>
      <c r="S268" s="422"/>
      <c r="T268" s="422"/>
      <c r="U268" s="423"/>
      <c r="V268" s="424"/>
      <c r="W268" s="425"/>
      <c r="X268" s="424"/>
      <c r="Y268" s="383"/>
      <c r="Z268" s="582"/>
      <c r="AA268" s="426"/>
      <c r="AB268" s="424"/>
      <c r="AC268" s="427"/>
      <c r="AD268" s="427"/>
      <c r="AE268" s="421"/>
      <c r="AF268" s="421"/>
      <c r="AG268" s="421"/>
      <c r="AH268" s="386"/>
      <c r="AI268" s="266"/>
      <c r="AJ268" s="485"/>
      <c r="AK268" s="485"/>
      <c r="AL268" s="485"/>
      <c r="AM268" s="438"/>
      <c r="AN268" s="438"/>
      <c r="AO268" s="485"/>
      <c r="AP268" s="485"/>
      <c r="AQ268" s="485"/>
    </row>
    <row r="269" spans="1:43" x14ac:dyDescent="0.25">
      <c r="A269" s="387"/>
      <c r="B269" s="383"/>
      <c r="C269" s="410"/>
      <c r="D269" s="266"/>
      <c r="E269" s="266"/>
      <c r="F269" s="266"/>
      <c r="G269" s="266"/>
      <c r="H269" s="386"/>
      <c r="I269" s="386"/>
      <c r="J269" s="390"/>
      <c r="K269" s="390"/>
      <c r="L269" s="390"/>
      <c r="M269" s="390"/>
      <c r="N269" s="390"/>
      <c r="O269" s="390"/>
      <c r="P269" s="390"/>
      <c r="Q269" s="390"/>
      <c r="R269" s="571"/>
      <c r="S269" s="378"/>
      <c r="T269" s="379"/>
      <c r="U269" s="380"/>
      <c r="V269" s="381"/>
      <c r="W269" s="381"/>
      <c r="X269" s="381"/>
      <c r="Y269" s="381"/>
      <c r="Z269" s="546"/>
      <c r="AA269" s="381"/>
      <c r="AB269" s="381"/>
      <c r="AC269" s="381"/>
      <c r="AD269" s="382"/>
      <c r="AE269" s="383"/>
      <c r="AF269" s="383"/>
      <c r="AG269" s="383"/>
      <c r="AH269" s="411"/>
      <c r="AI269" s="267"/>
    </row>
    <row r="270" spans="1:43" x14ac:dyDescent="0.25">
      <c r="A270" s="387"/>
      <c r="B270" s="383"/>
      <c r="C270" s="410"/>
      <c r="D270" s="266"/>
      <c r="E270" s="266"/>
      <c r="F270" s="266"/>
      <c r="G270" s="266"/>
      <c r="H270" s="386"/>
      <c r="I270" s="386"/>
      <c r="J270" s="390"/>
      <c r="K270" s="390"/>
      <c r="L270" s="390"/>
      <c r="M270" s="390"/>
      <c r="N270" s="390"/>
      <c r="O270" s="390"/>
      <c r="P270" s="390"/>
      <c r="Q270" s="390"/>
      <c r="R270" s="571"/>
      <c r="S270" s="378"/>
      <c r="T270" s="379"/>
      <c r="U270" s="380"/>
      <c r="V270" s="381"/>
      <c r="W270" s="381"/>
      <c r="X270" s="381"/>
      <c r="Y270" s="381"/>
      <c r="Z270" s="546"/>
      <c r="AA270" s="381"/>
      <c r="AB270" s="381"/>
      <c r="AC270" s="381"/>
      <c r="AD270" s="382"/>
      <c r="AE270" s="383"/>
      <c r="AF270" s="383"/>
      <c r="AG270" s="383"/>
      <c r="AH270" s="411"/>
      <c r="AI270" s="267"/>
    </row>
    <row r="271" spans="1:43" x14ac:dyDescent="0.25">
      <c r="A271" s="387"/>
      <c r="B271" s="383"/>
      <c r="C271" s="410"/>
      <c r="D271" s="266"/>
      <c r="E271" s="266"/>
      <c r="F271" s="266"/>
      <c r="G271" s="266"/>
      <c r="H271" s="386"/>
      <c r="I271" s="386"/>
      <c r="J271" s="390"/>
      <c r="K271" s="390"/>
      <c r="L271" s="390"/>
      <c r="M271" s="390"/>
      <c r="N271" s="390"/>
      <c r="O271" s="390"/>
      <c r="P271" s="390"/>
      <c r="Q271" s="390"/>
      <c r="R271" s="571"/>
      <c r="S271" s="378"/>
      <c r="T271" s="379"/>
      <c r="U271" s="380"/>
      <c r="V271" s="381"/>
      <c r="W271" s="381"/>
      <c r="X271" s="381"/>
      <c r="Y271" s="381"/>
      <c r="Z271" s="546"/>
      <c r="AA271" s="381"/>
      <c r="AB271" s="381"/>
      <c r="AC271" s="381"/>
      <c r="AD271" s="382"/>
      <c r="AE271" s="383"/>
      <c r="AF271" s="383"/>
      <c r="AG271" s="383"/>
      <c r="AH271" s="411"/>
      <c r="AI271" s="267"/>
    </row>
    <row r="272" spans="1:43" x14ac:dyDescent="0.25">
      <c r="A272" s="387"/>
      <c r="B272" s="383"/>
      <c r="C272" s="410"/>
      <c r="D272" s="266"/>
      <c r="E272" s="266"/>
      <c r="F272" s="266"/>
      <c r="G272" s="266"/>
      <c r="H272" s="386"/>
      <c r="I272" s="386"/>
      <c r="J272" s="390"/>
      <c r="K272" s="390"/>
      <c r="L272" s="390"/>
      <c r="M272" s="390"/>
      <c r="N272" s="390"/>
      <c r="O272" s="390"/>
      <c r="P272" s="390"/>
      <c r="Q272" s="390"/>
      <c r="R272" s="571"/>
      <c r="S272" s="378"/>
      <c r="T272" s="379"/>
      <c r="U272" s="380"/>
      <c r="V272" s="381"/>
      <c r="W272" s="381"/>
      <c r="X272" s="381"/>
      <c r="Y272" s="381"/>
      <c r="Z272" s="546"/>
      <c r="AA272" s="381"/>
      <c r="AB272" s="381"/>
      <c r="AC272" s="381"/>
      <c r="AD272" s="382"/>
      <c r="AE272" s="383"/>
      <c r="AF272" s="383"/>
      <c r="AG272" s="383"/>
      <c r="AH272" s="411"/>
      <c r="AI272" s="267"/>
    </row>
    <row r="273" spans="1:35" x14ac:dyDescent="0.25">
      <c r="A273" s="387"/>
      <c r="B273" s="383"/>
      <c r="C273" s="410"/>
      <c r="D273" s="266"/>
      <c r="E273" s="266"/>
      <c r="F273" s="266"/>
      <c r="G273" s="266"/>
      <c r="H273" s="386"/>
      <c r="I273" s="386"/>
      <c r="J273" s="390"/>
      <c r="K273" s="390"/>
      <c r="L273" s="390"/>
      <c r="M273" s="390"/>
      <c r="N273" s="390"/>
      <c r="O273" s="390"/>
      <c r="P273" s="390"/>
      <c r="Q273" s="390"/>
      <c r="R273" s="571"/>
      <c r="S273" s="378"/>
      <c r="T273" s="379"/>
      <c r="U273" s="380"/>
      <c r="V273" s="381"/>
      <c r="W273" s="381"/>
      <c r="X273" s="381"/>
      <c r="Y273" s="381"/>
      <c r="Z273" s="546"/>
      <c r="AA273" s="381"/>
      <c r="AB273" s="381"/>
      <c r="AC273" s="381"/>
      <c r="AD273" s="382"/>
      <c r="AE273" s="383"/>
      <c r="AF273" s="383"/>
      <c r="AG273" s="383"/>
      <c r="AH273" s="411"/>
      <c r="AI273" s="267"/>
    </row>
    <row r="274" spans="1:35" x14ac:dyDescent="0.25">
      <c r="A274" s="387"/>
      <c r="B274" s="383"/>
      <c r="C274" s="410"/>
      <c r="D274" s="266"/>
      <c r="E274" s="266"/>
      <c r="F274" s="266"/>
      <c r="G274" s="266"/>
      <c r="H274" s="386"/>
      <c r="I274" s="386"/>
      <c r="J274" s="390"/>
      <c r="K274" s="390"/>
      <c r="L274" s="390"/>
      <c r="M274" s="390"/>
      <c r="N274" s="390"/>
      <c r="O274" s="390"/>
      <c r="P274" s="390"/>
      <c r="Q274" s="390"/>
      <c r="R274" s="571"/>
      <c r="S274" s="378"/>
      <c r="T274" s="379"/>
      <c r="U274" s="380"/>
      <c r="V274" s="381"/>
      <c r="W274" s="381"/>
      <c r="X274" s="381"/>
      <c r="Y274" s="381"/>
      <c r="Z274" s="546"/>
      <c r="AA274" s="381"/>
      <c r="AB274" s="381"/>
      <c r="AC274" s="381"/>
      <c r="AD274" s="382"/>
      <c r="AE274" s="383"/>
      <c r="AF274" s="383"/>
      <c r="AG274" s="383"/>
      <c r="AH274" s="411"/>
      <c r="AI274" s="267"/>
    </row>
    <row r="275" spans="1:35" x14ac:dyDescent="0.25">
      <c r="A275" s="387"/>
      <c r="B275" s="383"/>
      <c r="C275" s="410"/>
      <c r="D275" s="266"/>
      <c r="E275" s="266"/>
      <c r="F275" s="266"/>
      <c r="G275" s="266"/>
      <c r="H275" s="386"/>
      <c r="I275" s="386"/>
      <c r="J275" s="390"/>
      <c r="K275" s="390"/>
      <c r="L275" s="390"/>
      <c r="M275" s="390"/>
      <c r="N275" s="390"/>
      <c r="O275" s="390"/>
      <c r="P275" s="390"/>
      <c r="Q275" s="390"/>
      <c r="R275" s="571"/>
      <c r="S275" s="378"/>
      <c r="T275" s="379"/>
      <c r="U275" s="380"/>
      <c r="V275" s="381"/>
      <c r="W275" s="381"/>
      <c r="X275" s="381"/>
      <c r="Y275" s="381"/>
      <c r="Z275" s="546"/>
      <c r="AA275" s="381"/>
      <c r="AB275" s="381"/>
      <c r="AC275" s="381"/>
      <c r="AD275" s="382"/>
      <c r="AE275" s="383"/>
      <c r="AF275" s="383"/>
      <c r="AG275" s="383"/>
      <c r="AH275" s="411"/>
      <c r="AI275" s="267"/>
    </row>
    <row r="276" spans="1:35" x14ac:dyDescent="0.25">
      <c r="A276" s="387"/>
      <c r="B276" s="383"/>
      <c r="C276" s="410"/>
      <c r="D276" s="266"/>
      <c r="E276" s="266"/>
      <c r="F276" s="266"/>
      <c r="G276" s="266"/>
      <c r="H276" s="386"/>
      <c r="I276" s="386"/>
      <c r="J276" s="390"/>
      <c r="K276" s="390"/>
      <c r="L276" s="390"/>
      <c r="M276" s="390"/>
      <c r="N276" s="390"/>
      <c r="O276" s="390"/>
      <c r="P276" s="390"/>
      <c r="Q276" s="390"/>
      <c r="R276" s="571"/>
      <c r="S276" s="378"/>
      <c r="T276" s="379"/>
      <c r="U276" s="380"/>
      <c r="V276" s="381"/>
      <c r="W276" s="381"/>
      <c r="X276" s="381"/>
      <c r="Y276" s="381"/>
      <c r="Z276" s="546"/>
      <c r="AA276" s="381"/>
      <c r="AB276" s="381"/>
      <c r="AC276" s="381"/>
      <c r="AD276" s="382"/>
      <c r="AE276" s="383"/>
      <c r="AF276" s="383"/>
      <c r="AG276" s="383"/>
      <c r="AH276" s="411"/>
      <c r="AI276" s="267"/>
    </row>
    <row r="277" spans="1:35" x14ac:dyDescent="0.25">
      <c r="A277" s="387"/>
      <c r="B277" s="383"/>
      <c r="C277" s="410"/>
      <c r="D277" s="266"/>
      <c r="E277" s="266"/>
      <c r="F277" s="266"/>
      <c r="G277" s="266"/>
      <c r="H277" s="386"/>
      <c r="I277" s="386"/>
      <c r="J277" s="390"/>
      <c r="K277" s="390"/>
      <c r="L277" s="390"/>
      <c r="M277" s="390"/>
      <c r="N277" s="390"/>
      <c r="O277" s="390"/>
      <c r="P277" s="390"/>
      <c r="Q277" s="390"/>
      <c r="R277" s="571"/>
      <c r="S277" s="378"/>
      <c r="T277" s="379"/>
      <c r="U277" s="380"/>
      <c r="V277" s="381"/>
      <c r="W277" s="381"/>
      <c r="X277" s="381"/>
      <c r="Y277" s="381"/>
      <c r="Z277" s="546"/>
      <c r="AA277" s="381"/>
      <c r="AB277" s="381"/>
      <c r="AC277" s="381"/>
      <c r="AD277" s="382"/>
      <c r="AE277" s="383"/>
      <c r="AF277" s="383"/>
      <c r="AG277" s="383"/>
      <c r="AH277" s="411"/>
      <c r="AI277" s="267"/>
    </row>
    <row r="278" spans="1:35" x14ac:dyDescent="0.25">
      <c r="A278" s="387"/>
      <c r="B278" s="383"/>
      <c r="C278" s="410"/>
      <c r="D278" s="266"/>
      <c r="E278" s="266"/>
      <c r="F278" s="266"/>
      <c r="G278" s="266"/>
      <c r="H278" s="386"/>
      <c r="I278" s="386"/>
      <c r="J278" s="390"/>
      <c r="K278" s="390"/>
      <c r="L278" s="390"/>
      <c r="M278" s="390"/>
      <c r="N278" s="390"/>
      <c r="O278" s="390"/>
      <c r="P278" s="390"/>
      <c r="Q278" s="390"/>
      <c r="R278" s="571"/>
      <c r="S278" s="378"/>
      <c r="T278" s="379"/>
      <c r="U278" s="380"/>
      <c r="V278" s="381"/>
      <c r="W278" s="381"/>
      <c r="X278" s="381"/>
      <c r="Y278" s="381"/>
      <c r="Z278" s="546"/>
      <c r="AA278" s="381"/>
      <c r="AB278" s="381"/>
      <c r="AC278" s="381"/>
      <c r="AD278" s="382"/>
      <c r="AE278" s="383"/>
      <c r="AF278" s="383"/>
      <c r="AG278" s="383"/>
      <c r="AH278" s="411"/>
      <c r="AI278" s="267"/>
    </row>
    <row r="279" spans="1:35" x14ac:dyDescent="0.25">
      <c r="A279" s="387"/>
      <c r="B279" s="383"/>
      <c r="C279" s="410"/>
      <c r="D279" s="266"/>
      <c r="E279" s="266"/>
      <c r="F279" s="266"/>
      <c r="G279" s="266"/>
      <c r="H279" s="386"/>
      <c r="I279" s="386"/>
      <c r="J279" s="390"/>
      <c r="K279" s="390"/>
      <c r="L279" s="390"/>
      <c r="M279" s="390"/>
      <c r="N279" s="390"/>
      <c r="O279" s="390"/>
      <c r="P279" s="390"/>
      <c r="Q279" s="390"/>
      <c r="R279" s="571"/>
      <c r="S279" s="378"/>
      <c r="T279" s="379"/>
      <c r="U279" s="380"/>
      <c r="V279" s="381"/>
      <c r="W279" s="381"/>
      <c r="X279" s="381"/>
      <c r="Y279" s="381"/>
      <c r="Z279" s="546"/>
      <c r="AA279" s="381"/>
      <c r="AB279" s="381"/>
      <c r="AC279" s="381"/>
      <c r="AD279" s="382"/>
      <c r="AE279" s="383"/>
      <c r="AF279" s="383"/>
      <c r="AG279" s="383"/>
      <c r="AH279" s="411"/>
      <c r="AI279" s="267"/>
    </row>
    <row r="280" spans="1:35" x14ac:dyDescent="0.25">
      <c r="A280" s="387"/>
      <c r="B280" s="383"/>
      <c r="C280" s="410"/>
      <c r="D280" s="266"/>
      <c r="E280" s="266"/>
      <c r="F280" s="266"/>
      <c r="G280" s="266"/>
      <c r="H280" s="386"/>
      <c r="I280" s="386"/>
      <c r="J280" s="390"/>
      <c r="K280" s="390"/>
      <c r="L280" s="390"/>
      <c r="M280" s="390"/>
      <c r="N280" s="390"/>
      <c r="O280" s="390"/>
      <c r="P280" s="390"/>
      <c r="Q280" s="390"/>
      <c r="R280" s="571"/>
      <c r="S280" s="378"/>
      <c r="T280" s="379"/>
      <c r="U280" s="380"/>
      <c r="V280" s="381"/>
      <c r="W280" s="381"/>
      <c r="X280" s="381"/>
      <c r="Y280" s="381"/>
      <c r="Z280" s="546"/>
      <c r="AA280" s="381"/>
      <c r="AB280" s="381"/>
      <c r="AC280" s="381"/>
      <c r="AD280" s="382"/>
      <c r="AE280" s="383"/>
      <c r="AF280" s="383"/>
      <c r="AG280" s="383"/>
      <c r="AH280" s="411"/>
      <c r="AI280" s="267"/>
    </row>
    <row r="281" spans="1:35" x14ac:dyDescent="0.25">
      <c r="A281" s="387"/>
      <c r="B281" s="383"/>
      <c r="C281" s="410"/>
      <c r="D281" s="266"/>
      <c r="E281" s="266"/>
      <c r="F281" s="266"/>
      <c r="G281" s="266"/>
      <c r="H281" s="386"/>
      <c r="I281" s="386"/>
      <c r="J281" s="390"/>
      <c r="K281" s="390"/>
      <c r="L281" s="390"/>
      <c r="M281" s="390"/>
      <c r="N281" s="390"/>
      <c r="O281" s="390"/>
      <c r="P281" s="390"/>
      <c r="Q281" s="390"/>
      <c r="R281" s="571"/>
      <c r="S281" s="378"/>
      <c r="T281" s="379"/>
      <c r="U281" s="380"/>
      <c r="V281" s="381"/>
      <c r="W281" s="381"/>
      <c r="X281" s="381"/>
      <c r="Y281" s="381"/>
      <c r="Z281" s="546"/>
      <c r="AA281" s="381"/>
      <c r="AB281" s="381"/>
      <c r="AC281" s="381"/>
      <c r="AD281" s="382"/>
      <c r="AE281" s="383"/>
      <c r="AF281" s="383"/>
      <c r="AG281" s="383"/>
      <c r="AH281" s="411"/>
      <c r="AI281" s="267"/>
    </row>
    <row r="282" spans="1:35" x14ac:dyDescent="0.25">
      <c r="A282" s="387"/>
      <c r="B282" s="383"/>
      <c r="C282" s="410"/>
      <c r="D282" s="266"/>
      <c r="E282" s="266"/>
      <c r="F282" s="266"/>
      <c r="G282" s="266"/>
      <c r="H282" s="386"/>
      <c r="I282" s="386"/>
      <c r="J282" s="390"/>
      <c r="K282" s="390"/>
      <c r="L282" s="390"/>
      <c r="M282" s="390"/>
      <c r="N282" s="390"/>
      <c r="O282" s="390"/>
      <c r="P282" s="390"/>
      <c r="Q282" s="390"/>
      <c r="R282" s="571"/>
      <c r="S282" s="378"/>
      <c r="T282" s="379"/>
      <c r="U282" s="380"/>
      <c r="V282" s="381"/>
      <c r="W282" s="381"/>
      <c r="X282" s="381"/>
      <c r="Y282" s="381"/>
      <c r="Z282" s="546"/>
      <c r="AA282" s="381"/>
      <c r="AB282" s="381"/>
      <c r="AC282" s="381"/>
      <c r="AD282" s="382"/>
      <c r="AE282" s="383"/>
      <c r="AF282" s="383"/>
      <c r="AG282" s="383"/>
      <c r="AH282" s="411"/>
      <c r="AI282" s="267"/>
    </row>
    <row r="283" spans="1:35" x14ac:dyDescent="0.25">
      <c r="A283" s="387"/>
      <c r="B283" s="383"/>
      <c r="C283" s="410"/>
      <c r="D283" s="266"/>
      <c r="E283" s="266"/>
      <c r="F283" s="266"/>
      <c r="G283" s="266"/>
      <c r="H283" s="386"/>
      <c r="I283" s="386"/>
      <c r="J283" s="390"/>
      <c r="K283" s="390"/>
      <c r="L283" s="390"/>
      <c r="M283" s="390"/>
      <c r="N283" s="390"/>
      <c r="O283" s="390"/>
      <c r="P283" s="390"/>
      <c r="Q283" s="390"/>
      <c r="R283" s="571"/>
      <c r="S283" s="378"/>
      <c r="T283" s="379"/>
      <c r="U283" s="380"/>
      <c r="V283" s="381"/>
      <c r="W283" s="381"/>
      <c r="X283" s="381"/>
      <c r="Y283" s="381"/>
      <c r="Z283" s="546"/>
      <c r="AA283" s="381"/>
      <c r="AB283" s="381"/>
      <c r="AC283" s="381"/>
      <c r="AD283" s="382"/>
      <c r="AE283" s="383"/>
      <c r="AF283" s="383"/>
      <c r="AG283" s="383"/>
      <c r="AH283" s="411"/>
      <c r="AI283" s="267"/>
    </row>
    <row r="284" spans="1:35" x14ac:dyDescent="0.25">
      <c r="A284" s="387"/>
      <c r="B284" s="383"/>
      <c r="C284" s="410"/>
      <c r="D284" s="266"/>
      <c r="E284" s="266"/>
      <c r="F284" s="266"/>
      <c r="G284" s="266"/>
      <c r="H284" s="386"/>
      <c r="I284" s="386"/>
      <c r="J284" s="390"/>
      <c r="K284" s="390"/>
      <c r="L284" s="390"/>
      <c r="M284" s="390"/>
      <c r="N284" s="390"/>
      <c r="O284" s="390"/>
      <c r="P284" s="390"/>
      <c r="Q284" s="390"/>
      <c r="R284" s="571"/>
      <c r="S284" s="378"/>
      <c r="T284" s="379"/>
      <c r="U284" s="380"/>
      <c r="V284" s="381"/>
      <c r="W284" s="381"/>
      <c r="X284" s="381"/>
      <c r="Y284" s="381"/>
      <c r="Z284" s="546"/>
      <c r="AA284" s="381"/>
      <c r="AB284" s="381"/>
      <c r="AC284" s="381"/>
      <c r="AD284" s="382"/>
      <c r="AE284" s="383"/>
      <c r="AF284" s="383"/>
      <c r="AG284" s="383"/>
      <c r="AH284" s="411"/>
      <c r="AI284" s="267"/>
    </row>
    <row r="285" spans="1:35" x14ac:dyDescent="0.25">
      <c r="A285" s="387"/>
      <c r="B285" s="383"/>
      <c r="C285" s="410"/>
      <c r="D285" s="266"/>
      <c r="E285" s="266"/>
      <c r="F285" s="266"/>
      <c r="G285" s="266"/>
      <c r="H285" s="386"/>
      <c r="I285" s="386"/>
      <c r="J285" s="390"/>
      <c r="K285" s="390"/>
      <c r="L285" s="390"/>
      <c r="M285" s="390"/>
      <c r="N285" s="390"/>
      <c r="O285" s="390"/>
      <c r="P285" s="390"/>
      <c r="Q285" s="390"/>
      <c r="R285" s="571"/>
      <c r="S285" s="378"/>
      <c r="T285" s="379"/>
      <c r="U285" s="380"/>
      <c r="V285" s="381"/>
      <c r="W285" s="381"/>
      <c r="X285" s="381"/>
      <c r="Y285" s="381"/>
      <c r="Z285" s="546"/>
      <c r="AA285" s="381"/>
      <c r="AB285" s="381"/>
      <c r="AC285" s="381"/>
      <c r="AD285" s="382"/>
      <c r="AE285" s="383"/>
      <c r="AF285" s="383"/>
      <c r="AG285" s="383"/>
      <c r="AH285" s="411"/>
      <c r="AI285" s="267"/>
    </row>
    <row r="286" spans="1:35" x14ac:dyDescent="0.25">
      <c r="A286" s="387"/>
      <c r="B286" s="383"/>
      <c r="C286" s="410"/>
      <c r="D286" s="266"/>
      <c r="E286" s="266"/>
      <c r="F286" s="266"/>
      <c r="G286" s="266"/>
      <c r="H286" s="386"/>
      <c r="I286" s="386"/>
      <c r="J286" s="390"/>
      <c r="K286" s="390"/>
      <c r="L286" s="390"/>
      <c r="M286" s="390"/>
      <c r="N286" s="390"/>
      <c r="O286" s="390"/>
      <c r="P286" s="390"/>
      <c r="Q286" s="390"/>
      <c r="R286" s="571"/>
      <c r="S286" s="378"/>
      <c r="T286" s="379"/>
      <c r="U286" s="380"/>
      <c r="V286" s="381"/>
      <c r="W286" s="381"/>
      <c r="X286" s="381"/>
      <c r="Y286" s="381"/>
      <c r="Z286" s="546"/>
      <c r="AA286" s="381"/>
      <c r="AB286" s="381"/>
      <c r="AC286" s="381"/>
      <c r="AD286" s="382"/>
      <c r="AE286" s="383"/>
      <c r="AF286" s="383"/>
      <c r="AG286" s="383"/>
      <c r="AH286" s="411"/>
      <c r="AI286" s="267"/>
    </row>
    <row r="287" spans="1:35" x14ac:dyDescent="0.25"/>
    <row r="288" spans="1:35"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sheetData>
  <mergeCells count="119">
    <mergeCell ref="A219:A227"/>
    <mergeCell ref="A228:A236"/>
    <mergeCell ref="A253:A256"/>
    <mergeCell ref="A257:A260"/>
    <mergeCell ref="A261:A264"/>
    <mergeCell ref="A265:A268"/>
    <mergeCell ref="A237:A240"/>
    <mergeCell ref="A241:A244"/>
    <mergeCell ref="A245:A248"/>
    <mergeCell ref="A249:A252"/>
    <mergeCell ref="A165:A173"/>
    <mergeCell ref="A174:A182"/>
    <mergeCell ref="A183:A191"/>
    <mergeCell ref="A192:A200"/>
    <mergeCell ref="A201:A209"/>
    <mergeCell ref="A210:A218"/>
    <mergeCell ref="A111:A119"/>
    <mergeCell ref="A120:A128"/>
    <mergeCell ref="A129:A137"/>
    <mergeCell ref="A138:A146"/>
    <mergeCell ref="A147:A155"/>
    <mergeCell ref="A156:A164"/>
    <mergeCell ref="A66:A74"/>
    <mergeCell ref="A75:A83"/>
    <mergeCell ref="A84:A92"/>
    <mergeCell ref="A93:A101"/>
    <mergeCell ref="A102:A110"/>
    <mergeCell ref="A3:A11"/>
    <mergeCell ref="A12:A20"/>
    <mergeCell ref="A21:A29"/>
    <mergeCell ref="A30:A38"/>
    <mergeCell ref="A39:A47"/>
    <mergeCell ref="A48:A56"/>
    <mergeCell ref="AH1:AH2"/>
    <mergeCell ref="Y1:Y2"/>
    <mergeCell ref="Z1:Z2"/>
    <mergeCell ref="AA1:AA2"/>
    <mergeCell ref="AB1:AB2"/>
    <mergeCell ref="AC1:AC2"/>
    <mergeCell ref="AD1:AD2"/>
    <mergeCell ref="AF1:AG1"/>
    <mergeCell ref="A57:A65"/>
    <mergeCell ref="A1:A2"/>
    <mergeCell ref="B1:B2"/>
    <mergeCell ref="C1:C2"/>
    <mergeCell ref="D1:D2"/>
    <mergeCell ref="S1:S2"/>
    <mergeCell ref="T1:T2"/>
    <mergeCell ref="U1:U2"/>
    <mergeCell ref="V1:V2"/>
    <mergeCell ref="J1:J2"/>
    <mergeCell ref="K1:K2"/>
    <mergeCell ref="L1:L2"/>
    <mergeCell ref="Q1:Q2"/>
    <mergeCell ref="R1:R2"/>
    <mergeCell ref="AF3:AF11"/>
    <mergeCell ref="AG3:AG11"/>
    <mergeCell ref="AF12:AF20"/>
    <mergeCell ref="AF21:AF29"/>
    <mergeCell ref="AF30:AF38"/>
    <mergeCell ref="AF39:AF47"/>
    <mergeCell ref="AF48:AF56"/>
    <mergeCell ref="AF57:AF65"/>
    <mergeCell ref="E1:E2"/>
    <mergeCell ref="F1:F2"/>
    <mergeCell ref="G1:G2"/>
    <mergeCell ref="H1:H2"/>
    <mergeCell ref="I1:I2"/>
    <mergeCell ref="W1:W2"/>
    <mergeCell ref="X1:X2"/>
    <mergeCell ref="AE1:AE2"/>
    <mergeCell ref="M1:M2"/>
    <mergeCell ref="N1:N2"/>
    <mergeCell ref="O1:O2"/>
    <mergeCell ref="P1:P2"/>
    <mergeCell ref="AF66:AF74"/>
    <mergeCell ref="AF75:AF83"/>
    <mergeCell ref="AF84:AF92"/>
    <mergeCell ref="AF93:AF101"/>
    <mergeCell ref="AF102:AF110"/>
    <mergeCell ref="AF111:AF119"/>
    <mergeCell ref="AF120:AF128"/>
    <mergeCell ref="AF129:AF137"/>
    <mergeCell ref="AF138:AF146"/>
    <mergeCell ref="AG201:AG209"/>
    <mergeCell ref="AG210:AG218"/>
    <mergeCell ref="AG219:AG227"/>
    <mergeCell ref="AG228:AG236"/>
    <mergeCell ref="AG156:AG164"/>
    <mergeCell ref="AG165:AG173"/>
    <mergeCell ref="AG174:AG182"/>
    <mergeCell ref="AG183:AG191"/>
    <mergeCell ref="AG192:AG200"/>
    <mergeCell ref="AF228:AF236"/>
    <mergeCell ref="AF147:AF155"/>
    <mergeCell ref="AF156:AF164"/>
    <mergeCell ref="AF165:AF173"/>
    <mergeCell ref="AF174:AF182"/>
    <mergeCell ref="AF183:AF191"/>
    <mergeCell ref="AF192:AF200"/>
    <mergeCell ref="AF201:AF209"/>
    <mergeCell ref="AF210:AF218"/>
    <mergeCell ref="AF219:AF227"/>
    <mergeCell ref="AG129:AG137"/>
    <mergeCell ref="AG138:AG146"/>
    <mergeCell ref="AG147:AG155"/>
    <mergeCell ref="AG12:AG20"/>
    <mergeCell ref="AG21:AG29"/>
    <mergeCell ref="AG30:AG38"/>
    <mergeCell ref="AG39:AG47"/>
    <mergeCell ref="AG48:AG56"/>
    <mergeCell ref="AG57:AG65"/>
    <mergeCell ref="AG66:AG74"/>
    <mergeCell ref="AG75:AG83"/>
    <mergeCell ref="AG84:AG92"/>
    <mergeCell ref="AG93:AG101"/>
    <mergeCell ref="AG102:AG110"/>
    <mergeCell ref="AG111:AG119"/>
    <mergeCell ref="AG120:AG128"/>
  </mergeCells>
  <conditionalFormatting sqref="J237:Q268">
    <cfRule type="containsText" dxfId="50" priority="112" operator="containsText" text="NO">
      <formula>NOT(ISERROR(SEARCH("NO",J237)))</formula>
    </cfRule>
  </conditionalFormatting>
  <conditionalFormatting sqref="AE3:AG8 AE237:AG268 AE3:AE11 AF21:AG26 AF30:AG35 AF12:AG17">
    <cfRule type="containsText" dxfId="49" priority="111" operator="containsText" text="NO CUMPLE">
      <formula>NOT(ISERROR(SEARCH("NO CUMPLE",AE3)))</formula>
    </cfRule>
  </conditionalFormatting>
  <conditionalFormatting sqref="I237:I239 I241:I243 I245:I247 I249:I251 I253:I255 I257:I259 I261:I263 I265:I267">
    <cfRule type="cellIs" dxfId="48" priority="82" operator="equal">
      <formula>"NO"</formula>
    </cfRule>
  </conditionalFormatting>
  <conditionalFormatting sqref="I240 I244 I248 I252 I256 I260 I264 I268">
    <cfRule type="cellIs" dxfId="47" priority="81" operator="equal">
      <formula>"NO"</formula>
    </cfRule>
  </conditionalFormatting>
  <conditionalFormatting sqref="Y3:Y11">
    <cfRule type="cellIs" dxfId="46" priority="80" operator="equal">
      <formula>"INGRESAR TASA"</formula>
    </cfRule>
  </conditionalFormatting>
  <conditionalFormatting sqref="Z3:Z11">
    <cfRule type="cellIs" dxfId="45" priority="79" operator="equal">
      <formula>"INGRESAR TASA USD"</formula>
    </cfRule>
  </conditionalFormatting>
  <conditionalFormatting sqref="AF3:AF38">
    <cfRule type="cellIs" dxfId="44" priority="78" operator="equal">
      <formula>"NO"</formula>
    </cfRule>
  </conditionalFormatting>
  <conditionalFormatting sqref="AG3:AG38">
    <cfRule type="cellIs" dxfId="43" priority="77" operator="equal">
      <formula>0</formula>
    </cfRule>
  </conditionalFormatting>
  <conditionalFormatting sqref="N39:Q39 N48:Q48 N57:Q57 N66:Q66 N75:Q75 N84:Q84 N93:Q93 N102:Q102 N111:Q111 N120:Q120 N129:Q129 N138:Q138 N147:Q147 N156:Q156 N165:Q165 N174:Q174 N183:Q183 N192:Q192 N201:Q201 N210:Q210 N219:Q219 N228:Q228 J36:L236">
    <cfRule type="containsText" dxfId="42" priority="62" operator="containsText" text="NO">
      <formula>NOT(ISERROR(SEARCH("NO",J36)))</formula>
    </cfRule>
  </conditionalFormatting>
  <conditionalFormatting sqref="I36:I37 I39:I46 I48:I55 I57:I64 I66:I73 I75:I82 I84:I91 I93:I100 I102:I109 I111:I118 I120:I127 I129:I136 I138:I145 I147:I154 I156:I163 I165:I172 I174:I181 I183:I190 I192:I199 I201:I208 I210:I217 I219:I226 I228:I235">
    <cfRule type="cellIs" dxfId="41" priority="60" operator="equal">
      <formula>"NO"</formula>
    </cfRule>
  </conditionalFormatting>
  <conditionalFormatting sqref="I38 I47 I56 I65 I74 I83 I92 I101 I110 I119 I128 I137 I146 I155 I164 I173 I182 I191 I200 I209 I218 I227 I236">
    <cfRule type="cellIs" dxfId="40" priority="59" operator="equal">
      <formula>"NO"</formula>
    </cfRule>
  </conditionalFormatting>
  <conditionalFormatting sqref="Z12:Z236">
    <cfRule type="cellIs" dxfId="39" priority="57" operator="equal">
      <formula>"INGRESAR TASA USD"</formula>
    </cfRule>
  </conditionalFormatting>
  <conditionalFormatting sqref="N36:Q38 N40:Q47 N49:Q56 N58:Q65 N67:Q74 N76:Q83 N85:Q92 N94:Q101 N103:Q110 N112:Q119 N121:Q128 N130:Q137 N139:Q146 N148:Q155 N157:Q164 N166:Q173 N175:Q182 N184:Q191 N193:Q200 N202:Q209 N211:Q218 N220:Q227 N229:Q236">
    <cfRule type="containsText" dxfId="38" priority="56" operator="containsText" text="NO">
      <formula>NOT(ISERROR(SEARCH("NO",N36)))</formula>
    </cfRule>
  </conditionalFormatting>
  <conditionalFormatting sqref="M36:M236">
    <cfRule type="containsText" dxfId="37" priority="55" operator="containsText" text="NO">
      <formula>NOT(ISERROR(SEARCH("NO",M36)))</formula>
    </cfRule>
  </conditionalFormatting>
  <conditionalFormatting sqref="AE12:AE236">
    <cfRule type="containsText" dxfId="36" priority="54" operator="containsText" text="NO CUMPLE">
      <formula>NOT(ISERROR(SEARCH("NO CUMPLE",AE12)))</formula>
    </cfRule>
  </conditionalFormatting>
  <conditionalFormatting sqref="AF39:AG44 AF48:AG53 AF57:AG62 AF66:AG71 AF75:AG80 AF84:AG89 AF93:AG98 AF102:AG107 AF111:AG116 AF120:AG125 AF129:AG134 AF138:AG143 AF147:AG152 AF156:AG161 AF165:AG170 AF174:AG179 AF183:AG188 AF192:AG197 AF201:AG206 AF210:AG215 AF219:AG224 AF228:AG233">
    <cfRule type="containsText" dxfId="35" priority="53" operator="containsText" text="NO CUMPLE">
      <formula>NOT(ISERROR(SEARCH("NO CUMPLE",AF39)))</formula>
    </cfRule>
  </conditionalFormatting>
  <conditionalFormatting sqref="AF39:AF236">
    <cfRule type="cellIs" dxfId="34" priority="52" operator="equal">
      <formula>"NO"</formula>
    </cfRule>
  </conditionalFormatting>
  <conditionalFormatting sqref="AG39:AG236">
    <cfRule type="cellIs" dxfId="33" priority="51" operator="equal">
      <formula>0</formula>
    </cfRule>
  </conditionalFormatting>
  <conditionalFormatting sqref="J3:L11 N3:Q3">
    <cfRule type="containsText" dxfId="32" priority="50" operator="containsText" text="NO">
      <formula>NOT(ISERROR(SEARCH("NO",J3)))</formula>
    </cfRule>
  </conditionalFormatting>
  <conditionalFormatting sqref="I3:I10">
    <cfRule type="cellIs" dxfId="31" priority="49" operator="equal">
      <formula>"NO"</formula>
    </cfRule>
  </conditionalFormatting>
  <conditionalFormatting sqref="I11">
    <cfRule type="cellIs" dxfId="30" priority="48" operator="equal">
      <formula>"NO"</formula>
    </cfRule>
  </conditionalFormatting>
  <conditionalFormatting sqref="N4:Q11">
    <cfRule type="containsText" dxfId="29" priority="47" operator="containsText" text="NO">
      <formula>NOT(ISERROR(SEARCH("NO",N4)))</formula>
    </cfRule>
  </conditionalFormatting>
  <conditionalFormatting sqref="M3:M11">
    <cfRule type="containsText" dxfId="28" priority="46" operator="containsText" text="NO">
      <formula>NOT(ISERROR(SEARCH("NO",M3)))</formula>
    </cfRule>
  </conditionalFormatting>
  <conditionalFormatting sqref="Y19">
    <cfRule type="cellIs" dxfId="27" priority="34" operator="equal">
      <formula>"INGRESAR TASA"</formula>
    </cfRule>
  </conditionalFormatting>
  <conditionalFormatting sqref="Y12:Y18">
    <cfRule type="cellIs" dxfId="26" priority="33" operator="equal">
      <formula>"INGRESAR TASA"</formula>
    </cfRule>
  </conditionalFormatting>
  <conditionalFormatting sqref="Y20">
    <cfRule type="cellIs" dxfId="25" priority="31" operator="equal">
      <formula>"INGRESAR TASA"</formula>
    </cfRule>
  </conditionalFormatting>
  <conditionalFormatting sqref="Y24:Y29 Y31:Y32 Y34:Y236">
    <cfRule type="cellIs" dxfId="24" priority="30" operator="equal">
      <formula>"INGRESAR TASA"</formula>
    </cfRule>
  </conditionalFormatting>
  <conditionalFormatting sqref="J12:L20 N12:Q12">
    <cfRule type="containsText" dxfId="23" priority="29" operator="containsText" text="NO">
      <formula>NOT(ISERROR(SEARCH("NO",J12)))</formula>
    </cfRule>
  </conditionalFormatting>
  <conditionalFormatting sqref="I12:I19">
    <cfRule type="cellIs" dxfId="22" priority="28" operator="equal">
      <formula>"NO"</formula>
    </cfRule>
  </conditionalFormatting>
  <conditionalFormatting sqref="I20">
    <cfRule type="cellIs" dxfId="21" priority="27" operator="equal">
      <formula>"NO"</formula>
    </cfRule>
  </conditionalFormatting>
  <conditionalFormatting sqref="N13:Q20">
    <cfRule type="containsText" dxfId="20" priority="26" operator="containsText" text="NO">
      <formula>NOT(ISERROR(SEARCH("NO",N13)))</formula>
    </cfRule>
  </conditionalFormatting>
  <conditionalFormatting sqref="M12:M20">
    <cfRule type="containsText" dxfId="19" priority="25" operator="containsText" text="NO">
      <formula>NOT(ISERROR(SEARCH("NO",M12)))</formula>
    </cfRule>
  </conditionalFormatting>
  <conditionalFormatting sqref="Y30">
    <cfRule type="cellIs" dxfId="18" priority="20" operator="equal">
      <formula>"INGRESAR TASA"</formula>
    </cfRule>
  </conditionalFormatting>
  <conditionalFormatting sqref="Y33">
    <cfRule type="cellIs" dxfId="17" priority="19" operator="equal">
      <formula>"INGRESAR TASA"</formula>
    </cfRule>
  </conditionalFormatting>
  <conditionalFormatting sqref="Y21 Y23">
    <cfRule type="cellIs" dxfId="16" priority="14" operator="equal">
      <formula>"INGRESAR TASA"</formula>
    </cfRule>
  </conditionalFormatting>
  <conditionalFormatting sqref="Y22">
    <cfRule type="cellIs" dxfId="15" priority="13" operator="equal">
      <formula>"INGRESAR TASA"</formula>
    </cfRule>
  </conditionalFormatting>
  <conditionalFormatting sqref="N30:Q30">
    <cfRule type="containsText" dxfId="14" priority="12" operator="containsText" text="NO">
      <formula>NOT(ISERROR(SEARCH("NO",N30)))</formula>
    </cfRule>
  </conditionalFormatting>
  <conditionalFormatting sqref="N31:Q35">
    <cfRule type="containsText" dxfId="13" priority="10" operator="containsText" text="NO">
      <formula>NOT(ISERROR(SEARCH("NO",N31)))</formula>
    </cfRule>
  </conditionalFormatting>
  <conditionalFormatting sqref="J21:L29 N21:Q21">
    <cfRule type="containsText" dxfId="12" priority="8" operator="containsText" text="NO">
      <formula>NOT(ISERROR(SEARCH("NO",J21)))</formula>
    </cfRule>
  </conditionalFormatting>
  <conditionalFormatting sqref="I21:I28">
    <cfRule type="cellIs" dxfId="11" priority="7" operator="equal">
      <formula>"NO"</formula>
    </cfRule>
  </conditionalFormatting>
  <conditionalFormatting sqref="I29">
    <cfRule type="cellIs" dxfId="10" priority="6" operator="equal">
      <formula>"NO"</formula>
    </cfRule>
  </conditionalFormatting>
  <conditionalFormatting sqref="N22:Q29">
    <cfRule type="containsText" dxfId="9" priority="5" operator="containsText" text="NO">
      <formula>NOT(ISERROR(SEARCH("NO",N22)))</formula>
    </cfRule>
  </conditionalFormatting>
  <conditionalFormatting sqref="M21:M29">
    <cfRule type="containsText" dxfId="8" priority="4" operator="containsText" text="NO">
      <formula>NOT(ISERROR(SEARCH("NO",M21)))</formula>
    </cfRule>
  </conditionalFormatting>
  <conditionalFormatting sqref="J30:L35">
    <cfRule type="containsText" dxfId="7" priority="3" operator="containsText" text="NO">
      <formula>NOT(ISERROR(SEARCH("NO",J30)))</formula>
    </cfRule>
  </conditionalFormatting>
  <conditionalFormatting sqref="I30:I35">
    <cfRule type="cellIs" dxfId="6" priority="2" operator="equal">
      <formula>"NO"</formula>
    </cfRule>
  </conditionalFormatting>
  <conditionalFormatting sqref="M30:M35">
    <cfRule type="containsText" dxfId="5" priority="1" operator="containsText" text="NO">
      <formula>NOT(ISERROR(SEARCH("NO",M30)))</formula>
    </cfRule>
  </conditionalFormatting>
  <dataValidations count="1">
    <dataValidation type="list" allowBlank="1" showInputMessage="1" showErrorMessage="1" sqref="J3:M236">
      <formula1>$AJ$1:$AK$1</formula1>
    </dataValidation>
  </dataValidations>
  <pageMargins left="0.75" right="0.75" top="1" bottom="1" header="0.5" footer="0.5"/>
  <pageSetup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3"/>
  </sheetPr>
  <dimension ref="A1:BO30"/>
  <sheetViews>
    <sheetView zoomScale="110" zoomScaleNormal="110" zoomScalePageLayoutView="125" workbookViewId="0">
      <pane xSplit="1" ySplit="2" topLeftCell="C3" activePane="bottomRight" state="frozen"/>
      <selection pane="topRight" activeCell="B1" sqref="B1"/>
      <selection pane="bottomLeft" activeCell="A3" sqref="A3"/>
      <selection pane="bottomRight" activeCell="I10" sqref="I10"/>
    </sheetView>
  </sheetViews>
  <sheetFormatPr baseColWidth="10" defaultRowHeight="15.75" x14ac:dyDescent="0.25"/>
  <cols>
    <col min="1" max="1" width="3.125" style="295" bestFit="1" customWidth="1"/>
    <col min="2" max="2" width="25.125" style="369" customWidth="1"/>
    <col min="3" max="3" width="9.875" style="295" customWidth="1"/>
    <col min="4" max="4" width="27.25" style="296" customWidth="1"/>
    <col min="5" max="5" width="9.625" style="297" bestFit="1" customWidth="1"/>
    <col min="6" max="6" width="9.625" style="297" customWidth="1"/>
    <col min="7" max="13" width="11" style="298" customWidth="1"/>
    <col min="14" max="14" width="26.5" style="222" customWidth="1"/>
    <col min="15" max="15" width="30.875" style="222" bestFit="1" customWidth="1"/>
    <col min="16" max="16" width="38.875" style="222" customWidth="1"/>
    <col min="17" max="17" width="15.875" style="222" customWidth="1"/>
    <col min="18" max="19" width="14.875" style="222" customWidth="1"/>
    <col min="20" max="23" width="11.375" style="222" bestFit="1" customWidth="1"/>
    <col min="24" max="24" width="3.5" style="222" customWidth="1"/>
    <col min="25" max="25" width="10.5" style="222" bestFit="1" customWidth="1"/>
    <col min="26" max="26" width="30.875" style="222" bestFit="1" customWidth="1"/>
    <col min="27" max="27" width="38.875" style="222" customWidth="1"/>
    <col min="28" max="28" width="15.875" style="222" customWidth="1"/>
    <col min="29" max="30" width="14.875" style="222" customWidth="1"/>
    <col min="31" max="34" width="11.375" style="222" bestFit="1" customWidth="1"/>
    <col min="35" max="35" width="4.625" style="222" customWidth="1"/>
    <col min="36" max="36" width="9.125" style="222" customWidth="1"/>
    <col min="37" max="37" width="30.875" style="222" bestFit="1" customWidth="1"/>
    <col min="38" max="38" width="38.875" style="222" customWidth="1"/>
    <col min="39" max="39" width="15.875" style="222" customWidth="1"/>
    <col min="40" max="40" width="14.875" style="222" customWidth="1"/>
    <col min="41" max="41" width="15" style="222" customWidth="1"/>
    <col min="42" max="45" width="11.375" style="222" bestFit="1" customWidth="1"/>
    <col min="46" max="46" width="4.125" style="222" customWidth="1"/>
    <col min="47" max="47" width="10.5" style="222" bestFit="1" customWidth="1"/>
    <col min="48" max="48" width="30.875" style="222" bestFit="1" customWidth="1"/>
    <col min="49" max="49" width="38.875" style="222" customWidth="1"/>
    <col min="50" max="50" width="15.875" style="222" customWidth="1"/>
    <col min="51" max="52" width="14.875" style="222" customWidth="1"/>
    <col min="53" max="56" width="11.375" style="222" bestFit="1" customWidth="1"/>
    <col min="57" max="57" width="3.875" style="222" customWidth="1"/>
    <col min="58" max="58" width="10.5" style="222" bestFit="1" customWidth="1"/>
    <col min="59" max="59" width="30.875" style="222" bestFit="1" customWidth="1"/>
    <col min="60" max="60" width="38.875" style="222" customWidth="1"/>
    <col min="61" max="61" width="15.875" style="222" customWidth="1"/>
    <col min="62" max="63" width="14.875" style="222" customWidth="1"/>
    <col min="64" max="67" width="11.375" style="222" bestFit="1" customWidth="1"/>
    <col min="68" max="16384" width="11" style="223"/>
  </cols>
  <sheetData>
    <row r="1" spans="1:67" ht="15.75" customHeight="1" x14ac:dyDescent="0.25">
      <c r="A1" s="928" t="s">
        <v>29</v>
      </c>
      <c r="B1" s="930" t="s">
        <v>30</v>
      </c>
      <c r="C1" s="930" t="s">
        <v>45</v>
      </c>
      <c r="D1" s="930" t="s">
        <v>31</v>
      </c>
      <c r="E1" s="951" t="s">
        <v>42</v>
      </c>
      <c r="F1" s="953" t="s">
        <v>5</v>
      </c>
      <c r="G1" s="953" t="s">
        <v>4</v>
      </c>
      <c r="H1" s="949" t="s">
        <v>229</v>
      </c>
      <c r="I1" s="949"/>
      <c r="J1" s="949"/>
      <c r="K1" s="949"/>
      <c r="L1" s="949"/>
      <c r="M1" s="950"/>
      <c r="N1" s="947" t="s">
        <v>3</v>
      </c>
    </row>
    <row r="2" spans="1:67" s="226" customFormat="1" ht="45" customHeight="1" thickBot="1" x14ac:dyDescent="0.3">
      <c r="A2" s="929"/>
      <c r="B2" s="931"/>
      <c r="C2" s="931"/>
      <c r="D2" s="931"/>
      <c r="E2" s="952"/>
      <c r="F2" s="954"/>
      <c r="G2" s="954"/>
      <c r="H2" s="359" t="s">
        <v>148</v>
      </c>
      <c r="I2" s="360" t="s">
        <v>149</v>
      </c>
      <c r="J2" s="360" t="s">
        <v>61</v>
      </c>
      <c r="K2" s="360" t="s">
        <v>150</v>
      </c>
      <c r="L2" s="360" t="s">
        <v>62</v>
      </c>
      <c r="M2" s="360" t="s">
        <v>63</v>
      </c>
      <c r="N2" s="948"/>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row>
    <row r="3" spans="1:67" s="226" customFormat="1" ht="24" customHeight="1" x14ac:dyDescent="0.25">
      <c r="A3" s="932" t="s">
        <v>151</v>
      </c>
      <c r="B3" s="934" t="s">
        <v>265</v>
      </c>
      <c r="C3" s="457" t="s">
        <v>49</v>
      </c>
      <c r="D3" s="457" t="s">
        <v>262</v>
      </c>
      <c r="E3" s="294">
        <v>0.51</v>
      </c>
      <c r="F3" s="936" t="s">
        <v>8</v>
      </c>
      <c r="G3" s="524" t="s">
        <v>9</v>
      </c>
      <c r="H3" s="525">
        <f>IFERROR(IF(D3="","",SUMIF('EXP GEN.'!$D$3:$D$288,D3,'EXP GEN.'!$AC$3:$AC$288)),"")</f>
        <v>29165.075087809651</v>
      </c>
      <c r="I3" s="525">
        <f>IFERROR(IF(D3="","",SUMIF('EXP ESPEC.'!$D$3:$D$286,D3,'EXP ESPEC.'!$AD$3:$AD$286)),"")</f>
        <v>38462.15502591541</v>
      </c>
      <c r="J3" s="525">
        <f>IFERROR(IF(OR(H3="",I3=""),0,H3+I3),"")</f>
        <v>67627.230113725062</v>
      </c>
      <c r="K3" s="524" t="str">
        <f>IFERROR(IF(J3=0,"",IF(J3&gt;=PARAMETROS!$Q$9,"CUMPLE","NO CUMPLE")),"")</f>
        <v>CUMPLE</v>
      </c>
      <c r="L3" s="651" t="str">
        <f t="shared" ref="L3:L28" si="0">IFERROR(IF(G3="ACREDITA",IF(K3="CUMPLE","CUMPLE","NO CUMPLE"),""),"")</f>
        <v/>
      </c>
      <c r="M3" s="944" t="s">
        <v>65</v>
      </c>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row>
    <row r="4" spans="1:67" s="226" customFormat="1" x14ac:dyDescent="0.25">
      <c r="A4" s="942"/>
      <c r="B4" s="943"/>
      <c r="C4" s="450" t="s">
        <v>50</v>
      </c>
      <c r="D4" s="450" t="s">
        <v>263</v>
      </c>
      <c r="E4" s="527">
        <v>0.25</v>
      </c>
      <c r="F4" s="937"/>
      <c r="G4" s="536" t="s">
        <v>8</v>
      </c>
      <c r="H4" s="529">
        <f>IFERROR(IF(D4="","",SUMIF('EXP GEN.'!$D$3:$D$288,D4,'EXP GEN.'!$AC$3:$AC$288)),"")</f>
        <v>13137.137566338632</v>
      </c>
      <c r="I4" s="529">
        <f>IFERROR(IF(D4="","",SUMIF('EXP ESPEC.'!$D$3:$D$286,D4,'EXP ESPEC.'!$AD$3:$AD$286)),"")</f>
        <v>0</v>
      </c>
      <c r="J4" s="529">
        <f t="shared" ref="J4:J28" si="1">IFERROR(IF(OR(H4="",I4=""),0,H4+I4),"")</f>
        <v>13137.137566338632</v>
      </c>
      <c r="K4" s="528" t="str">
        <f>IFERROR(IF(J4=0,"",IF(J4&gt;=PARAMETROS!$Q$9,"CUMPLE","NO CUMPLE")),"")</f>
        <v>CUMPLE</v>
      </c>
      <c r="L4" s="652" t="s">
        <v>65</v>
      </c>
      <c r="M4" s="94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row>
    <row r="5" spans="1:67" s="535" customFormat="1" ht="18" customHeight="1" thickBot="1" x14ac:dyDescent="0.3">
      <c r="A5" s="933"/>
      <c r="B5" s="935"/>
      <c r="C5" s="530" t="s">
        <v>51</v>
      </c>
      <c r="D5" s="530" t="s">
        <v>264</v>
      </c>
      <c r="E5" s="531">
        <v>0.24</v>
      </c>
      <c r="F5" s="938"/>
      <c r="G5" s="532" t="s">
        <v>9</v>
      </c>
      <c r="H5" s="533">
        <f>IFERROR(IF(D5="","",SUMIF('EXP GEN.'!$D$3:$D$288,D5,'EXP GEN.'!$AC$3:$AC$288)),"")</f>
        <v>373.14117918132439</v>
      </c>
      <c r="I5" s="533">
        <f>IFERROR(IF(D5="","",SUMIF('EXP ESPEC.'!$D$3:$D$286,D5,'EXP ESPEC.'!$AD$3:$AD$286)),"")</f>
        <v>19323.423132973101</v>
      </c>
      <c r="J5" s="533">
        <f t="shared" si="1"/>
        <v>19696.564312154427</v>
      </c>
      <c r="K5" s="532" t="str">
        <f>IFERROR(IF(J5=0,"",IF(J5&gt;=PARAMETROS!$Q$9,"CUMPLE","NO CUMPLE")),"")</f>
        <v>CUMPLE</v>
      </c>
      <c r="L5" s="653" t="str">
        <f t="shared" si="0"/>
        <v/>
      </c>
      <c r="M5" s="946"/>
      <c r="N5" s="534"/>
      <c r="O5" s="534"/>
      <c r="P5" s="534"/>
      <c r="Q5" s="534"/>
      <c r="R5" s="534"/>
      <c r="S5" s="534"/>
      <c r="T5" s="534"/>
      <c r="U5" s="534"/>
      <c r="V5" s="534"/>
      <c r="W5" s="534"/>
      <c r="X5" s="534"/>
      <c r="Y5" s="534"/>
      <c r="Z5" s="534"/>
      <c r="AA5" s="534"/>
      <c r="AB5" s="534"/>
      <c r="AC5" s="534"/>
      <c r="AD5" s="534"/>
      <c r="AE5" s="534"/>
      <c r="AF5" s="534"/>
      <c r="AG5" s="534"/>
      <c r="AH5" s="534"/>
      <c r="AI5" s="534"/>
      <c r="AJ5" s="534"/>
      <c r="AK5" s="534"/>
      <c r="AL5" s="534"/>
      <c r="AM5" s="534"/>
      <c r="AN5" s="534"/>
      <c r="AO5" s="534"/>
      <c r="AP5" s="534"/>
      <c r="AQ5" s="534"/>
      <c r="AR5" s="534"/>
      <c r="AS5" s="534"/>
      <c r="AT5" s="534"/>
      <c r="AU5" s="534"/>
      <c r="AV5" s="534"/>
      <c r="AW5" s="534"/>
      <c r="AX5" s="534"/>
      <c r="AY5" s="534"/>
      <c r="AZ5" s="534"/>
      <c r="BA5" s="534"/>
      <c r="BB5" s="534"/>
      <c r="BC5" s="534"/>
      <c r="BD5" s="534"/>
      <c r="BE5" s="534"/>
      <c r="BF5" s="534"/>
      <c r="BG5" s="534"/>
      <c r="BH5" s="534"/>
      <c r="BI5" s="534"/>
      <c r="BJ5" s="534"/>
      <c r="BK5" s="534"/>
      <c r="BL5" s="534"/>
      <c r="BM5" s="534"/>
      <c r="BN5" s="534"/>
      <c r="BO5" s="534"/>
    </row>
    <row r="6" spans="1:67" s="226" customFormat="1" ht="23.25" customHeight="1" x14ac:dyDescent="0.25">
      <c r="A6" s="932" t="s">
        <v>152</v>
      </c>
      <c r="B6" s="934" t="s">
        <v>266</v>
      </c>
      <c r="C6" s="519" t="s">
        <v>52</v>
      </c>
      <c r="D6" s="519" t="s">
        <v>267</v>
      </c>
      <c r="E6" s="520">
        <v>0.51</v>
      </c>
      <c r="F6" s="939" t="s">
        <v>8</v>
      </c>
      <c r="G6" s="537" t="s">
        <v>9</v>
      </c>
      <c r="H6" s="538">
        <f>IFERROR(IF(D6="","",SUMIF('EXP GEN.'!$D$3:$D$288,D6,'EXP GEN.'!$AC$3:$AC$288)),"")</f>
        <v>23963.313156173728</v>
      </c>
      <c r="I6" s="538">
        <f>IFERROR(IF(D6="","",SUMIF('EXP ESPEC.'!$D$3:$D$286,D6,'EXP ESPEC.'!$AD$3:$AD$286)),"")</f>
        <v>20925.658472445986</v>
      </c>
      <c r="J6" s="538">
        <f t="shared" si="1"/>
        <v>44888.971628619714</v>
      </c>
      <c r="K6" s="537" t="str">
        <f>IFERROR(IF(J6=0,"",IF(J6&gt;=PARAMETROS!$Q$9,"CUMPLE","NO CUMPLE")),"")</f>
        <v>CUMPLE</v>
      </c>
      <c r="L6" s="654" t="str">
        <f t="shared" si="0"/>
        <v/>
      </c>
      <c r="M6" s="944" t="s">
        <v>65</v>
      </c>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row>
    <row r="7" spans="1:67" s="226" customFormat="1" ht="27" customHeight="1" x14ac:dyDescent="0.25">
      <c r="A7" s="942"/>
      <c r="B7" s="943"/>
      <c r="C7" s="450" t="s">
        <v>56</v>
      </c>
      <c r="D7" s="450" t="s">
        <v>268</v>
      </c>
      <c r="E7" s="527">
        <v>0.15</v>
      </c>
      <c r="F7" s="940"/>
      <c r="G7" s="528" t="s">
        <v>9</v>
      </c>
      <c r="H7" s="529">
        <f>IFERROR(IF(D7="","",SUMIF('EXP GEN.'!$D$3:$D$288,D7,'EXP GEN.'!$AC$3:$AC$288)),"")</f>
        <v>22946.693338869161</v>
      </c>
      <c r="I7" s="529">
        <f>IFERROR(IF(D7="","",SUMIF('EXP ESPEC.'!$D$3:$D$286,D7,'EXP ESPEC.'!$AD$3:$AD$286)),"")</f>
        <v>27923.588999952506</v>
      </c>
      <c r="J7" s="529">
        <f t="shared" si="1"/>
        <v>50870.282338821664</v>
      </c>
      <c r="K7" s="528" t="str">
        <f>IFERROR(IF(J7=0,"",IF(J7&gt;=PARAMETROS!$Q$9,"CUMPLE","NO CUMPLE")),"")</f>
        <v>CUMPLE</v>
      </c>
      <c r="L7" s="652" t="str">
        <f t="shared" si="0"/>
        <v/>
      </c>
      <c r="M7" s="94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225"/>
      <c r="BI7" s="225"/>
      <c r="BJ7" s="225"/>
      <c r="BK7" s="225"/>
      <c r="BL7" s="225"/>
      <c r="BM7" s="225"/>
      <c r="BN7" s="225"/>
      <c r="BO7" s="225"/>
    </row>
    <row r="8" spans="1:67" s="226" customFormat="1" ht="25.5" customHeight="1" x14ac:dyDescent="0.25">
      <c r="A8" s="942"/>
      <c r="B8" s="943"/>
      <c r="C8" s="450" t="s">
        <v>271</v>
      </c>
      <c r="D8" s="450" t="s">
        <v>269</v>
      </c>
      <c r="E8" s="527">
        <v>0.25</v>
      </c>
      <c r="F8" s="940"/>
      <c r="G8" s="528" t="s">
        <v>9</v>
      </c>
      <c r="H8" s="529">
        <f>IFERROR(IF(D8="","",SUMIF('EXP GEN.'!$D$3:$D$288,D8,'EXP GEN.'!$AC$3:$AC$288)),"")</f>
        <v>0</v>
      </c>
      <c r="I8" s="529">
        <f>IFERROR(IF(D8="","",SUMIF('EXP ESPEC.'!$D$3:$D$286,D8,'EXP ESPEC.'!$AD$3:$AD$286)),"")</f>
        <v>0</v>
      </c>
      <c r="J8" s="529">
        <f t="shared" si="1"/>
        <v>0</v>
      </c>
      <c r="K8" s="528" t="str">
        <f>IFERROR(IF(J8=0,"",IF(J8&gt;=PARAMETROS!$Q$9,"CUMPLE","NO CUMPLE")),"")</f>
        <v/>
      </c>
      <c r="L8" s="652" t="str">
        <f t="shared" si="0"/>
        <v/>
      </c>
      <c r="M8" s="94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5"/>
      <c r="BE8" s="225"/>
      <c r="BF8" s="225"/>
      <c r="BG8" s="225"/>
      <c r="BH8" s="225"/>
      <c r="BI8" s="225"/>
      <c r="BJ8" s="225"/>
      <c r="BK8" s="225"/>
      <c r="BL8" s="225"/>
      <c r="BM8" s="225"/>
      <c r="BN8" s="225"/>
      <c r="BO8" s="225"/>
    </row>
    <row r="9" spans="1:67" s="226" customFormat="1" ht="16.5" thickBot="1" x14ac:dyDescent="0.3">
      <c r="A9" s="933"/>
      <c r="B9" s="935"/>
      <c r="C9" s="519" t="s">
        <v>272</v>
      </c>
      <c r="D9" s="518" t="s">
        <v>270</v>
      </c>
      <c r="E9" s="526">
        <v>0.09</v>
      </c>
      <c r="F9" s="941"/>
      <c r="G9" s="539" t="s">
        <v>8</v>
      </c>
      <c r="H9" s="522">
        <f>IFERROR(IF(D9="","",SUMIF('EXP GEN.'!$D$3:$D$288,D9,'EXP GEN.'!$AC$3:$AC$288)),"")</f>
        <v>7749.8388787159756</v>
      </c>
      <c r="I9" s="522">
        <f>IFERROR(IF(D9="","",SUMIF('EXP ESPEC.'!$D$3:$D$286,D9,'EXP ESPEC.'!$AD$3:$AD$286)),"")</f>
        <v>10857.804573602214</v>
      </c>
      <c r="J9" s="522">
        <f t="shared" si="1"/>
        <v>18607.643452318189</v>
      </c>
      <c r="K9" s="521" t="str">
        <f>IFERROR(IF(J9=0,"",IF(J9&gt;=PARAMETROS!$Q$9,"CUMPLE","NO CUMPLE")),"")</f>
        <v>CUMPLE</v>
      </c>
      <c r="L9" s="655" t="s">
        <v>65</v>
      </c>
      <c r="M9" s="946"/>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row>
    <row r="10" spans="1:67" s="226" customFormat="1" x14ac:dyDescent="0.25">
      <c r="A10" s="932" t="s">
        <v>153</v>
      </c>
      <c r="B10" s="934" t="s">
        <v>273</v>
      </c>
      <c r="C10" s="457" t="s">
        <v>53</v>
      </c>
      <c r="D10" s="457" t="s">
        <v>274</v>
      </c>
      <c r="E10" s="294">
        <v>0.28999999999999998</v>
      </c>
      <c r="F10" s="936" t="s">
        <v>8</v>
      </c>
      <c r="G10" s="524" t="s">
        <v>9</v>
      </c>
      <c r="H10" s="525">
        <f>IFERROR(IF(D10="","",SUMIF('EXP GEN.'!$D$3:$D$288,D10,'EXP GEN.'!$AC$3:$AC$288)),"")</f>
        <v>0</v>
      </c>
      <c r="I10" s="525">
        <f>IFERROR(IF(D10="","",SUMIF('EXP ESPEC.'!$D$3:$D$286,D10,'EXP ESPEC.'!$AD$3:$AD$286)),"")</f>
        <v>60482.200021175224</v>
      </c>
      <c r="J10" s="525">
        <f t="shared" si="1"/>
        <v>60482.200021175224</v>
      </c>
      <c r="K10" s="524" t="str">
        <f>IFERROR(IF(J10=0,"",IF(J10&gt;=PARAMETROS!$Q$9,"CUMPLE","NO CUMPLE")),"")</f>
        <v>CUMPLE</v>
      </c>
      <c r="L10" s="651" t="str">
        <f t="shared" si="0"/>
        <v/>
      </c>
      <c r="M10" s="944" t="s">
        <v>65</v>
      </c>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row>
    <row r="11" spans="1:67" s="226" customFormat="1" x14ac:dyDescent="0.25">
      <c r="A11" s="942"/>
      <c r="B11" s="943"/>
      <c r="C11" s="450" t="s">
        <v>57</v>
      </c>
      <c r="D11" s="450" t="s">
        <v>275</v>
      </c>
      <c r="E11" s="527">
        <v>0.28999999999999998</v>
      </c>
      <c r="F11" s="937"/>
      <c r="G11" s="536" t="s">
        <v>8</v>
      </c>
      <c r="H11" s="529">
        <f>IFERROR(IF(D11="","",SUMIF('EXP GEN.'!$D$3:$D$288,D11,'EXP GEN.'!$AC$3:$AC$288)),"")</f>
        <v>2987.2707594493331</v>
      </c>
      <c r="I11" s="529">
        <f>IFERROR(IF(D11="","",SUMIF('EXP ESPEC.'!$D$3:$D$286,D11,'EXP ESPEC.'!$AD$3:$AD$286)),"")</f>
        <v>1330.0249161814011</v>
      </c>
      <c r="J11" s="529">
        <f t="shared" si="1"/>
        <v>4317.295675630734</v>
      </c>
      <c r="K11" s="528" t="str">
        <f>IFERROR(IF(J11=0,"",IF(J11&gt;=PARAMETROS!$Q$9,"CUMPLE","NO CUMPLE")),"")</f>
        <v>NO CUMPLE</v>
      </c>
      <c r="L11" s="652" t="str">
        <f t="shared" si="0"/>
        <v/>
      </c>
      <c r="M11" s="94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row>
    <row r="12" spans="1:67" ht="23.25" customHeight="1" x14ac:dyDescent="0.25">
      <c r="A12" s="942"/>
      <c r="B12" s="943"/>
      <c r="C12" s="450" t="s">
        <v>278</v>
      </c>
      <c r="D12" s="450" t="s">
        <v>276</v>
      </c>
      <c r="E12" s="527">
        <v>0.25</v>
      </c>
      <c r="F12" s="937"/>
      <c r="G12" s="528" t="s">
        <v>9</v>
      </c>
      <c r="H12" s="529">
        <f>IFERROR(IF(D12="","",SUMIF('EXP GEN.'!$D$3:$D$288,D12,'EXP GEN.'!$AC$3:$AC$288)),"")</f>
        <v>1222.4084504854368</v>
      </c>
      <c r="I12" s="529">
        <f>IFERROR(IF(D12="","",SUMIF('EXP ESPEC.'!$D$3:$D$286,D12,'EXP ESPEC.'!$AD$3:$AD$286)),"")</f>
        <v>0</v>
      </c>
      <c r="J12" s="529">
        <f t="shared" si="1"/>
        <v>1222.4084504854368</v>
      </c>
      <c r="K12" s="528" t="str">
        <f>IFERROR(IF(J12=0,"",IF(J12&gt;=PARAMETROS!$Q$9,"CUMPLE","NO CUMPLE")),"")</f>
        <v>NO CUMPLE</v>
      </c>
      <c r="L12" s="652" t="str">
        <f t="shared" si="0"/>
        <v/>
      </c>
      <c r="M12" s="945"/>
    </row>
    <row r="13" spans="1:67" ht="23.25" thickBot="1" x14ac:dyDescent="0.3">
      <c r="A13" s="933"/>
      <c r="B13" s="935"/>
      <c r="C13" s="518" t="s">
        <v>279</v>
      </c>
      <c r="D13" s="519" t="s">
        <v>277</v>
      </c>
      <c r="E13" s="520">
        <v>0.17</v>
      </c>
      <c r="F13" s="938"/>
      <c r="G13" s="521" t="s">
        <v>9</v>
      </c>
      <c r="H13" s="522">
        <f>IFERROR(IF(D13="","",SUMIF('EXP GEN.'!$D$3:$D$288,D13,'EXP GEN.'!$AC$3:$AC$288)),"")</f>
        <v>15519.040830488197</v>
      </c>
      <c r="I13" s="522">
        <f>IFERROR(IF(D13="","",SUMIF('EXP ESPEC.'!$D$3:$D$286,D13,'EXP ESPEC.'!$AD$3:$AD$286)),"")</f>
        <v>23216.435376136902</v>
      </c>
      <c r="J13" s="522">
        <f t="shared" si="1"/>
        <v>38735.476206625099</v>
      </c>
      <c r="K13" s="521" t="str">
        <f>IFERROR(IF(J13=0,"",IF(J13&gt;=PARAMETROS!$Q$9,"CUMPLE","NO CUMPLE")),"")</f>
        <v>CUMPLE</v>
      </c>
      <c r="L13" s="655" t="str">
        <f t="shared" si="0"/>
        <v/>
      </c>
      <c r="M13" s="946"/>
    </row>
    <row r="14" spans="1:67" ht="21.75" customHeight="1" x14ac:dyDescent="0.25">
      <c r="A14" s="932" t="s">
        <v>154</v>
      </c>
      <c r="B14" s="934" t="s">
        <v>280</v>
      </c>
      <c r="C14" s="454" t="s">
        <v>54</v>
      </c>
      <c r="D14" s="454" t="s">
        <v>281</v>
      </c>
      <c r="E14" s="291">
        <v>0.67</v>
      </c>
      <c r="F14" s="936" t="s">
        <v>8</v>
      </c>
      <c r="G14" s="292" t="s">
        <v>9</v>
      </c>
      <c r="H14" s="441">
        <f>IFERROR(IF(D14="","",SUMIF('EXP GEN.'!$D$3:$D$288,D14,'EXP GEN.'!$AC$3:$AC$288)),"")</f>
        <v>14226.879034679558</v>
      </c>
      <c r="I14" s="441">
        <f>IFERROR(IF(D14="","",SUMIF('EXP ESPEC.'!$D$3:$D$286,D14,'EXP ESPEC.'!$AD$3:$AD$286)),"")</f>
        <v>19840.682791883384</v>
      </c>
      <c r="J14" s="441">
        <f t="shared" si="1"/>
        <v>34067.561826562945</v>
      </c>
      <c r="K14" s="292" t="str">
        <f>IFERROR(IF(J14=0,"",IF(J14&gt;=PARAMETROS!$Q$9,"CUMPLE","NO CUMPLE")),"")</f>
        <v>CUMPLE</v>
      </c>
      <c r="L14" s="656" t="s">
        <v>69</v>
      </c>
      <c r="M14" s="944" t="s">
        <v>69</v>
      </c>
    </row>
    <row r="15" spans="1:67" s="541" customFormat="1" ht="16.5" thickBot="1" x14ac:dyDescent="0.3">
      <c r="A15" s="933"/>
      <c r="B15" s="935"/>
      <c r="C15" s="530" t="s">
        <v>58</v>
      </c>
      <c r="D15" s="530" t="s">
        <v>282</v>
      </c>
      <c r="E15" s="531">
        <v>0.33</v>
      </c>
      <c r="F15" s="938"/>
      <c r="G15" s="532" t="s">
        <v>9</v>
      </c>
      <c r="H15" s="533">
        <f>IFERROR(IF(D15="","",SUMIF('EXP GEN.'!$D$3:$D$288,D15,'EXP GEN.'!$AC$3:$AC$288)),"")</f>
        <v>0</v>
      </c>
      <c r="I15" s="533">
        <f>IFERROR(IF(D15="","",SUMIF('EXP ESPEC.'!$D$3:$D$286,D15,'EXP ESPEC.'!$AD$3:$AD$286)),"")</f>
        <v>0</v>
      </c>
      <c r="J15" s="533">
        <f t="shared" si="1"/>
        <v>0</v>
      </c>
      <c r="K15" s="532" t="str">
        <f>IFERROR(IF(J15=0,"",IF(J15&gt;=PARAMETROS!$Q$9,"CUMPLE","NO CUMPLE")),"")</f>
        <v/>
      </c>
      <c r="L15" s="653" t="str">
        <f t="shared" si="0"/>
        <v/>
      </c>
      <c r="M15" s="946"/>
      <c r="N15" s="540"/>
      <c r="O15" s="540"/>
      <c r="P15" s="540"/>
      <c r="Q15" s="540"/>
      <c r="R15" s="540"/>
      <c r="S15" s="540"/>
      <c r="T15" s="540"/>
      <c r="U15" s="540"/>
      <c r="V15" s="540"/>
      <c r="W15" s="540"/>
      <c r="X15" s="540"/>
      <c r="Y15" s="540"/>
      <c r="Z15" s="540"/>
      <c r="AA15" s="540"/>
      <c r="AB15" s="540"/>
      <c r="AC15" s="540"/>
      <c r="AD15" s="540"/>
      <c r="AE15" s="540"/>
      <c r="AF15" s="540"/>
      <c r="AG15" s="540"/>
      <c r="AH15" s="540"/>
      <c r="AI15" s="540"/>
      <c r="AJ15" s="540"/>
      <c r="AK15" s="540"/>
      <c r="AL15" s="540"/>
      <c r="AM15" s="540"/>
      <c r="AN15" s="540"/>
      <c r="AO15" s="540"/>
      <c r="AP15" s="540"/>
      <c r="AQ15" s="540"/>
      <c r="AR15" s="540"/>
      <c r="AS15" s="540"/>
      <c r="AT15" s="540"/>
      <c r="AU15" s="540"/>
      <c r="AV15" s="540"/>
      <c r="AW15" s="540"/>
      <c r="AX15" s="540"/>
      <c r="AY15" s="540"/>
      <c r="AZ15" s="540"/>
      <c r="BA15" s="540"/>
      <c r="BB15" s="540"/>
      <c r="BC15" s="540"/>
      <c r="BD15" s="540"/>
      <c r="BE15" s="540"/>
      <c r="BF15" s="540"/>
      <c r="BG15" s="540"/>
      <c r="BH15" s="540"/>
      <c r="BI15" s="540"/>
      <c r="BJ15" s="540"/>
      <c r="BK15" s="540"/>
      <c r="BL15" s="540"/>
      <c r="BM15" s="540"/>
      <c r="BN15" s="540"/>
      <c r="BO15" s="540"/>
    </row>
    <row r="16" spans="1:67" hidden="1" x14ac:dyDescent="0.25">
      <c r="A16" s="517" t="s">
        <v>164</v>
      </c>
      <c r="B16" s="518" t="s">
        <v>216</v>
      </c>
      <c r="C16" s="518" t="s">
        <v>192</v>
      </c>
      <c r="D16" s="518" t="s">
        <v>216</v>
      </c>
      <c r="E16" s="526">
        <v>1</v>
      </c>
      <c r="F16" s="526"/>
      <c r="G16" s="521"/>
      <c r="H16" s="522">
        <f>IFERROR(IF(D16="","",SUMIF('EXP GEN.'!$D$3:$D$288,D16,'EXP GEN.'!$AC$3:$AC$288)),"")</f>
        <v>0</v>
      </c>
      <c r="I16" s="522">
        <f>IFERROR(IF(D16="","",SUMIF('EXP ESPEC.'!$D$3:$D$286,D16,'EXP ESPEC.'!$AD$3:$AD$286)),"")</f>
        <v>0</v>
      </c>
      <c r="J16" s="522">
        <f t="shared" si="1"/>
        <v>0</v>
      </c>
      <c r="K16" s="521" t="str">
        <f>IFERROR(IF(J16=0,"",IF(J16&gt;=PARAMETROS!$Q$9,"CUMPLE","NO CUMPLE")),"")</f>
        <v/>
      </c>
      <c r="L16" s="521" t="str">
        <f t="shared" si="0"/>
        <v/>
      </c>
      <c r="M16" s="523"/>
    </row>
    <row r="17" spans="1:67" ht="16.5" hidden="1" thickBot="1" x14ac:dyDescent="0.3">
      <c r="A17" s="456" t="s">
        <v>165</v>
      </c>
      <c r="B17" s="458" t="s">
        <v>217</v>
      </c>
      <c r="C17" s="339" t="s">
        <v>193</v>
      </c>
      <c r="D17" s="458" t="s">
        <v>217</v>
      </c>
      <c r="E17" s="509">
        <v>1</v>
      </c>
      <c r="F17" s="291"/>
      <c r="G17" s="292"/>
      <c r="H17" s="441">
        <f>IFERROR(IF(D17="","",SUMIF('EXP GEN.'!$D$3:$D$288,D17,'EXP GEN.'!$AC$3:$AC$288)),"")</f>
        <v>0</v>
      </c>
      <c r="I17" s="441">
        <f>IFERROR(IF(D17="","",SUMIF('EXP ESPEC.'!$D$3:$D$286,D17,'EXP ESPEC.'!$AD$3:$AD$286)),"")</f>
        <v>0</v>
      </c>
      <c r="J17" s="441">
        <f t="shared" si="1"/>
        <v>0</v>
      </c>
      <c r="K17" s="292" t="str">
        <f>IFERROR(IF(J17=0,"",IF(J17&gt;=PARAMETROS!$Q$9,"CUMPLE","NO CUMPLE")),"")</f>
        <v/>
      </c>
      <c r="L17" s="292" t="str">
        <f t="shared" si="0"/>
        <v/>
      </c>
      <c r="M17" s="455"/>
    </row>
    <row r="18" spans="1:67" ht="16.5" hidden="1" thickBot="1" x14ac:dyDescent="0.3">
      <c r="A18" s="456" t="s">
        <v>166</v>
      </c>
      <c r="B18" s="454" t="s">
        <v>218</v>
      </c>
      <c r="C18" s="337" t="s">
        <v>215</v>
      </c>
      <c r="D18" s="454" t="s">
        <v>218</v>
      </c>
      <c r="E18" s="291">
        <v>1</v>
      </c>
      <c r="F18" s="291"/>
      <c r="G18" s="292"/>
      <c r="H18" s="441">
        <f>IFERROR(IF(D18="","",SUMIF('EXP GEN.'!$D$3:$D$288,D18,'EXP GEN.'!$AC$3:$AC$288)),"")</f>
        <v>0</v>
      </c>
      <c r="I18" s="441">
        <f>IFERROR(IF(D18="","",SUMIF('EXP ESPEC.'!$D$3:$D$286,D18,'EXP ESPEC.'!$AD$3:$AD$286)),"")</f>
        <v>0</v>
      </c>
      <c r="J18" s="441">
        <f t="shared" si="1"/>
        <v>0</v>
      </c>
      <c r="K18" s="292" t="str">
        <f>IFERROR(IF(J18=0,"",IF(J18&gt;=PARAMETROS!$Q$9,"CUMPLE","NO CUMPLE")),"")</f>
        <v/>
      </c>
      <c r="L18" s="292" t="str">
        <f t="shared" si="0"/>
        <v/>
      </c>
      <c r="M18" s="455"/>
    </row>
    <row r="19" spans="1:67" ht="16.5" hidden="1" thickBot="1" x14ac:dyDescent="0.3">
      <c r="A19" s="448" t="s">
        <v>167</v>
      </c>
      <c r="B19" s="451" t="s">
        <v>219</v>
      </c>
      <c r="C19" s="339" t="s">
        <v>199</v>
      </c>
      <c r="D19" s="458" t="s">
        <v>219</v>
      </c>
      <c r="E19" s="509">
        <v>1</v>
      </c>
      <c r="F19" s="291"/>
      <c r="G19" s="292"/>
      <c r="H19" s="441">
        <f>IFERROR(IF(D19="","",SUMIF('EXP GEN.'!$D$3:$D$288,D19,'EXP GEN.'!$AC$3:$AC$288)),"")</f>
        <v>0</v>
      </c>
      <c r="I19" s="441">
        <f>IFERROR(IF(D19="","",SUMIF('EXP ESPEC.'!$D$3:$D$286,D19,'EXP ESPEC.'!$AD$3:$AD$286)),"")</f>
        <v>0</v>
      </c>
      <c r="J19" s="441">
        <f t="shared" si="1"/>
        <v>0</v>
      </c>
      <c r="K19" s="292" t="str">
        <f>IFERROR(IF(J19=0,"",IF(J19&gt;=PARAMETROS!$Q$9,"CUMPLE","NO CUMPLE")),"")</f>
        <v/>
      </c>
      <c r="L19" s="292" t="str">
        <f t="shared" si="0"/>
        <v/>
      </c>
      <c r="M19" s="447"/>
    </row>
    <row r="20" spans="1:67" ht="16.5" hidden="1" thickBot="1" x14ac:dyDescent="0.3">
      <c r="A20" s="456" t="s">
        <v>168</v>
      </c>
      <c r="B20" s="454" t="s">
        <v>220</v>
      </c>
      <c r="C20" s="290" t="s">
        <v>194</v>
      </c>
      <c r="D20" s="454" t="s">
        <v>220</v>
      </c>
      <c r="E20" s="291">
        <v>1</v>
      </c>
      <c r="F20" s="291"/>
      <c r="G20" s="292"/>
      <c r="H20" s="441">
        <f>IFERROR(IF(D20="","",SUMIF('EXP GEN.'!$D$3:$D$288,D20,'EXP GEN.'!$AC$3:$AC$288)),"")</f>
        <v>0</v>
      </c>
      <c r="I20" s="441">
        <f>IFERROR(IF(D20="","",SUMIF('EXP ESPEC.'!$D$3:$D$286,D20,'EXP ESPEC.'!$AD$3:$AD$286)),"")</f>
        <v>0</v>
      </c>
      <c r="J20" s="441">
        <f t="shared" si="1"/>
        <v>0</v>
      </c>
      <c r="K20" s="292" t="str">
        <f>IFERROR(IF(J20=0,"",IF(J20&gt;=PARAMETROS!$Q$9,"CUMPLE","NO CUMPLE")),"")</f>
        <v/>
      </c>
      <c r="L20" s="292" t="str">
        <f t="shared" si="0"/>
        <v/>
      </c>
      <c r="M20" s="455"/>
    </row>
    <row r="21" spans="1:67" ht="16.5" hidden="1" thickBot="1" x14ac:dyDescent="0.3">
      <c r="A21" s="448" t="s">
        <v>169</v>
      </c>
      <c r="B21" s="449" t="s">
        <v>221</v>
      </c>
      <c r="C21" s="293" t="s">
        <v>195</v>
      </c>
      <c r="D21" s="454" t="s">
        <v>221</v>
      </c>
      <c r="E21" s="291">
        <v>1</v>
      </c>
      <c r="F21" s="291"/>
      <c r="G21" s="292"/>
      <c r="H21" s="441">
        <f>IFERROR(IF(D21="","",SUMIF('EXP GEN.'!$D$3:$D$288,D21,'EXP GEN.'!$AC$3:$AC$288)),"")</f>
        <v>0</v>
      </c>
      <c r="I21" s="441">
        <f>IFERROR(IF(D21="","",SUMIF('EXP ESPEC.'!$D$3:$D$286,D21,'EXP ESPEC.'!$AD$3:$AD$286)),"")</f>
        <v>0</v>
      </c>
      <c r="J21" s="441">
        <f t="shared" si="1"/>
        <v>0</v>
      </c>
      <c r="K21" s="292" t="str">
        <f>IFERROR(IF(J21=0,"",IF(J21&gt;=PARAMETROS!$Q$9,"CUMPLE","NO CUMPLE")),"")</f>
        <v/>
      </c>
      <c r="L21" s="292" t="str">
        <f t="shared" si="0"/>
        <v/>
      </c>
      <c r="M21" s="447"/>
    </row>
    <row r="22" spans="1:67" ht="16.5" hidden="1" thickBot="1" x14ac:dyDescent="0.3">
      <c r="A22" s="456" t="s">
        <v>170</v>
      </c>
      <c r="B22" s="458" t="s">
        <v>222</v>
      </c>
      <c r="C22" s="339" t="s">
        <v>200</v>
      </c>
      <c r="D22" s="458" t="s">
        <v>222</v>
      </c>
      <c r="E22" s="509">
        <v>1</v>
      </c>
      <c r="F22" s="291"/>
      <c r="G22" s="292"/>
      <c r="H22" s="441">
        <f>IFERROR(IF(D22="","",SUMIF('EXP GEN.'!$D$3:$D$288,D22,'EXP GEN.'!$AC$3:$AC$288)),"")</f>
        <v>0</v>
      </c>
      <c r="I22" s="441">
        <f>IFERROR(IF(D22="","",SUMIF('EXP ESPEC.'!$D$3:$D$286,D22,'EXP ESPEC.'!$AD$3:$AD$286)),"")</f>
        <v>0</v>
      </c>
      <c r="J22" s="441">
        <f t="shared" si="1"/>
        <v>0</v>
      </c>
      <c r="K22" s="292" t="str">
        <f>IFERROR(IF(J22=0,"",IF(J22&gt;=PARAMETROS!$Q$9,"CUMPLE","NO CUMPLE")),"")</f>
        <v/>
      </c>
      <c r="L22" s="292" t="str">
        <f t="shared" si="0"/>
        <v/>
      </c>
      <c r="M22" s="455"/>
    </row>
    <row r="23" spans="1:67" ht="16.5" hidden="1" thickBot="1" x14ac:dyDescent="0.3">
      <c r="A23" s="456" t="s">
        <v>171</v>
      </c>
      <c r="B23" s="454" t="s">
        <v>223</v>
      </c>
      <c r="C23" s="337" t="s">
        <v>196</v>
      </c>
      <c r="D23" s="454" t="s">
        <v>223</v>
      </c>
      <c r="E23" s="291">
        <v>1</v>
      </c>
      <c r="F23" s="291"/>
      <c r="G23" s="292"/>
      <c r="H23" s="441">
        <f>IFERROR(IF(D23="","",SUMIF('EXP GEN.'!$D$3:$D$288,D23,'EXP GEN.'!$AC$3:$AC$288)),"")</f>
        <v>0</v>
      </c>
      <c r="I23" s="441">
        <f>IFERROR(IF(D23="","",SUMIF('EXP ESPEC.'!$D$3:$D$286,D23,'EXP ESPEC.'!$AD$3:$AD$286)),"")</f>
        <v>0</v>
      </c>
      <c r="J23" s="441">
        <f t="shared" si="1"/>
        <v>0</v>
      </c>
      <c r="K23" s="292" t="str">
        <f>IFERROR(IF(J23=0,"",IF(J23&gt;=PARAMETROS!$Q$9,"CUMPLE","NO CUMPLE")),"")</f>
        <v/>
      </c>
      <c r="L23" s="292" t="str">
        <f t="shared" si="0"/>
        <v/>
      </c>
      <c r="M23" s="455"/>
    </row>
    <row r="24" spans="1:67" ht="16.5" hidden="1" thickBot="1" x14ac:dyDescent="0.3">
      <c r="A24" s="448" t="s">
        <v>172</v>
      </c>
      <c r="B24" s="449" t="s">
        <v>224</v>
      </c>
      <c r="C24" s="290" t="s">
        <v>197</v>
      </c>
      <c r="D24" s="454" t="s">
        <v>224</v>
      </c>
      <c r="E24" s="291">
        <v>1</v>
      </c>
      <c r="F24" s="291"/>
      <c r="G24" s="292"/>
      <c r="H24" s="441">
        <f>IFERROR(IF(D24="","",SUMIF('EXP GEN.'!$D$3:$D$288,D24,'EXP GEN.'!$AC$3:$AC$288)),"")</f>
        <v>0</v>
      </c>
      <c r="I24" s="441">
        <f>IFERROR(IF(D24="","",SUMIF('EXP ESPEC.'!$D$3:$D$286,D24,'EXP ESPEC.'!$AD$3:$AD$286)),"")</f>
        <v>0</v>
      </c>
      <c r="J24" s="441">
        <f t="shared" si="1"/>
        <v>0</v>
      </c>
      <c r="K24" s="292" t="str">
        <f>IFERROR(IF(J24=0,"",IF(J24&gt;=PARAMETROS!$Q$9,"CUMPLE","NO CUMPLE")),"")</f>
        <v/>
      </c>
      <c r="L24" s="292" t="str">
        <f t="shared" si="0"/>
        <v/>
      </c>
      <c r="M24" s="447"/>
    </row>
    <row r="25" spans="1:67" ht="16.5" hidden="1" thickBot="1" x14ac:dyDescent="0.3">
      <c r="A25" s="446" t="s">
        <v>173</v>
      </c>
      <c r="B25" s="449" t="s">
        <v>225</v>
      </c>
      <c r="C25" s="337" t="s">
        <v>203</v>
      </c>
      <c r="D25" s="454" t="s">
        <v>225</v>
      </c>
      <c r="E25" s="291">
        <v>1</v>
      </c>
      <c r="F25" s="291"/>
      <c r="G25" s="292"/>
      <c r="H25" s="441">
        <f>IFERROR(IF(D25="","",SUMIF('EXP GEN.'!$D$3:$D$288,D25,'EXP GEN.'!$AC$3:$AC$288)),"")</f>
        <v>0</v>
      </c>
      <c r="I25" s="441">
        <f>IFERROR(IF(D25="","",SUMIF('EXP ESPEC.'!$D$3:$D$286,D25,'EXP ESPEC.'!$AD$3:$AD$286)),"")</f>
        <v>0</v>
      </c>
      <c r="J25" s="441">
        <f t="shared" si="1"/>
        <v>0</v>
      </c>
      <c r="K25" s="292" t="str">
        <f>IFERROR(IF(J25=0,"",IF(J25&gt;=PARAMETROS!$Q$9,"CUMPLE","NO CUMPLE")),"")</f>
        <v/>
      </c>
      <c r="L25" s="292" t="str">
        <f t="shared" si="0"/>
        <v/>
      </c>
      <c r="M25" s="338"/>
    </row>
    <row r="26" spans="1:67" ht="16.5" hidden="1" thickBot="1" x14ac:dyDescent="0.3">
      <c r="A26" s="453" t="s">
        <v>174</v>
      </c>
      <c r="B26" s="451" t="s">
        <v>226</v>
      </c>
      <c r="C26" s="339" t="s">
        <v>201</v>
      </c>
      <c r="D26" s="458" t="s">
        <v>226</v>
      </c>
      <c r="E26" s="509">
        <v>1</v>
      </c>
      <c r="F26" s="291"/>
      <c r="G26" s="292"/>
      <c r="H26" s="441">
        <f>IFERROR(IF(D26="","",SUMIF('EXP GEN.'!$D$3:$D$288,D26,'EXP GEN.'!$AC$3:$AC$288)),"")</f>
        <v>0</v>
      </c>
      <c r="I26" s="441">
        <f>IFERROR(IF(D26="","",SUMIF('EXP ESPEC.'!$D$3:$D$286,D26,'EXP ESPEC.'!$AD$3:$AD$286)),"")</f>
        <v>0</v>
      </c>
      <c r="J26" s="441">
        <f t="shared" si="1"/>
        <v>0</v>
      </c>
      <c r="K26" s="292" t="str">
        <f>IFERROR(IF(J26=0,"",IF(J26&gt;=PARAMETROS!$Q$9,"CUMPLE","NO CUMPLE")),"")</f>
        <v/>
      </c>
      <c r="L26" s="292" t="str">
        <f t="shared" si="0"/>
        <v/>
      </c>
      <c r="M26" s="338"/>
    </row>
    <row r="27" spans="1:67" ht="16.5" hidden="1" thickBot="1" x14ac:dyDescent="0.3">
      <c r="A27" s="448" t="s">
        <v>175</v>
      </c>
      <c r="B27" s="449" t="s">
        <v>227</v>
      </c>
      <c r="C27" s="337" t="s">
        <v>198</v>
      </c>
      <c r="D27" s="454" t="s">
        <v>227</v>
      </c>
      <c r="E27" s="291">
        <v>1</v>
      </c>
      <c r="F27" s="291"/>
      <c r="G27" s="292"/>
      <c r="H27" s="441">
        <f>IFERROR(IF(D27="","",SUMIF('EXP GEN.'!$D$3:$D$288,D27,'EXP GEN.'!$AC$3:$AC$288)),"")</f>
        <v>0</v>
      </c>
      <c r="I27" s="441">
        <f>IFERROR(IF(D27="","",SUMIF('EXP ESPEC.'!$D$3:$D$286,D27,'EXP ESPEC.'!$AD$3:$AD$286)),"")</f>
        <v>0</v>
      </c>
      <c r="J27" s="441">
        <f t="shared" si="1"/>
        <v>0</v>
      </c>
      <c r="K27" s="292" t="str">
        <f>IFERROR(IF(J27=0,"",IF(J27&gt;=PARAMETROS!$Q$9,"CUMPLE","NO CUMPLE")),"")</f>
        <v/>
      </c>
      <c r="L27" s="292" t="str">
        <f t="shared" si="0"/>
        <v/>
      </c>
      <c r="M27" s="447"/>
    </row>
    <row r="28" spans="1:67" s="226" customFormat="1" ht="16.5" hidden="1" thickBot="1" x14ac:dyDescent="0.3">
      <c r="A28" s="334" t="s">
        <v>176</v>
      </c>
      <c r="B28" s="77" t="s">
        <v>228</v>
      </c>
      <c r="C28" s="77" t="s">
        <v>202</v>
      </c>
      <c r="D28" s="77" t="s">
        <v>228</v>
      </c>
      <c r="E28" s="507">
        <v>1</v>
      </c>
      <c r="F28" s="508"/>
      <c r="G28" s="489"/>
      <c r="H28" s="490">
        <f>IFERROR(IF(D28="","",SUMIF('EXP GEN.'!$D$3:$D$288,D28,'EXP GEN.'!$AC$3:$AC$288)),"")</f>
        <v>0</v>
      </c>
      <c r="I28" s="490">
        <f>IFERROR(IF(D28="","",SUMIF('EXP ESPEC.'!$D$3:$D$286,D28,'EXP ESPEC.'!$AD$3:$AD$286)),"")</f>
        <v>0</v>
      </c>
      <c r="J28" s="490">
        <f t="shared" si="1"/>
        <v>0</v>
      </c>
      <c r="K28" s="489" t="str">
        <f>IFERROR(IF(J28=0,"",IF(J28&gt;=PARAMETROS!$Q$9,"CUMPLE","NO CUMPLE")),"")</f>
        <v/>
      </c>
      <c r="L28" s="489" t="str">
        <f t="shared" si="0"/>
        <v/>
      </c>
      <c r="M28" s="491"/>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5"/>
      <c r="BO28" s="225"/>
    </row>
    <row r="29" spans="1:67" hidden="1" x14ac:dyDescent="0.25"/>
    <row r="30" spans="1:67" hidden="1" x14ac:dyDescent="0.25"/>
  </sheetData>
  <mergeCells count="25">
    <mergeCell ref="M10:M13"/>
    <mergeCell ref="M14:M15"/>
    <mergeCell ref="N1:N2"/>
    <mergeCell ref="H1:M1"/>
    <mergeCell ref="C1:C2"/>
    <mergeCell ref="D1:D2"/>
    <mergeCell ref="E1:E2"/>
    <mergeCell ref="M3:M5"/>
    <mergeCell ref="M6:M9"/>
    <mergeCell ref="G1:G2"/>
    <mergeCell ref="F1:F2"/>
    <mergeCell ref="A1:A2"/>
    <mergeCell ref="B1:B2"/>
    <mergeCell ref="A14:A15"/>
    <mergeCell ref="B14:B15"/>
    <mergeCell ref="F3:F5"/>
    <mergeCell ref="F6:F9"/>
    <mergeCell ref="F10:F13"/>
    <mergeCell ref="F14:F15"/>
    <mergeCell ref="A3:A5"/>
    <mergeCell ref="B3:B5"/>
    <mergeCell ref="A6:A9"/>
    <mergeCell ref="B6:B9"/>
    <mergeCell ref="A10:A13"/>
    <mergeCell ref="B10:B13"/>
  </mergeCells>
  <conditionalFormatting sqref="M24:M27 M3 M14 M19:M22 M6 M16:M17">
    <cfRule type="containsText" dxfId="4" priority="29" operator="containsText" text="NO CUMPLE">
      <formula>NOT(ISERROR(SEARCH("NO CUMPLE",M3)))</formula>
    </cfRule>
  </conditionalFormatting>
  <conditionalFormatting sqref="M23 M28">
    <cfRule type="containsText" dxfId="3" priority="26" operator="containsText" text="NO CUMPLE">
      <formula>NOT(ISERROR(SEARCH("NO CUMPLE",M23)))</formula>
    </cfRule>
  </conditionalFormatting>
  <conditionalFormatting sqref="M18">
    <cfRule type="containsText" dxfId="2" priority="25" operator="containsText" text="NO CUMPLE">
      <formula>NOT(ISERROR(SEARCH("NO CUMPLE",M18)))</formula>
    </cfRule>
  </conditionalFormatting>
  <conditionalFormatting sqref="M10">
    <cfRule type="containsText" dxfId="1" priority="1" operator="containsText" text="NO CUMPLE">
      <formula>NOT(ISERROR(SEARCH("NO CUMPLE",M10)))</formula>
    </cfRule>
  </conditionalFormatting>
  <pageMargins left="0.75" right="0.75" top="1" bottom="1" header="0.5" footer="0.5"/>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tabColor theme="3"/>
  </sheetPr>
  <dimension ref="A1:T110"/>
  <sheetViews>
    <sheetView zoomScale="85" zoomScaleNormal="85" zoomScalePageLayoutView="125" workbookViewId="0">
      <pane xSplit="5" ySplit="2" topLeftCell="F3" activePane="bottomRight" state="frozen"/>
      <selection pane="topRight" activeCell="F1" sqref="F1"/>
      <selection pane="bottomLeft" activeCell="A3" sqref="A3"/>
      <selection pane="bottomRight" activeCell="D27" sqref="D27"/>
    </sheetView>
  </sheetViews>
  <sheetFormatPr baseColWidth="10" defaultRowHeight="11.25" x14ac:dyDescent="0.2"/>
  <cols>
    <col min="1" max="1" width="7.75" style="4" customWidth="1"/>
    <col min="2" max="2" width="25.125" style="4" customWidth="1"/>
    <col min="3" max="3" width="9.875" style="4" customWidth="1"/>
    <col min="4" max="4" width="41.125" style="5" customWidth="1"/>
    <col min="5" max="5" width="10.625" style="7" customWidth="1"/>
    <col min="6" max="6" width="13.75" style="133" customWidth="1"/>
    <col min="7" max="7" width="16" style="134" customWidth="1"/>
    <col min="8" max="8" width="4.625" style="135" customWidth="1"/>
    <col min="9" max="9" width="13.5" style="133" customWidth="1"/>
    <col min="10" max="10" width="14" style="134" customWidth="1"/>
    <col min="11" max="11" width="13" style="134" customWidth="1"/>
    <col min="12" max="12" width="16.5" style="134" customWidth="1"/>
    <col min="13" max="13" width="13.625" style="45" customWidth="1"/>
    <col min="14" max="14" width="12.875" style="136" customWidth="1"/>
    <col min="15" max="15" width="10.5" style="227" customWidth="1"/>
    <col min="16" max="17" width="17.125" style="281" customWidth="1"/>
    <col min="18" max="18" width="2.625" style="281" customWidth="1"/>
    <col min="19" max="19" width="17.125" style="281" customWidth="1"/>
    <col min="20" max="20" width="15.875" style="227" customWidth="1"/>
    <col min="21" max="22" width="14.875" style="227" customWidth="1"/>
    <col min="23" max="26" width="11.375" style="227" bestFit="1" customWidth="1"/>
    <col min="27" max="27" width="3.5" style="227" customWidth="1"/>
    <col min="28" max="28" width="10.5" style="227" bestFit="1" customWidth="1"/>
    <col min="29" max="29" width="30.875" style="227" bestFit="1" customWidth="1"/>
    <col min="30" max="30" width="38.875" style="227" customWidth="1"/>
    <col min="31" max="31" width="15.875" style="227" customWidth="1"/>
    <col min="32" max="33" width="14.875" style="227" customWidth="1"/>
    <col min="34" max="37" width="11.375" style="227" bestFit="1" customWidth="1"/>
    <col min="38" max="38" width="4.625" style="227" customWidth="1"/>
    <col min="39" max="39" width="9.125" style="227" customWidth="1"/>
    <col min="40" max="40" width="30.875" style="227" bestFit="1" customWidth="1"/>
    <col min="41" max="41" width="38.875" style="227" customWidth="1"/>
    <col min="42" max="42" width="15.875" style="227" customWidth="1"/>
    <col min="43" max="43" width="14.875" style="227" customWidth="1"/>
    <col min="44" max="44" width="15" style="227" customWidth="1"/>
    <col min="45" max="48" width="11.375" style="227" bestFit="1" customWidth="1"/>
    <col min="49" max="49" width="4.125" style="227" customWidth="1"/>
    <col min="50" max="50" width="10.5" style="227" bestFit="1" customWidth="1"/>
    <col min="51" max="51" width="30.875" style="227" bestFit="1" customWidth="1"/>
    <col min="52" max="52" width="38.875" style="227" customWidth="1"/>
    <col min="53" max="53" width="15.875" style="227" customWidth="1"/>
    <col min="54" max="55" width="14.875" style="227" customWidth="1"/>
    <col min="56" max="59" width="11.375" style="227" bestFit="1" customWidth="1"/>
    <col min="60" max="60" width="3.875" style="227" customWidth="1"/>
    <col min="61" max="61" width="10.5" style="227" bestFit="1" customWidth="1"/>
    <col min="62" max="62" width="30.875" style="227" bestFit="1" customWidth="1"/>
    <col min="63" max="63" width="38.875" style="227" customWidth="1"/>
    <col min="64" max="64" width="15.875" style="227" customWidth="1"/>
    <col min="65" max="66" width="14.875" style="227" customWidth="1"/>
    <col min="67" max="70" width="11.375" style="227" bestFit="1" customWidth="1"/>
    <col min="71" max="16384" width="11" style="227"/>
  </cols>
  <sheetData>
    <row r="1" spans="1:20" ht="35.25" customHeight="1" x14ac:dyDescent="0.2">
      <c r="A1" s="978" t="s">
        <v>29</v>
      </c>
      <c r="B1" s="978" t="s">
        <v>30</v>
      </c>
      <c r="C1" s="978" t="s">
        <v>45</v>
      </c>
      <c r="D1" s="978" t="s">
        <v>31</v>
      </c>
      <c r="E1" s="980" t="s">
        <v>42</v>
      </c>
      <c r="F1" s="982" t="s">
        <v>5</v>
      </c>
      <c r="G1" s="970" t="s">
        <v>4</v>
      </c>
      <c r="H1" s="971" t="s">
        <v>2</v>
      </c>
      <c r="I1" s="975" t="s">
        <v>1</v>
      </c>
      <c r="J1" s="977" t="s">
        <v>0</v>
      </c>
      <c r="K1" s="977" t="s">
        <v>61</v>
      </c>
      <c r="L1" s="955" t="s">
        <v>147</v>
      </c>
      <c r="M1" s="955" t="s">
        <v>62</v>
      </c>
      <c r="N1" s="955" t="s">
        <v>63</v>
      </c>
      <c r="P1" s="281" t="e">
        <f>0.25*(PARAMETROS!F8+(4*PARAMETROS!#REF!))</f>
        <v>#REF!</v>
      </c>
    </row>
    <row r="2" spans="1:20" ht="22.5" customHeight="1" thickBot="1" x14ac:dyDescent="0.25">
      <c r="A2" s="979"/>
      <c r="B2" s="979"/>
      <c r="C2" s="979"/>
      <c r="D2" s="979"/>
      <c r="E2" s="981"/>
      <c r="F2" s="970"/>
      <c r="G2" s="953"/>
      <c r="H2" s="972"/>
      <c r="I2" s="976"/>
      <c r="J2" s="956"/>
      <c r="K2" s="956"/>
      <c r="L2" s="956"/>
      <c r="M2" s="956"/>
      <c r="N2" s="956"/>
      <c r="P2" s="281" t="s">
        <v>144</v>
      </c>
      <c r="Q2" s="281" t="s">
        <v>146</v>
      </c>
      <c r="S2" s="281" t="s">
        <v>145</v>
      </c>
      <c r="T2" s="281" t="s">
        <v>146</v>
      </c>
    </row>
    <row r="3" spans="1:20" s="280" customFormat="1" ht="12" customHeight="1" x14ac:dyDescent="0.2">
      <c r="A3" s="957" t="s">
        <v>125</v>
      </c>
      <c r="B3" s="960" t="s">
        <v>130</v>
      </c>
      <c r="C3" s="48" t="s">
        <v>49</v>
      </c>
      <c r="D3" s="49" t="s">
        <v>46</v>
      </c>
      <c r="E3" s="50">
        <v>0.51</v>
      </c>
      <c r="F3" s="51"/>
      <c r="G3" s="51" t="s">
        <v>9</v>
      </c>
      <c r="H3" s="973"/>
      <c r="I3" s="52">
        <v>8743.5463166595619</v>
      </c>
      <c r="J3" s="53">
        <v>0</v>
      </c>
      <c r="K3" s="53">
        <f>+I3+J3</f>
        <v>8743.5463166595619</v>
      </c>
      <c r="L3" s="54"/>
      <c r="M3" s="55" t="str">
        <f t="shared" ref="M3:M67" si="0">+IF(G3="ACREDITA",IF(L3="SI","CUMPLE","NO CUMPLE"),"")</f>
        <v/>
      </c>
      <c r="N3" s="963" t="s">
        <v>65</v>
      </c>
      <c r="P3" s="281">
        <f>SUMIF('EXP GEN.'!$D$3:$D$49,'DESEMPATE 1'!D3,'EXP GEN.'!$AC$3:$AC$49)</f>
        <v>0</v>
      </c>
      <c r="Q3" s="281">
        <f>P3-I3</f>
        <v>-8743.5463166595619</v>
      </c>
      <c r="R3" s="281"/>
      <c r="S3" s="281" t="e">
        <f>SUMIF(#REF!,'DESEMPATE 1'!D3,#REF!)</f>
        <v>#REF!</v>
      </c>
      <c r="T3" s="281" t="e">
        <f>+J3-S3</f>
        <v>#REF!</v>
      </c>
    </row>
    <row r="4" spans="1:20" s="280" customFormat="1" ht="12" customHeight="1" x14ac:dyDescent="0.2">
      <c r="A4" s="958"/>
      <c r="B4" s="961"/>
      <c r="C4" s="44" t="s">
        <v>50</v>
      </c>
      <c r="D4" s="3" t="s">
        <v>43</v>
      </c>
      <c r="E4" s="10">
        <v>0.25</v>
      </c>
      <c r="F4" s="56"/>
      <c r="G4" s="278" t="s">
        <v>64</v>
      </c>
      <c r="H4" s="973"/>
      <c r="I4" s="57">
        <v>3628.2174213965645</v>
      </c>
      <c r="J4" s="58">
        <v>6707.635623248043</v>
      </c>
      <c r="K4" s="58">
        <f t="shared" ref="K4:K68" si="1">+I4+J4</f>
        <v>10335.853044644608</v>
      </c>
      <c r="L4" s="59" t="e">
        <f>0.25*(PARAMETROS!F8+(4*PARAMETROS!#REF!))</f>
        <v>#REF!</v>
      </c>
      <c r="M4" s="60" t="e">
        <f t="shared" si="0"/>
        <v>#REF!</v>
      </c>
      <c r="N4" s="964"/>
      <c r="P4" s="281">
        <f>SUMIF('EXP GEN.'!$D$3:$D$49,'DESEMPATE 1'!D4,'EXP GEN.'!$AC$3:$AC$49)</f>
        <v>0</v>
      </c>
      <c r="Q4" s="281">
        <f t="shared" ref="Q4:Q14" si="2">P4-I4</f>
        <v>-3628.2174213965645</v>
      </c>
      <c r="R4" s="281"/>
      <c r="S4" s="281" t="e">
        <f>SUMIF(#REF!,'DESEMPATE 1'!D4,#REF!)</f>
        <v>#REF!</v>
      </c>
      <c r="T4" s="281" t="e">
        <f t="shared" ref="T4:T14" si="3">+J4-S4</f>
        <v>#REF!</v>
      </c>
    </row>
    <row r="5" spans="1:20" s="280" customFormat="1" ht="12" customHeight="1" thickBot="1" x14ac:dyDescent="0.25">
      <c r="A5" s="959"/>
      <c r="B5" s="962"/>
      <c r="C5" s="61" t="s">
        <v>51</v>
      </c>
      <c r="D5" s="62" t="s">
        <v>44</v>
      </c>
      <c r="E5" s="63">
        <v>0.24</v>
      </c>
      <c r="F5" s="64"/>
      <c r="G5" s="64" t="s">
        <v>9</v>
      </c>
      <c r="H5" s="973"/>
      <c r="I5" s="65">
        <v>5205.213368510902</v>
      </c>
      <c r="J5" s="66">
        <v>9591.6356284627909</v>
      </c>
      <c r="K5" s="66">
        <f t="shared" si="1"/>
        <v>14796.848996973693</v>
      </c>
      <c r="L5" s="67"/>
      <c r="M5" s="68" t="str">
        <f t="shared" si="0"/>
        <v/>
      </c>
      <c r="N5" s="965"/>
      <c r="P5" s="281">
        <f>SUMIF('EXP GEN.'!$D$3:$D$49,'DESEMPATE 1'!D5,'EXP GEN.'!$AC$3:$AC$49)</f>
        <v>0</v>
      </c>
      <c r="Q5" s="281">
        <f t="shared" si="2"/>
        <v>-5205.213368510902</v>
      </c>
      <c r="R5" s="281"/>
      <c r="S5" s="281" t="e">
        <f>SUMIF(#REF!,'DESEMPATE 1'!D5,#REF!)</f>
        <v>#REF!</v>
      </c>
      <c r="T5" s="281" t="e">
        <f t="shared" si="3"/>
        <v>#REF!</v>
      </c>
    </row>
    <row r="6" spans="1:20" s="280" customFormat="1" ht="12" customHeight="1" x14ac:dyDescent="0.2">
      <c r="A6" s="966" t="s">
        <v>126</v>
      </c>
      <c r="B6" s="960" t="s">
        <v>132</v>
      </c>
      <c r="C6" s="48" t="s">
        <v>52</v>
      </c>
      <c r="D6" s="49" t="s">
        <v>133</v>
      </c>
      <c r="E6" s="50">
        <v>0.7</v>
      </c>
      <c r="F6" s="51"/>
      <c r="G6" s="51" t="s">
        <v>9</v>
      </c>
      <c r="H6" s="973"/>
      <c r="I6" s="52">
        <v>22175.999248024022</v>
      </c>
      <c r="J6" s="53">
        <v>15569.407529104887</v>
      </c>
      <c r="K6" s="53">
        <f t="shared" si="1"/>
        <v>37745.406777128912</v>
      </c>
      <c r="L6" s="54"/>
      <c r="M6" s="55" t="str">
        <f t="shared" si="0"/>
        <v/>
      </c>
      <c r="N6" s="968" t="s">
        <v>69</v>
      </c>
      <c r="P6" s="281">
        <f>SUMIF('EXP GEN.'!$D$3:$D$49,'DESEMPATE 1'!D6,'EXP GEN.'!$AC$3:$AC$49)</f>
        <v>0</v>
      </c>
      <c r="Q6" s="281">
        <f t="shared" si="2"/>
        <v>-22175.999248024022</v>
      </c>
      <c r="R6" s="281"/>
      <c r="S6" s="281" t="e">
        <f>SUMIF(#REF!,'DESEMPATE 1'!D6,#REF!)</f>
        <v>#REF!</v>
      </c>
      <c r="T6" s="281" t="e">
        <f t="shared" si="3"/>
        <v>#REF!</v>
      </c>
    </row>
    <row r="7" spans="1:20" s="280" customFormat="1" ht="23.25" thickBot="1" x14ac:dyDescent="0.25">
      <c r="A7" s="967"/>
      <c r="B7" s="962"/>
      <c r="C7" s="61" t="s">
        <v>56</v>
      </c>
      <c r="D7" s="62" t="s">
        <v>134</v>
      </c>
      <c r="E7" s="63">
        <v>0.3</v>
      </c>
      <c r="F7" s="64"/>
      <c r="G7" s="279" t="s">
        <v>64</v>
      </c>
      <c r="H7" s="973"/>
      <c r="I7" s="65">
        <v>4326.2347368506498</v>
      </c>
      <c r="J7" s="66">
        <v>4326.2347368506498</v>
      </c>
      <c r="K7" s="66">
        <f t="shared" si="1"/>
        <v>8652.4694737012996</v>
      </c>
      <c r="L7" s="67" t="str">
        <f>+IF((K7/SUM(K6:K7))&gt;=0.25,"SI","NO")</f>
        <v>NO</v>
      </c>
      <c r="M7" s="68" t="str">
        <f t="shared" si="0"/>
        <v>NO CUMPLE</v>
      </c>
      <c r="N7" s="969"/>
      <c r="P7" s="281">
        <f>SUMIF('EXP GEN.'!$D$3:$D$49,'DESEMPATE 1'!D7,'EXP GEN.'!$AC$3:$AC$49)</f>
        <v>0</v>
      </c>
      <c r="Q7" s="281">
        <f t="shared" si="2"/>
        <v>-4326.2347368506498</v>
      </c>
      <c r="R7" s="281"/>
      <c r="S7" s="281" t="e">
        <f>SUMIF(#REF!,'DESEMPATE 1'!D7,#REF!)</f>
        <v>#REF!</v>
      </c>
      <c r="T7" s="281" t="e">
        <f t="shared" si="3"/>
        <v>#REF!</v>
      </c>
    </row>
    <row r="8" spans="1:20" s="280" customFormat="1" ht="12" customHeight="1" x14ac:dyDescent="0.2">
      <c r="A8" s="957" t="s">
        <v>127</v>
      </c>
      <c r="B8" s="960" t="s">
        <v>135</v>
      </c>
      <c r="C8" s="48" t="s">
        <v>53</v>
      </c>
      <c r="D8" s="49" t="s">
        <v>136</v>
      </c>
      <c r="E8" s="50">
        <v>0.7</v>
      </c>
      <c r="F8" s="51"/>
      <c r="G8" s="283" t="s">
        <v>64</v>
      </c>
      <c r="H8" s="973"/>
      <c r="I8" s="52">
        <v>48088.846592716647</v>
      </c>
      <c r="J8" s="53">
        <v>48668.649605856874</v>
      </c>
      <c r="K8" s="53">
        <f t="shared" si="1"/>
        <v>96757.496198573528</v>
      </c>
      <c r="L8" s="54" t="str">
        <f>+IF((K8/SUM(K8:K9))&gt;=0.25,"SI","NO")</f>
        <v>SI</v>
      </c>
      <c r="M8" s="55" t="str">
        <f t="shared" si="0"/>
        <v>CUMPLE</v>
      </c>
      <c r="N8" s="983" t="s">
        <v>65</v>
      </c>
      <c r="P8" s="281">
        <f>SUMIF('EXP GEN.'!$D$3:$D$49,'DESEMPATE 1'!D8,'EXP GEN.'!$AC$3:$AC$49)</f>
        <v>0</v>
      </c>
      <c r="Q8" s="281">
        <f t="shared" si="2"/>
        <v>-48088.846592716647</v>
      </c>
      <c r="R8" s="281"/>
      <c r="S8" s="281" t="e">
        <f>SUMIF(#REF!,'DESEMPATE 1'!D8,#REF!)</f>
        <v>#REF!</v>
      </c>
      <c r="T8" s="281" t="e">
        <f t="shared" si="3"/>
        <v>#REF!</v>
      </c>
    </row>
    <row r="9" spans="1:20" s="280" customFormat="1" ht="12" customHeight="1" thickBot="1" x14ac:dyDescent="0.25">
      <c r="A9" s="959"/>
      <c r="B9" s="962"/>
      <c r="C9" s="61" t="s">
        <v>57</v>
      </c>
      <c r="D9" s="62" t="s">
        <v>137</v>
      </c>
      <c r="E9" s="63">
        <v>0.3</v>
      </c>
      <c r="F9" s="64"/>
      <c r="G9" s="64" t="s">
        <v>9</v>
      </c>
      <c r="H9" s="973"/>
      <c r="I9" s="65">
        <v>25963.65607504479</v>
      </c>
      <c r="J9" s="66">
        <v>14181.149720297217</v>
      </c>
      <c r="K9" s="66">
        <f t="shared" si="1"/>
        <v>40144.805795342007</v>
      </c>
      <c r="L9" s="67"/>
      <c r="M9" s="68" t="str">
        <f t="shared" si="0"/>
        <v/>
      </c>
      <c r="N9" s="984"/>
      <c r="P9" s="281">
        <f>SUMIF('EXP GEN.'!$D$3:$D$49,'DESEMPATE 1'!D9,'EXP GEN.'!$AC$3:$AC$49)</f>
        <v>0</v>
      </c>
      <c r="Q9" s="281">
        <f t="shared" si="2"/>
        <v>-25963.65607504479</v>
      </c>
      <c r="R9" s="281"/>
      <c r="S9" s="281" t="e">
        <f>SUMIF(#REF!,'DESEMPATE 1'!D9,#REF!)</f>
        <v>#REF!</v>
      </c>
      <c r="T9" s="281" t="e">
        <f t="shared" si="3"/>
        <v>#REF!</v>
      </c>
    </row>
    <row r="10" spans="1:20" s="280" customFormat="1" ht="12" customHeight="1" x14ac:dyDescent="0.2">
      <c r="A10" s="966" t="s">
        <v>128</v>
      </c>
      <c r="B10" s="960" t="s">
        <v>138</v>
      </c>
      <c r="C10" s="48" t="s">
        <v>54</v>
      </c>
      <c r="D10" s="49" t="s">
        <v>47</v>
      </c>
      <c r="E10" s="50">
        <v>0.51</v>
      </c>
      <c r="F10" s="51"/>
      <c r="G10" s="51" t="s">
        <v>9</v>
      </c>
      <c r="H10" s="973"/>
      <c r="I10" s="52">
        <v>9378.5925087995602</v>
      </c>
      <c r="J10" s="53">
        <v>5321.5956342663276</v>
      </c>
      <c r="K10" s="53">
        <f t="shared" si="1"/>
        <v>14700.188143065887</v>
      </c>
      <c r="L10" s="54"/>
      <c r="M10" s="55" t="str">
        <f t="shared" si="0"/>
        <v/>
      </c>
      <c r="N10" s="968" t="s">
        <v>69</v>
      </c>
      <c r="P10" s="281">
        <f>SUMIF('EXP GEN.'!$D$3:$D$49,'DESEMPATE 1'!D10,'EXP GEN.'!$AC$3:$AC$49)</f>
        <v>0</v>
      </c>
      <c r="Q10" s="281">
        <f t="shared" si="2"/>
        <v>-9378.5925087995602</v>
      </c>
      <c r="R10" s="281"/>
      <c r="S10" s="281" t="e">
        <f>SUMIF(#REF!,'DESEMPATE 1'!D10,#REF!)</f>
        <v>#REF!</v>
      </c>
      <c r="T10" s="281" t="e">
        <f t="shared" si="3"/>
        <v>#REF!</v>
      </c>
    </row>
    <row r="11" spans="1:20" s="280" customFormat="1" ht="12" customHeight="1" x14ac:dyDescent="0.2">
      <c r="A11" s="985"/>
      <c r="B11" s="986"/>
      <c r="C11" s="270" t="s">
        <v>58</v>
      </c>
      <c r="D11" s="271" t="s">
        <v>48</v>
      </c>
      <c r="E11" s="272">
        <v>0.25</v>
      </c>
      <c r="F11" s="273"/>
      <c r="G11" s="284" t="s">
        <v>64</v>
      </c>
      <c r="H11" s="973"/>
      <c r="I11" s="274">
        <v>5584.2182583377453</v>
      </c>
      <c r="J11" s="275">
        <v>5584.2182583377453</v>
      </c>
      <c r="K11" s="275">
        <f t="shared" si="1"/>
        <v>11168.436516675491</v>
      </c>
      <c r="L11" s="276" t="str">
        <f>+IF((K11/SUM(K10:K12))&gt;=0.25,"SI","NO")</f>
        <v>NO</v>
      </c>
      <c r="M11" s="277" t="str">
        <f t="shared" si="0"/>
        <v>NO CUMPLE</v>
      </c>
      <c r="N11" s="987"/>
      <c r="P11" s="281">
        <f>SUMIF('EXP GEN.'!$D$3:$D$49,'DESEMPATE 1'!D11,'EXP GEN.'!$AC$3:$AC$49)</f>
        <v>0</v>
      </c>
      <c r="Q11" s="281">
        <f t="shared" si="2"/>
        <v>-5584.2182583377453</v>
      </c>
      <c r="R11" s="281"/>
      <c r="S11" s="281" t="e">
        <f>SUMIF(#REF!,'DESEMPATE 1'!D11,#REF!)</f>
        <v>#REF!</v>
      </c>
      <c r="T11" s="281" t="e">
        <f t="shared" si="3"/>
        <v>#REF!</v>
      </c>
    </row>
    <row r="12" spans="1:20" s="280" customFormat="1" ht="12" customHeight="1" thickBot="1" x14ac:dyDescent="0.25">
      <c r="A12" s="967"/>
      <c r="B12" s="962"/>
      <c r="C12" s="61" t="s">
        <v>139</v>
      </c>
      <c r="D12" s="62" t="s">
        <v>140</v>
      </c>
      <c r="E12" s="63">
        <v>0.24</v>
      </c>
      <c r="F12" s="64"/>
      <c r="G12" s="64" t="s">
        <v>9</v>
      </c>
      <c r="H12" s="973"/>
      <c r="I12" s="65">
        <v>18756.884109567782</v>
      </c>
      <c r="J12" s="66">
        <v>18756.884109567782</v>
      </c>
      <c r="K12" s="66">
        <f t="shared" si="1"/>
        <v>37513.768219135563</v>
      </c>
      <c r="L12" s="67"/>
      <c r="M12" s="68" t="str">
        <f t="shared" si="0"/>
        <v/>
      </c>
      <c r="N12" s="969"/>
      <c r="P12" s="281">
        <f>SUMIF('EXP GEN.'!$D$3:$D$49,'DESEMPATE 1'!D12,'EXP GEN.'!$AC$3:$AC$49)</f>
        <v>0</v>
      </c>
      <c r="Q12" s="281">
        <f t="shared" si="2"/>
        <v>-18756.884109567782</v>
      </c>
      <c r="R12" s="281"/>
      <c r="S12" s="281" t="e">
        <f>SUMIF(#REF!,'DESEMPATE 1'!D12,#REF!)</f>
        <v>#REF!</v>
      </c>
      <c r="T12" s="281" t="e">
        <f t="shared" si="3"/>
        <v>#REF!</v>
      </c>
    </row>
    <row r="13" spans="1:20" s="280" customFormat="1" ht="12" customHeight="1" x14ac:dyDescent="0.2">
      <c r="A13" s="966" t="s">
        <v>129</v>
      </c>
      <c r="B13" s="960" t="s">
        <v>141</v>
      </c>
      <c r="C13" s="48" t="s">
        <v>55</v>
      </c>
      <c r="D13" s="49" t="s">
        <v>142</v>
      </c>
      <c r="E13" s="50">
        <v>0.51</v>
      </c>
      <c r="F13" s="51"/>
      <c r="G13" s="283" t="s">
        <v>64</v>
      </c>
      <c r="H13" s="973"/>
      <c r="I13" s="52">
        <v>37734.435344684171</v>
      </c>
      <c r="J13" s="53">
        <v>63814.147325471749</v>
      </c>
      <c r="K13" s="53">
        <f t="shared" si="1"/>
        <v>101548.58267015591</v>
      </c>
      <c r="L13" s="54" t="str">
        <f>+IF((K13/SUM(K13:K14))&gt;=0.25,"SI","NO")</f>
        <v>SI</v>
      </c>
      <c r="M13" s="55" t="str">
        <f t="shared" si="0"/>
        <v>CUMPLE</v>
      </c>
      <c r="N13" s="968" t="s">
        <v>65</v>
      </c>
      <c r="P13" s="281">
        <f>SUMIF('EXP GEN.'!$D$3:$D$49,'DESEMPATE 1'!D13,'EXP GEN.'!$AC$3:$AC$49)</f>
        <v>0</v>
      </c>
      <c r="Q13" s="281">
        <f t="shared" si="2"/>
        <v>-37734.435344684171</v>
      </c>
      <c r="R13" s="281"/>
      <c r="S13" s="281" t="e">
        <f>SUMIF(#REF!,'DESEMPATE 1'!D13,#REF!)</f>
        <v>#REF!</v>
      </c>
      <c r="T13" s="281" t="e">
        <f t="shared" si="3"/>
        <v>#REF!</v>
      </c>
    </row>
    <row r="14" spans="1:20" s="280" customFormat="1" ht="12" customHeight="1" thickBot="1" x14ac:dyDescent="0.25">
      <c r="A14" s="967"/>
      <c r="B14" s="962"/>
      <c r="C14" s="61" t="s">
        <v>59</v>
      </c>
      <c r="D14" s="62" t="s">
        <v>143</v>
      </c>
      <c r="E14" s="63">
        <v>0.49</v>
      </c>
      <c r="F14" s="64"/>
      <c r="G14" s="64" t="s">
        <v>9</v>
      </c>
      <c r="H14" s="973"/>
      <c r="I14" s="65">
        <v>6306.283418141792</v>
      </c>
      <c r="J14" s="66">
        <v>6679.8005052059279</v>
      </c>
      <c r="K14" s="66">
        <v>6679.8005052059279</v>
      </c>
      <c r="L14" s="67"/>
      <c r="M14" s="68" t="str">
        <f t="shared" si="0"/>
        <v/>
      </c>
      <c r="N14" s="969"/>
      <c r="P14" s="281">
        <f>SUMIF('EXP GEN.'!$D$3:$D$49,'DESEMPATE 1'!D14,'EXP GEN.'!$AC$3:$AC$49)</f>
        <v>0</v>
      </c>
      <c r="Q14" s="281">
        <f t="shared" si="2"/>
        <v>-6306.283418141792</v>
      </c>
      <c r="R14" s="281"/>
      <c r="S14" s="281" t="e">
        <f>SUMIF(#REF!,'DESEMPATE 1'!D14,#REF!)</f>
        <v>#REF!</v>
      </c>
      <c r="T14" s="281" t="e">
        <f t="shared" si="3"/>
        <v>#REF!</v>
      </c>
    </row>
    <row r="15" spans="1:20" s="280" customFormat="1" ht="12" customHeight="1" x14ac:dyDescent="0.2">
      <c r="A15" s="966"/>
      <c r="B15" s="960"/>
      <c r="C15" s="48"/>
      <c r="D15" s="49"/>
      <c r="E15" s="50"/>
      <c r="F15" s="51"/>
      <c r="G15" s="51"/>
      <c r="H15" s="973"/>
      <c r="I15" s="52"/>
      <c r="J15" s="53"/>
      <c r="K15" s="53">
        <f t="shared" si="1"/>
        <v>0</v>
      </c>
      <c r="L15" s="54" t="s">
        <v>8</v>
      </c>
      <c r="M15" s="55" t="str">
        <f t="shared" si="0"/>
        <v/>
      </c>
      <c r="N15" s="968" t="s">
        <v>65</v>
      </c>
      <c r="P15" s="281"/>
      <c r="Q15" s="281"/>
      <c r="R15" s="281"/>
      <c r="S15" s="281"/>
      <c r="T15" s="281"/>
    </row>
    <row r="16" spans="1:20" s="280" customFormat="1" ht="27" customHeight="1" thickBot="1" x14ac:dyDescent="0.25">
      <c r="A16" s="967"/>
      <c r="B16" s="962"/>
      <c r="C16" s="61"/>
      <c r="D16" s="62"/>
      <c r="E16" s="63"/>
      <c r="F16" s="64"/>
      <c r="G16" s="64"/>
      <c r="H16" s="973"/>
      <c r="I16" s="65"/>
      <c r="J16" s="66"/>
      <c r="K16" s="66">
        <f t="shared" si="1"/>
        <v>0</v>
      </c>
      <c r="L16" s="67" t="s">
        <v>8</v>
      </c>
      <c r="M16" s="68" t="str">
        <f t="shared" si="0"/>
        <v/>
      </c>
      <c r="N16" s="969"/>
      <c r="P16" s="281"/>
      <c r="Q16" s="281"/>
      <c r="R16" s="281"/>
      <c r="S16" s="281"/>
    </row>
    <row r="17" spans="1:19" s="280" customFormat="1" ht="12" customHeight="1" x14ac:dyDescent="0.2">
      <c r="A17" s="966"/>
      <c r="B17" s="960"/>
      <c r="C17" s="48"/>
      <c r="D17" s="49"/>
      <c r="E17" s="50"/>
      <c r="F17" s="51"/>
      <c r="G17" s="51"/>
      <c r="H17" s="973"/>
      <c r="I17" s="52">
        <v>4674.106602545201</v>
      </c>
      <c r="J17" s="53">
        <v>2707.0552118413907</v>
      </c>
      <c r="K17" s="53">
        <f t="shared" si="1"/>
        <v>7381.1618143865917</v>
      </c>
      <c r="L17" s="54" t="s">
        <v>8</v>
      </c>
      <c r="M17" s="55" t="str">
        <f t="shared" si="0"/>
        <v/>
      </c>
      <c r="N17" s="968" t="s">
        <v>65</v>
      </c>
      <c r="P17" s="281"/>
      <c r="Q17" s="281"/>
      <c r="R17" s="281"/>
      <c r="S17" s="281"/>
    </row>
    <row r="18" spans="1:19" s="280" customFormat="1" ht="12" thickBot="1" x14ac:dyDescent="0.25">
      <c r="A18" s="967"/>
      <c r="B18" s="962"/>
      <c r="C18" s="61"/>
      <c r="D18" s="62"/>
      <c r="E18" s="63"/>
      <c r="F18" s="64"/>
      <c r="G18" s="64"/>
      <c r="H18" s="973"/>
      <c r="I18" s="65">
        <v>16801.678417163577</v>
      </c>
      <c r="J18" s="66">
        <v>13473.516724264548</v>
      </c>
      <c r="K18" s="66">
        <f t="shared" si="1"/>
        <v>30275.195141428125</v>
      </c>
      <c r="L18" s="67" t="s">
        <v>8</v>
      </c>
      <c r="M18" s="68" t="str">
        <f t="shared" si="0"/>
        <v/>
      </c>
      <c r="N18" s="969"/>
      <c r="P18" s="281"/>
      <c r="Q18" s="281"/>
      <c r="R18" s="281"/>
      <c r="S18" s="281"/>
    </row>
    <row r="19" spans="1:19" s="280" customFormat="1" x14ac:dyDescent="0.2">
      <c r="A19" s="966"/>
      <c r="B19" s="960"/>
      <c r="C19" s="48"/>
      <c r="D19" s="49"/>
      <c r="E19" s="50"/>
      <c r="F19" s="51"/>
      <c r="G19" s="51"/>
      <c r="H19" s="973"/>
      <c r="I19" s="52">
        <v>4326.2347368506498</v>
      </c>
      <c r="J19" s="53">
        <v>4326.2347368506498</v>
      </c>
      <c r="K19" s="53">
        <f t="shared" si="1"/>
        <v>8652.4694737012996</v>
      </c>
      <c r="L19" s="54" t="s">
        <v>8</v>
      </c>
      <c r="M19" s="55" t="str">
        <f t="shared" si="0"/>
        <v/>
      </c>
      <c r="N19" s="968" t="s">
        <v>65</v>
      </c>
      <c r="P19" s="281"/>
      <c r="Q19" s="281"/>
      <c r="R19" s="281"/>
      <c r="S19" s="281"/>
    </row>
    <row r="20" spans="1:19" s="280" customFormat="1" ht="12" customHeight="1" thickBot="1" x14ac:dyDescent="0.25">
      <c r="A20" s="967"/>
      <c r="B20" s="962"/>
      <c r="C20" s="61"/>
      <c r="D20" s="62"/>
      <c r="E20" s="63"/>
      <c r="F20" s="64"/>
      <c r="G20" s="64"/>
      <c r="H20" s="973"/>
      <c r="I20" s="65">
        <v>15625.036823714967</v>
      </c>
      <c r="J20" s="66">
        <v>9804.9457477952019</v>
      </c>
      <c r="K20" s="66">
        <f t="shared" si="1"/>
        <v>25429.982571510169</v>
      </c>
      <c r="L20" s="67" t="s">
        <v>8</v>
      </c>
      <c r="M20" s="68" t="str">
        <f t="shared" si="0"/>
        <v/>
      </c>
      <c r="N20" s="969"/>
      <c r="P20" s="281"/>
      <c r="Q20" s="281"/>
      <c r="R20" s="281"/>
      <c r="S20" s="281"/>
    </row>
    <row r="21" spans="1:19" s="280" customFormat="1" ht="12" customHeight="1" x14ac:dyDescent="0.2">
      <c r="A21" s="966"/>
      <c r="B21" s="960"/>
      <c r="C21" s="48"/>
      <c r="D21" s="49"/>
      <c r="E21" s="50"/>
      <c r="F21" s="51"/>
      <c r="G21" s="51"/>
      <c r="H21" s="973"/>
      <c r="I21" s="52">
        <v>16609.629578215201</v>
      </c>
      <c r="J21" s="53">
        <v>13240.068952671252</v>
      </c>
      <c r="K21" s="53">
        <f t="shared" si="1"/>
        <v>29849.698530886453</v>
      </c>
      <c r="L21" s="54" t="s">
        <v>8</v>
      </c>
      <c r="M21" s="55" t="str">
        <f t="shared" si="0"/>
        <v/>
      </c>
      <c r="N21" s="968" t="s">
        <v>65</v>
      </c>
      <c r="P21" s="281"/>
      <c r="Q21" s="281"/>
      <c r="R21" s="281"/>
      <c r="S21" s="281"/>
    </row>
    <row r="22" spans="1:19" s="280" customFormat="1" ht="12" customHeight="1" thickBot="1" x14ac:dyDescent="0.25">
      <c r="A22" s="967"/>
      <c r="B22" s="962"/>
      <c r="C22" s="61"/>
      <c r="D22" s="62"/>
      <c r="E22" s="63"/>
      <c r="F22" s="64"/>
      <c r="G22" s="64"/>
      <c r="H22" s="973"/>
      <c r="I22" s="65">
        <v>17182.169791168337</v>
      </c>
      <c r="J22" s="66">
        <v>5199.6832516233762</v>
      </c>
      <c r="K22" s="66">
        <f t="shared" si="1"/>
        <v>22381.853042791714</v>
      </c>
      <c r="L22" s="67" t="s">
        <v>8</v>
      </c>
      <c r="M22" s="68" t="str">
        <f t="shared" si="0"/>
        <v/>
      </c>
      <c r="N22" s="969"/>
      <c r="P22" s="281"/>
      <c r="Q22" s="281"/>
      <c r="R22" s="281"/>
      <c r="S22" s="281"/>
    </row>
    <row r="23" spans="1:19" ht="12" customHeight="1" x14ac:dyDescent="0.2">
      <c r="A23" s="966"/>
      <c r="B23" s="960"/>
      <c r="C23" s="48"/>
      <c r="D23" s="49"/>
      <c r="E23" s="50"/>
      <c r="F23" s="51"/>
      <c r="G23" s="51"/>
      <c r="H23" s="973"/>
      <c r="I23" s="52">
        <v>32814.326445807732</v>
      </c>
      <c r="J23" s="53">
        <v>10884.246923438695</v>
      </c>
      <c r="K23" s="53">
        <f t="shared" si="1"/>
        <v>43698.573369246427</v>
      </c>
      <c r="L23" s="54" t="s">
        <v>8</v>
      </c>
      <c r="M23" s="55" t="str">
        <f t="shared" si="0"/>
        <v/>
      </c>
      <c r="N23" s="968" t="s">
        <v>65</v>
      </c>
    </row>
    <row r="24" spans="1:19" ht="12" customHeight="1" thickBot="1" x14ac:dyDescent="0.25">
      <c r="A24" s="967"/>
      <c r="B24" s="962"/>
      <c r="C24" s="61"/>
      <c r="D24" s="62"/>
      <c r="E24" s="63"/>
      <c r="F24" s="64"/>
      <c r="G24" s="64"/>
      <c r="H24" s="973"/>
      <c r="I24" s="65">
        <v>12405.989836381299</v>
      </c>
      <c r="J24" s="66">
        <v>17513.383302687456</v>
      </c>
      <c r="K24" s="66">
        <f t="shared" si="1"/>
        <v>29919.373139068754</v>
      </c>
      <c r="L24" s="67" t="s">
        <v>8</v>
      </c>
      <c r="M24" s="68" t="str">
        <f t="shared" si="0"/>
        <v/>
      </c>
      <c r="N24" s="969"/>
    </row>
    <row r="25" spans="1:19" ht="12" customHeight="1" x14ac:dyDescent="0.2">
      <c r="A25" s="966"/>
      <c r="B25" s="960"/>
      <c r="C25" s="48"/>
      <c r="D25" s="49"/>
      <c r="E25" s="50"/>
      <c r="F25" s="51"/>
      <c r="G25" s="51"/>
      <c r="H25" s="973"/>
      <c r="I25" s="52">
        <v>15358.300802978465</v>
      </c>
      <c r="J25" s="53">
        <v>14678.201579526329</v>
      </c>
      <c r="K25" s="53">
        <f t="shared" si="1"/>
        <v>30036.502382504794</v>
      </c>
      <c r="L25" s="54" t="s">
        <v>8</v>
      </c>
      <c r="M25" s="55" t="str">
        <f t="shared" si="0"/>
        <v/>
      </c>
      <c r="N25" s="968" t="s">
        <v>65</v>
      </c>
    </row>
    <row r="26" spans="1:19" ht="12" customHeight="1" thickBot="1" x14ac:dyDescent="0.25">
      <c r="A26" s="967"/>
      <c r="B26" s="962"/>
      <c r="C26" s="61"/>
      <c r="D26" s="62"/>
      <c r="E26" s="63"/>
      <c r="F26" s="64"/>
      <c r="G26" s="64"/>
      <c r="H26" s="973"/>
      <c r="I26" s="65">
        <v>23677.865263984771</v>
      </c>
      <c r="J26" s="66">
        <v>23353.924119658572</v>
      </c>
      <c r="K26" s="66">
        <f t="shared" si="1"/>
        <v>47031.789383643343</v>
      </c>
      <c r="L26" s="67" t="s">
        <v>8</v>
      </c>
      <c r="M26" s="68" t="str">
        <f t="shared" si="0"/>
        <v/>
      </c>
      <c r="N26" s="969"/>
    </row>
    <row r="27" spans="1:19" ht="12" customHeight="1" x14ac:dyDescent="0.2">
      <c r="A27" s="966"/>
      <c r="B27" s="960"/>
      <c r="C27" s="48"/>
      <c r="D27" s="49"/>
      <c r="E27" s="50"/>
      <c r="F27" s="69"/>
      <c r="G27" s="51"/>
      <c r="H27" s="973"/>
      <c r="I27" s="70">
        <v>20642.813450561196</v>
      </c>
      <c r="J27" s="71">
        <v>23763.055267219039</v>
      </c>
      <c r="K27" s="53">
        <f t="shared" si="1"/>
        <v>44405.868717780235</v>
      </c>
      <c r="L27" s="54" t="s">
        <v>8</v>
      </c>
      <c r="M27" s="55" t="str">
        <f t="shared" si="0"/>
        <v/>
      </c>
      <c r="N27" s="968" t="s">
        <v>65</v>
      </c>
    </row>
    <row r="28" spans="1:19" ht="12" customHeight="1" thickBot="1" x14ac:dyDescent="0.25">
      <c r="A28" s="967"/>
      <c r="B28" s="962"/>
      <c r="C28" s="61"/>
      <c r="D28" s="62"/>
      <c r="E28" s="63"/>
      <c r="F28" s="72"/>
      <c r="G28" s="64"/>
      <c r="H28" s="973"/>
      <c r="I28" s="73">
        <v>8331.2737485436883</v>
      </c>
      <c r="J28" s="74">
        <v>8331.2737485436883</v>
      </c>
      <c r="K28" s="66">
        <f t="shared" si="1"/>
        <v>16662.547497087377</v>
      </c>
      <c r="L28" s="67" t="s">
        <v>8</v>
      </c>
      <c r="M28" s="68" t="str">
        <f t="shared" si="0"/>
        <v/>
      </c>
      <c r="N28" s="969"/>
    </row>
    <row r="29" spans="1:19" ht="12" customHeight="1" x14ac:dyDescent="0.2">
      <c r="A29" s="966"/>
      <c r="B29" s="960"/>
      <c r="C29" s="48"/>
      <c r="D29" s="49"/>
      <c r="E29" s="50"/>
      <c r="F29" s="69"/>
      <c r="G29" s="51"/>
      <c r="H29" s="973"/>
      <c r="I29" s="70">
        <v>21608.963142445766</v>
      </c>
      <c r="J29" s="71">
        <v>13669.28617055724</v>
      </c>
      <c r="K29" s="53">
        <f t="shared" si="1"/>
        <v>35278.249313003005</v>
      </c>
      <c r="L29" s="54" t="s">
        <v>8</v>
      </c>
      <c r="M29" s="55" t="str">
        <f t="shared" si="0"/>
        <v/>
      </c>
      <c r="N29" s="968" t="s">
        <v>65</v>
      </c>
    </row>
    <row r="30" spans="1:19" ht="12" customHeight="1" thickBot="1" x14ac:dyDescent="0.25">
      <c r="A30" s="967"/>
      <c r="B30" s="962"/>
      <c r="C30" s="61"/>
      <c r="D30" s="62"/>
      <c r="E30" s="63"/>
      <c r="F30" s="72"/>
      <c r="G30" s="64"/>
      <c r="H30" s="973"/>
      <c r="I30" s="73">
        <v>38305.732483959931</v>
      </c>
      <c r="J30" s="74">
        <v>38305.732483959939</v>
      </c>
      <c r="K30" s="66">
        <f t="shared" si="1"/>
        <v>76611.464967919863</v>
      </c>
      <c r="L30" s="67" t="s">
        <v>8</v>
      </c>
      <c r="M30" s="68" t="str">
        <f t="shared" si="0"/>
        <v/>
      </c>
      <c r="N30" s="969"/>
    </row>
    <row r="31" spans="1:19" ht="12" customHeight="1" x14ac:dyDescent="0.2">
      <c r="A31" s="966"/>
      <c r="B31" s="960"/>
      <c r="C31" s="48"/>
      <c r="D31" s="49"/>
      <c r="E31" s="50"/>
      <c r="F31" s="69"/>
      <c r="G31" s="51"/>
      <c r="H31" s="973"/>
      <c r="I31" s="70">
        <v>40594.341480352887</v>
      </c>
      <c r="J31" s="71">
        <v>35197.989530650688</v>
      </c>
      <c r="K31" s="53">
        <f t="shared" si="1"/>
        <v>75792.331011003582</v>
      </c>
      <c r="L31" s="54" t="s">
        <v>8</v>
      </c>
      <c r="M31" s="55" t="str">
        <f t="shared" si="0"/>
        <v/>
      </c>
      <c r="N31" s="968" t="s">
        <v>65</v>
      </c>
    </row>
    <row r="32" spans="1:19" ht="12" customHeight="1" thickBot="1" x14ac:dyDescent="0.25">
      <c r="A32" s="967"/>
      <c r="B32" s="962"/>
      <c r="C32" s="61"/>
      <c r="D32" s="62"/>
      <c r="E32" s="63"/>
      <c r="F32" s="72"/>
      <c r="G32" s="64"/>
      <c r="H32" s="973"/>
      <c r="I32" s="73">
        <v>6585.0156027107278</v>
      </c>
      <c r="J32" s="74">
        <v>4348.2507528517117</v>
      </c>
      <c r="K32" s="66">
        <f t="shared" si="1"/>
        <v>10933.266355562439</v>
      </c>
      <c r="L32" s="67" t="s">
        <v>8</v>
      </c>
      <c r="M32" s="68" t="str">
        <f t="shared" si="0"/>
        <v/>
      </c>
      <c r="N32" s="969"/>
    </row>
    <row r="33" spans="1:14" ht="12" customHeight="1" x14ac:dyDescent="0.2">
      <c r="A33" s="966"/>
      <c r="B33" s="960"/>
      <c r="C33" s="48"/>
      <c r="D33" s="49"/>
      <c r="E33" s="50"/>
      <c r="F33" s="69"/>
      <c r="G33" s="51"/>
      <c r="H33" s="973"/>
      <c r="I33" s="70">
        <v>25887.396396223059</v>
      </c>
      <c r="J33" s="71">
        <v>21182.317256495233</v>
      </c>
      <c r="K33" s="53">
        <f t="shared" si="1"/>
        <v>47069.713652718288</v>
      </c>
      <c r="L33" s="54" t="s">
        <v>8</v>
      </c>
      <c r="M33" s="55" t="str">
        <f t="shared" si="0"/>
        <v/>
      </c>
      <c r="N33" s="968" t="s">
        <v>65</v>
      </c>
    </row>
    <row r="34" spans="1:14" ht="12" customHeight="1" thickBot="1" x14ac:dyDescent="0.25">
      <c r="A34" s="967"/>
      <c r="B34" s="962"/>
      <c r="C34" s="61"/>
      <c r="D34" s="62"/>
      <c r="E34" s="63"/>
      <c r="F34" s="72"/>
      <c r="G34" s="64"/>
      <c r="H34" s="973"/>
      <c r="I34" s="73">
        <v>16412.459149621725</v>
      </c>
      <c r="J34" s="74">
        <v>12377.014299357448</v>
      </c>
      <c r="K34" s="66">
        <f t="shared" si="1"/>
        <v>28789.473448979174</v>
      </c>
      <c r="L34" s="67" t="s">
        <v>8</v>
      </c>
      <c r="M34" s="68" t="str">
        <f t="shared" si="0"/>
        <v/>
      </c>
      <c r="N34" s="969"/>
    </row>
    <row r="35" spans="1:14" ht="12" customHeight="1" thickBot="1" x14ac:dyDescent="0.25">
      <c r="A35" s="75"/>
      <c r="B35" s="76"/>
      <c r="C35" s="77"/>
      <c r="D35" s="78"/>
      <c r="E35" s="79"/>
      <c r="F35" s="80"/>
      <c r="G35" s="81"/>
      <c r="H35" s="973"/>
      <c r="I35" s="82">
        <v>30757.124028669044</v>
      </c>
      <c r="J35" s="83">
        <v>42533.257657199247</v>
      </c>
      <c r="K35" s="84">
        <f t="shared" si="1"/>
        <v>73290.381685868284</v>
      </c>
      <c r="L35" s="85" t="s">
        <v>8</v>
      </c>
      <c r="M35" s="86" t="str">
        <f t="shared" si="0"/>
        <v/>
      </c>
      <c r="N35" s="87" t="s">
        <v>65</v>
      </c>
    </row>
    <row r="36" spans="1:14" ht="12" customHeight="1" x14ac:dyDescent="0.2">
      <c r="A36" s="966"/>
      <c r="B36" s="960"/>
      <c r="C36" s="48"/>
      <c r="D36" s="49"/>
      <c r="E36" s="50"/>
      <c r="F36" s="69"/>
      <c r="G36" s="51"/>
      <c r="H36" s="973"/>
      <c r="I36" s="70">
        <v>10931.279869579625</v>
      </c>
      <c r="J36" s="71">
        <v>9378.5925087995602</v>
      </c>
      <c r="K36" s="53">
        <f t="shared" si="1"/>
        <v>20309.872378379187</v>
      </c>
      <c r="L36" s="54" t="s">
        <v>8</v>
      </c>
      <c r="M36" s="55" t="str">
        <f t="shared" si="0"/>
        <v/>
      </c>
      <c r="N36" s="990" t="s">
        <v>66</v>
      </c>
    </row>
    <row r="37" spans="1:14" ht="12" customHeight="1" x14ac:dyDescent="0.2">
      <c r="A37" s="988"/>
      <c r="B37" s="961"/>
      <c r="C37" s="44"/>
      <c r="D37" s="3"/>
      <c r="E37" s="10"/>
      <c r="F37" s="45"/>
      <c r="G37" s="56"/>
      <c r="H37" s="973"/>
      <c r="I37" s="88">
        <v>5584.2182583377453</v>
      </c>
      <c r="J37" s="89">
        <v>5584.2182583377453</v>
      </c>
      <c r="K37" s="58">
        <f t="shared" si="1"/>
        <v>11168.436516675491</v>
      </c>
      <c r="L37" s="59" t="s">
        <v>8</v>
      </c>
      <c r="M37" s="60" t="str">
        <f t="shared" si="0"/>
        <v/>
      </c>
      <c r="N37" s="991"/>
    </row>
    <row r="38" spans="1:14" ht="12" customHeight="1" thickBot="1" x14ac:dyDescent="0.25">
      <c r="A38" s="967"/>
      <c r="B38" s="962"/>
      <c r="C38" s="61"/>
      <c r="D38" s="62"/>
      <c r="E38" s="63"/>
      <c r="F38" s="72"/>
      <c r="G38" s="64"/>
      <c r="H38" s="973"/>
      <c r="I38" s="73">
        <v>27993.030511368044</v>
      </c>
      <c r="J38" s="74">
        <v>27993.030511368044</v>
      </c>
      <c r="K38" s="66">
        <f t="shared" si="1"/>
        <v>55986.061022736088</v>
      </c>
      <c r="L38" s="67" t="s">
        <v>8</v>
      </c>
      <c r="M38" s="68" t="str">
        <f t="shared" si="0"/>
        <v/>
      </c>
      <c r="N38" s="992"/>
    </row>
    <row r="39" spans="1:14" ht="12" customHeight="1" x14ac:dyDescent="0.2">
      <c r="A39" s="966"/>
      <c r="B39" s="960"/>
      <c r="C39" s="48"/>
      <c r="D39" s="49"/>
      <c r="E39" s="50"/>
      <c r="F39" s="69"/>
      <c r="G39" s="51"/>
      <c r="H39" s="973"/>
      <c r="I39" s="70">
        <v>19648.199429502598</v>
      </c>
      <c r="J39" s="71">
        <v>19648.199429502598</v>
      </c>
      <c r="K39" s="53">
        <f t="shared" si="1"/>
        <v>39296.398859005196</v>
      </c>
      <c r="L39" s="54" t="s">
        <v>8</v>
      </c>
      <c r="M39" s="55" t="str">
        <f t="shared" si="0"/>
        <v/>
      </c>
      <c r="N39" s="968" t="s">
        <v>65</v>
      </c>
    </row>
    <row r="40" spans="1:14" ht="12" customHeight="1" x14ac:dyDescent="0.2">
      <c r="A40" s="988"/>
      <c r="B40" s="961"/>
      <c r="C40" s="44"/>
      <c r="D40" s="3"/>
      <c r="E40" s="10"/>
      <c r="F40" s="45"/>
      <c r="G40" s="56"/>
      <c r="H40" s="973"/>
      <c r="I40" s="88">
        <v>5016.6300194078403</v>
      </c>
      <c r="J40" s="89">
        <v>5016.6300194078403</v>
      </c>
      <c r="K40" s="58">
        <f t="shared" si="1"/>
        <v>10033.260038815681</v>
      </c>
      <c r="L40" s="59" t="s">
        <v>8</v>
      </c>
      <c r="M40" s="60" t="str">
        <f t="shared" si="0"/>
        <v/>
      </c>
      <c r="N40" s="989"/>
    </row>
    <row r="41" spans="1:14" ht="12" customHeight="1" thickBot="1" x14ac:dyDescent="0.25">
      <c r="A41" s="967"/>
      <c r="B41" s="962"/>
      <c r="C41" s="61"/>
      <c r="D41" s="62"/>
      <c r="E41" s="63"/>
      <c r="F41" s="72"/>
      <c r="G41" s="64"/>
      <c r="H41" s="973"/>
      <c r="I41" s="73">
        <v>3944.7665194071542</v>
      </c>
      <c r="J41" s="74">
        <v>3944.7665194071542</v>
      </c>
      <c r="K41" s="66">
        <f t="shared" si="1"/>
        <v>7889.5330388143084</v>
      </c>
      <c r="L41" s="67" t="s">
        <v>8</v>
      </c>
      <c r="M41" s="68" t="str">
        <f t="shared" si="0"/>
        <v/>
      </c>
      <c r="N41" s="969"/>
    </row>
    <row r="42" spans="1:14" ht="12" customHeight="1" x14ac:dyDescent="0.2">
      <c r="A42" s="966"/>
      <c r="B42" s="960"/>
      <c r="C42" s="48"/>
      <c r="D42" s="49"/>
      <c r="E42" s="50"/>
      <c r="F42" s="69"/>
      <c r="G42" s="51"/>
      <c r="H42" s="973"/>
      <c r="I42" s="70">
        <v>9479.5102490689424</v>
      </c>
      <c r="J42" s="71">
        <v>9479.5102490689424</v>
      </c>
      <c r="K42" s="53">
        <f t="shared" si="1"/>
        <v>18959.020498137885</v>
      </c>
      <c r="L42" s="54" t="s">
        <v>8</v>
      </c>
      <c r="M42" s="55" t="str">
        <f t="shared" si="0"/>
        <v/>
      </c>
      <c r="N42" s="968" t="s">
        <v>65</v>
      </c>
    </row>
    <row r="43" spans="1:14" ht="12" customHeight="1" thickBot="1" x14ac:dyDescent="0.25">
      <c r="A43" s="967"/>
      <c r="B43" s="962"/>
      <c r="C43" s="61"/>
      <c r="D43" s="62"/>
      <c r="E43" s="63"/>
      <c r="F43" s="72"/>
      <c r="G43" s="64"/>
      <c r="H43" s="973"/>
      <c r="I43" s="73">
        <v>20231.818177847948</v>
      </c>
      <c r="J43" s="74">
        <v>4.2764106401553397</v>
      </c>
      <c r="K43" s="66">
        <f t="shared" si="1"/>
        <v>20236.094588488104</v>
      </c>
      <c r="L43" s="67" t="s">
        <v>8</v>
      </c>
      <c r="M43" s="68" t="str">
        <f t="shared" si="0"/>
        <v/>
      </c>
      <c r="N43" s="969"/>
    </row>
    <row r="44" spans="1:14" ht="12" customHeight="1" x14ac:dyDescent="0.2">
      <c r="A44" s="966"/>
      <c r="B44" s="960"/>
      <c r="C44" s="48"/>
      <c r="D44" s="49"/>
      <c r="E44" s="50"/>
      <c r="F44" s="69"/>
      <c r="G44" s="51"/>
      <c r="H44" s="973"/>
      <c r="I44" s="70">
        <v>16504.705096164031</v>
      </c>
      <c r="J44" s="71">
        <v>16504.705096164031</v>
      </c>
      <c r="K44" s="53">
        <f t="shared" si="1"/>
        <v>33009.410192328061</v>
      </c>
      <c r="L44" s="54" t="s">
        <v>8</v>
      </c>
      <c r="M44" s="55" t="str">
        <f t="shared" si="0"/>
        <v/>
      </c>
      <c r="N44" s="968" t="s">
        <v>65</v>
      </c>
    </row>
    <row r="45" spans="1:14" ht="12" customHeight="1" x14ac:dyDescent="0.2">
      <c r="A45" s="988"/>
      <c r="B45" s="961"/>
      <c r="C45" s="44"/>
      <c r="D45" s="3"/>
      <c r="E45" s="10"/>
      <c r="F45" s="45"/>
      <c r="G45" s="56"/>
      <c r="H45" s="973"/>
      <c r="I45" s="88">
        <v>2743.8299926868904</v>
      </c>
      <c r="J45" s="89">
        <v>0</v>
      </c>
      <c r="K45" s="58">
        <f t="shared" si="1"/>
        <v>2743.8299926868904</v>
      </c>
      <c r="L45" s="59" t="s">
        <v>9</v>
      </c>
      <c r="M45" s="60" t="str">
        <f t="shared" si="0"/>
        <v/>
      </c>
      <c r="N45" s="989"/>
    </row>
    <row r="46" spans="1:14" ht="12" customHeight="1" thickBot="1" x14ac:dyDescent="0.25">
      <c r="A46" s="967"/>
      <c r="B46" s="962"/>
      <c r="C46" s="61"/>
      <c r="D46" s="62"/>
      <c r="E46" s="63"/>
      <c r="F46" s="72"/>
      <c r="G46" s="56"/>
      <c r="H46" s="973"/>
      <c r="I46" s="73">
        <v>12142.900079931795</v>
      </c>
      <c r="J46" s="74">
        <v>9589.8992587027442</v>
      </c>
      <c r="K46" s="66">
        <f t="shared" si="1"/>
        <v>21732.799338634541</v>
      </c>
      <c r="L46" s="67" t="s">
        <v>8</v>
      </c>
      <c r="M46" s="68" t="str">
        <f t="shared" si="0"/>
        <v/>
      </c>
      <c r="N46" s="969"/>
    </row>
    <row r="47" spans="1:14" ht="12" customHeight="1" x14ac:dyDescent="0.2">
      <c r="A47" s="966"/>
      <c r="B47" s="960"/>
      <c r="C47" s="48"/>
      <c r="D47" s="49"/>
      <c r="E47" s="50"/>
      <c r="F47" s="69"/>
      <c r="G47" s="51"/>
      <c r="H47" s="973"/>
      <c r="I47" s="70">
        <v>22695.271617700546</v>
      </c>
      <c r="J47" s="71">
        <v>19579.279307667439</v>
      </c>
      <c r="K47" s="53">
        <f t="shared" si="1"/>
        <v>42274.550925367985</v>
      </c>
      <c r="L47" s="54" t="s">
        <v>8</v>
      </c>
      <c r="M47" s="55" t="str">
        <f t="shared" si="0"/>
        <v/>
      </c>
      <c r="N47" s="968" t="s">
        <v>65</v>
      </c>
    </row>
    <row r="48" spans="1:14" ht="12" customHeight="1" thickBot="1" x14ac:dyDescent="0.25">
      <c r="A48" s="967"/>
      <c r="B48" s="962"/>
      <c r="C48" s="61"/>
      <c r="D48" s="62"/>
      <c r="E48" s="63"/>
      <c r="F48" s="72"/>
      <c r="G48" s="64"/>
      <c r="H48" s="973"/>
      <c r="I48" s="73">
        <v>2581.8437846649226</v>
      </c>
      <c r="J48" s="74">
        <v>5697.8360946980274</v>
      </c>
      <c r="K48" s="66">
        <f t="shared" si="1"/>
        <v>8279.6798793629496</v>
      </c>
      <c r="L48" s="67" t="s">
        <v>8</v>
      </c>
      <c r="M48" s="68" t="str">
        <f t="shared" si="0"/>
        <v/>
      </c>
      <c r="N48" s="969"/>
    </row>
    <row r="49" spans="1:19" ht="12" customHeight="1" x14ac:dyDescent="0.2">
      <c r="A49" s="966"/>
      <c r="B49" s="960"/>
      <c r="C49" s="48"/>
      <c r="D49" s="49"/>
      <c r="E49" s="50"/>
      <c r="F49" s="69"/>
      <c r="G49" s="51"/>
      <c r="H49" s="973"/>
      <c r="I49" s="70">
        <v>10201.982754575083</v>
      </c>
      <c r="J49" s="71">
        <v>7258.0203199223579</v>
      </c>
      <c r="K49" s="53">
        <f t="shared" si="1"/>
        <v>17460.003074497443</v>
      </c>
      <c r="L49" s="54" t="s">
        <v>8</v>
      </c>
      <c r="M49" s="55" t="str">
        <f t="shared" si="0"/>
        <v/>
      </c>
      <c r="N49" s="968" t="s">
        <v>65</v>
      </c>
    </row>
    <row r="50" spans="1:19" ht="12" customHeight="1" thickBot="1" x14ac:dyDescent="0.25">
      <c r="A50" s="967"/>
      <c r="B50" s="962"/>
      <c r="C50" s="61"/>
      <c r="D50" s="62"/>
      <c r="E50" s="63"/>
      <c r="F50" s="72"/>
      <c r="G50" s="64"/>
      <c r="H50" s="973"/>
      <c r="I50" s="73">
        <v>36764.461368857657</v>
      </c>
      <c r="J50" s="74">
        <v>29420.089977595519</v>
      </c>
      <c r="K50" s="66">
        <f t="shared" si="1"/>
        <v>66184.551346453169</v>
      </c>
      <c r="L50" s="67" t="s">
        <v>8</v>
      </c>
      <c r="M50" s="68" t="str">
        <f t="shared" si="0"/>
        <v/>
      </c>
      <c r="N50" s="969"/>
    </row>
    <row r="51" spans="1:19" ht="12" customHeight="1" x14ac:dyDescent="0.2">
      <c r="A51" s="966"/>
      <c r="B51" s="960"/>
      <c r="C51" s="48"/>
      <c r="D51" s="49"/>
      <c r="E51" s="50"/>
      <c r="F51" s="69"/>
      <c r="G51" s="51"/>
      <c r="H51" s="973"/>
      <c r="I51" s="70">
        <v>22175.999248024022</v>
      </c>
      <c r="J51" s="71">
        <v>30468.178073504874</v>
      </c>
      <c r="K51" s="53">
        <f t="shared" si="1"/>
        <v>52644.177321528899</v>
      </c>
      <c r="L51" s="54" t="s">
        <v>8</v>
      </c>
      <c r="M51" s="55" t="str">
        <f t="shared" si="0"/>
        <v/>
      </c>
      <c r="N51" s="990" t="s">
        <v>66</v>
      </c>
    </row>
    <row r="52" spans="1:19" ht="12" customHeight="1" thickBot="1" x14ac:dyDescent="0.25">
      <c r="A52" s="967"/>
      <c r="B52" s="962"/>
      <c r="C52" s="61"/>
      <c r="D52" s="62"/>
      <c r="E52" s="63"/>
      <c r="F52" s="72"/>
      <c r="G52" s="64"/>
      <c r="H52" s="973"/>
      <c r="I52" s="73">
        <v>5890.8438609451387</v>
      </c>
      <c r="J52" s="74">
        <v>5890.8438609451387</v>
      </c>
      <c r="K52" s="66">
        <f t="shared" si="1"/>
        <v>11781.687721890277</v>
      </c>
      <c r="L52" s="67" t="s">
        <v>8</v>
      </c>
      <c r="M52" s="68" t="str">
        <f t="shared" si="0"/>
        <v/>
      </c>
      <c r="N52" s="992"/>
    </row>
    <row r="53" spans="1:19" ht="21" customHeight="1" x14ac:dyDescent="0.2">
      <c r="A53" s="966"/>
      <c r="B53" s="960"/>
      <c r="C53" s="48"/>
      <c r="D53" s="49"/>
      <c r="E53" s="90"/>
      <c r="F53" s="69"/>
      <c r="G53" s="51"/>
      <c r="H53" s="973"/>
      <c r="I53" s="70">
        <v>19455.792510842861</v>
      </c>
      <c r="J53" s="71">
        <v>19455.792510842861</v>
      </c>
      <c r="K53" s="53">
        <f t="shared" si="1"/>
        <v>38911.585021685722</v>
      </c>
      <c r="L53" s="54" t="s">
        <v>8</v>
      </c>
      <c r="M53" s="55" t="str">
        <f t="shared" si="0"/>
        <v/>
      </c>
      <c r="N53" s="968" t="s">
        <v>65</v>
      </c>
    </row>
    <row r="54" spans="1:19" ht="12" customHeight="1" thickBot="1" x14ac:dyDescent="0.25">
      <c r="A54" s="967"/>
      <c r="B54" s="962"/>
      <c r="C54" s="61"/>
      <c r="D54" s="62"/>
      <c r="E54" s="91"/>
      <c r="F54" s="72"/>
      <c r="G54" s="64"/>
      <c r="H54" s="973"/>
      <c r="I54" s="73">
        <v>9192.4995579723673</v>
      </c>
      <c r="J54" s="74">
        <v>9192.4995579723673</v>
      </c>
      <c r="K54" s="66">
        <f t="shared" si="1"/>
        <v>18384.999115944735</v>
      </c>
      <c r="L54" s="67" t="s">
        <v>8</v>
      </c>
      <c r="M54" s="68" t="str">
        <f t="shared" si="0"/>
        <v/>
      </c>
      <c r="N54" s="969"/>
    </row>
    <row r="55" spans="1:19" ht="12" customHeight="1" thickBot="1" x14ac:dyDescent="0.25">
      <c r="A55" s="92"/>
      <c r="B55" s="93"/>
      <c r="C55" s="94"/>
      <c r="D55" s="95"/>
      <c r="E55" s="96"/>
      <c r="F55" s="97"/>
      <c r="G55" s="98"/>
      <c r="H55" s="973"/>
      <c r="I55" s="99">
        <v>27922.08530287374</v>
      </c>
      <c r="J55" s="100">
        <v>19037.442751490969</v>
      </c>
      <c r="K55" s="84">
        <f t="shared" si="1"/>
        <v>46959.52805436471</v>
      </c>
      <c r="L55" s="85" t="s">
        <v>8</v>
      </c>
      <c r="M55" s="86" t="str">
        <f t="shared" si="0"/>
        <v/>
      </c>
      <c r="N55" s="87" t="s">
        <v>65</v>
      </c>
    </row>
    <row r="56" spans="1:19" s="280" customFormat="1" ht="12" customHeight="1" x14ac:dyDescent="0.2">
      <c r="A56" s="966"/>
      <c r="B56" s="960"/>
      <c r="C56" s="48"/>
      <c r="D56" s="49"/>
      <c r="E56" s="101"/>
      <c r="F56" s="69"/>
      <c r="G56" s="51"/>
      <c r="H56" s="973"/>
      <c r="I56" s="102">
        <v>48037.650813299791</v>
      </c>
      <c r="J56" s="103">
        <v>52602.348297896671</v>
      </c>
      <c r="K56" s="53">
        <f t="shared" si="1"/>
        <v>100639.99911119646</v>
      </c>
      <c r="L56" s="54" t="s">
        <v>8</v>
      </c>
      <c r="M56" s="55" t="str">
        <f t="shared" si="0"/>
        <v/>
      </c>
      <c r="N56" s="968" t="s">
        <v>65</v>
      </c>
      <c r="P56" s="281"/>
      <c r="Q56" s="281"/>
      <c r="R56" s="281"/>
      <c r="S56" s="281"/>
    </row>
    <row r="57" spans="1:19" s="280" customFormat="1" ht="12" customHeight="1" thickBot="1" x14ac:dyDescent="0.25">
      <c r="A57" s="967"/>
      <c r="B57" s="962"/>
      <c r="C57" s="61"/>
      <c r="D57" s="62"/>
      <c r="E57" s="104"/>
      <c r="F57" s="72"/>
      <c r="G57" s="64"/>
      <c r="H57" s="973"/>
      <c r="I57" s="105">
        <v>12552.249357662131</v>
      </c>
      <c r="J57" s="106">
        <v>5450.6777526708438</v>
      </c>
      <c r="K57" s="66">
        <f t="shared" si="1"/>
        <v>18002.927110332974</v>
      </c>
      <c r="L57" s="67" t="s">
        <v>8</v>
      </c>
      <c r="M57" s="68" t="str">
        <f t="shared" si="0"/>
        <v/>
      </c>
      <c r="N57" s="969"/>
      <c r="P57" s="281"/>
      <c r="Q57" s="281"/>
      <c r="R57" s="281"/>
      <c r="S57" s="281"/>
    </row>
    <row r="58" spans="1:19" s="280" customFormat="1" ht="12" customHeight="1" x14ac:dyDescent="0.2">
      <c r="A58" s="966"/>
      <c r="B58" s="960"/>
      <c r="C58" s="48"/>
      <c r="D58" s="49"/>
      <c r="E58" s="101"/>
      <c r="F58" s="69"/>
      <c r="G58" s="51"/>
      <c r="H58" s="973"/>
      <c r="I58" s="102">
        <v>27993.030511368044</v>
      </c>
      <c r="J58" s="103">
        <v>27993.030511368044</v>
      </c>
      <c r="K58" s="53">
        <f t="shared" si="1"/>
        <v>55986.061022736088</v>
      </c>
      <c r="L58" s="54" t="s">
        <v>8</v>
      </c>
      <c r="M58" s="55" t="str">
        <f t="shared" si="0"/>
        <v/>
      </c>
      <c r="N58" s="990" t="s">
        <v>66</v>
      </c>
      <c r="P58" s="281"/>
      <c r="Q58" s="281"/>
      <c r="R58" s="281"/>
      <c r="S58" s="281"/>
    </row>
    <row r="59" spans="1:19" s="280" customFormat="1" ht="12" customHeight="1" x14ac:dyDescent="0.2">
      <c r="A59" s="988"/>
      <c r="B59" s="961"/>
      <c r="C59" s="44"/>
      <c r="D59" s="3"/>
      <c r="E59" s="6"/>
      <c r="F59" s="45"/>
      <c r="G59" s="56"/>
      <c r="H59" s="973"/>
      <c r="I59" s="107">
        <v>11268.881725197913</v>
      </c>
      <c r="J59" s="108">
        <v>9570.7609679163597</v>
      </c>
      <c r="K59" s="58">
        <f t="shared" si="1"/>
        <v>20839.642693114271</v>
      </c>
      <c r="L59" s="59" t="s">
        <v>8</v>
      </c>
      <c r="M59" s="60" t="str">
        <f t="shared" si="0"/>
        <v/>
      </c>
      <c r="N59" s="991"/>
      <c r="P59" s="281"/>
      <c r="Q59" s="281"/>
      <c r="R59" s="281"/>
      <c r="S59" s="281"/>
    </row>
    <row r="60" spans="1:19" s="280" customFormat="1" ht="12" customHeight="1" thickBot="1" x14ac:dyDescent="0.25">
      <c r="A60" s="967"/>
      <c r="B60" s="962"/>
      <c r="C60" s="61"/>
      <c r="D60" s="62"/>
      <c r="E60" s="104"/>
      <c r="F60" s="72"/>
      <c r="G60" s="64"/>
      <c r="H60" s="973"/>
      <c r="I60" s="105">
        <v>2460.0884837995577</v>
      </c>
      <c r="J60" s="106">
        <v>9570.7609679163597</v>
      </c>
      <c r="K60" s="66">
        <f t="shared" si="1"/>
        <v>12030.849451715918</v>
      </c>
      <c r="L60" s="67" t="s">
        <v>8</v>
      </c>
      <c r="M60" s="68" t="str">
        <f t="shared" si="0"/>
        <v/>
      </c>
      <c r="N60" s="992"/>
      <c r="P60" s="281"/>
      <c r="Q60" s="281"/>
      <c r="R60" s="281"/>
      <c r="S60" s="281"/>
    </row>
    <row r="61" spans="1:19" s="280" customFormat="1" ht="12" customHeight="1" x14ac:dyDescent="0.2">
      <c r="A61" s="966"/>
      <c r="B61" s="960"/>
      <c r="C61" s="48"/>
      <c r="D61" s="49"/>
      <c r="E61" s="101"/>
      <c r="F61" s="69"/>
      <c r="G61" s="51"/>
      <c r="H61" s="973"/>
      <c r="I61" s="102">
        <v>25715.171216000574</v>
      </c>
      <c r="J61" s="103">
        <v>25715.171216000574</v>
      </c>
      <c r="K61" s="53">
        <f t="shared" si="1"/>
        <v>51430.342432001147</v>
      </c>
      <c r="L61" s="54" t="s">
        <v>8</v>
      </c>
      <c r="M61" s="55" t="str">
        <f t="shared" si="0"/>
        <v/>
      </c>
      <c r="N61" s="968" t="s">
        <v>65</v>
      </c>
      <c r="P61" s="281"/>
      <c r="Q61" s="281"/>
      <c r="R61" s="281"/>
      <c r="S61" s="281"/>
    </row>
    <row r="62" spans="1:19" s="280" customFormat="1" ht="12" customHeight="1" thickBot="1" x14ac:dyDescent="0.25">
      <c r="A62" s="967"/>
      <c r="B62" s="962"/>
      <c r="C62" s="61"/>
      <c r="D62" s="109"/>
      <c r="E62" s="110"/>
      <c r="F62" s="72"/>
      <c r="G62" s="64"/>
      <c r="H62" s="973"/>
      <c r="I62" s="105">
        <v>13390.019458846162</v>
      </c>
      <c r="J62" s="106">
        <v>10728.89325214225</v>
      </c>
      <c r="K62" s="66">
        <f t="shared" si="1"/>
        <v>24118.912710988414</v>
      </c>
      <c r="L62" s="67" t="s">
        <v>8</v>
      </c>
      <c r="M62" s="68" t="str">
        <f t="shared" si="0"/>
        <v/>
      </c>
      <c r="N62" s="969"/>
      <c r="P62" s="281"/>
      <c r="Q62" s="281"/>
      <c r="R62" s="281"/>
      <c r="S62" s="281"/>
    </row>
    <row r="63" spans="1:19" s="280" customFormat="1" ht="12" customHeight="1" x14ac:dyDescent="0.2">
      <c r="A63" s="966"/>
      <c r="B63" s="960"/>
      <c r="C63" s="48"/>
      <c r="D63" s="49"/>
      <c r="E63" s="101"/>
      <c r="F63" s="69"/>
      <c r="G63" s="51"/>
      <c r="H63" s="973"/>
      <c r="I63" s="102">
        <v>16730.541727739725</v>
      </c>
      <c r="J63" s="103">
        <v>16730.541727739725</v>
      </c>
      <c r="K63" s="53">
        <f t="shared" si="1"/>
        <v>33461.083455479449</v>
      </c>
      <c r="L63" s="54" t="s">
        <v>8</v>
      </c>
      <c r="M63" s="55" t="str">
        <f t="shared" si="0"/>
        <v/>
      </c>
      <c r="N63" s="968" t="s">
        <v>65</v>
      </c>
      <c r="P63" s="281"/>
      <c r="Q63" s="281"/>
      <c r="R63" s="281"/>
      <c r="S63" s="281"/>
    </row>
    <row r="64" spans="1:19" s="280" customFormat="1" ht="12" customHeight="1" thickBot="1" x14ac:dyDescent="0.25">
      <c r="A64" s="967"/>
      <c r="B64" s="962"/>
      <c r="C64" s="61"/>
      <c r="D64" s="62"/>
      <c r="E64" s="104"/>
      <c r="F64" s="72"/>
      <c r="G64" s="64"/>
      <c r="H64" s="973"/>
      <c r="I64" s="105">
        <v>5041.8658132479723</v>
      </c>
      <c r="J64" s="106">
        <v>3378.5515244397388</v>
      </c>
      <c r="K64" s="66">
        <f t="shared" si="1"/>
        <v>8420.4173376877116</v>
      </c>
      <c r="L64" s="67" t="s">
        <v>8</v>
      </c>
      <c r="M64" s="68" t="str">
        <f t="shared" si="0"/>
        <v/>
      </c>
      <c r="N64" s="969"/>
      <c r="P64" s="281"/>
      <c r="Q64" s="281"/>
      <c r="R64" s="281"/>
      <c r="S64" s="281"/>
    </row>
    <row r="65" spans="1:19" s="280" customFormat="1" ht="12" customHeight="1" x14ac:dyDescent="0.2">
      <c r="A65" s="957"/>
      <c r="B65" s="960"/>
      <c r="C65" s="48"/>
      <c r="D65" s="49"/>
      <c r="E65" s="101"/>
      <c r="F65" s="69"/>
      <c r="G65" s="51"/>
      <c r="H65" s="973"/>
      <c r="I65" s="102">
        <v>228502.20160773781</v>
      </c>
      <c r="J65" s="103">
        <v>205460.68280178451</v>
      </c>
      <c r="K65" s="53">
        <f t="shared" si="1"/>
        <v>433962.88440952229</v>
      </c>
      <c r="L65" s="54" t="s">
        <v>8</v>
      </c>
      <c r="M65" s="55" t="str">
        <f t="shared" si="0"/>
        <v/>
      </c>
      <c r="N65" s="990" t="s">
        <v>66</v>
      </c>
      <c r="P65" s="281"/>
      <c r="Q65" s="281"/>
      <c r="R65" s="281"/>
      <c r="S65" s="281"/>
    </row>
    <row r="66" spans="1:19" s="280" customFormat="1" ht="12" customHeight="1" x14ac:dyDescent="0.2">
      <c r="A66" s="958"/>
      <c r="B66" s="961"/>
      <c r="C66" s="44"/>
      <c r="D66" s="3"/>
      <c r="E66" s="6"/>
      <c r="F66" s="45"/>
      <c r="G66" s="56"/>
      <c r="H66" s="973"/>
      <c r="I66" s="107">
        <v>17994.384638433035</v>
      </c>
      <c r="J66" s="108">
        <v>17994.384638433035</v>
      </c>
      <c r="K66" s="58">
        <f t="shared" si="1"/>
        <v>35988.769276866071</v>
      </c>
      <c r="L66" s="59" t="s">
        <v>8</v>
      </c>
      <c r="M66" s="60" t="str">
        <f t="shared" si="0"/>
        <v/>
      </c>
      <c r="N66" s="991"/>
      <c r="P66" s="281"/>
      <c r="Q66" s="281"/>
      <c r="R66" s="281"/>
      <c r="S66" s="281"/>
    </row>
    <row r="67" spans="1:19" s="280" customFormat="1" ht="12" customHeight="1" thickBot="1" x14ac:dyDescent="0.25">
      <c r="A67" s="959"/>
      <c r="B67" s="962"/>
      <c r="C67" s="61"/>
      <c r="D67" s="62"/>
      <c r="E67" s="104"/>
      <c r="F67" s="72"/>
      <c r="G67" s="64"/>
      <c r="H67" s="973"/>
      <c r="I67" s="105">
        <v>13885.302179941615</v>
      </c>
      <c r="J67" s="106">
        <v>17812.077294553237</v>
      </c>
      <c r="K67" s="66">
        <f t="shared" si="1"/>
        <v>31697.379474494854</v>
      </c>
      <c r="L67" s="67" t="s">
        <v>8</v>
      </c>
      <c r="M67" s="68" t="str">
        <f t="shared" si="0"/>
        <v/>
      </c>
      <c r="N67" s="992"/>
      <c r="P67" s="281"/>
      <c r="Q67" s="281"/>
      <c r="R67" s="281"/>
      <c r="S67" s="281"/>
    </row>
    <row r="68" spans="1:19" s="280" customFormat="1" ht="12" customHeight="1" x14ac:dyDescent="0.2">
      <c r="A68" s="957"/>
      <c r="B68" s="960"/>
      <c r="C68" s="48"/>
      <c r="D68" s="49"/>
      <c r="E68" s="101"/>
      <c r="F68" s="69"/>
      <c r="G68" s="51"/>
      <c r="H68" s="973"/>
      <c r="I68" s="102">
        <v>17432.463918255162</v>
      </c>
      <c r="J68" s="103">
        <v>13735.666731957979</v>
      </c>
      <c r="K68" s="53">
        <f t="shared" si="1"/>
        <v>31168.130650213141</v>
      </c>
      <c r="L68" s="54" t="s">
        <v>8</v>
      </c>
      <c r="M68" s="55" t="str">
        <f t="shared" ref="M68:M109" si="4">+IF(G68="ACREDITA",IF(L68="SI","CUMPLE","NO CUMPLE"),"")</f>
        <v/>
      </c>
      <c r="N68" s="983" t="s">
        <v>65</v>
      </c>
      <c r="P68" s="281"/>
      <c r="Q68" s="281"/>
      <c r="R68" s="281"/>
      <c r="S68" s="281"/>
    </row>
    <row r="69" spans="1:19" s="280" customFormat="1" ht="12" customHeight="1" x14ac:dyDescent="0.2">
      <c r="A69" s="958"/>
      <c r="B69" s="961"/>
      <c r="C69" s="44"/>
      <c r="D69" s="3"/>
      <c r="E69" s="6"/>
      <c r="F69" s="45"/>
      <c r="G69" s="56"/>
      <c r="H69" s="973"/>
      <c r="I69" s="107">
        <v>10993.606091798447</v>
      </c>
      <c r="J69" s="108">
        <v>8280.1948051948038</v>
      </c>
      <c r="K69" s="58">
        <f t="shared" ref="K69:K109" si="5">+I69+J69</f>
        <v>19273.800896993249</v>
      </c>
      <c r="L69" s="59" t="s">
        <v>8</v>
      </c>
      <c r="M69" s="60" t="str">
        <f t="shared" si="4"/>
        <v/>
      </c>
      <c r="N69" s="993"/>
      <c r="P69" s="281"/>
      <c r="Q69" s="281"/>
      <c r="R69" s="281"/>
      <c r="S69" s="281"/>
    </row>
    <row r="70" spans="1:19" s="280" customFormat="1" ht="12" customHeight="1" thickBot="1" x14ac:dyDescent="0.25">
      <c r="A70" s="959"/>
      <c r="B70" s="962"/>
      <c r="C70" s="61"/>
      <c r="D70" s="62"/>
      <c r="E70" s="104"/>
      <c r="F70" s="72"/>
      <c r="G70" s="64"/>
      <c r="H70" s="973"/>
      <c r="I70" s="105">
        <v>10447.276392835998</v>
      </c>
      <c r="J70" s="106">
        <v>10447.276392835998</v>
      </c>
      <c r="K70" s="66">
        <f t="shared" si="5"/>
        <v>20894.552785671996</v>
      </c>
      <c r="L70" s="67" t="s">
        <v>8</v>
      </c>
      <c r="M70" s="68" t="str">
        <f t="shared" si="4"/>
        <v/>
      </c>
      <c r="N70" s="984"/>
      <c r="P70" s="281"/>
      <c r="Q70" s="281"/>
      <c r="R70" s="281"/>
      <c r="S70" s="281"/>
    </row>
    <row r="71" spans="1:19" s="280" customFormat="1" ht="23.25" customHeight="1" x14ac:dyDescent="0.2">
      <c r="A71" s="966"/>
      <c r="B71" s="960"/>
      <c r="C71" s="48"/>
      <c r="D71" s="49"/>
      <c r="E71" s="101"/>
      <c r="F71" s="69"/>
      <c r="G71" s="51"/>
      <c r="H71" s="973"/>
      <c r="I71" s="102">
        <v>31415.949100693928</v>
      </c>
      <c r="J71" s="103">
        <v>18513.776184137492</v>
      </c>
      <c r="K71" s="53">
        <f t="shared" si="5"/>
        <v>49929.725284831424</v>
      </c>
      <c r="L71" s="54" t="s">
        <v>8</v>
      </c>
      <c r="M71" s="55" t="str">
        <f t="shared" si="4"/>
        <v/>
      </c>
      <c r="N71" s="968" t="s">
        <v>65</v>
      </c>
      <c r="P71" s="281"/>
      <c r="Q71" s="281"/>
      <c r="R71" s="281"/>
      <c r="S71" s="281"/>
    </row>
    <row r="72" spans="1:19" s="280" customFormat="1" ht="21.75" customHeight="1" thickBot="1" x14ac:dyDescent="0.25">
      <c r="A72" s="967"/>
      <c r="B72" s="962"/>
      <c r="C72" s="61"/>
      <c r="D72" s="62"/>
      <c r="E72" s="104"/>
      <c r="F72" s="72"/>
      <c r="G72" s="64"/>
      <c r="H72" s="973"/>
      <c r="I72" s="73">
        <v>6782.8029558746348</v>
      </c>
      <c r="J72" s="74">
        <v>6782.8029558746348</v>
      </c>
      <c r="K72" s="66">
        <f t="shared" si="5"/>
        <v>13565.60591174927</v>
      </c>
      <c r="L72" s="67" t="s">
        <v>8</v>
      </c>
      <c r="M72" s="68" t="str">
        <f t="shared" si="4"/>
        <v/>
      </c>
      <c r="N72" s="969"/>
      <c r="P72" s="281"/>
      <c r="Q72" s="281"/>
      <c r="R72" s="281"/>
      <c r="S72" s="281"/>
    </row>
    <row r="73" spans="1:19" s="280" customFormat="1" ht="12" customHeight="1" x14ac:dyDescent="0.2">
      <c r="A73" s="966"/>
      <c r="B73" s="960"/>
      <c r="C73" s="48"/>
      <c r="D73" s="49"/>
      <c r="E73" s="101"/>
      <c r="F73" s="69"/>
      <c r="G73" s="51"/>
      <c r="H73" s="973"/>
      <c r="I73" s="70">
        <v>15338.619678335035</v>
      </c>
      <c r="J73" s="71">
        <v>9488.778973581997</v>
      </c>
      <c r="K73" s="53">
        <f t="shared" si="5"/>
        <v>24827.398651917032</v>
      </c>
      <c r="L73" s="54" t="s">
        <v>8</v>
      </c>
      <c r="M73" s="55" t="str">
        <f t="shared" si="4"/>
        <v/>
      </c>
      <c r="N73" s="968" t="s">
        <v>65</v>
      </c>
      <c r="P73" s="281"/>
      <c r="Q73" s="281"/>
      <c r="R73" s="281"/>
      <c r="S73" s="281"/>
    </row>
    <row r="74" spans="1:19" s="280" customFormat="1" ht="12" customHeight="1" thickBot="1" x14ac:dyDescent="0.25">
      <c r="A74" s="967"/>
      <c r="B74" s="962"/>
      <c r="C74" s="61"/>
      <c r="D74" s="62"/>
      <c r="E74" s="104"/>
      <c r="F74" s="72"/>
      <c r="G74" s="64"/>
      <c r="H74" s="973"/>
      <c r="I74" s="73">
        <v>12433.296540435391</v>
      </c>
      <c r="J74" s="74">
        <v>12433.296540435391</v>
      </c>
      <c r="K74" s="66">
        <f t="shared" si="5"/>
        <v>24866.593080870782</v>
      </c>
      <c r="L74" s="67" t="s">
        <v>8</v>
      </c>
      <c r="M74" s="68" t="str">
        <f t="shared" si="4"/>
        <v/>
      </c>
      <c r="N74" s="969"/>
      <c r="P74" s="281"/>
      <c r="Q74" s="281"/>
      <c r="R74" s="281"/>
      <c r="S74" s="281"/>
    </row>
    <row r="75" spans="1:19" s="280" customFormat="1" ht="12" customHeight="1" x14ac:dyDescent="0.2">
      <c r="A75" s="966"/>
      <c r="B75" s="960"/>
      <c r="C75" s="48"/>
      <c r="D75" s="49"/>
      <c r="E75" s="101"/>
      <c r="F75" s="69"/>
      <c r="G75" s="51"/>
      <c r="H75" s="973"/>
      <c r="I75" s="111">
        <v>35157.048106361326</v>
      </c>
      <c r="J75" s="112">
        <v>63535.146698212346</v>
      </c>
      <c r="K75" s="53">
        <f t="shared" si="5"/>
        <v>98692.194804573664</v>
      </c>
      <c r="L75" s="54" t="s">
        <v>8</v>
      </c>
      <c r="M75" s="55" t="str">
        <f t="shared" si="4"/>
        <v/>
      </c>
      <c r="N75" s="968" t="s">
        <v>65</v>
      </c>
      <c r="P75" s="281"/>
      <c r="Q75" s="281"/>
      <c r="R75" s="281"/>
      <c r="S75" s="281"/>
    </row>
    <row r="76" spans="1:19" s="280" customFormat="1" ht="12" customHeight="1" thickBot="1" x14ac:dyDescent="0.25">
      <c r="A76" s="967"/>
      <c r="B76" s="962"/>
      <c r="C76" s="61"/>
      <c r="D76" s="62"/>
      <c r="E76" s="104"/>
      <c r="F76" s="72"/>
      <c r="G76" s="64"/>
      <c r="H76" s="973"/>
      <c r="I76" s="113">
        <v>6314.9608991529913</v>
      </c>
      <c r="J76" s="114">
        <v>3144.8201228163048</v>
      </c>
      <c r="K76" s="66">
        <f t="shared" si="5"/>
        <v>9459.7810219692965</v>
      </c>
      <c r="L76" s="67" t="s">
        <v>8</v>
      </c>
      <c r="M76" s="68" t="str">
        <f t="shared" si="4"/>
        <v/>
      </c>
      <c r="N76" s="969"/>
      <c r="P76" s="281"/>
      <c r="Q76" s="281"/>
      <c r="R76" s="281"/>
      <c r="S76" s="281"/>
    </row>
    <row r="77" spans="1:19" s="280" customFormat="1" ht="12" customHeight="1" x14ac:dyDescent="0.2">
      <c r="A77" s="966"/>
      <c r="B77" s="960"/>
      <c r="C77" s="48"/>
      <c r="D77" s="49"/>
      <c r="E77" s="101"/>
      <c r="F77" s="69"/>
      <c r="G77" s="51"/>
      <c r="H77" s="973"/>
      <c r="I77" s="70">
        <v>27514.599706654117</v>
      </c>
      <c r="J77" s="71">
        <v>30792.097731690064</v>
      </c>
      <c r="K77" s="53">
        <f t="shared" si="5"/>
        <v>58306.697438344185</v>
      </c>
      <c r="L77" s="54" t="s">
        <v>8</v>
      </c>
      <c r="M77" s="55" t="str">
        <f t="shared" si="4"/>
        <v/>
      </c>
      <c r="N77" s="968" t="s">
        <v>65</v>
      </c>
      <c r="P77" s="281"/>
      <c r="Q77" s="281"/>
      <c r="R77" s="281"/>
      <c r="S77" s="281"/>
    </row>
    <row r="78" spans="1:19" s="280" customFormat="1" ht="12" customHeight="1" x14ac:dyDescent="0.2">
      <c r="A78" s="988"/>
      <c r="B78" s="961"/>
      <c r="C78" s="44"/>
      <c r="D78" s="3"/>
      <c r="E78" s="6"/>
      <c r="F78" s="45"/>
      <c r="G78" s="56"/>
      <c r="H78" s="973"/>
      <c r="I78" s="88">
        <v>5419.7985172483995</v>
      </c>
      <c r="J78" s="45">
        <v>0</v>
      </c>
      <c r="K78" s="58">
        <f t="shared" si="5"/>
        <v>5419.7985172483995</v>
      </c>
      <c r="L78" s="59" t="s">
        <v>9</v>
      </c>
      <c r="M78" s="60" t="str">
        <f t="shared" si="4"/>
        <v/>
      </c>
      <c r="N78" s="989"/>
      <c r="P78" s="281"/>
      <c r="Q78" s="281"/>
      <c r="R78" s="281"/>
      <c r="S78" s="281"/>
    </row>
    <row r="79" spans="1:19" s="280" customFormat="1" ht="12" customHeight="1" thickBot="1" x14ac:dyDescent="0.25">
      <c r="A79" s="967"/>
      <c r="B79" s="962"/>
      <c r="C79" s="61"/>
      <c r="D79" s="62"/>
      <c r="E79" s="104"/>
      <c r="F79" s="72"/>
      <c r="G79" s="64"/>
      <c r="H79" s="973"/>
      <c r="I79" s="73">
        <v>6729.2366691560865</v>
      </c>
      <c r="J79" s="72">
        <v>0</v>
      </c>
      <c r="K79" s="66">
        <f t="shared" si="5"/>
        <v>6729.2366691560865</v>
      </c>
      <c r="L79" s="67" t="s">
        <v>9</v>
      </c>
      <c r="M79" s="68" t="str">
        <f t="shared" si="4"/>
        <v/>
      </c>
      <c r="N79" s="969"/>
      <c r="P79" s="281"/>
      <c r="Q79" s="281"/>
      <c r="R79" s="281"/>
      <c r="S79" s="281"/>
    </row>
    <row r="80" spans="1:19" ht="12" customHeight="1" x14ac:dyDescent="0.2">
      <c r="A80" s="966"/>
      <c r="B80" s="960"/>
      <c r="C80" s="48"/>
      <c r="D80" s="115"/>
      <c r="E80" s="116"/>
      <c r="F80" s="69"/>
      <c r="G80" s="51"/>
      <c r="H80" s="973"/>
      <c r="I80" s="70">
        <v>11778.101951195258</v>
      </c>
      <c r="J80" s="71">
        <v>11778.101951195258</v>
      </c>
      <c r="K80" s="53">
        <f t="shared" si="5"/>
        <v>23556.203902390516</v>
      </c>
      <c r="L80" s="54" t="s">
        <v>8</v>
      </c>
      <c r="M80" s="55" t="str">
        <f t="shared" si="4"/>
        <v/>
      </c>
      <c r="N80" s="968" t="s">
        <v>65</v>
      </c>
    </row>
    <row r="81" spans="1:14" ht="12" customHeight="1" x14ac:dyDescent="0.2">
      <c r="A81" s="988"/>
      <c r="B81" s="961"/>
      <c r="C81" s="44"/>
      <c r="D81" s="8"/>
      <c r="E81" s="9"/>
      <c r="F81" s="45"/>
      <c r="G81" s="56"/>
      <c r="H81" s="973"/>
      <c r="I81" s="88">
        <v>13931.555523572442</v>
      </c>
      <c r="J81" s="89">
        <v>4856.5604767719424</v>
      </c>
      <c r="K81" s="58">
        <f t="shared" si="5"/>
        <v>18788.116000344384</v>
      </c>
      <c r="L81" s="59" t="s">
        <v>8</v>
      </c>
      <c r="M81" s="60" t="str">
        <f t="shared" si="4"/>
        <v/>
      </c>
      <c r="N81" s="989"/>
    </row>
    <row r="82" spans="1:14" ht="12" customHeight="1" thickBot="1" x14ac:dyDescent="0.25">
      <c r="A82" s="967"/>
      <c r="B82" s="962"/>
      <c r="C82" s="61"/>
      <c r="D82" s="117"/>
      <c r="E82" s="118"/>
      <c r="F82" s="72"/>
      <c r="G82" s="64"/>
      <c r="H82" s="973"/>
      <c r="I82" s="73">
        <v>2617.831014200357</v>
      </c>
      <c r="J82" s="74">
        <v>2617.831014200357</v>
      </c>
      <c r="K82" s="66">
        <f t="shared" si="5"/>
        <v>5235.662028400714</v>
      </c>
      <c r="L82" s="67" t="s">
        <v>9</v>
      </c>
      <c r="M82" s="68" t="str">
        <f t="shared" si="4"/>
        <v/>
      </c>
      <c r="N82" s="969"/>
    </row>
    <row r="83" spans="1:14" ht="12" customHeight="1" x14ac:dyDescent="0.2">
      <c r="A83" s="966"/>
      <c r="B83" s="994"/>
      <c r="C83" s="48"/>
      <c r="D83" s="115"/>
      <c r="E83" s="116"/>
      <c r="F83" s="69"/>
      <c r="G83" s="51"/>
      <c r="H83" s="973"/>
      <c r="I83" s="70">
        <v>21710.84538250661</v>
      </c>
      <c r="J83" s="71">
        <v>8254.8262549967621</v>
      </c>
      <c r="K83" s="53">
        <f t="shared" si="5"/>
        <v>29965.671637503372</v>
      </c>
      <c r="L83" s="54" t="s">
        <v>8</v>
      </c>
      <c r="M83" s="55" t="str">
        <f t="shared" si="4"/>
        <v/>
      </c>
      <c r="N83" s="968" t="s">
        <v>65</v>
      </c>
    </row>
    <row r="84" spans="1:14" ht="12" customHeight="1" thickBot="1" x14ac:dyDescent="0.25">
      <c r="A84" s="967"/>
      <c r="B84" s="995"/>
      <c r="C84" s="61"/>
      <c r="D84" s="117"/>
      <c r="E84" s="118"/>
      <c r="F84" s="72"/>
      <c r="G84" s="64"/>
      <c r="H84" s="973"/>
      <c r="I84" s="73">
        <v>9643.7477380715172</v>
      </c>
      <c r="J84" s="74">
        <v>8987.5168282399027</v>
      </c>
      <c r="K84" s="66">
        <f t="shared" si="5"/>
        <v>18631.26456631142</v>
      </c>
      <c r="L84" s="67" t="s">
        <v>8</v>
      </c>
      <c r="M84" s="68" t="str">
        <f t="shared" si="4"/>
        <v/>
      </c>
      <c r="N84" s="969"/>
    </row>
    <row r="85" spans="1:14" ht="12" customHeight="1" x14ac:dyDescent="0.2">
      <c r="A85" s="966"/>
      <c r="B85" s="994"/>
      <c r="C85" s="48"/>
      <c r="D85" s="115"/>
      <c r="E85" s="116"/>
      <c r="F85" s="69"/>
      <c r="G85" s="51"/>
      <c r="H85" s="972"/>
      <c r="I85" s="119">
        <v>12045.183383015006</v>
      </c>
      <c r="J85" s="120">
        <v>7142.8434245293283</v>
      </c>
      <c r="K85" s="121">
        <f t="shared" si="5"/>
        <v>19188.026807544335</v>
      </c>
      <c r="L85" s="122" t="s">
        <v>8</v>
      </c>
      <c r="M85" s="123" t="str">
        <f t="shared" si="4"/>
        <v/>
      </c>
      <c r="N85" s="996" t="s">
        <v>65</v>
      </c>
    </row>
    <row r="86" spans="1:14" ht="12" customHeight="1" thickBot="1" x14ac:dyDescent="0.25">
      <c r="A86" s="967"/>
      <c r="B86" s="995"/>
      <c r="C86" s="61"/>
      <c r="D86" s="117"/>
      <c r="E86" s="118"/>
      <c r="F86" s="72"/>
      <c r="G86" s="64"/>
      <c r="H86" s="972"/>
      <c r="I86" s="124">
        <v>13730.05224707635</v>
      </c>
      <c r="J86" s="124">
        <v>10649.628297955645</v>
      </c>
      <c r="K86" s="125">
        <f t="shared" si="5"/>
        <v>24379.680545031995</v>
      </c>
      <c r="L86" s="126" t="s">
        <v>8</v>
      </c>
      <c r="M86" s="127" t="str">
        <f t="shared" si="4"/>
        <v/>
      </c>
      <c r="N86" s="997"/>
    </row>
    <row r="87" spans="1:14" ht="12" customHeight="1" x14ac:dyDescent="0.2">
      <c r="A87" s="966"/>
      <c r="B87" s="994"/>
      <c r="C87" s="48"/>
      <c r="D87" s="115"/>
      <c r="E87" s="116"/>
      <c r="F87" s="69"/>
      <c r="G87" s="51"/>
      <c r="H87" s="973"/>
      <c r="I87" s="70">
        <v>10698.705660665786</v>
      </c>
      <c r="J87" s="71">
        <v>10698.705660665786</v>
      </c>
      <c r="K87" s="53">
        <f t="shared" si="5"/>
        <v>21397.411321331572</v>
      </c>
      <c r="L87" s="54" t="s">
        <v>8</v>
      </c>
      <c r="M87" s="55" t="str">
        <f t="shared" si="4"/>
        <v/>
      </c>
      <c r="N87" s="990" t="s">
        <v>66</v>
      </c>
    </row>
    <row r="88" spans="1:14" ht="12" customHeight="1" thickBot="1" x14ac:dyDescent="0.25">
      <c r="A88" s="967"/>
      <c r="B88" s="995"/>
      <c r="C88" s="61"/>
      <c r="D88" s="117"/>
      <c r="E88" s="118"/>
      <c r="F88" s="72"/>
      <c r="G88" s="64"/>
      <c r="H88" s="973"/>
      <c r="I88" s="73">
        <v>21211.045146571712</v>
      </c>
      <c r="J88" s="74">
        <v>16625.179977699292</v>
      </c>
      <c r="K88" s="66">
        <f t="shared" si="5"/>
        <v>37836.225124271004</v>
      </c>
      <c r="L88" s="67" t="s">
        <v>8</v>
      </c>
      <c r="M88" s="68" t="str">
        <f t="shared" si="4"/>
        <v/>
      </c>
      <c r="N88" s="992"/>
    </row>
    <row r="89" spans="1:14" ht="12" customHeight="1" x14ac:dyDescent="0.2">
      <c r="A89" s="966"/>
      <c r="B89" s="994"/>
      <c r="C89" s="48"/>
      <c r="D89" s="115"/>
      <c r="E89" s="116"/>
      <c r="F89" s="69"/>
      <c r="G89" s="51"/>
      <c r="H89" s="973"/>
      <c r="I89" s="70">
        <v>17930.101762615992</v>
      </c>
      <c r="J89" s="71">
        <v>15302.680876013859</v>
      </c>
      <c r="K89" s="53">
        <f t="shared" si="5"/>
        <v>33232.782638629855</v>
      </c>
      <c r="L89" s="54" t="s">
        <v>8</v>
      </c>
      <c r="M89" s="55" t="str">
        <f t="shared" si="4"/>
        <v/>
      </c>
      <c r="N89" s="968" t="s">
        <v>65</v>
      </c>
    </row>
    <row r="90" spans="1:14" ht="12" customHeight="1" thickBot="1" x14ac:dyDescent="0.25">
      <c r="A90" s="967"/>
      <c r="B90" s="995"/>
      <c r="C90" s="61"/>
      <c r="D90" s="117"/>
      <c r="E90" s="118"/>
      <c r="F90" s="72"/>
      <c r="G90" s="64"/>
      <c r="H90" s="973"/>
      <c r="I90" s="73">
        <v>15342.861195564194</v>
      </c>
      <c r="J90" s="74">
        <v>4367.7459244318179</v>
      </c>
      <c r="K90" s="66">
        <f t="shared" si="5"/>
        <v>19710.607119996013</v>
      </c>
      <c r="L90" s="67" t="s">
        <v>8</v>
      </c>
      <c r="M90" s="68" t="str">
        <f t="shared" si="4"/>
        <v/>
      </c>
      <c r="N90" s="969"/>
    </row>
    <row r="91" spans="1:14" ht="12" customHeight="1" x14ac:dyDescent="0.2">
      <c r="A91" s="966"/>
      <c r="B91" s="994"/>
      <c r="C91" s="48"/>
      <c r="D91" s="115"/>
      <c r="E91" s="116"/>
      <c r="F91" s="69"/>
      <c r="G91" s="51"/>
      <c r="H91" s="973"/>
      <c r="I91" s="70">
        <v>8384.070640873997</v>
      </c>
      <c r="J91" s="71">
        <v>6985.1907850565613</v>
      </c>
      <c r="K91" s="53">
        <f t="shared" si="5"/>
        <v>15369.261425930559</v>
      </c>
      <c r="L91" s="54" t="s">
        <v>8</v>
      </c>
      <c r="M91" s="55" t="str">
        <f t="shared" si="4"/>
        <v/>
      </c>
      <c r="N91" s="968" t="s">
        <v>65</v>
      </c>
    </row>
    <row r="92" spans="1:14" ht="12" customHeight="1" thickBot="1" x14ac:dyDescent="0.25">
      <c r="A92" s="967"/>
      <c r="B92" s="995"/>
      <c r="C92" s="61"/>
      <c r="D92" s="117"/>
      <c r="E92" s="118"/>
      <c r="F92" s="72"/>
      <c r="G92" s="64"/>
      <c r="H92" s="973"/>
      <c r="I92" s="73">
        <v>13441.665830460561</v>
      </c>
      <c r="J92" s="74">
        <v>8149.1594776098682</v>
      </c>
      <c r="K92" s="66">
        <f t="shared" si="5"/>
        <v>21590.825308070431</v>
      </c>
      <c r="L92" s="67" t="s">
        <v>8</v>
      </c>
      <c r="M92" s="68" t="str">
        <f t="shared" si="4"/>
        <v/>
      </c>
      <c r="N92" s="969"/>
    </row>
    <row r="93" spans="1:14" ht="12" customHeight="1" thickBot="1" x14ac:dyDescent="0.25">
      <c r="A93" s="128"/>
      <c r="B93" s="86"/>
      <c r="C93" s="77"/>
      <c r="D93" s="129"/>
      <c r="E93" s="130"/>
      <c r="F93" s="80"/>
      <c r="G93" s="81"/>
      <c r="H93" s="973"/>
      <c r="I93" s="82">
        <v>28761.053473213411</v>
      </c>
      <c r="J93" s="83">
        <v>28761.053473213411</v>
      </c>
      <c r="K93" s="84">
        <f t="shared" si="5"/>
        <v>57522.106946426822</v>
      </c>
      <c r="L93" s="85" t="s">
        <v>8</v>
      </c>
      <c r="M93" s="86" t="str">
        <f t="shared" si="4"/>
        <v/>
      </c>
      <c r="N93" s="87" t="s">
        <v>65</v>
      </c>
    </row>
    <row r="94" spans="1:14" ht="12" customHeight="1" x14ac:dyDescent="0.2">
      <c r="A94" s="966"/>
      <c r="B94" s="994"/>
      <c r="C94" s="48"/>
      <c r="D94" s="115"/>
      <c r="E94" s="116"/>
      <c r="F94" s="69"/>
      <c r="G94" s="51"/>
      <c r="H94" s="973"/>
      <c r="I94" s="70">
        <v>9749.4763562340977</v>
      </c>
      <c r="J94" s="71">
        <v>0</v>
      </c>
      <c r="K94" s="53">
        <f t="shared" si="5"/>
        <v>9749.4763562340977</v>
      </c>
      <c r="L94" s="54" t="s">
        <v>8</v>
      </c>
      <c r="M94" s="55" t="str">
        <f t="shared" si="4"/>
        <v/>
      </c>
      <c r="N94" s="968" t="s">
        <v>65</v>
      </c>
    </row>
    <row r="95" spans="1:14" ht="12" customHeight="1" thickBot="1" x14ac:dyDescent="0.25">
      <c r="A95" s="967"/>
      <c r="B95" s="995"/>
      <c r="C95" s="61"/>
      <c r="D95" s="117"/>
      <c r="E95" s="118"/>
      <c r="F95" s="72"/>
      <c r="G95" s="64"/>
      <c r="H95" s="973"/>
      <c r="I95" s="73">
        <v>40336.890115287599</v>
      </c>
      <c r="J95" s="74">
        <v>46461.832401057043</v>
      </c>
      <c r="K95" s="66">
        <f t="shared" si="5"/>
        <v>86798.722516344642</v>
      </c>
      <c r="L95" s="67" t="s">
        <v>8</v>
      </c>
      <c r="M95" s="68" t="str">
        <f t="shared" si="4"/>
        <v/>
      </c>
      <c r="N95" s="969"/>
    </row>
    <row r="96" spans="1:14" ht="12" customHeight="1" x14ac:dyDescent="0.2">
      <c r="A96" s="966"/>
      <c r="B96" s="994"/>
      <c r="C96" s="48"/>
      <c r="D96" s="115"/>
      <c r="E96" s="116"/>
      <c r="F96" s="69"/>
      <c r="G96" s="51"/>
      <c r="H96" s="973"/>
      <c r="I96" s="70">
        <v>29546.898443119389</v>
      </c>
      <c r="J96" s="71">
        <v>24754.201867471544</v>
      </c>
      <c r="K96" s="53">
        <f t="shared" si="5"/>
        <v>54301.100310590933</v>
      </c>
      <c r="L96" s="54" t="s">
        <v>8</v>
      </c>
      <c r="M96" s="55" t="str">
        <f t="shared" si="4"/>
        <v/>
      </c>
      <c r="N96" s="968" t="s">
        <v>65</v>
      </c>
    </row>
    <row r="97" spans="1:14" ht="12" customHeight="1" thickBot="1" x14ac:dyDescent="0.25">
      <c r="A97" s="967"/>
      <c r="B97" s="995"/>
      <c r="C97" s="61"/>
      <c r="D97" s="117"/>
      <c r="E97" s="118"/>
      <c r="F97" s="72"/>
      <c r="G97" s="64"/>
      <c r="H97" s="973"/>
      <c r="I97" s="73">
        <v>3278.7639369907661</v>
      </c>
      <c r="J97" s="72">
        <v>0</v>
      </c>
      <c r="K97" s="66">
        <f t="shared" si="5"/>
        <v>3278.7639369907661</v>
      </c>
      <c r="L97" s="67" t="s">
        <v>9</v>
      </c>
      <c r="M97" s="68" t="str">
        <f t="shared" si="4"/>
        <v/>
      </c>
      <c r="N97" s="969"/>
    </row>
    <row r="98" spans="1:14" ht="26.25" customHeight="1" thickBot="1" x14ac:dyDescent="0.25">
      <c r="A98" s="128"/>
      <c r="B98" s="86"/>
      <c r="C98" s="77"/>
      <c r="D98" s="129"/>
      <c r="E98" s="130"/>
      <c r="F98" s="80"/>
      <c r="G98" s="81"/>
      <c r="H98" s="973"/>
      <c r="I98" s="82">
        <v>31820.508684179695</v>
      </c>
      <c r="J98" s="83">
        <v>27238.402042552152</v>
      </c>
      <c r="K98" s="84">
        <f t="shared" si="5"/>
        <v>59058.910726731847</v>
      </c>
      <c r="L98" s="85" t="s">
        <v>8</v>
      </c>
      <c r="M98" s="86" t="str">
        <f t="shared" si="4"/>
        <v/>
      </c>
      <c r="N98" s="131" t="s">
        <v>67</v>
      </c>
    </row>
    <row r="99" spans="1:14" ht="12" customHeight="1" x14ac:dyDescent="0.2">
      <c r="A99" s="966"/>
      <c r="B99" s="994"/>
      <c r="C99" s="48"/>
      <c r="D99" s="115"/>
      <c r="E99" s="116"/>
      <c r="F99" s="69"/>
      <c r="G99" s="51"/>
      <c r="H99" s="973"/>
      <c r="I99" s="70">
        <v>18777.695538969412</v>
      </c>
      <c r="J99" s="71">
        <v>18777.695538969416</v>
      </c>
      <c r="K99" s="53">
        <f t="shared" si="5"/>
        <v>37555.391077938824</v>
      </c>
      <c r="L99" s="54" t="s">
        <v>8</v>
      </c>
      <c r="M99" s="55" t="str">
        <f t="shared" si="4"/>
        <v/>
      </c>
      <c r="N99" s="968" t="s">
        <v>65</v>
      </c>
    </row>
    <row r="100" spans="1:14" ht="12" customHeight="1" thickBot="1" x14ac:dyDescent="0.25">
      <c r="A100" s="967"/>
      <c r="B100" s="995"/>
      <c r="C100" s="61"/>
      <c r="D100" s="117"/>
      <c r="E100" s="118"/>
      <c r="F100" s="72"/>
      <c r="G100" s="64"/>
      <c r="H100" s="973"/>
      <c r="I100" s="73">
        <v>7021.1597757102818</v>
      </c>
      <c r="J100" s="74">
        <v>2766.646374864572</v>
      </c>
      <c r="K100" s="66">
        <f t="shared" si="5"/>
        <v>9787.8061505748537</v>
      </c>
      <c r="L100" s="67" t="s">
        <v>8</v>
      </c>
      <c r="M100" s="68" t="str">
        <f t="shared" si="4"/>
        <v/>
      </c>
      <c r="N100" s="969"/>
    </row>
    <row r="101" spans="1:14" ht="12" customHeight="1" x14ac:dyDescent="0.2">
      <c r="A101" s="966"/>
      <c r="B101" s="994"/>
      <c r="C101" s="48"/>
      <c r="D101" s="115"/>
      <c r="E101" s="116"/>
      <c r="F101" s="69"/>
      <c r="G101" s="51"/>
      <c r="H101" s="973"/>
      <c r="I101" s="70">
        <v>10809.467739272135</v>
      </c>
      <c r="J101" s="71">
        <v>4658.514793823233</v>
      </c>
      <c r="K101" s="53">
        <f t="shared" si="5"/>
        <v>15467.982533095368</v>
      </c>
      <c r="L101" s="54" t="s">
        <v>8</v>
      </c>
      <c r="M101" s="55" t="str">
        <f t="shared" si="4"/>
        <v/>
      </c>
      <c r="N101" s="968" t="s">
        <v>65</v>
      </c>
    </row>
    <row r="102" spans="1:14" ht="12" customHeight="1" thickBot="1" x14ac:dyDescent="0.25">
      <c r="A102" s="967"/>
      <c r="B102" s="995"/>
      <c r="C102" s="61"/>
      <c r="D102" s="117"/>
      <c r="E102" s="118"/>
      <c r="F102" s="72"/>
      <c r="G102" s="64"/>
      <c r="H102" s="973"/>
      <c r="I102" s="73">
        <v>16597.786448036357</v>
      </c>
      <c r="J102" s="74">
        <v>22003.886084179503</v>
      </c>
      <c r="K102" s="66">
        <f t="shared" si="5"/>
        <v>38601.67253221586</v>
      </c>
      <c r="L102" s="67" t="s">
        <v>8</v>
      </c>
      <c r="M102" s="68" t="str">
        <f t="shared" si="4"/>
        <v/>
      </c>
      <c r="N102" s="969"/>
    </row>
    <row r="103" spans="1:14" ht="12" customHeight="1" thickBot="1" x14ac:dyDescent="0.25">
      <c r="A103" s="128"/>
      <c r="B103" s="86"/>
      <c r="C103" s="77"/>
      <c r="D103" s="129"/>
      <c r="E103" s="132"/>
      <c r="F103" s="80"/>
      <c r="G103" s="81"/>
      <c r="H103" s="973"/>
      <c r="I103" s="82">
        <v>43166.085277225095</v>
      </c>
      <c r="J103" s="83">
        <v>36347.405194486812</v>
      </c>
      <c r="K103" s="84">
        <f t="shared" si="5"/>
        <v>79513.490471711906</v>
      </c>
      <c r="L103" s="85" t="s">
        <v>8</v>
      </c>
      <c r="M103" s="86" t="str">
        <f t="shared" si="4"/>
        <v/>
      </c>
      <c r="N103" s="131" t="s">
        <v>68</v>
      </c>
    </row>
    <row r="104" spans="1:14" ht="12" customHeight="1" x14ac:dyDescent="0.2">
      <c r="A104" s="966"/>
      <c r="B104" s="994"/>
      <c r="C104" s="48"/>
      <c r="D104" s="115"/>
      <c r="E104" s="116"/>
      <c r="F104" s="69"/>
      <c r="G104" s="51"/>
      <c r="H104" s="973"/>
      <c r="I104" s="70">
        <v>15083.586340646525</v>
      </c>
      <c r="J104" s="71">
        <v>9442.0550194174757</v>
      </c>
      <c r="K104" s="53">
        <f t="shared" si="5"/>
        <v>24525.641360064001</v>
      </c>
      <c r="L104" s="54" t="s">
        <v>8</v>
      </c>
      <c r="M104" s="55" t="str">
        <f t="shared" si="4"/>
        <v/>
      </c>
      <c r="N104" s="990" t="s">
        <v>66</v>
      </c>
    </row>
    <row r="105" spans="1:14" ht="12" customHeight="1" x14ac:dyDescent="0.2">
      <c r="A105" s="988"/>
      <c r="B105" s="998"/>
      <c r="C105" s="44"/>
      <c r="D105" s="8"/>
      <c r="E105" s="9"/>
      <c r="F105" s="45"/>
      <c r="G105" s="56"/>
      <c r="H105" s="973"/>
      <c r="I105" s="88">
        <v>5379.0869038038072</v>
      </c>
      <c r="J105" s="89">
        <v>2606.1447975974024</v>
      </c>
      <c r="K105" s="58">
        <f t="shared" si="5"/>
        <v>7985.2317014012096</v>
      </c>
      <c r="L105" s="59" t="s">
        <v>8</v>
      </c>
      <c r="M105" s="60" t="str">
        <f t="shared" si="4"/>
        <v/>
      </c>
      <c r="N105" s="991"/>
    </row>
    <row r="106" spans="1:14" ht="12" customHeight="1" thickBot="1" x14ac:dyDescent="0.25">
      <c r="A106" s="967"/>
      <c r="B106" s="995"/>
      <c r="C106" s="61"/>
      <c r="D106" s="117"/>
      <c r="E106" s="118"/>
      <c r="F106" s="72"/>
      <c r="G106" s="64"/>
      <c r="H106" s="973"/>
      <c r="I106" s="73">
        <v>3420.9379849397592</v>
      </c>
      <c r="J106" s="74">
        <v>6020.1674979267718</v>
      </c>
      <c r="K106" s="66">
        <f t="shared" si="5"/>
        <v>9441.105482866531</v>
      </c>
      <c r="L106" s="67" t="s">
        <v>8</v>
      </c>
      <c r="M106" s="68" t="str">
        <f t="shared" si="4"/>
        <v/>
      </c>
      <c r="N106" s="992"/>
    </row>
    <row r="107" spans="1:14" ht="12" customHeight="1" x14ac:dyDescent="0.2">
      <c r="A107" s="966"/>
      <c r="B107" s="994"/>
      <c r="C107" s="48"/>
      <c r="D107" s="115"/>
      <c r="E107" s="116"/>
      <c r="F107" s="69"/>
      <c r="G107" s="51"/>
      <c r="H107" s="973"/>
      <c r="I107" s="70">
        <v>14839.296703738071</v>
      </c>
      <c r="J107" s="71">
        <v>14839.296703738071</v>
      </c>
      <c r="K107" s="53">
        <f t="shared" si="5"/>
        <v>29678.593407476143</v>
      </c>
      <c r="L107" s="54" t="s">
        <v>8</v>
      </c>
      <c r="M107" s="55" t="str">
        <f t="shared" si="4"/>
        <v/>
      </c>
      <c r="N107" s="990" t="s">
        <v>66</v>
      </c>
    </row>
    <row r="108" spans="1:14" ht="12" customHeight="1" x14ac:dyDescent="0.2">
      <c r="A108" s="988"/>
      <c r="B108" s="998"/>
      <c r="C108" s="44"/>
      <c r="D108" s="8"/>
      <c r="E108" s="9"/>
      <c r="F108" s="45"/>
      <c r="G108" s="56"/>
      <c r="H108" s="973"/>
      <c r="I108" s="88">
        <v>8099.1150410754299</v>
      </c>
      <c r="J108" s="89">
        <v>8099.1150410754299</v>
      </c>
      <c r="K108" s="58">
        <f t="shared" si="5"/>
        <v>16198.23008215086</v>
      </c>
      <c r="L108" s="59" t="s">
        <v>8</v>
      </c>
      <c r="M108" s="60" t="str">
        <f t="shared" si="4"/>
        <v/>
      </c>
      <c r="N108" s="991"/>
    </row>
    <row r="109" spans="1:14" ht="12" customHeight="1" thickBot="1" x14ac:dyDescent="0.25">
      <c r="A109" s="967"/>
      <c r="B109" s="995"/>
      <c r="C109" s="61"/>
      <c r="D109" s="117"/>
      <c r="E109" s="118"/>
      <c r="F109" s="72"/>
      <c r="G109" s="64"/>
      <c r="H109" s="974"/>
      <c r="I109" s="73">
        <v>6189.3038595109683</v>
      </c>
      <c r="J109" s="74">
        <v>6189.3038595109683</v>
      </c>
      <c r="K109" s="66">
        <f t="shared" si="5"/>
        <v>12378.607719021937</v>
      </c>
      <c r="L109" s="67" t="s">
        <v>8</v>
      </c>
      <c r="M109" s="68" t="str">
        <f t="shared" si="4"/>
        <v/>
      </c>
      <c r="N109" s="992"/>
    </row>
    <row r="110" spans="1:14" x14ac:dyDescent="0.2">
      <c r="M110" s="43"/>
    </row>
  </sheetData>
  <mergeCells count="149">
    <mergeCell ref="A107:A109"/>
    <mergeCell ref="B107:B109"/>
    <mergeCell ref="N107:N109"/>
    <mergeCell ref="A101:A102"/>
    <mergeCell ref="B101:B102"/>
    <mergeCell ref="N101:N102"/>
    <mergeCell ref="A104:A106"/>
    <mergeCell ref="B104:B106"/>
    <mergeCell ref="N104:N106"/>
    <mergeCell ref="A96:A97"/>
    <mergeCell ref="B96:B97"/>
    <mergeCell ref="N96:N97"/>
    <mergeCell ref="A99:A100"/>
    <mergeCell ref="B99:B100"/>
    <mergeCell ref="N99:N100"/>
    <mergeCell ref="A91:A92"/>
    <mergeCell ref="B91:B92"/>
    <mergeCell ref="N91:N92"/>
    <mergeCell ref="A94:A95"/>
    <mergeCell ref="B94:B95"/>
    <mergeCell ref="N94:N95"/>
    <mergeCell ref="A87:A88"/>
    <mergeCell ref="B87:B88"/>
    <mergeCell ref="N87:N88"/>
    <mergeCell ref="A89:A90"/>
    <mergeCell ref="B89:B90"/>
    <mergeCell ref="N89:N90"/>
    <mergeCell ref="A83:A84"/>
    <mergeCell ref="B83:B84"/>
    <mergeCell ref="N83:N84"/>
    <mergeCell ref="A85:A86"/>
    <mergeCell ref="B85:B86"/>
    <mergeCell ref="N85:N86"/>
    <mergeCell ref="A77:A79"/>
    <mergeCell ref="B77:B79"/>
    <mergeCell ref="N77:N79"/>
    <mergeCell ref="A80:A82"/>
    <mergeCell ref="B80:B82"/>
    <mergeCell ref="N80:N82"/>
    <mergeCell ref="A73:A74"/>
    <mergeCell ref="B73:B74"/>
    <mergeCell ref="N73:N74"/>
    <mergeCell ref="A75:A76"/>
    <mergeCell ref="B75:B76"/>
    <mergeCell ref="N75:N76"/>
    <mergeCell ref="A68:A70"/>
    <mergeCell ref="B68:B70"/>
    <mergeCell ref="N68:N70"/>
    <mergeCell ref="A71:A72"/>
    <mergeCell ref="B71:B72"/>
    <mergeCell ref="N71:N72"/>
    <mergeCell ref="A63:A64"/>
    <mergeCell ref="B63:B64"/>
    <mergeCell ref="N63:N64"/>
    <mergeCell ref="A65:A67"/>
    <mergeCell ref="B65:B67"/>
    <mergeCell ref="N65:N67"/>
    <mergeCell ref="A58:A60"/>
    <mergeCell ref="B58:B60"/>
    <mergeCell ref="N58:N60"/>
    <mergeCell ref="A61:A62"/>
    <mergeCell ref="B61:B62"/>
    <mergeCell ref="N61:N62"/>
    <mergeCell ref="A53:A54"/>
    <mergeCell ref="B53:B54"/>
    <mergeCell ref="N53:N54"/>
    <mergeCell ref="A56:A57"/>
    <mergeCell ref="B56:B57"/>
    <mergeCell ref="N56:N57"/>
    <mergeCell ref="A49:A50"/>
    <mergeCell ref="B49:B50"/>
    <mergeCell ref="N49:N50"/>
    <mergeCell ref="A51:A52"/>
    <mergeCell ref="B51:B52"/>
    <mergeCell ref="N51:N52"/>
    <mergeCell ref="A44:A46"/>
    <mergeCell ref="B44:B46"/>
    <mergeCell ref="N44:N46"/>
    <mergeCell ref="A47:A48"/>
    <mergeCell ref="B47:B48"/>
    <mergeCell ref="N47:N48"/>
    <mergeCell ref="A39:A41"/>
    <mergeCell ref="B39:B41"/>
    <mergeCell ref="N39:N41"/>
    <mergeCell ref="A42:A43"/>
    <mergeCell ref="B42:B43"/>
    <mergeCell ref="N42:N43"/>
    <mergeCell ref="A33:A34"/>
    <mergeCell ref="B33:B34"/>
    <mergeCell ref="N33:N34"/>
    <mergeCell ref="A36:A38"/>
    <mergeCell ref="B36:B38"/>
    <mergeCell ref="N36:N38"/>
    <mergeCell ref="A29:A30"/>
    <mergeCell ref="B29:B30"/>
    <mergeCell ref="N29:N30"/>
    <mergeCell ref="A31:A32"/>
    <mergeCell ref="B31:B32"/>
    <mergeCell ref="N31:N32"/>
    <mergeCell ref="A25:A26"/>
    <mergeCell ref="B25:B26"/>
    <mergeCell ref="N25:N26"/>
    <mergeCell ref="A27:A28"/>
    <mergeCell ref="B27:B28"/>
    <mergeCell ref="N27:N28"/>
    <mergeCell ref="A23:A24"/>
    <mergeCell ref="B23:B24"/>
    <mergeCell ref="N23:N24"/>
    <mergeCell ref="A17:A18"/>
    <mergeCell ref="B17:B18"/>
    <mergeCell ref="N17:N18"/>
    <mergeCell ref="A19:A20"/>
    <mergeCell ref="B19:B20"/>
    <mergeCell ref="N19:N20"/>
    <mergeCell ref="B15:B16"/>
    <mergeCell ref="N15:N16"/>
    <mergeCell ref="A8:A9"/>
    <mergeCell ref="B8:B9"/>
    <mergeCell ref="N8:N9"/>
    <mergeCell ref="A10:A12"/>
    <mergeCell ref="B10:B12"/>
    <mergeCell ref="N10:N12"/>
    <mergeCell ref="A21:A22"/>
    <mergeCell ref="B21:B22"/>
    <mergeCell ref="N21:N22"/>
    <mergeCell ref="M1:M2"/>
    <mergeCell ref="N1:N2"/>
    <mergeCell ref="A3:A5"/>
    <mergeCell ref="B3:B5"/>
    <mergeCell ref="N3:N5"/>
    <mergeCell ref="A6:A7"/>
    <mergeCell ref="B6:B7"/>
    <mergeCell ref="N6:N7"/>
    <mergeCell ref="G1:G2"/>
    <mergeCell ref="H1:H109"/>
    <mergeCell ref="I1:I2"/>
    <mergeCell ref="J1:J2"/>
    <mergeCell ref="K1:K2"/>
    <mergeCell ref="L1:L2"/>
    <mergeCell ref="A1:A2"/>
    <mergeCell ref="B1:B2"/>
    <mergeCell ref="C1:C2"/>
    <mergeCell ref="D1:D2"/>
    <mergeCell ref="E1:E2"/>
    <mergeCell ref="F1:F2"/>
    <mergeCell ref="A13:A14"/>
    <mergeCell ref="B13:B14"/>
    <mergeCell ref="N13:N14"/>
    <mergeCell ref="A15:A16"/>
  </mergeCells>
  <conditionalFormatting sqref="N3:N1048576">
    <cfRule type="containsText" dxfId="0" priority="1" operator="containsText" text="NO CUMPLE">
      <formula>NOT(ISERROR(SEARCH("NO CUMPLE",N3)))</formula>
    </cfRule>
  </conditionalFormatting>
  <pageMargins left="0.75" right="0.75" top="1" bottom="1" header="0.5" footer="0.5"/>
  <pageSetup orientation="portrait" horizontalDpi="4294967292"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70C0"/>
  </sheetPr>
  <dimension ref="A1:D9150"/>
  <sheetViews>
    <sheetView showGridLines="0" topLeftCell="A9128" workbookViewId="0">
      <selection activeCell="B8751" sqref="B8751"/>
    </sheetView>
  </sheetViews>
  <sheetFormatPr baseColWidth="10" defaultColWidth="8" defaultRowHeight="15.75" x14ac:dyDescent="0.25"/>
  <cols>
    <col min="1" max="1" width="21.75" customWidth="1"/>
    <col min="2" max="2" width="26.125" customWidth="1"/>
    <col min="3" max="3" width="47.25" customWidth="1"/>
    <col min="4" max="4" width="19.25" customWidth="1"/>
    <col min="5" max="16384" width="8" style="231"/>
  </cols>
  <sheetData>
    <row r="1" spans="1:4" ht="15" customHeight="1" x14ac:dyDescent="0.25">
      <c r="A1" s="1000" t="s">
        <v>111</v>
      </c>
      <c r="B1" s="1000"/>
      <c r="C1" s="1000"/>
      <c r="D1" s="1000"/>
    </row>
    <row r="2" spans="1:4" ht="15.75" customHeight="1" thickBot="1" x14ac:dyDescent="0.3">
      <c r="A2" s="1001" t="s">
        <v>112</v>
      </c>
      <c r="B2" s="1001"/>
      <c r="C2" s="1001"/>
      <c r="D2" s="1001"/>
    </row>
    <row r="3" spans="1:4" ht="16.5" thickTop="1" x14ac:dyDescent="0.25">
      <c r="A3" s="550" t="s">
        <v>110</v>
      </c>
    </row>
    <row r="4" spans="1:4" ht="15" customHeight="1" x14ac:dyDescent="0.25">
      <c r="A4" s="1002" t="s">
        <v>113</v>
      </c>
      <c r="B4" s="1002"/>
      <c r="C4" s="1002"/>
      <c r="D4" s="1002"/>
    </row>
    <row r="5" spans="1:4" ht="15" x14ac:dyDescent="0.25">
      <c r="A5" s="1002" t="s">
        <v>110</v>
      </c>
      <c r="B5" s="1002"/>
      <c r="C5" s="1002"/>
      <c r="D5" s="1002"/>
    </row>
    <row r="6" spans="1:4" ht="15" customHeight="1" x14ac:dyDescent="0.25">
      <c r="A6" s="1002" t="s">
        <v>294</v>
      </c>
      <c r="B6" s="1002"/>
      <c r="C6" s="1002"/>
      <c r="D6" s="1002"/>
    </row>
    <row r="7" spans="1:4" x14ac:dyDescent="0.25">
      <c r="A7" s="550" t="s">
        <v>110</v>
      </c>
    </row>
    <row r="8" spans="1:4" ht="54" customHeight="1" x14ac:dyDescent="0.25">
      <c r="A8" s="551" t="s">
        <v>114</v>
      </c>
      <c r="B8" s="552" t="s">
        <v>111</v>
      </c>
    </row>
    <row r="9" spans="1:4" ht="16.149999999999999" customHeight="1" x14ac:dyDescent="0.25">
      <c r="A9" s="553">
        <v>33569</v>
      </c>
      <c r="B9" s="554">
        <v>693.32</v>
      </c>
    </row>
    <row r="10" spans="1:4" ht="16.149999999999999" customHeight="1" x14ac:dyDescent="0.25">
      <c r="A10" s="553">
        <v>33570</v>
      </c>
      <c r="B10" s="555">
        <v>693.99</v>
      </c>
    </row>
    <row r="11" spans="1:4" ht="16.149999999999999" customHeight="1" x14ac:dyDescent="0.25">
      <c r="A11" s="553">
        <v>33571</v>
      </c>
      <c r="B11" s="554">
        <v>694.7</v>
      </c>
    </row>
    <row r="12" spans="1:4" ht="16.149999999999999" customHeight="1" x14ac:dyDescent="0.25">
      <c r="A12" s="553">
        <v>33572</v>
      </c>
      <c r="B12" s="555">
        <v>694.7</v>
      </c>
    </row>
    <row r="13" spans="1:4" ht="16.149999999999999" customHeight="1" x14ac:dyDescent="0.25">
      <c r="A13" s="553">
        <v>33573</v>
      </c>
      <c r="B13" s="554">
        <v>643.41999999999996</v>
      </c>
    </row>
    <row r="14" spans="1:4" ht="16.149999999999999" customHeight="1" x14ac:dyDescent="0.25">
      <c r="A14" s="553">
        <v>33574</v>
      </c>
      <c r="B14" s="555">
        <v>643.41999999999996</v>
      </c>
    </row>
    <row r="15" spans="1:4" ht="16.149999999999999" customHeight="1" x14ac:dyDescent="0.25">
      <c r="A15" s="553">
        <v>33575</v>
      </c>
      <c r="B15" s="554">
        <v>639.22</v>
      </c>
    </row>
    <row r="16" spans="1:4" ht="16.149999999999999" customHeight="1" x14ac:dyDescent="0.25">
      <c r="A16" s="553">
        <v>33576</v>
      </c>
      <c r="B16" s="555">
        <v>635.70000000000005</v>
      </c>
    </row>
    <row r="17" spans="1:2" ht="16.149999999999999" customHeight="1" x14ac:dyDescent="0.25">
      <c r="A17" s="553">
        <v>33577</v>
      </c>
      <c r="B17" s="554">
        <v>631.51</v>
      </c>
    </row>
    <row r="18" spans="1:2" ht="16.149999999999999" customHeight="1" x14ac:dyDescent="0.25">
      <c r="A18" s="553">
        <v>33578</v>
      </c>
      <c r="B18" s="555">
        <v>627.16</v>
      </c>
    </row>
    <row r="19" spans="1:2" ht="16.149999999999999" customHeight="1" x14ac:dyDescent="0.25">
      <c r="A19" s="553">
        <v>33579</v>
      </c>
      <c r="B19" s="554">
        <v>638.05999999999995</v>
      </c>
    </row>
    <row r="20" spans="1:2" ht="16.149999999999999" customHeight="1" x14ac:dyDescent="0.25">
      <c r="A20" s="553">
        <v>33580</v>
      </c>
      <c r="B20" s="555">
        <v>638.05999999999995</v>
      </c>
    </row>
    <row r="21" spans="1:2" ht="16.149999999999999" customHeight="1" x14ac:dyDescent="0.25">
      <c r="A21" s="553">
        <v>33581</v>
      </c>
      <c r="B21" s="554">
        <v>638.05999999999995</v>
      </c>
    </row>
    <row r="22" spans="1:2" ht="16.149999999999999" customHeight="1" x14ac:dyDescent="0.25">
      <c r="A22" s="553">
        <v>33582</v>
      </c>
      <c r="B22" s="555">
        <v>622.91999999999996</v>
      </c>
    </row>
    <row r="23" spans="1:2" ht="16.149999999999999" customHeight="1" x14ac:dyDescent="0.25">
      <c r="A23" s="553">
        <v>33583</v>
      </c>
      <c r="B23" s="554">
        <v>627.46</v>
      </c>
    </row>
    <row r="24" spans="1:2" ht="16.149999999999999" customHeight="1" x14ac:dyDescent="0.25">
      <c r="A24" s="553">
        <v>33584</v>
      </c>
      <c r="B24" s="555">
        <v>633.09</v>
      </c>
    </row>
    <row r="25" spans="1:2" ht="16.149999999999999" customHeight="1" x14ac:dyDescent="0.25">
      <c r="A25" s="553">
        <v>33585</v>
      </c>
      <c r="B25" s="554">
        <v>632.35</v>
      </c>
    </row>
    <row r="26" spans="1:2" ht="16.149999999999999" customHeight="1" x14ac:dyDescent="0.25">
      <c r="A26" s="553">
        <v>33586</v>
      </c>
      <c r="B26" s="555">
        <v>630.91</v>
      </c>
    </row>
    <row r="27" spans="1:2" ht="16.149999999999999" customHeight="1" x14ac:dyDescent="0.25">
      <c r="A27" s="553">
        <v>33587</v>
      </c>
      <c r="B27" s="554">
        <v>630.91</v>
      </c>
    </row>
    <row r="28" spans="1:2" ht="16.149999999999999" customHeight="1" x14ac:dyDescent="0.25">
      <c r="A28" s="553">
        <v>33588</v>
      </c>
      <c r="B28" s="555">
        <v>630.91</v>
      </c>
    </row>
    <row r="29" spans="1:2" ht="16.149999999999999" customHeight="1" x14ac:dyDescent="0.25">
      <c r="A29" s="553">
        <v>33589</v>
      </c>
      <c r="B29" s="554">
        <v>626.23</v>
      </c>
    </row>
    <row r="30" spans="1:2" ht="16.149999999999999" customHeight="1" x14ac:dyDescent="0.25">
      <c r="A30" s="553">
        <v>33590</v>
      </c>
      <c r="B30" s="555">
        <v>626.52</v>
      </c>
    </row>
    <row r="31" spans="1:2" ht="16.149999999999999" customHeight="1" x14ac:dyDescent="0.25">
      <c r="A31" s="553">
        <v>33591</v>
      </c>
      <c r="B31" s="554">
        <v>633.35</v>
      </c>
    </row>
    <row r="32" spans="1:2" ht="16.149999999999999" customHeight="1" x14ac:dyDescent="0.25">
      <c r="A32" s="553">
        <v>33592</v>
      </c>
      <c r="B32" s="555">
        <v>621.71</v>
      </c>
    </row>
    <row r="33" spans="1:2" ht="16.149999999999999" customHeight="1" x14ac:dyDescent="0.25">
      <c r="A33" s="553">
        <v>33593</v>
      </c>
      <c r="B33" s="554">
        <v>620.62</v>
      </c>
    </row>
    <row r="34" spans="1:2" ht="16.149999999999999" customHeight="1" x14ac:dyDescent="0.25">
      <c r="A34" s="553">
        <v>33594</v>
      </c>
      <c r="B34" s="555">
        <v>620.62</v>
      </c>
    </row>
    <row r="35" spans="1:2" ht="16.149999999999999" customHeight="1" x14ac:dyDescent="0.25">
      <c r="A35" s="553">
        <v>33595</v>
      </c>
      <c r="B35" s="554">
        <v>620.62</v>
      </c>
    </row>
    <row r="36" spans="1:2" ht="16.149999999999999" customHeight="1" x14ac:dyDescent="0.25">
      <c r="A36" s="553">
        <v>33596</v>
      </c>
      <c r="B36" s="555">
        <v>622.95000000000005</v>
      </c>
    </row>
    <row r="37" spans="1:2" ht="16.149999999999999" customHeight="1" x14ac:dyDescent="0.25">
      <c r="A37" s="553">
        <v>33597</v>
      </c>
      <c r="B37" s="554">
        <v>622.95000000000005</v>
      </c>
    </row>
    <row r="38" spans="1:2" ht="16.149999999999999" customHeight="1" x14ac:dyDescent="0.25">
      <c r="A38" s="553">
        <v>33598</v>
      </c>
      <c r="B38" s="555">
        <v>622.95000000000005</v>
      </c>
    </row>
    <row r="39" spans="1:2" ht="16.149999999999999" customHeight="1" x14ac:dyDescent="0.25">
      <c r="A39" s="553">
        <v>33599</v>
      </c>
      <c r="B39" s="554">
        <v>631.63</v>
      </c>
    </row>
    <row r="40" spans="1:2" ht="16.149999999999999" customHeight="1" x14ac:dyDescent="0.25">
      <c r="A40" s="553">
        <v>33600</v>
      </c>
      <c r="B40" s="555">
        <v>632.37</v>
      </c>
    </row>
    <row r="41" spans="1:2" ht="16.149999999999999" customHeight="1" x14ac:dyDescent="0.25">
      <c r="A41" s="553">
        <v>33601</v>
      </c>
      <c r="B41" s="554">
        <v>632.37</v>
      </c>
    </row>
    <row r="42" spans="1:2" ht="16.149999999999999" customHeight="1" x14ac:dyDescent="0.25">
      <c r="A42" s="553">
        <v>33602</v>
      </c>
      <c r="B42" s="555">
        <v>632.37</v>
      </c>
    </row>
    <row r="43" spans="1:2" ht="16.149999999999999" customHeight="1" x14ac:dyDescent="0.25">
      <c r="A43" s="553">
        <v>33603</v>
      </c>
      <c r="B43" s="554">
        <v>632.37</v>
      </c>
    </row>
    <row r="44" spans="1:2" ht="16.149999999999999" customHeight="1" x14ac:dyDescent="0.25">
      <c r="A44" s="553">
        <v>33604</v>
      </c>
      <c r="B44" s="555">
        <v>632.37</v>
      </c>
    </row>
    <row r="45" spans="1:2" ht="16.149999999999999" customHeight="1" x14ac:dyDescent="0.25">
      <c r="A45" s="553">
        <v>33605</v>
      </c>
      <c r="B45" s="554">
        <v>638.61</v>
      </c>
    </row>
    <row r="46" spans="1:2" ht="16.149999999999999" customHeight="1" x14ac:dyDescent="0.25">
      <c r="A46" s="553">
        <v>33606</v>
      </c>
      <c r="B46" s="555">
        <v>632.58000000000004</v>
      </c>
    </row>
    <row r="47" spans="1:2" ht="16.149999999999999" customHeight="1" x14ac:dyDescent="0.25">
      <c r="A47" s="553">
        <v>33607</v>
      </c>
      <c r="B47" s="554">
        <v>638.07000000000005</v>
      </c>
    </row>
    <row r="48" spans="1:2" ht="16.149999999999999" customHeight="1" x14ac:dyDescent="0.25">
      <c r="A48" s="553">
        <v>33608</v>
      </c>
      <c r="B48" s="555">
        <v>638.07000000000005</v>
      </c>
    </row>
    <row r="49" spans="1:2" ht="16.149999999999999" customHeight="1" x14ac:dyDescent="0.25">
      <c r="A49" s="553">
        <v>33609</v>
      </c>
      <c r="B49" s="554">
        <v>638.07000000000005</v>
      </c>
    </row>
    <row r="50" spans="1:2" ht="16.149999999999999" customHeight="1" x14ac:dyDescent="0.25">
      <c r="A50" s="553">
        <v>33610</v>
      </c>
      <c r="B50" s="555">
        <v>638.07000000000005</v>
      </c>
    </row>
    <row r="51" spans="1:2" ht="16.149999999999999" customHeight="1" x14ac:dyDescent="0.25">
      <c r="A51" s="553">
        <v>33611</v>
      </c>
      <c r="B51" s="554">
        <v>638.16999999999996</v>
      </c>
    </row>
    <row r="52" spans="1:2" ht="16.149999999999999" customHeight="1" x14ac:dyDescent="0.25">
      <c r="A52" s="553">
        <v>33612</v>
      </c>
      <c r="B52" s="555">
        <v>638.61</v>
      </c>
    </row>
    <row r="53" spans="1:2" ht="16.149999999999999" customHeight="1" x14ac:dyDescent="0.25">
      <c r="A53" s="553">
        <v>33613</v>
      </c>
      <c r="B53" s="554">
        <v>637.86</v>
      </c>
    </row>
    <row r="54" spans="1:2" ht="16.149999999999999" customHeight="1" x14ac:dyDescent="0.25">
      <c r="A54" s="553">
        <v>33614</v>
      </c>
      <c r="B54" s="555">
        <v>645.04</v>
      </c>
    </row>
    <row r="55" spans="1:2" ht="16.149999999999999" customHeight="1" x14ac:dyDescent="0.25">
      <c r="A55" s="553">
        <v>33615</v>
      </c>
      <c r="B55" s="554">
        <v>645.04</v>
      </c>
    </row>
    <row r="56" spans="1:2" ht="16.149999999999999" customHeight="1" x14ac:dyDescent="0.25">
      <c r="A56" s="553">
        <v>33616</v>
      </c>
      <c r="B56" s="555">
        <v>645.04</v>
      </c>
    </row>
    <row r="57" spans="1:2" ht="16.149999999999999" customHeight="1" x14ac:dyDescent="0.25">
      <c r="A57" s="553">
        <v>33617</v>
      </c>
      <c r="B57" s="554">
        <v>659.74</v>
      </c>
    </row>
    <row r="58" spans="1:2" ht="16.149999999999999" customHeight="1" x14ac:dyDescent="0.25">
      <c r="A58" s="553">
        <v>33618</v>
      </c>
      <c r="B58" s="555">
        <v>657.49</v>
      </c>
    </row>
    <row r="59" spans="1:2" ht="16.149999999999999" customHeight="1" x14ac:dyDescent="0.25">
      <c r="A59" s="553">
        <v>33619</v>
      </c>
      <c r="B59" s="554">
        <v>653.45000000000005</v>
      </c>
    </row>
    <row r="60" spans="1:2" ht="16.149999999999999" customHeight="1" x14ac:dyDescent="0.25">
      <c r="A60" s="553">
        <v>33620</v>
      </c>
      <c r="B60" s="555">
        <v>652.91</v>
      </c>
    </row>
    <row r="61" spans="1:2" ht="16.149999999999999" customHeight="1" x14ac:dyDescent="0.25">
      <c r="A61" s="553">
        <v>33621</v>
      </c>
      <c r="B61" s="554">
        <v>645.35</v>
      </c>
    </row>
    <row r="62" spans="1:2" ht="16.149999999999999" customHeight="1" x14ac:dyDescent="0.25">
      <c r="A62" s="553">
        <v>33622</v>
      </c>
      <c r="B62" s="555">
        <v>645.35</v>
      </c>
    </row>
    <row r="63" spans="1:2" ht="16.149999999999999" customHeight="1" x14ac:dyDescent="0.25">
      <c r="A63" s="553">
        <v>33623</v>
      </c>
      <c r="B63" s="554">
        <v>645.35</v>
      </c>
    </row>
    <row r="64" spans="1:2" ht="16.149999999999999" customHeight="1" x14ac:dyDescent="0.25">
      <c r="A64" s="553">
        <v>33624</v>
      </c>
      <c r="B64" s="555">
        <v>645.97</v>
      </c>
    </row>
    <row r="65" spans="1:2" ht="16.149999999999999" customHeight="1" x14ac:dyDescent="0.25">
      <c r="A65" s="553">
        <v>33625</v>
      </c>
      <c r="B65" s="554">
        <v>647.04</v>
      </c>
    </row>
    <row r="66" spans="1:2" ht="16.149999999999999" customHeight="1" x14ac:dyDescent="0.25">
      <c r="A66" s="553">
        <v>33626</v>
      </c>
      <c r="B66" s="555">
        <v>647.01</v>
      </c>
    </row>
    <row r="67" spans="1:2" ht="16.149999999999999" customHeight="1" x14ac:dyDescent="0.25">
      <c r="A67" s="553">
        <v>33627</v>
      </c>
      <c r="B67" s="554">
        <v>647.01</v>
      </c>
    </row>
    <row r="68" spans="1:2" ht="16.149999999999999" customHeight="1" x14ac:dyDescent="0.25">
      <c r="A68" s="553">
        <v>33628</v>
      </c>
      <c r="B68" s="555">
        <v>644.83000000000004</v>
      </c>
    </row>
    <row r="69" spans="1:2" ht="16.149999999999999" customHeight="1" x14ac:dyDescent="0.25">
      <c r="A69" s="553">
        <v>33629</v>
      </c>
      <c r="B69" s="554">
        <v>644.83000000000004</v>
      </c>
    </row>
    <row r="70" spans="1:2" ht="16.149999999999999" customHeight="1" x14ac:dyDescent="0.25">
      <c r="A70" s="553">
        <v>33630</v>
      </c>
      <c r="B70" s="555">
        <v>644.83000000000004</v>
      </c>
    </row>
    <row r="71" spans="1:2" ht="16.149999999999999" customHeight="1" x14ac:dyDescent="0.25">
      <c r="A71" s="553">
        <v>33631</v>
      </c>
      <c r="B71" s="554">
        <v>645.53</v>
      </c>
    </row>
    <row r="72" spans="1:2" ht="16.149999999999999" customHeight="1" x14ac:dyDescent="0.25">
      <c r="A72" s="553">
        <v>33632</v>
      </c>
      <c r="B72" s="555">
        <v>645.20000000000005</v>
      </c>
    </row>
    <row r="73" spans="1:2" ht="16.149999999999999" customHeight="1" x14ac:dyDescent="0.25">
      <c r="A73" s="553">
        <v>33633</v>
      </c>
      <c r="B73" s="554">
        <v>644.04</v>
      </c>
    </row>
    <row r="74" spans="1:2" ht="16.149999999999999" customHeight="1" x14ac:dyDescent="0.25">
      <c r="A74" s="553">
        <v>33634</v>
      </c>
      <c r="B74" s="555">
        <v>644.27</v>
      </c>
    </row>
    <row r="75" spans="1:2" ht="16.149999999999999" customHeight="1" x14ac:dyDescent="0.25">
      <c r="A75" s="553">
        <v>33635</v>
      </c>
      <c r="B75" s="554">
        <v>640.52</v>
      </c>
    </row>
    <row r="76" spans="1:2" ht="16.149999999999999" customHeight="1" x14ac:dyDescent="0.25">
      <c r="A76" s="553">
        <v>33636</v>
      </c>
      <c r="B76" s="555">
        <v>640.52</v>
      </c>
    </row>
    <row r="77" spans="1:2" ht="16.149999999999999" customHeight="1" x14ac:dyDescent="0.25">
      <c r="A77" s="553">
        <v>33637</v>
      </c>
      <c r="B77" s="554">
        <v>640.52</v>
      </c>
    </row>
    <row r="78" spans="1:2" ht="16.149999999999999" customHeight="1" x14ac:dyDescent="0.25">
      <c r="A78" s="553">
        <v>33638</v>
      </c>
      <c r="B78" s="555">
        <v>640.52</v>
      </c>
    </row>
    <row r="79" spans="1:2" ht="16.149999999999999" customHeight="1" x14ac:dyDescent="0.25">
      <c r="A79" s="553">
        <v>33639</v>
      </c>
      <c r="B79" s="554">
        <v>638.01</v>
      </c>
    </row>
    <row r="80" spans="1:2" ht="16.149999999999999" customHeight="1" x14ac:dyDescent="0.25">
      <c r="A80" s="553">
        <v>33640</v>
      </c>
      <c r="B80" s="555">
        <v>637.65</v>
      </c>
    </row>
    <row r="81" spans="1:2" ht="16.149999999999999" customHeight="1" x14ac:dyDescent="0.25">
      <c r="A81" s="553">
        <v>33641</v>
      </c>
      <c r="B81" s="554">
        <v>636.9</v>
      </c>
    </row>
    <row r="82" spans="1:2" ht="16.149999999999999" customHeight="1" x14ac:dyDescent="0.25">
      <c r="A82" s="553">
        <v>33642</v>
      </c>
      <c r="B82" s="555">
        <v>635.34</v>
      </c>
    </row>
    <row r="83" spans="1:2" ht="16.149999999999999" customHeight="1" x14ac:dyDescent="0.25">
      <c r="A83" s="553">
        <v>33643</v>
      </c>
      <c r="B83" s="554">
        <v>635.34</v>
      </c>
    </row>
    <row r="84" spans="1:2" ht="16.149999999999999" customHeight="1" x14ac:dyDescent="0.25">
      <c r="A84" s="553">
        <v>33644</v>
      </c>
      <c r="B84" s="555">
        <v>635.34</v>
      </c>
    </row>
    <row r="85" spans="1:2" ht="16.149999999999999" customHeight="1" x14ac:dyDescent="0.25">
      <c r="A85" s="553">
        <v>33645</v>
      </c>
      <c r="B85" s="554">
        <v>634.74</v>
      </c>
    </row>
    <row r="86" spans="1:2" ht="16.149999999999999" customHeight="1" x14ac:dyDescent="0.25">
      <c r="A86" s="553">
        <v>33646</v>
      </c>
      <c r="B86" s="555">
        <v>634.59</v>
      </c>
    </row>
    <row r="87" spans="1:2" ht="16.149999999999999" customHeight="1" x14ac:dyDescent="0.25">
      <c r="A87" s="553">
        <v>33647</v>
      </c>
      <c r="B87" s="554">
        <v>634.66999999999996</v>
      </c>
    </row>
    <row r="88" spans="1:2" ht="16.149999999999999" customHeight="1" x14ac:dyDescent="0.25">
      <c r="A88" s="553">
        <v>33648</v>
      </c>
      <c r="B88" s="555">
        <v>635.6</v>
      </c>
    </row>
    <row r="89" spans="1:2" ht="16.149999999999999" customHeight="1" x14ac:dyDescent="0.25">
      <c r="A89" s="553">
        <v>33649</v>
      </c>
      <c r="B89" s="554">
        <v>634.74</v>
      </c>
    </row>
    <row r="90" spans="1:2" ht="16.149999999999999" customHeight="1" x14ac:dyDescent="0.25">
      <c r="A90" s="553">
        <v>33650</v>
      </c>
      <c r="B90" s="555">
        <v>634.74</v>
      </c>
    </row>
    <row r="91" spans="1:2" ht="16.149999999999999" customHeight="1" x14ac:dyDescent="0.25">
      <c r="A91" s="553">
        <v>33651</v>
      </c>
      <c r="B91" s="554">
        <v>634.74</v>
      </c>
    </row>
    <row r="92" spans="1:2" ht="16.149999999999999" customHeight="1" x14ac:dyDescent="0.25">
      <c r="A92" s="553">
        <v>33652</v>
      </c>
      <c r="B92" s="555">
        <v>635.66</v>
      </c>
    </row>
    <row r="93" spans="1:2" ht="16.149999999999999" customHeight="1" x14ac:dyDescent="0.25">
      <c r="A93" s="553">
        <v>33653</v>
      </c>
      <c r="B93" s="554">
        <v>635.21</v>
      </c>
    </row>
    <row r="94" spans="1:2" ht="16.149999999999999" customHeight="1" x14ac:dyDescent="0.25">
      <c r="A94" s="553">
        <v>33654</v>
      </c>
      <c r="B94" s="555">
        <v>634.92999999999995</v>
      </c>
    </row>
    <row r="95" spans="1:2" ht="16.149999999999999" customHeight="1" x14ac:dyDescent="0.25">
      <c r="A95" s="553">
        <v>33655</v>
      </c>
      <c r="B95" s="554">
        <v>633.30999999999995</v>
      </c>
    </row>
    <row r="96" spans="1:2" ht="16.149999999999999" customHeight="1" x14ac:dyDescent="0.25">
      <c r="A96" s="553">
        <v>33656</v>
      </c>
      <c r="B96" s="555">
        <v>633.03</v>
      </c>
    </row>
    <row r="97" spans="1:2" ht="16.149999999999999" customHeight="1" x14ac:dyDescent="0.25">
      <c r="A97" s="553">
        <v>33657</v>
      </c>
      <c r="B97" s="554">
        <v>633.03</v>
      </c>
    </row>
    <row r="98" spans="1:2" ht="16.149999999999999" customHeight="1" x14ac:dyDescent="0.25">
      <c r="A98" s="553">
        <v>33658</v>
      </c>
      <c r="B98" s="555">
        <v>633.03</v>
      </c>
    </row>
    <row r="99" spans="1:2" ht="16.149999999999999" customHeight="1" x14ac:dyDescent="0.25">
      <c r="A99" s="553">
        <v>33659</v>
      </c>
      <c r="B99" s="554">
        <v>633.54999999999995</v>
      </c>
    </row>
    <row r="100" spans="1:2" ht="16.149999999999999" customHeight="1" x14ac:dyDescent="0.25">
      <c r="A100" s="553">
        <v>33660</v>
      </c>
      <c r="B100" s="555">
        <v>633.74</v>
      </c>
    </row>
    <row r="101" spans="1:2" ht="16.149999999999999" customHeight="1" x14ac:dyDescent="0.25">
      <c r="A101" s="553">
        <v>33661</v>
      </c>
      <c r="B101" s="554">
        <v>634.05999999999995</v>
      </c>
    </row>
    <row r="102" spans="1:2" ht="16.149999999999999" customHeight="1" x14ac:dyDescent="0.25">
      <c r="A102" s="553">
        <v>33662</v>
      </c>
      <c r="B102" s="555">
        <v>633.91</v>
      </c>
    </row>
    <row r="103" spans="1:2" ht="16.149999999999999" customHeight="1" x14ac:dyDescent="0.25">
      <c r="A103" s="553">
        <v>33663</v>
      </c>
      <c r="B103" s="554">
        <v>636.54</v>
      </c>
    </row>
    <row r="104" spans="1:2" ht="16.149999999999999" customHeight="1" x14ac:dyDescent="0.25">
      <c r="A104" s="553">
        <v>33664</v>
      </c>
      <c r="B104" s="555">
        <v>636.54</v>
      </c>
    </row>
    <row r="105" spans="1:2" ht="16.149999999999999" customHeight="1" x14ac:dyDescent="0.25">
      <c r="A105" s="553">
        <v>33665</v>
      </c>
      <c r="B105" s="554">
        <v>636.54</v>
      </c>
    </row>
    <row r="106" spans="1:2" ht="16.149999999999999" customHeight="1" x14ac:dyDescent="0.25">
      <c r="A106" s="553">
        <v>33666</v>
      </c>
      <c r="B106" s="555">
        <v>640.95000000000005</v>
      </c>
    </row>
    <row r="107" spans="1:2" ht="16.149999999999999" customHeight="1" x14ac:dyDescent="0.25">
      <c r="A107" s="553">
        <v>33667</v>
      </c>
      <c r="B107" s="554">
        <v>636.04999999999995</v>
      </c>
    </row>
    <row r="108" spans="1:2" ht="16.149999999999999" customHeight="1" x14ac:dyDescent="0.25">
      <c r="A108" s="553">
        <v>33668</v>
      </c>
      <c r="B108" s="555">
        <v>635.86</v>
      </c>
    </row>
    <row r="109" spans="1:2" ht="16.149999999999999" customHeight="1" x14ac:dyDescent="0.25">
      <c r="A109" s="553">
        <v>33669</v>
      </c>
      <c r="B109" s="554">
        <v>636.73</v>
      </c>
    </row>
    <row r="110" spans="1:2" ht="16.149999999999999" customHeight="1" x14ac:dyDescent="0.25">
      <c r="A110" s="553">
        <v>33670</v>
      </c>
      <c r="B110" s="555">
        <v>636.22</v>
      </c>
    </row>
    <row r="111" spans="1:2" ht="16.149999999999999" customHeight="1" x14ac:dyDescent="0.25">
      <c r="A111" s="553">
        <v>33671</v>
      </c>
      <c r="B111" s="554">
        <v>636.22</v>
      </c>
    </row>
    <row r="112" spans="1:2" ht="16.149999999999999" customHeight="1" x14ac:dyDescent="0.25">
      <c r="A112" s="553">
        <v>33672</v>
      </c>
      <c r="B112" s="555">
        <v>636.22</v>
      </c>
    </row>
    <row r="113" spans="1:2" ht="16.149999999999999" customHeight="1" x14ac:dyDescent="0.25">
      <c r="A113" s="553">
        <v>33673</v>
      </c>
      <c r="B113" s="554">
        <v>635.88</v>
      </c>
    </row>
    <row r="114" spans="1:2" ht="16.149999999999999" customHeight="1" x14ac:dyDescent="0.25">
      <c r="A114" s="553">
        <v>33674</v>
      </c>
      <c r="B114" s="555">
        <v>639.78</v>
      </c>
    </row>
    <row r="115" spans="1:2" ht="16.149999999999999" customHeight="1" x14ac:dyDescent="0.25">
      <c r="A115" s="553">
        <v>33675</v>
      </c>
      <c r="B115" s="554">
        <v>639.38</v>
      </c>
    </row>
    <row r="116" spans="1:2" ht="16.149999999999999" customHeight="1" x14ac:dyDescent="0.25">
      <c r="A116" s="553">
        <v>33676</v>
      </c>
      <c r="B116" s="555">
        <v>641.29</v>
      </c>
    </row>
    <row r="117" spans="1:2" ht="16.149999999999999" customHeight="1" x14ac:dyDescent="0.25">
      <c r="A117" s="553">
        <v>33677</v>
      </c>
      <c r="B117" s="554">
        <v>642</v>
      </c>
    </row>
    <row r="118" spans="1:2" ht="16.149999999999999" customHeight="1" x14ac:dyDescent="0.25">
      <c r="A118" s="553">
        <v>33678</v>
      </c>
      <c r="B118" s="555">
        <v>642</v>
      </c>
    </row>
    <row r="119" spans="1:2" ht="16.149999999999999" customHeight="1" x14ac:dyDescent="0.25">
      <c r="A119" s="553">
        <v>33679</v>
      </c>
      <c r="B119" s="554">
        <v>642</v>
      </c>
    </row>
    <row r="120" spans="1:2" ht="16.149999999999999" customHeight="1" x14ac:dyDescent="0.25">
      <c r="A120" s="553">
        <v>33680</v>
      </c>
      <c r="B120" s="555">
        <v>644.13</v>
      </c>
    </row>
    <row r="121" spans="1:2" ht="16.149999999999999" customHeight="1" x14ac:dyDescent="0.25">
      <c r="A121" s="553">
        <v>33681</v>
      </c>
      <c r="B121" s="554">
        <v>643.83000000000004</v>
      </c>
    </row>
    <row r="122" spans="1:2" ht="16.149999999999999" customHeight="1" x14ac:dyDescent="0.25">
      <c r="A122" s="553">
        <v>33682</v>
      </c>
      <c r="B122" s="555">
        <v>642.59</v>
      </c>
    </row>
    <row r="123" spans="1:2" ht="16.149999999999999" customHeight="1" x14ac:dyDescent="0.25">
      <c r="A123" s="553">
        <v>33683</v>
      </c>
      <c r="B123" s="554">
        <v>641.53</v>
      </c>
    </row>
    <row r="124" spans="1:2" ht="16.149999999999999" customHeight="1" x14ac:dyDescent="0.25">
      <c r="A124" s="553">
        <v>33684</v>
      </c>
      <c r="B124" s="555">
        <v>640.37</v>
      </c>
    </row>
    <row r="125" spans="1:2" ht="16.149999999999999" customHeight="1" x14ac:dyDescent="0.25">
      <c r="A125" s="553">
        <v>33685</v>
      </c>
      <c r="B125" s="554">
        <v>640.37</v>
      </c>
    </row>
    <row r="126" spans="1:2" ht="16.149999999999999" customHeight="1" x14ac:dyDescent="0.25">
      <c r="A126" s="553">
        <v>33686</v>
      </c>
      <c r="B126" s="555">
        <v>640.37</v>
      </c>
    </row>
    <row r="127" spans="1:2" ht="16.149999999999999" customHeight="1" x14ac:dyDescent="0.25">
      <c r="A127" s="553">
        <v>33687</v>
      </c>
      <c r="B127" s="554">
        <v>640.37</v>
      </c>
    </row>
    <row r="128" spans="1:2" ht="16.149999999999999" customHeight="1" x14ac:dyDescent="0.25">
      <c r="A128" s="553">
        <v>33688</v>
      </c>
      <c r="B128" s="555">
        <v>642</v>
      </c>
    </row>
    <row r="129" spans="1:2" ht="16.149999999999999" customHeight="1" x14ac:dyDescent="0.25">
      <c r="A129" s="553">
        <v>33689</v>
      </c>
      <c r="B129" s="554">
        <v>641.80999999999995</v>
      </c>
    </row>
    <row r="130" spans="1:2" ht="16.149999999999999" customHeight="1" x14ac:dyDescent="0.25">
      <c r="A130" s="553">
        <v>33690</v>
      </c>
      <c r="B130" s="555">
        <v>641.22</v>
      </c>
    </row>
    <row r="131" spans="1:2" ht="16.149999999999999" customHeight="1" x14ac:dyDescent="0.25">
      <c r="A131" s="553">
        <v>33691</v>
      </c>
      <c r="B131" s="554">
        <v>647.24</v>
      </c>
    </row>
    <row r="132" spans="1:2" ht="16.149999999999999" customHeight="1" x14ac:dyDescent="0.25">
      <c r="A132" s="553">
        <v>33692</v>
      </c>
      <c r="B132" s="555">
        <v>647.24</v>
      </c>
    </row>
    <row r="133" spans="1:2" ht="16.149999999999999" customHeight="1" x14ac:dyDescent="0.25">
      <c r="A133" s="553">
        <v>33693</v>
      </c>
      <c r="B133" s="554">
        <v>647.24</v>
      </c>
    </row>
    <row r="134" spans="1:2" ht="16.149999999999999" customHeight="1" x14ac:dyDescent="0.25">
      <c r="A134" s="553">
        <v>33694</v>
      </c>
      <c r="B134" s="555">
        <v>641.59</v>
      </c>
    </row>
    <row r="135" spans="1:2" ht="16.149999999999999" customHeight="1" x14ac:dyDescent="0.25">
      <c r="A135" s="553">
        <v>33695</v>
      </c>
      <c r="B135" s="554">
        <v>641.98</v>
      </c>
    </row>
    <row r="136" spans="1:2" ht="16.149999999999999" customHeight="1" x14ac:dyDescent="0.25">
      <c r="A136" s="553">
        <v>33696</v>
      </c>
      <c r="B136" s="555">
        <v>645.14</v>
      </c>
    </row>
    <row r="137" spans="1:2" ht="16.149999999999999" customHeight="1" x14ac:dyDescent="0.25">
      <c r="A137" s="553">
        <v>33697</v>
      </c>
      <c r="B137" s="554">
        <v>644.77</v>
      </c>
    </row>
    <row r="138" spans="1:2" ht="16.149999999999999" customHeight="1" x14ac:dyDescent="0.25">
      <c r="A138" s="553">
        <v>33698</v>
      </c>
      <c r="B138" s="555">
        <v>643.11</v>
      </c>
    </row>
    <row r="139" spans="1:2" ht="16.149999999999999" customHeight="1" x14ac:dyDescent="0.25">
      <c r="A139" s="553">
        <v>33699</v>
      </c>
      <c r="B139" s="554">
        <v>643.11</v>
      </c>
    </row>
    <row r="140" spans="1:2" ht="16.149999999999999" customHeight="1" x14ac:dyDescent="0.25">
      <c r="A140" s="553">
        <v>33700</v>
      </c>
      <c r="B140" s="555">
        <v>643.11</v>
      </c>
    </row>
    <row r="141" spans="1:2" ht="16.149999999999999" customHeight="1" x14ac:dyDescent="0.25">
      <c r="A141" s="553">
        <v>33701</v>
      </c>
      <c r="B141" s="554">
        <v>645.73</v>
      </c>
    </row>
    <row r="142" spans="1:2" ht="16.149999999999999" customHeight="1" x14ac:dyDescent="0.25">
      <c r="A142" s="553">
        <v>33702</v>
      </c>
      <c r="B142" s="555">
        <v>643.98</v>
      </c>
    </row>
    <row r="143" spans="1:2" ht="16.149999999999999" customHeight="1" x14ac:dyDescent="0.25">
      <c r="A143" s="553">
        <v>33703</v>
      </c>
      <c r="B143" s="554">
        <v>644.61</v>
      </c>
    </row>
    <row r="144" spans="1:2" ht="16.149999999999999" customHeight="1" x14ac:dyDescent="0.25">
      <c r="A144" s="553">
        <v>33704</v>
      </c>
      <c r="B144" s="555">
        <v>646.5</v>
      </c>
    </row>
    <row r="145" spans="1:2" ht="16.149999999999999" customHeight="1" x14ac:dyDescent="0.25">
      <c r="A145" s="553">
        <v>33705</v>
      </c>
      <c r="B145" s="554">
        <v>647.28</v>
      </c>
    </row>
    <row r="146" spans="1:2" ht="16.149999999999999" customHeight="1" x14ac:dyDescent="0.25">
      <c r="A146" s="553">
        <v>33706</v>
      </c>
      <c r="B146" s="555">
        <v>647.28</v>
      </c>
    </row>
    <row r="147" spans="1:2" ht="16.149999999999999" customHeight="1" x14ac:dyDescent="0.25">
      <c r="A147" s="553">
        <v>33707</v>
      </c>
      <c r="B147" s="554">
        <v>647.28</v>
      </c>
    </row>
    <row r="148" spans="1:2" ht="16.149999999999999" customHeight="1" x14ac:dyDescent="0.25">
      <c r="A148" s="553">
        <v>33708</v>
      </c>
      <c r="B148" s="555">
        <v>649.48</v>
      </c>
    </row>
    <row r="149" spans="1:2" ht="16.149999999999999" customHeight="1" x14ac:dyDescent="0.25">
      <c r="A149" s="553">
        <v>33709</v>
      </c>
      <c r="B149" s="554">
        <v>655.66</v>
      </c>
    </row>
    <row r="150" spans="1:2" ht="16.149999999999999" customHeight="1" x14ac:dyDescent="0.25">
      <c r="A150" s="553">
        <v>33710</v>
      </c>
      <c r="B150" s="555">
        <v>657.97</v>
      </c>
    </row>
    <row r="151" spans="1:2" ht="16.149999999999999" customHeight="1" x14ac:dyDescent="0.25">
      <c r="A151" s="553">
        <v>33711</v>
      </c>
      <c r="B151" s="554">
        <v>657.97</v>
      </c>
    </row>
    <row r="152" spans="1:2" ht="16.149999999999999" customHeight="1" x14ac:dyDescent="0.25">
      <c r="A152" s="553">
        <v>33712</v>
      </c>
      <c r="B152" s="555">
        <v>657.97</v>
      </c>
    </row>
    <row r="153" spans="1:2" ht="16.149999999999999" customHeight="1" x14ac:dyDescent="0.25">
      <c r="A153" s="553">
        <v>33713</v>
      </c>
      <c r="B153" s="554">
        <v>657.97</v>
      </c>
    </row>
    <row r="154" spans="1:2" ht="16.149999999999999" customHeight="1" x14ac:dyDescent="0.25">
      <c r="A154" s="553">
        <v>33714</v>
      </c>
      <c r="B154" s="555">
        <v>657.97</v>
      </c>
    </row>
    <row r="155" spans="1:2" ht="16.149999999999999" customHeight="1" x14ac:dyDescent="0.25">
      <c r="A155" s="553">
        <v>33715</v>
      </c>
      <c r="B155" s="554">
        <v>655.32000000000005</v>
      </c>
    </row>
    <row r="156" spans="1:2" ht="16.149999999999999" customHeight="1" x14ac:dyDescent="0.25">
      <c r="A156" s="553">
        <v>33716</v>
      </c>
      <c r="B156" s="555">
        <v>652.57000000000005</v>
      </c>
    </row>
    <row r="157" spans="1:2" ht="16.149999999999999" customHeight="1" x14ac:dyDescent="0.25">
      <c r="A157" s="553">
        <v>33717</v>
      </c>
      <c r="B157" s="554">
        <v>651.48</v>
      </c>
    </row>
    <row r="158" spans="1:2" ht="16.149999999999999" customHeight="1" x14ac:dyDescent="0.25">
      <c r="A158" s="553">
        <v>33718</v>
      </c>
      <c r="B158" s="555">
        <v>650.24</v>
      </c>
    </row>
    <row r="159" spans="1:2" ht="16.149999999999999" customHeight="1" x14ac:dyDescent="0.25">
      <c r="A159" s="553">
        <v>33719</v>
      </c>
      <c r="B159" s="554">
        <v>651.36</v>
      </c>
    </row>
    <row r="160" spans="1:2" ht="16.149999999999999" customHeight="1" x14ac:dyDescent="0.25">
      <c r="A160" s="553">
        <v>33720</v>
      </c>
      <c r="B160" s="555">
        <v>651.36</v>
      </c>
    </row>
    <row r="161" spans="1:2" ht="16.149999999999999" customHeight="1" x14ac:dyDescent="0.25">
      <c r="A161" s="553">
        <v>33721</v>
      </c>
      <c r="B161" s="554">
        <v>651.36</v>
      </c>
    </row>
    <row r="162" spans="1:2" ht="16.149999999999999" customHeight="1" x14ac:dyDescent="0.25">
      <c r="A162" s="553">
        <v>33722</v>
      </c>
      <c r="B162" s="555">
        <v>650.30999999999995</v>
      </c>
    </row>
    <row r="163" spans="1:2" ht="16.149999999999999" customHeight="1" x14ac:dyDescent="0.25">
      <c r="A163" s="553">
        <v>33723</v>
      </c>
      <c r="B163" s="554">
        <v>651.95000000000005</v>
      </c>
    </row>
    <row r="164" spans="1:2" ht="16.149999999999999" customHeight="1" x14ac:dyDescent="0.25">
      <c r="A164" s="553">
        <v>33724</v>
      </c>
      <c r="B164" s="555">
        <v>653.83000000000004</v>
      </c>
    </row>
    <row r="165" spans="1:2" ht="16.149999999999999" customHeight="1" x14ac:dyDescent="0.25">
      <c r="A165" s="553">
        <v>33725</v>
      </c>
      <c r="B165" s="554">
        <v>653.58000000000004</v>
      </c>
    </row>
    <row r="166" spans="1:2" ht="16.149999999999999" customHeight="1" x14ac:dyDescent="0.25">
      <c r="A166" s="553">
        <v>33726</v>
      </c>
      <c r="B166" s="555">
        <v>653.58000000000004</v>
      </c>
    </row>
    <row r="167" spans="1:2" ht="16.149999999999999" customHeight="1" x14ac:dyDescent="0.25">
      <c r="A167" s="553">
        <v>33727</v>
      </c>
      <c r="B167" s="554">
        <v>653.58000000000004</v>
      </c>
    </row>
    <row r="168" spans="1:2" ht="16.149999999999999" customHeight="1" x14ac:dyDescent="0.25">
      <c r="A168" s="553">
        <v>33728</v>
      </c>
      <c r="B168" s="555">
        <v>653.58000000000004</v>
      </c>
    </row>
    <row r="169" spans="1:2" ht="16.149999999999999" customHeight="1" x14ac:dyDescent="0.25">
      <c r="A169" s="553">
        <v>33729</v>
      </c>
      <c r="B169" s="554">
        <v>653.1</v>
      </c>
    </row>
    <row r="170" spans="1:2" ht="16.149999999999999" customHeight="1" x14ac:dyDescent="0.25">
      <c r="A170" s="553">
        <v>33730</v>
      </c>
      <c r="B170" s="555">
        <v>653.70000000000005</v>
      </c>
    </row>
    <row r="171" spans="1:2" ht="16.149999999999999" customHeight="1" x14ac:dyDescent="0.25">
      <c r="A171" s="553">
        <v>33731</v>
      </c>
      <c r="B171" s="554">
        <v>654.74</v>
      </c>
    </row>
    <row r="172" spans="1:2" ht="16.149999999999999" customHeight="1" x14ac:dyDescent="0.25">
      <c r="A172" s="553">
        <v>33732</v>
      </c>
      <c r="B172" s="555">
        <v>656.4</v>
      </c>
    </row>
    <row r="173" spans="1:2" ht="16.149999999999999" customHeight="1" x14ac:dyDescent="0.25">
      <c r="A173" s="553">
        <v>33733</v>
      </c>
      <c r="B173" s="554">
        <v>657.91</v>
      </c>
    </row>
    <row r="174" spans="1:2" ht="16.149999999999999" customHeight="1" x14ac:dyDescent="0.25">
      <c r="A174" s="553">
        <v>33734</v>
      </c>
      <c r="B174" s="555">
        <v>657.91</v>
      </c>
    </row>
    <row r="175" spans="1:2" ht="16.149999999999999" customHeight="1" x14ac:dyDescent="0.25">
      <c r="A175" s="553">
        <v>33735</v>
      </c>
      <c r="B175" s="554">
        <v>657.91</v>
      </c>
    </row>
    <row r="176" spans="1:2" ht="16.149999999999999" customHeight="1" x14ac:dyDescent="0.25">
      <c r="A176" s="553">
        <v>33736</v>
      </c>
      <c r="B176" s="555">
        <v>658.52</v>
      </c>
    </row>
    <row r="177" spans="1:2" ht="16.149999999999999" customHeight="1" x14ac:dyDescent="0.25">
      <c r="A177" s="553">
        <v>33737</v>
      </c>
      <c r="B177" s="554">
        <v>660.57</v>
      </c>
    </row>
    <row r="178" spans="1:2" ht="16.149999999999999" customHeight="1" x14ac:dyDescent="0.25">
      <c r="A178" s="553">
        <v>33738</v>
      </c>
      <c r="B178" s="555">
        <v>660.88</v>
      </c>
    </row>
    <row r="179" spans="1:2" ht="16.149999999999999" customHeight="1" x14ac:dyDescent="0.25">
      <c r="A179" s="553">
        <v>33739</v>
      </c>
      <c r="B179" s="554">
        <v>663.43</v>
      </c>
    </row>
    <row r="180" spans="1:2" ht="16.149999999999999" customHeight="1" x14ac:dyDescent="0.25">
      <c r="A180" s="553">
        <v>33740</v>
      </c>
      <c r="B180" s="555">
        <v>663.58</v>
      </c>
    </row>
    <row r="181" spans="1:2" ht="16.149999999999999" customHeight="1" x14ac:dyDescent="0.25">
      <c r="A181" s="553">
        <v>33741</v>
      </c>
      <c r="B181" s="554">
        <v>663.58</v>
      </c>
    </row>
    <row r="182" spans="1:2" ht="16.149999999999999" customHeight="1" x14ac:dyDescent="0.25">
      <c r="A182" s="553">
        <v>33742</v>
      </c>
      <c r="B182" s="555">
        <v>663.58</v>
      </c>
    </row>
    <row r="183" spans="1:2" ht="16.149999999999999" customHeight="1" x14ac:dyDescent="0.25">
      <c r="A183" s="553">
        <v>33743</v>
      </c>
      <c r="B183" s="554">
        <v>663.75</v>
      </c>
    </row>
    <row r="184" spans="1:2" ht="16.149999999999999" customHeight="1" x14ac:dyDescent="0.25">
      <c r="A184" s="553">
        <v>33744</v>
      </c>
      <c r="B184" s="555">
        <v>664.5</v>
      </c>
    </row>
    <row r="185" spans="1:2" ht="16.149999999999999" customHeight="1" x14ac:dyDescent="0.25">
      <c r="A185" s="553">
        <v>33745</v>
      </c>
      <c r="B185" s="554">
        <v>663.1</v>
      </c>
    </row>
    <row r="186" spans="1:2" ht="16.149999999999999" customHeight="1" x14ac:dyDescent="0.25">
      <c r="A186" s="553">
        <v>33746</v>
      </c>
      <c r="B186" s="555">
        <v>662.6</v>
      </c>
    </row>
    <row r="187" spans="1:2" ht="16.149999999999999" customHeight="1" x14ac:dyDescent="0.25">
      <c r="A187" s="553">
        <v>33747</v>
      </c>
      <c r="B187" s="554">
        <v>662.11</v>
      </c>
    </row>
    <row r="188" spans="1:2" ht="16.149999999999999" customHeight="1" x14ac:dyDescent="0.25">
      <c r="A188" s="553">
        <v>33748</v>
      </c>
      <c r="B188" s="555">
        <v>662.11</v>
      </c>
    </row>
    <row r="189" spans="1:2" ht="16.149999999999999" customHeight="1" x14ac:dyDescent="0.25">
      <c r="A189" s="553">
        <v>33749</v>
      </c>
      <c r="B189" s="554">
        <v>662.11</v>
      </c>
    </row>
    <row r="190" spans="1:2" ht="16.149999999999999" customHeight="1" x14ac:dyDescent="0.25">
      <c r="A190" s="553">
        <v>33750</v>
      </c>
      <c r="B190" s="555">
        <v>662.15</v>
      </c>
    </row>
    <row r="191" spans="1:2" ht="16.149999999999999" customHeight="1" x14ac:dyDescent="0.25">
      <c r="A191" s="553">
        <v>33751</v>
      </c>
      <c r="B191" s="554">
        <v>660.46</v>
      </c>
    </row>
    <row r="192" spans="1:2" ht="16.149999999999999" customHeight="1" x14ac:dyDescent="0.25">
      <c r="A192" s="553">
        <v>33752</v>
      </c>
      <c r="B192" s="555">
        <v>660.16</v>
      </c>
    </row>
    <row r="193" spans="1:2" ht="16.149999999999999" customHeight="1" x14ac:dyDescent="0.25">
      <c r="A193" s="553">
        <v>33753</v>
      </c>
      <c r="B193" s="554">
        <v>660.99</v>
      </c>
    </row>
    <row r="194" spans="1:2" ht="16.149999999999999" customHeight="1" x14ac:dyDescent="0.25">
      <c r="A194" s="553">
        <v>33754</v>
      </c>
      <c r="B194" s="555">
        <v>664.37</v>
      </c>
    </row>
    <row r="195" spans="1:2" ht="16.149999999999999" customHeight="1" x14ac:dyDescent="0.25">
      <c r="A195" s="553">
        <v>33755</v>
      </c>
      <c r="B195" s="554">
        <v>664.37</v>
      </c>
    </row>
    <row r="196" spans="1:2" ht="16.149999999999999" customHeight="1" x14ac:dyDescent="0.25">
      <c r="A196" s="553">
        <v>33756</v>
      </c>
      <c r="B196" s="555">
        <v>664.37</v>
      </c>
    </row>
    <row r="197" spans="1:2" ht="16.149999999999999" customHeight="1" x14ac:dyDescent="0.25">
      <c r="A197" s="553">
        <v>33757</v>
      </c>
      <c r="B197" s="554">
        <v>664.37</v>
      </c>
    </row>
    <row r="198" spans="1:2" ht="16.149999999999999" customHeight="1" x14ac:dyDescent="0.25">
      <c r="A198" s="553">
        <v>33758</v>
      </c>
      <c r="B198" s="555">
        <v>666.11</v>
      </c>
    </row>
    <row r="199" spans="1:2" ht="16.149999999999999" customHeight="1" x14ac:dyDescent="0.25">
      <c r="A199" s="553">
        <v>33759</v>
      </c>
      <c r="B199" s="554">
        <v>664.3</v>
      </c>
    </row>
    <row r="200" spans="1:2" ht="16.149999999999999" customHeight="1" x14ac:dyDescent="0.25">
      <c r="A200" s="553">
        <v>33760</v>
      </c>
      <c r="B200" s="555">
        <v>666.47</v>
      </c>
    </row>
    <row r="201" spans="1:2" ht="16.149999999999999" customHeight="1" x14ac:dyDescent="0.25">
      <c r="A201" s="553">
        <v>33761</v>
      </c>
      <c r="B201" s="554">
        <v>664.36</v>
      </c>
    </row>
    <row r="202" spans="1:2" ht="16.149999999999999" customHeight="1" x14ac:dyDescent="0.25">
      <c r="A202" s="553">
        <v>33762</v>
      </c>
      <c r="B202" s="555">
        <v>664.36</v>
      </c>
    </row>
    <row r="203" spans="1:2" ht="16.149999999999999" customHeight="1" x14ac:dyDescent="0.25">
      <c r="A203" s="553">
        <v>33763</v>
      </c>
      <c r="B203" s="554">
        <v>664.36</v>
      </c>
    </row>
    <row r="204" spans="1:2" ht="16.149999999999999" customHeight="1" x14ac:dyDescent="0.25">
      <c r="A204" s="553">
        <v>33764</v>
      </c>
      <c r="B204" s="555">
        <v>665.91</v>
      </c>
    </row>
    <row r="205" spans="1:2" ht="16.149999999999999" customHeight="1" x14ac:dyDescent="0.25">
      <c r="A205" s="553">
        <v>33765</v>
      </c>
      <c r="B205" s="554">
        <v>665.92</v>
      </c>
    </row>
    <row r="206" spans="1:2" ht="16.149999999999999" customHeight="1" x14ac:dyDescent="0.25">
      <c r="A206" s="553">
        <v>33766</v>
      </c>
      <c r="B206" s="555">
        <v>667.96</v>
      </c>
    </row>
    <row r="207" spans="1:2" ht="16.149999999999999" customHeight="1" x14ac:dyDescent="0.25">
      <c r="A207" s="553">
        <v>33767</v>
      </c>
      <c r="B207" s="554">
        <v>667.52</v>
      </c>
    </row>
    <row r="208" spans="1:2" ht="16.149999999999999" customHeight="1" x14ac:dyDescent="0.25">
      <c r="A208" s="553">
        <v>33768</v>
      </c>
      <c r="B208" s="555">
        <v>669.55</v>
      </c>
    </row>
    <row r="209" spans="1:2" ht="16.149999999999999" customHeight="1" x14ac:dyDescent="0.25">
      <c r="A209" s="553">
        <v>33769</v>
      </c>
      <c r="B209" s="554">
        <v>669.55</v>
      </c>
    </row>
    <row r="210" spans="1:2" ht="16.149999999999999" customHeight="1" x14ac:dyDescent="0.25">
      <c r="A210" s="553">
        <v>33770</v>
      </c>
      <c r="B210" s="555">
        <v>669.55</v>
      </c>
    </row>
    <row r="211" spans="1:2" ht="16.149999999999999" customHeight="1" x14ac:dyDescent="0.25">
      <c r="A211" s="553">
        <v>33771</v>
      </c>
      <c r="B211" s="554">
        <v>671.36</v>
      </c>
    </row>
    <row r="212" spans="1:2" ht="16.149999999999999" customHeight="1" x14ac:dyDescent="0.25">
      <c r="A212" s="553">
        <v>33772</v>
      </c>
      <c r="B212" s="555">
        <v>675.76</v>
      </c>
    </row>
    <row r="213" spans="1:2" ht="16.149999999999999" customHeight="1" x14ac:dyDescent="0.25">
      <c r="A213" s="553">
        <v>33773</v>
      </c>
      <c r="B213" s="554">
        <v>680.17</v>
      </c>
    </row>
    <row r="214" spans="1:2" ht="16.149999999999999" customHeight="1" x14ac:dyDescent="0.25">
      <c r="A214" s="553">
        <v>33774</v>
      </c>
      <c r="B214" s="555">
        <v>678.25</v>
      </c>
    </row>
    <row r="215" spans="1:2" ht="16.149999999999999" customHeight="1" x14ac:dyDescent="0.25">
      <c r="A215" s="553">
        <v>33775</v>
      </c>
      <c r="B215" s="554">
        <v>683.37</v>
      </c>
    </row>
    <row r="216" spans="1:2" ht="16.149999999999999" customHeight="1" x14ac:dyDescent="0.25">
      <c r="A216" s="553">
        <v>33776</v>
      </c>
      <c r="B216" s="555">
        <v>683.37</v>
      </c>
    </row>
    <row r="217" spans="1:2" ht="16.149999999999999" customHeight="1" x14ac:dyDescent="0.25">
      <c r="A217" s="553">
        <v>33777</v>
      </c>
      <c r="B217" s="554">
        <v>683.37</v>
      </c>
    </row>
    <row r="218" spans="1:2" ht="16.149999999999999" customHeight="1" x14ac:dyDescent="0.25">
      <c r="A218" s="553">
        <v>33778</v>
      </c>
      <c r="B218" s="555">
        <v>683.37</v>
      </c>
    </row>
    <row r="219" spans="1:2" ht="16.149999999999999" customHeight="1" x14ac:dyDescent="0.25">
      <c r="A219" s="553">
        <v>33779</v>
      </c>
      <c r="B219" s="554">
        <v>690.08</v>
      </c>
    </row>
    <row r="220" spans="1:2" ht="16.149999999999999" customHeight="1" x14ac:dyDescent="0.25">
      <c r="A220" s="553">
        <v>33780</v>
      </c>
      <c r="B220" s="555">
        <v>699.09</v>
      </c>
    </row>
    <row r="221" spans="1:2" ht="16.149999999999999" customHeight="1" x14ac:dyDescent="0.25">
      <c r="A221" s="553">
        <v>33781</v>
      </c>
      <c r="B221" s="554">
        <v>701.83</v>
      </c>
    </row>
    <row r="222" spans="1:2" ht="16.149999999999999" customHeight="1" x14ac:dyDescent="0.25">
      <c r="A222" s="553">
        <v>33782</v>
      </c>
      <c r="B222" s="555">
        <v>697.57</v>
      </c>
    </row>
    <row r="223" spans="1:2" ht="16.149999999999999" customHeight="1" x14ac:dyDescent="0.25">
      <c r="A223" s="553">
        <v>33783</v>
      </c>
      <c r="B223" s="554">
        <v>697.57</v>
      </c>
    </row>
    <row r="224" spans="1:2" ht="16.149999999999999" customHeight="1" x14ac:dyDescent="0.25">
      <c r="A224" s="553">
        <v>33784</v>
      </c>
      <c r="B224" s="555">
        <v>697.57</v>
      </c>
    </row>
    <row r="225" spans="1:2" ht="16.149999999999999" customHeight="1" x14ac:dyDescent="0.25">
      <c r="A225" s="553">
        <v>33785</v>
      </c>
      <c r="B225" s="554">
        <v>697.57</v>
      </c>
    </row>
    <row r="226" spans="1:2" ht="16.149999999999999" customHeight="1" x14ac:dyDescent="0.25">
      <c r="A226" s="553">
        <v>33786</v>
      </c>
      <c r="B226" s="555">
        <v>695.36</v>
      </c>
    </row>
    <row r="227" spans="1:2" ht="16.149999999999999" customHeight="1" x14ac:dyDescent="0.25">
      <c r="A227" s="553">
        <v>33787</v>
      </c>
      <c r="B227" s="554">
        <v>694.43</v>
      </c>
    </row>
    <row r="228" spans="1:2" ht="16.149999999999999" customHeight="1" x14ac:dyDescent="0.25">
      <c r="A228" s="553">
        <v>33788</v>
      </c>
      <c r="B228" s="555">
        <v>693.71</v>
      </c>
    </row>
    <row r="229" spans="1:2" ht="16.149999999999999" customHeight="1" x14ac:dyDescent="0.25">
      <c r="A229" s="553">
        <v>33789</v>
      </c>
      <c r="B229" s="554">
        <v>693.4</v>
      </c>
    </row>
    <row r="230" spans="1:2" ht="16.149999999999999" customHeight="1" x14ac:dyDescent="0.25">
      <c r="A230" s="553">
        <v>33790</v>
      </c>
      <c r="B230" s="555">
        <v>693.4</v>
      </c>
    </row>
    <row r="231" spans="1:2" ht="16.149999999999999" customHeight="1" x14ac:dyDescent="0.25">
      <c r="A231" s="553">
        <v>33791</v>
      </c>
      <c r="B231" s="554">
        <v>693.4</v>
      </c>
    </row>
    <row r="232" spans="1:2" ht="16.149999999999999" customHeight="1" x14ac:dyDescent="0.25">
      <c r="A232" s="553">
        <v>33792</v>
      </c>
      <c r="B232" s="555">
        <v>696.12</v>
      </c>
    </row>
    <row r="233" spans="1:2" ht="16.149999999999999" customHeight="1" x14ac:dyDescent="0.25">
      <c r="A233" s="553">
        <v>33793</v>
      </c>
      <c r="B233" s="554">
        <v>695.65</v>
      </c>
    </row>
    <row r="234" spans="1:2" ht="16.149999999999999" customHeight="1" x14ac:dyDescent="0.25">
      <c r="A234" s="553">
        <v>33794</v>
      </c>
      <c r="B234" s="555">
        <v>699.01</v>
      </c>
    </row>
    <row r="235" spans="1:2" ht="16.149999999999999" customHeight="1" x14ac:dyDescent="0.25">
      <c r="A235" s="553">
        <v>33795</v>
      </c>
      <c r="B235" s="554">
        <v>703.74</v>
      </c>
    </row>
    <row r="236" spans="1:2" ht="16.149999999999999" customHeight="1" x14ac:dyDescent="0.25">
      <c r="A236" s="553">
        <v>33796</v>
      </c>
      <c r="B236" s="555">
        <v>708.72</v>
      </c>
    </row>
    <row r="237" spans="1:2" ht="16.149999999999999" customHeight="1" x14ac:dyDescent="0.25">
      <c r="A237" s="553">
        <v>33797</v>
      </c>
      <c r="B237" s="554">
        <v>708.72</v>
      </c>
    </row>
    <row r="238" spans="1:2" ht="16.149999999999999" customHeight="1" x14ac:dyDescent="0.25">
      <c r="A238" s="553">
        <v>33798</v>
      </c>
      <c r="B238" s="555">
        <v>708.72</v>
      </c>
    </row>
    <row r="239" spans="1:2" ht="16.149999999999999" customHeight="1" x14ac:dyDescent="0.25">
      <c r="A239" s="553">
        <v>33799</v>
      </c>
      <c r="B239" s="554">
        <v>720.47</v>
      </c>
    </row>
    <row r="240" spans="1:2" ht="16.149999999999999" customHeight="1" x14ac:dyDescent="0.25">
      <c r="A240" s="553">
        <v>33800</v>
      </c>
      <c r="B240" s="555">
        <v>719.15</v>
      </c>
    </row>
    <row r="241" spans="1:2" ht="16.149999999999999" customHeight="1" x14ac:dyDescent="0.25">
      <c r="A241" s="553">
        <v>33801</v>
      </c>
      <c r="B241" s="554">
        <v>717.45</v>
      </c>
    </row>
    <row r="242" spans="1:2" ht="16.149999999999999" customHeight="1" x14ac:dyDescent="0.25">
      <c r="A242" s="553">
        <v>33802</v>
      </c>
      <c r="B242" s="555">
        <v>717.7</v>
      </c>
    </row>
    <row r="243" spans="1:2" ht="16.149999999999999" customHeight="1" x14ac:dyDescent="0.25">
      <c r="A243" s="553">
        <v>33803</v>
      </c>
      <c r="B243" s="554">
        <v>715.11</v>
      </c>
    </row>
    <row r="244" spans="1:2" ht="16.149999999999999" customHeight="1" x14ac:dyDescent="0.25">
      <c r="A244" s="553">
        <v>33804</v>
      </c>
      <c r="B244" s="555">
        <v>715.11</v>
      </c>
    </row>
    <row r="245" spans="1:2" ht="16.149999999999999" customHeight="1" x14ac:dyDescent="0.25">
      <c r="A245" s="553">
        <v>33805</v>
      </c>
      <c r="B245" s="554">
        <v>715.11</v>
      </c>
    </row>
    <row r="246" spans="1:2" ht="16.149999999999999" customHeight="1" x14ac:dyDescent="0.25">
      <c r="A246" s="553">
        <v>33806</v>
      </c>
      <c r="B246" s="555">
        <v>715.11</v>
      </c>
    </row>
    <row r="247" spans="1:2" ht="16.149999999999999" customHeight="1" x14ac:dyDescent="0.25">
      <c r="A247" s="553">
        <v>33807</v>
      </c>
      <c r="B247" s="554">
        <v>710.91</v>
      </c>
    </row>
    <row r="248" spans="1:2" ht="16.149999999999999" customHeight="1" x14ac:dyDescent="0.25">
      <c r="A248" s="553">
        <v>33808</v>
      </c>
      <c r="B248" s="555">
        <v>707.96</v>
      </c>
    </row>
    <row r="249" spans="1:2" ht="16.149999999999999" customHeight="1" x14ac:dyDescent="0.25">
      <c r="A249" s="553">
        <v>33809</v>
      </c>
      <c r="B249" s="554">
        <v>699.73</v>
      </c>
    </row>
    <row r="250" spans="1:2" ht="16.149999999999999" customHeight="1" x14ac:dyDescent="0.25">
      <c r="A250" s="553">
        <v>33810</v>
      </c>
      <c r="B250" s="555">
        <v>699.68</v>
      </c>
    </row>
    <row r="251" spans="1:2" ht="16.149999999999999" customHeight="1" x14ac:dyDescent="0.25">
      <c r="A251" s="553">
        <v>33811</v>
      </c>
      <c r="B251" s="554">
        <v>699.68</v>
      </c>
    </row>
    <row r="252" spans="1:2" ht="16.149999999999999" customHeight="1" x14ac:dyDescent="0.25">
      <c r="A252" s="553">
        <v>33812</v>
      </c>
      <c r="B252" s="555">
        <v>699.68</v>
      </c>
    </row>
    <row r="253" spans="1:2" ht="16.149999999999999" customHeight="1" x14ac:dyDescent="0.25">
      <c r="A253" s="553">
        <v>33813</v>
      </c>
      <c r="B253" s="554">
        <v>701.66</v>
      </c>
    </row>
    <row r="254" spans="1:2" ht="16.149999999999999" customHeight="1" x14ac:dyDescent="0.25">
      <c r="A254" s="553">
        <v>33814</v>
      </c>
      <c r="B254" s="555">
        <v>701.89</v>
      </c>
    </row>
    <row r="255" spans="1:2" ht="16.149999999999999" customHeight="1" x14ac:dyDescent="0.25">
      <c r="A255" s="553">
        <v>33815</v>
      </c>
      <c r="B255" s="554">
        <v>702.02</v>
      </c>
    </row>
    <row r="256" spans="1:2" ht="16.149999999999999" customHeight="1" x14ac:dyDescent="0.25">
      <c r="A256" s="553">
        <v>33816</v>
      </c>
      <c r="B256" s="555">
        <v>705.14</v>
      </c>
    </row>
    <row r="257" spans="1:2" ht="16.149999999999999" customHeight="1" x14ac:dyDescent="0.25">
      <c r="A257" s="553">
        <v>33817</v>
      </c>
      <c r="B257" s="554">
        <v>702.52</v>
      </c>
    </row>
    <row r="258" spans="1:2" ht="16.149999999999999" customHeight="1" x14ac:dyDescent="0.25">
      <c r="A258" s="553">
        <v>33818</v>
      </c>
      <c r="B258" s="555">
        <v>702.52</v>
      </c>
    </row>
    <row r="259" spans="1:2" ht="16.149999999999999" customHeight="1" x14ac:dyDescent="0.25">
      <c r="A259" s="553">
        <v>33819</v>
      </c>
      <c r="B259" s="554">
        <v>702.52</v>
      </c>
    </row>
    <row r="260" spans="1:2" ht="16.149999999999999" customHeight="1" x14ac:dyDescent="0.25">
      <c r="A260" s="553">
        <v>33820</v>
      </c>
      <c r="B260" s="555">
        <v>701.82</v>
      </c>
    </row>
    <row r="261" spans="1:2" ht="16.149999999999999" customHeight="1" x14ac:dyDescent="0.25">
      <c r="A261" s="553">
        <v>33821</v>
      </c>
      <c r="B261" s="554">
        <v>698.84</v>
      </c>
    </row>
    <row r="262" spans="1:2" ht="16.149999999999999" customHeight="1" x14ac:dyDescent="0.25">
      <c r="A262" s="553">
        <v>33822</v>
      </c>
      <c r="B262" s="555">
        <v>695.32</v>
      </c>
    </row>
    <row r="263" spans="1:2" ht="16.149999999999999" customHeight="1" x14ac:dyDescent="0.25">
      <c r="A263" s="553">
        <v>33823</v>
      </c>
      <c r="B263" s="554">
        <v>694.25</v>
      </c>
    </row>
    <row r="264" spans="1:2" ht="16.149999999999999" customHeight="1" x14ac:dyDescent="0.25">
      <c r="A264" s="553">
        <v>33824</v>
      </c>
      <c r="B264" s="555">
        <v>694.25</v>
      </c>
    </row>
    <row r="265" spans="1:2" ht="16.149999999999999" customHeight="1" x14ac:dyDescent="0.25">
      <c r="A265" s="553">
        <v>33825</v>
      </c>
      <c r="B265" s="554">
        <v>694.25</v>
      </c>
    </row>
    <row r="266" spans="1:2" ht="16.149999999999999" customHeight="1" x14ac:dyDescent="0.25">
      <c r="A266" s="553">
        <v>33826</v>
      </c>
      <c r="B266" s="555">
        <v>694.25</v>
      </c>
    </row>
    <row r="267" spans="1:2" ht="16.149999999999999" customHeight="1" x14ac:dyDescent="0.25">
      <c r="A267" s="553">
        <v>33827</v>
      </c>
      <c r="B267" s="554">
        <v>692.72</v>
      </c>
    </row>
    <row r="268" spans="1:2" ht="16.149999999999999" customHeight="1" x14ac:dyDescent="0.25">
      <c r="A268" s="553">
        <v>33828</v>
      </c>
      <c r="B268" s="555">
        <v>692.25</v>
      </c>
    </row>
    <row r="269" spans="1:2" ht="16.149999999999999" customHeight="1" x14ac:dyDescent="0.25">
      <c r="A269" s="553">
        <v>33829</v>
      </c>
      <c r="B269" s="554">
        <v>694.28</v>
      </c>
    </row>
    <row r="270" spans="1:2" ht="16.149999999999999" customHeight="1" x14ac:dyDescent="0.25">
      <c r="A270" s="553">
        <v>33830</v>
      </c>
      <c r="B270" s="555">
        <v>692.51</v>
      </c>
    </row>
    <row r="271" spans="1:2" ht="16.149999999999999" customHeight="1" x14ac:dyDescent="0.25">
      <c r="A271" s="553">
        <v>33831</v>
      </c>
      <c r="B271" s="554">
        <v>693.25</v>
      </c>
    </row>
    <row r="272" spans="1:2" ht="16.149999999999999" customHeight="1" x14ac:dyDescent="0.25">
      <c r="A272" s="553">
        <v>33832</v>
      </c>
      <c r="B272" s="555">
        <v>693.25</v>
      </c>
    </row>
    <row r="273" spans="1:2" ht="16.149999999999999" customHeight="1" x14ac:dyDescent="0.25">
      <c r="A273" s="553">
        <v>33833</v>
      </c>
      <c r="B273" s="554">
        <v>693.25</v>
      </c>
    </row>
    <row r="274" spans="1:2" ht="16.149999999999999" customHeight="1" x14ac:dyDescent="0.25">
      <c r="A274" s="553">
        <v>33834</v>
      </c>
      <c r="B274" s="555">
        <v>693.25</v>
      </c>
    </row>
    <row r="275" spans="1:2" ht="16.149999999999999" customHeight="1" x14ac:dyDescent="0.25">
      <c r="A275" s="553">
        <v>33835</v>
      </c>
      <c r="B275" s="554">
        <v>693.69</v>
      </c>
    </row>
    <row r="276" spans="1:2" ht="16.149999999999999" customHeight="1" x14ac:dyDescent="0.25">
      <c r="A276" s="553">
        <v>33836</v>
      </c>
      <c r="B276" s="555">
        <v>692.48</v>
      </c>
    </row>
    <row r="277" spans="1:2" ht="16.149999999999999" customHeight="1" x14ac:dyDescent="0.25">
      <c r="A277" s="553">
        <v>33837</v>
      </c>
      <c r="B277" s="554">
        <v>692.56</v>
      </c>
    </row>
    <row r="278" spans="1:2" ht="16.149999999999999" customHeight="1" x14ac:dyDescent="0.25">
      <c r="A278" s="553">
        <v>33838</v>
      </c>
      <c r="B278" s="555">
        <v>693.94</v>
      </c>
    </row>
    <row r="279" spans="1:2" ht="16.149999999999999" customHeight="1" x14ac:dyDescent="0.25">
      <c r="A279" s="553">
        <v>33839</v>
      </c>
      <c r="B279" s="554">
        <v>693.94</v>
      </c>
    </row>
    <row r="280" spans="1:2" ht="16.149999999999999" customHeight="1" x14ac:dyDescent="0.25">
      <c r="A280" s="553">
        <v>33840</v>
      </c>
      <c r="B280" s="555">
        <v>693.94</v>
      </c>
    </row>
    <row r="281" spans="1:2" ht="16.149999999999999" customHeight="1" x14ac:dyDescent="0.25">
      <c r="A281" s="553">
        <v>33841</v>
      </c>
      <c r="B281" s="554">
        <v>689.56</v>
      </c>
    </row>
    <row r="282" spans="1:2" ht="16.149999999999999" customHeight="1" x14ac:dyDescent="0.25">
      <c r="A282" s="553">
        <v>33842</v>
      </c>
      <c r="B282" s="555">
        <v>689.21</v>
      </c>
    </row>
    <row r="283" spans="1:2" ht="16.149999999999999" customHeight="1" x14ac:dyDescent="0.25">
      <c r="A283" s="553">
        <v>33843</v>
      </c>
      <c r="B283" s="554">
        <v>689.45</v>
      </c>
    </row>
    <row r="284" spans="1:2" ht="16.149999999999999" customHeight="1" x14ac:dyDescent="0.25">
      <c r="A284" s="553">
        <v>33844</v>
      </c>
      <c r="B284" s="555">
        <v>690.3</v>
      </c>
    </row>
    <row r="285" spans="1:2" ht="16.149999999999999" customHeight="1" x14ac:dyDescent="0.25">
      <c r="A285" s="553">
        <v>33845</v>
      </c>
      <c r="B285" s="554">
        <v>691.68</v>
      </c>
    </row>
    <row r="286" spans="1:2" ht="16.149999999999999" customHeight="1" x14ac:dyDescent="0.25">
      <c r="A286" s="553">
        <v>33846</v>
      </c>
      <c r="B286" s="555">
        <v>691.68</v>
      </c>
    </row>
    <row r="287" spans="1:2" ht="16.149999999999999" customHeight="1" x14ac:dyDescent="0.25">
      <c r="A287" s="553">
        <v>33847</v>
      </c>
      <c r="B287" s="554">
        <v>691.68</v>
      </c>
    </row>
    <row r="288" spans="1:2" ht="16.149999999999999" customHeight="1" x14ac:dyDescent="0.25">
      <c r="A288" s="553">
        <v>33848</v>
      </c>
      <c r="B288" s="555">
        <v>691.9</v>
      </c>
    </row>
    <row r="289" spans="1:2" ht="16.149999999999999" customHeight="1" x14ac:dyDescent="0.25">
      <c r="A289" s="553">
        <v>33849</v>
      </c>
      <c r="B289" s="554">
        <v>692.89</v>
      </c>
    </row>
    <row r="290" spans="1:2" ht="16.149999999999999" customHeight="1" x14ac:dyDescent="0.25">
      <c r="A290" s="553">
        <v>33850</v>
      </c>
      <c r="B290" s="555">
        <v>693.02</v>
      </c>
    </row>
    <row r="291" spans="1:2" ht="16.149999999999999" customHeight="1" x14ac:dyDescent="0.25">
      <c r="A291" s="553">
        <v>33851</v>
      </c>
      <c r="B291" s="554">
        <v>695.62</v>
      </c>
    </row>
    <row r="292" spans="1:2" ht="16.149999999999999" customHeight="1" x14ac:dyDescent="0.25">
      <c r="A292" s="553">
        <v>33852</v>
      </c>
      <c r="B292" s="555">
        <v>696.77</v>
      </c>
    </row>
    <row r="293" spans="1:2" ht="16.149999999999999" customHeight="1" x14ac:dyDescent="0.25">
      <c r="A293" s="553">
        <v>33853</v>
      </c>
      <c r="B293" s="554">
        <v>696.77</v>
      </c>
    </row>
    <row r="294" spans="1:2" ht="16.149999999999999" customHeight="1" x14ac:dyDescent="0.25">
      <c r="A294" s="553">
        <v>33854</v>
      </c>
      <c r="B294" s="555">
        <v>696.77</v>
      </c>
    </row>
    <row r="295" spans="1:2" ht="16.149999999999999" customHeight="1" x14ac:dyDescent="0.25">
      <c r="A295" s="553">
        <v>33855</v>
      </c>
      <c r="B295" s="554">
        <v>697.69</v>
      </c>
    </row>
    <row r="296" spans="1:2" ht="16.149999999999999" customHeight="1" x14ac:dyDescent="0.25">
      <c r="A296" s="553">
        <v>33856</v>
      </c>
      <c r="B296" s="555">
        <v>698.28</v>
      </c>
    </row>
    <row r="297" spans="1:2" ht="16.149999999999999" customHeight="1" x14ac:dyDescent="0.25">
      <c r="A297" s="553">
        <v>33857</v>
      </c>
      <c r="B297" s="554">
        <v>695.38</v>
      </c>
    </row>
    <row r="298" spans="1:2" ht="16.149999999999999" customHeight="1" x14ac:dyDescent="0.25">
      <c r="A298" s="553">
        <v>33858</v>
      </c>
      <c r="B298" s="555">
        <v>695.54</v>
      </c>
    </row>
    <row r="299" spans="1:2" ht="16.149999999999999" customHeight="1" x14ac:dyDescent="0.25">
      <c r="A299" s="553">
        <v>33859</v>
      </c>
      <c r="B299" s="554">
        <v>696.39</v>
      </c>
    </row>
    <row r="300" spans="1:2" ht="16.149999999999999" customHeight="1" x14ac:dyDescent="0.25">
      <c r="A300" s="553">
        <v>33860</v>
      </c>
      <c r="B300" s="555">
        <v>696.39</v>
      </c>
    </row>
    <row r="301" spans="1:2" ht="16.149999999999999" customHeight="1" x14ac:dyDescent="0.25">
      <c r="A301" s="553">
        <v>33861</v>
      </c>
      <c r="B301" s="554">
        <v>696.39</v>
      </c>
    </row>
    <row r="302" spans="1:2" ht="16.149999999999999" customHeight="1" x14ac:dyDescent="0.25">
      <c r="A302" s="553">
        <v>33862</v>
      </c>
      <c r="B302" s="555">
        <v>696.29</v>
      </c>
    </row>
    <row r="303" spans="1:2" ht="16.149999999999999" customHeight="1" x14ac:dyDescent="0.25">
      <c r="A303" s="553">
        <v>33863</v>
      </c>
      <c r="B303" s="554">
        <v>696.84</v>
      </c>
    </row>
    <row r="304" spans="1:2" ht="16.149999999999999" customHeight="1" x14ac:dyDescent="0.25">
      <c r="A304" s="553">
        <v>33864</v>
      </c>
      <c r="B304" s="555">
        <v>695.7</v>
      </c>
    </row>
    <row r="305" spans="1:2" ht="16.149999999999999" customHeight="1" x14ac:dyDescent="0.25">
      <c r="A305" s="553">
        <v>33865</v>
      </c>
      <c r="B305" s="554">
        <v>696.66</v>
      </c>
    </row>
    <row r="306" spans="1:2" ht="16.149999999999999" customHeight="1" x14ac:dyDescent="0.25">
      <c r="A306" s="553">
        <v>33866</v>
      </c>
      <c r="B306" s="555">
        <v>696.42</v>
      </c>
    </row>
    <row r="307" spans="1:2" ht="16.149999999999999" customHeight="1" x14ac:dyDescent="0.25">
      <c r="A307" s="553">
        <v>33867</v>
      </c>
      <c r="B307" s="554">
        <v>696.42</v>
      </c>
    </row>
    <row r="308" spans="1:2" ht="16.149999999999999" customHeight="1" x14ac:dyDescent="0.25">
      <c r="A308" s="553">
        <v>33868</v>
      </c>
      <c r="B308" s="555">
        <v>696.42</v>
      </c>
    </row>
    <row r="309" spans="1:2" ht="16.149999999999999" customHeight="1" x14ac:dyDescent="0.25">
      <c r="A309" s="553">
        <v>33869</v>
      </c>
      <c r="B309" s="554">
        <v>699.16</v>
      </c>
    </row>
    <row r="310" spans="1:2" ht="16.149999999999999" customHeight="1" x14ac:dyDescent="0.25">
      <c r="A310" s="553">
        <v>33870</v>
      </c>
      <c r="B310" s="555">
        <v>697.77</v>
      </c>
    </row>
    <row r="311" spans="1:2" ht="16.149999999999999" customHeight="1" x14ac:dyDescent="0.25">
      <c r="A311" s="553">
        <v>33871</v>
      </c>
      <c r="B311" s="554">
        <v>698.4</v>
      </c>
    </row>
    <row r="312" spans="1:2" ht="16.149999999999999" customHeight="1" x14ac:dyDescent="0.25">
      <c r="A312" s="553">
        <v>33872</v>
      </c>
      <c r="B312" s="555">
        <v>697.01</v>
      </c>
    </row>
    <row r="313" spans="1:2" ht="16.149999999999999" customHeight="1" x14ac:dyDescent="0.25">
      <c r="A313" s="553">
        <v>33873</v>
      </c>
      <c r="B313" s="554">
        <v>704.8</v>
      </c>
    </row>
    <row r="314" spans="1:2" ht="16.149999999999999" customHeight="1" x14ac:dyDescent="0.25">
      <c r="A314" s="553">
        <v>33874</v>
      </c>
      <c r="B314" s="555">
        <v>704.8</v>
      </c>
    </row>
    <row r="315" spans="1:2" ht="16.149999999999999" customHeight="1" x14ac:dyDescent="0.25">
      <c r="A315" s="553">
        <v>33875</v>
      </c>
      <c r="B315" s="554">
        <v>704.8</v>
      </c>
    </row>
    <row r="316" spans="1:2" ht="16.149999999999999" customHeight="1" x14ac:dyDescent="0.25">
      <c r="A316" s="553">
        <v>33876</v>
      </c>
      <c r="B316" s="555">
        <v>701</v>
      </c>
    </row>
    <row r="317" spans="1:2" ht="16.149999999999999" customHeight="1" x14ac:dyDescent="0.25">
      <c r="A317" s="553">
        <v>33877</v>
      </c>
      <c r="B317" s="554">
        <v>702.81</v>
      </c>
    </row>
    <row r="318" spans="1:2" ht="16.149999999999999" customHeight="1" x14ac:dyDescent="0.25">
      <c r="A318" s="553">
        <v>33878</v>
      </c>
      <c r="B318" s="555">
        <v>699.7</v>
      </c>
    </row>
    <row r="319" spans="1:2" ht="16.149999999999999" customHeight="1" x14ac:dyDescent="0.25">
      <c r="A319" s="553">
        <v>33879</v>
      </c>
      <c r="B319" s="554">
        <v>703.08</v>
      </c>
    </row>
    <row r="320" spans="1:2" ht="16.149999999999999" customHeight="1" x14ac:dyDescent="0.25">
      <c r="A320" s="553">
        <v>33880</v>
      </c>
      <c r="B320" s="555">
        <v>710.22</v>
      </c>
    </row>
    <row r="321" spans="1:2" ht="16.149999999999999" customHeight="1" x14ac:dyDescent="0.25">
      <c r="A321" s="553">
        <v>33881</v>
      </c>
      <c r="B321" s="554">
        <v>710.22</v>
      </c>
    </row>
    <row r="322" spans="1:2" ht="16.149999999999999" customHeight="1" x14ac:dyDescent="0.25">
      <c r="A322" s="553">
        <v>33882</v>
      </c>
      <c r="B322" s="555">
        <v>710.22</v>
      </c>
    </row>
    <row r="323" spans="1:2" ht="16.149999999999999" customHeight="1" x14ac:dyDescent="0.25">
      <c r="A323" s="553">
        <v>33883</v>
      </c>
      <c r="B323" s="554">
        <v>704.52</v>
      </c>
    </row>
    <row r="324" spans="1:2" ht="16.149999999999999" customHeight="1" x14ac:dyDescent="0.25">
      <c r="A324" s="553">
        <v>33884</v>
      </c>
      <c r="B324" s="555">
        <v>703.66</v>
      </c>
    </row>
    <row r="325" spans="1:2" ht="16.149999999999999" customHeight="1" x14ac:dyDescent="0.25">
      <c r="A325" s="553">
        <v>33885</v>
      </c>
      <c r="B325" s="554">
        <v>702.71</v>
      </c>
    </row>
    <row r="326" spans="1:2" ht="16.149999999999999" customHeight="1" x14ac:dyDescent="0.25">
      <c r="A326" s="553">
        <v>33886</v>
      </c>
      <c r="B326" s="555">
        <v>704.06</v>
      </c>
    </row>
    <row r="327" spans="1:2" ht="16.149999999999999" customHeight="1" x14ac:dyDescent="0.25">
      <c r="A327" s="553">
        <v>33887</v>
      </c>
      <c r="B327" s="554">
        <v>701.88</v>
      </c>
    </row>
    <row r="328" spans="1:2" ht="16.149999999999999" customHeight="1" x14ac:dyDescent="0.25">
      <c r="A328" s="553">
        <v>33888</v>
      </c>
      <c r="B328" s="555">
        <v>701.88</v>
      </c>
    </row>
    <row r="329" spans="1:2" ht="16.149999999999999" customHeight="1" x14ac:dyDescent="0.25">
      <c r="A329" s="553">
        <v>33889</v>
      </c>
      <c r="B329" s="554">
        <v>701.88</v>
      </c>
    </row>
    <row r="330" spans="1:2" ht="16.149999999999999" customHeight="1" x14ac:dyDescent="0.25">
      <c r="A330" s="553">
        <v>33890</v>
      </c>
      <c r="B330" s="555">
        <v>701.88</v>
      </c>
    </row>
    <row r="331" spans="1:2" ht="16.149999999999999" customHeight="1" x14ac:dyDescent="0.25">
      <c r="A331" s="553">
        <v>33891</v>
      </c>
      <c r="B331" s="554">
        <v>702.48</v>
      </c>
    </row>
    <row r="332" spans="1:2" ht="16.149999999999999" customHeight="1" x14ac:dyDescent="0.25">
      <c r="A332" s="553">
        <v>33892</v>
      </c>
      <c r="B332" s="555">
        <v>705.52</v>
      </c>
    </row>
    <row r="333" spans="1:2" ht="16.149999999999999" customHeight="1" x14ac:dyDescent="0.25">
      <c r="A333" s="553">
        <v>33893</v>
      </c>
      <c r="B333" s="554">
        <v>708.21</v>
      </c>
    </row>
    <row r="334" spans="1:2" ht="16.149999999999999" customHeight="1" x14ac:dyDescent="0.25">
      <c r="A334" s="553">
        <v>33894</v>
      </c>
      <c r="B334" s="555">
        <v>707.13</v>
      </c>
    </row>
    <row r="335" spans="1:2" ht="16.149999999999999" customHeight="1" x14ac:dyDescent="0.25">
      <c r="A335" s="553">
        <v>33895</v>
      </c>
      <c r="B335" s="554">
        <v>707.13</v>
      </c>
    </row>
    <row r="336" spans="1:2" ht="16.149999999999999" customHeight="1" x14ac:dyDescent="0.25">
      <c r="A336" s="553">
        <v>33896</v>
      </c>
      <c r="B336" s="555">
        <v>707.13</v>
      </c>
    </row>
    <row r="337" spans="1:2" ht="16.149999999999999" customHeight="1" x14ac:dyDescent="0.25">
      <c r="A337" s="553">
        <v>33897</v>
      </c>
      <c r="B337" s="554">
        <v>707.35</v>
      </c>
    </row>
    <row r="338" spans="1:2" ht="16.149999999999999" customHeight="1" x14ac:dyDescent="0.25">
      <c r="A338" s="553">
        <v>33898</v>
      </c>
      <c r="B338" s="555">
        <v>706.06</v>
      </c>
    </row>
    <row r="339" spans="1:2" ht="16.149999999999999" customHeight="1" x14ac:dyDescent="0.25">
      <c r="A339" s="553">
        <v>33899</v>
      </c>
      <c r="B339" s="554">
        <v>709.22</v>
      </c>
    </row>
    <row r="340" spans="1:2" ht="16.149999999999999" customHeight="1" x14ac:dyDescent="0.25">
      <c r="A340" s="553">
        <v>33900</v>
      </c>
      <c r="B340" s="555">
        <v>710.19</v>
      </c>
    </row>
    <row r="341" spans="1:2" ht="16.149999999999999" customHeight="1" x14ac:dyDescent="0.25">
      <c r="A341" s="553">
        <v>33901</v>
      </c>
      <c r="B341" s="554">
        <v>712.04</v>
      </c>
    </row>
    <row r="342" spans="1:2" ht="16.149999999999999" customHeight="1" x14ac:dyDescent="0.25">
      <c r="A342" s="553">
        <v>33902</v>
      </c>
      <c r="B342" s="555">
        <v>712.04</v>
      </c>
    </row>
    <row r="343" spans="1:2" ht="16.149999999999999" customHeight="1" x14ac:dyDescent="0.25">
      <c r="A343" s="553">
        <v>33903</v>
      </c>
      <c r="B343" s="554">
        <v>712.04</v>
      </c>
    </row>
    <row r="344" spans="1:2" ht="16.149999999999999" customHeight="1" x14ac:dyDescent="0.25">
      <c r="A344" s="553">
        <v>33904</v>
      </c>
      <c r="B344" s="555">
        <v>713.55</v>
      </c>
    </row>
    <row r="345" spans="1:2" ht="16.149999999999999" customHeight="1" x14ac:dyDescent="0.25">
      <c r="A345" s="553">
        <v>33905</v>
      </c>
      <c r="B345" s="554">
        <v>716.39</v>
      </c>
    </row>
    <row r="346" spans="1:2" ht="16.149999999999999" customHeight="1" x14ac:dyDescent="0.25">
      <c r="A346" s="553">
        <v>33906</v>
      </c>
      <c r="B346" s="555">
        <v>715.31</v>
      </c>
    </row>
    <row r="347" spans="1:2" ht="16.149999999999999" customHeight="1" x14ac:dyDescent="0.25">
      <c r="A347" s="553">
        <v>33907</v>
      </c>
      <c r="B347" s="554">
        <v>717.37</v>
      </c>
    </row>
    <row r="348" spans="1:2" ht="16.149999999999999" customHeight="1" x14ac:dyDescent="0.25">
      <c r="A348" s="553">
        <v>33908</v>
      </c>
      <c r="B348" s="555">
        <v>716.88</v>
      </c>
    </row>
    <row r="349" spans="1:2" ht="16.149999999999999" customHeight="1" x14ac:dyDescent="0.25">
      <c r="A349" s="553">
        <v>33909</v>
      </c>
      <c r="B349" s="554">
        <v>716.88</v>
      </c>
    </row>
    <row r="350" spans="1:2" ht="16.149999999999999" customHeight="1" x14ac:dyDescent="0.25">
      <c r="A350" s="553">
        <v>33910</v>
      </c>
      <c r="B350" s="555">
        <v>716.88</v>
      </c>
    </row>
    <row r="351" spans="1:2" ht="16.149999999999999" customHeight="1" x14ac:dyDescent="0.25">
      <c r="A351" s="553">
        <v>33911</v>
      </c>
      <c r="B351" s="554">
        <v>716.88</v>
      </c>
    </row>
    <row r="352" spans="1:2" ht="16.149999999999999" customHeight="1" x14ac:dyDescent="0.25">
      <c r="A352" s="553">
        <v>33912</v>
      </c>
      <c r="B352" s="555">
        <v>718.98</v>
      </c>
    </row>
    <row r="353" spans="1:2" ht="16.149999999999999" customHeight="1" x14ac:dyDescent="0.25">
      <c r="A353" s="553">
        <v>33913</v>
      </c>
      <c r="B353" s="554">
        <v>719.21</v>
      </c>
    </row>
    <row r="354" spans="1:2" ht="16.149999999999999" customHeight="1" x14ac:dyDescent="0.25">
      <c r="A354" s="553">
        <v>33914</v>
      </c>
      <c r="B354" s="555">
        <v>720.96</v>
      </c>
    </row>
    <row r="355" spans="1:2" ht="16.149999999999999" customHeight="1" x14ac:dyDescent="0.25">
      <c r="A355" s="553">
        <v>33915</v>
      </c>
      <c r="B355" s="554">
        <v>722.57</v>
      </c>
    </row>
    <row r="356" spans="1:2" ht="16.149999999999999" customHeight="1" x14ac:dyDescent="0.25">
      <c r="A356" s="553">
        <v>33916</v>
      </c>
      <c r="B356" s="555">
        <v>722.57</v>
      </c>
    </row>
    <row r="357" spans="1:2" ht="16.149999999999999" customHeight="1" x14ac:dyDescent="0.25">
      <c r="A357" s="553">
        <v>33917</v>
      </c>
      <c r="B357" s="554">
        <v>722.57</v>
      </c>
    </row>
    <row r="358" spans="1:2" ht="16.149999999999999" customHeight="1" x14ac:dyDescent="0.25">
      <c r="A358" s="553">
        <v>33918</v>
      </c>
      <c r="B358" s="555">
        <v>720.48</v>
      </c>
    </row>
    <row r="359" spans="1:2" ht="16.149999999999999" customHeight="1" x14ac:dyDescent="0.25">
      <c r="A359" s="553">
        <v>33919</v>
      </c>
      <c r="B359" s="554">
        <v>722.37</v>
      </c>
    </row>
    <row r="360" spans="1:2" ht="16.149999999999999" customHeight="1" x14ac:dyDescent="0.25">
      <c r="A360" s="553">
        <v>33920</v>
      </c>
      <c r="B360" s="555">
        <v>723.72</v>
      </c>
    </row>
    <row r="361" spans="1:2" ht="16.149999999999999" customHeight="1" x14ac:dyDescent="0.25">
      <c r="A361" s="553">
        <v>33921</v>
      </c>
      <c r="B361" s="554">
        <v>722.72</v>
      </c>
    </row>
    <row r="362" spans="1:2" ht="16.149999999999999" customHeight="1" x14ac:dyDescent="0.25">
      <c r="A362" s="553">
        <v>33922</v>
      </c>
      <c r="B362" s="555">
        <v>724.07</v>
      </c>
    </row>
    <row r="363" spans="1:2" ht="16.149999999999999" customHeight="1" x14ac:dyDescent="0.25">
      <c r="A363" s="553">
        <v>33923</v>
      </c>
      <c r="B363" s="554">
        <v>724.07</v>
      </c>
    </row>
    <row r="364" spans="1:2" ht="16.149999999999999" customHeight="1" x14ac:dyDescent="0.25">
      <c r="A364" s="553">
        <v>33924</v>
      </c>
      <c r="B364" s="555">
        <v>724.07</v>
      </c>
    </row>
    <row r="365" spans="1:2" ht="16.149999999999999" customHeight="1" x14ac:dyDescent="0.25">
      <c r="A365" s="553">
        <v>33925</v>
      </c>
      <c r="B365" s="554">
        <v>724.07</v>
      </c>
    </row>
    <row r="366" spans="1:2" ht="16.149999999999999" customHeight="1" x14ac:dyDescent="0.25">
      <c r="A366" s="553">
        <v>33926</v>
      </c>
      <c r="B366" s="555">
        <v>730.11</v>
      </c>
    </row>
    <row r="367" spans="1:2" ht="16.149999999999999" customHeight="1" x14ac:dyDescent="0.25">
      <c r="A367" s="553">
        <v>33927</v>
      </c>
      <c r="B367" s="554">
        <v>724.97</v>
      </c>
    </row>
    <row r="368" spans="1:2" ht="16.149999999999999" customHeight="1" x14ac:dyDescent="0.25">
      <c r="A368" s="553">
        <v>33928</v>
      </c>
      <c r="B368" s="555">
        <v>724.9</v>
      </c>
    </row>
    <row r="369" spans="1:2" ht="16.149999999999999" customHeight="1" x14ac:dyDescent="0.25">
      <c r="A369" s="553">
        <v>33929</v>
      </c>
      <c r="B369" s="554">
        <v>721.98</v>
      </c>
    </row>
    <row r="370" spans="1:2" ht="16.149999999999999" customHeight="1" x14ac:dyDescent="0.25">
      <c r="A370" s="553">
        <v>33930</v>
      </c>
      <c r="B370" s="555">
        <v>721.98</v>
      </c>
    </row>
    <row r="371" spans="1:2" ht="16.149999999999999" customHeight="1" x14ac:dyDescent="0.25">
      <c r="A371" s="553">
        <v>33931</v>
      </c>
      <c r="B371" s="554">
        <v>721.98</v>
      </c>
    </row>
    <row r="372" spans="1:2" ht="16.149999999999999" customHeight="1" x14ac:dyDescent="0.25">
      <c r="A372" s="553">
        <v>33932</v>
      </c>
      <c r="B372" s="555">
        <v>726.97</v>
      </c>
    </row>
    <row r="373" spans="1:2" ht="16.149999999999999" customHeight="1" x14ac:dyDescent="0.25">
      <c r="A373" s="553">
        <v>33933</v>
      </c>
      <c r="B373" s="554">
        <v>720.63</v>
      </c>
    </row>
    <row r="374" spans="1:2" ht="16.149999999999999" customHeight="1" x14ac:dyDescent="0.25">
      <c r="A374" s="553">
        <v>33934</v>
      </c>
      <c r="B374" s="555">
        <v>721.47</v>
      </c>
    </row>
    <row r="375" spans="1:2" ht="16.149999999999999" customHeight="1" x14ac:dyDescent="0.25">
      <c r="A375" s="553">
        <v>33935</v>
      </c>
      <c r="B375" s="554">
        <v>722.61</v>
      </c>
    </row>
    <row r="376" spans="1:2" ht="16.149999999999999" customHeight="1" x14ac:dyDescent="0.25">
      <c r="A376" s="553">
        <v>33936</v>
      </c>
      <c r="B376" s="555">
        <v>725.45</v>
      </c>
    </row>
    <row r="377" spans="1:2" ht="16.149999999999999" customHeight="1" x14ac:dyDescent="0.25">
      <c r="A377" s="553">
        <v>33937</v>
      </c>
      <c r="B377" s="554">
        <v>725.45</v>
      </c>
    </row>
    <row r="378" spans="1:2" ht="16.149999999999999" customHeight="1" x14ac:dyDescent="0.25">
      <c r="A378" s="553">
        <v>33938</v>
      </c>
      <c r="B378" s="555">
        <v>725.45</v>
      </c>
    </row>
    <row r="379" spans="1:2" ht="16.149999999999999" customHeight="1" x14ac:dyDescent="0.25">
      <c r="A379" s="553">
        <v>33939</v>
      </c>
      <c r="B379" s="554">
        <v>729.42</v>
      </c>
    </row>
    <row r="380" spans="1:2" ht="16.149999999999999" customHeight="1" x14ac:dyDescent="0.25">
      <c r="A380" s="553">
        <v>33940</v>
      </c>
      <c r="B380" s="555">
        <v>725.75</v>
      </c>
    </row>
    <row r="381" spans="1:2" ht="16.149999999999999" customHeight="1" x14ac:dyDescent="0.25">
      <c r="A381" s="553">
        <v>33941</v>
      </c>
      <c r="B381" s="554">
        <v>729.74</v>
      </c>
    </row>
    <row r="382" spans="1:2" ht="16.149999999999999" customHeight="1" x14ac:dyDescent="0.25">
      <c r="A382" s="553">
        <v>33942</v>
      </c>
      <c r="B382" s="555">
        <v>738.19</v>
      </c>
    </row>
    <row r="383" spans="1:2" ht="16.149999999999999" customHeight="1" x14ac:dyDescent="0.25">
      <c r="A383" s="553">
        <v>33943</v>
      </c>
      <c r="B383" s="554">
        <v>736.29</v>
      </c>
    </row>
    <row r="384" spans="1:2" ht="16.149999999999999" customHeight="1" x14ac:dyDescent="0.25">
      <c r="A384" s="553">
        <v>33944</v>
      </c>
      <c r="B384" s="555">
        <v>736.29</v>
      </c>
    </row>
    <row r="385" spans="1:2" ht="16.149999999999999" customHeight="1" x14ac:dyDescent="0.25">
      <c r="A385" s="553">
        <v>33945</v>
      </c>
      <c r="B385" s="554">
        <v>736.29</v>
      </c>
    </row>
    <row r="386" spans="1:2" ht="16.149999999999999" customHeight="1" x14ac:dyDescent="0.25">
      <c r="A386" s="553">
        <v>33946</v>
      </c>
      <c r="B386" s="555">
        <v>732.11</v>
      </c>
    </row>
    <row r="387" spans="1:2" ht="16.149999999999999" customHeight="1" x14ac:dyDescent="0.25">
      <c r="A387" s="553">
        <v>33947</v>
      </c>
      <c r="B387" s="554">
        <v>732.11</v>
      </c>
    </row>
    <row r="388" spans="1:2" ht="16.149999999999999" customHeight="1" x14ac:dyDescent="0.25">
      <c r="A388" s="553">
        <v>33948</v>
      </c>
      <c r="B388" s="555">
        <v>732.4</v>
      </c>
    </row>
    <row r="389" spans="1:2" ht="16.149999999999999" customHeight="1" x14ac:dyDescent="0.25">
      <c r="A389" s="553">
        <v>33949</v>
      </c>
      <c r="B389" s="554">
        <v>727.21</v>
      </c>
    </row>
    <row r="390" spans="1:2" ht="16.149999999999999" customHeight="1" x14ac:dyDescent="0.25">
      <c r="A390" s="553">
        <v>33950</v>
      </c>
      <c r="B390" s="555">
        <v>729.8</v>
      </c>
    </row>
    <row r="391" spans="1:2" ht="16.149999999999999" customHeight="1" x14ac:dyDescent="0.25">
      <c r="A391" s="553">
        <v>33951</v>
      </c>
      <c r="B391" s="554">
        <v>729.8</v>
      </c>
    </row>
    <row r="392" spans="1:2" ht="16.149999999999999" customHeight="1" x14ac:dyDescent="0.25">
      <c r="A392" s="553">
        <v>33952</v>
      </c>
      <c r="B392" s="555">
        <v>729.8</v>
      </c>
    </row>
    <row r="393" spans="1:2" ht="16.149999999999999" customHeight="1" x14ac:dyDescent="0.25">
      <c r="A393" s="553">
        <v>33953</v>
      </c>
      <c r="B393" s="554">
        <v>732.69</v>
      </c>
    </row>
    <row r="394" spans="1:2" ht="16.149999999999999" customHeight="1" x14ac:dyDescent="0.25">
      <c r="A394" s="553">
        <v>33954</v>
      </c>
      <c r="B394" s="555">
        <v>736.2</v>
      </c>
    </row>
    <row r="395" spans="1:2" ht="16.149999999999999" customHeight="1" x14ac:dyDescent="0.25">
      <c r="A395" s="553">
        <v>33955</v>
      </c>
      <c r="B395" s="554">
        <v>734.98</v>
      </c>
    </row>
    <row r="396" spans="1:2" ht="16.149999999999999" customHeight="1" x14ac:dyDescent="0.25">
      <c r="A396" s="553">
        <v>33956</v>
      </c>
      <c r="B396" s="555">
        <v>732.54</v>
      </c>
    </row>
    <row r="397" spans="1:2" ht="16.149999999999999" customHeight="1" x14ac:dyDescent="0.25">
      <c r="A397" s="553">
        <v>33957</v>
      </c>
      <c r="B397" s="554">
        <v>735.31</v>
      </c>
    </row>
    <row r="398" spans="1:2" ht="16.149999999999999" customHeight="1" x14ac:dyDescent="0.25">
      <c r="A398" s="553">
        <v>33958</v>
      </c>
      <c r="B398" s="555">
        <v>735.31</v>
      </c>
    </row>
    <row r="399" spans="1:2" ht="16.149999999999999" customHeight="1" x14ac:dyDescent="0.25">
      <c r="A399" s="553">
        <v>33959</v>
      </c>
      <c r="B399" s="554">
        <v>735.31</v>
      </c>
    </row>
    <row r="400" spans="1:2" ht="16.149999999999999" customHeight="1" x14ac:dyDescent="0.25">
      <c r="A400" s="553">
        <v>33960</v>
      </c>
      <c r="B400" s="555">
        <v>736.82</v>
      </c>
    </row>
    <row r="401" spans="1:2" ht="16.149999999999999" customHeight="1" x14ac:dyDescent="0.25">
      <c r="A401" s="553">
        <v>33961</v>
      </c>
      <c r="B401" s="554">
        <v>735</v>
      </c>
    </row>
    <row r="402" spans="1:2" ht="16.149999999999999" customHeight="1" x14ac:dyDescent="0.25">
      <c r="A402" s="553">
        <v>33962</v>
      </c>
      <c r="B402" s="555">
        <v>735.19</v>
      </c>
    </row>
    <row r="403" spans="1:2" ht="16.149999999999999" customHeight="1" x14ac:dyDescent="0.25">
      <c r="A403" s="553">
        <v>33963</v>
      </c>
      <c r="B403" s="554">
        <v>735.19</v>
      </c>
    </row>
    <row r="404" spans="1:2" ht="16.149999999999999" customHeight="1" x14ac:dyDescent="0.25">
      <c r="A404" s="553">
        <v>33964</v>
      </c>
      <c r="B404" s="555">
        <v>735.19</v>
      </c>
    </row>
    <row r="405" spans="1:2" ht="16.149999999999999" customHeight="1" x14ac:dyDescent="0.25">
      <c r="A405" s="553">
        <v>33965</v>
      </c>
      <c r="B405" s="554">
        <v>735.19</v>
      </c>
    </row>
    <row r="406" spans="1:2" ht="16.149999999999999" customHeight="1" x14ac:dyDescent="0.25">
      <c r="A406" s="553">
        <v>33966</v>
      </c>
      <c r="B406" s="555">
        <v>735.19</v>
      </c>
    </row>
    <row r="407" spans="1:2" ht="16.149999999999999" customHeight="1" x14ac:dyDescent="0.25">
      <c r="A407" s="553">
        <v>33967</v>
      </c>
      <c r="B407" s="554">
        <v>737.44</v>
      </c>
    </row>
    <row r="408" spans="1:2" ht="16.149999999999999" customHeight="1" x14ac:dyDescent="0.25">
      <c r="A408" s="553">
        <v>33968</v>
      </c>
      <c r="B408" s="555">
        <v>737.98</v>
      </c>
    </row>
    <row r="409" spans="1:2" ht="16.149999999999999" customHeight="1" x14ac:dyDescent="0.25">
      <c r="A409" s="553">
        <v>33969</v>
      </c>
      <c r="B409" s="554">
        <v>737.98</v>
      </c>
    </row>
    <row r="410" spans="1:2" ht="16.149999999999999" customHeight="1" x14ac:dyDescent="0.25">
      <c r="A410" s="553">
        <v>33970</v>
      </c>
      <c r="B410" s="555">
        <v>737.98</v>
      </c>
    </row>
    <row r="411" spans="1:2" ht="16.149999999999999" customHeight="1" x14ac:dyDescent="0.25">
      <c r="A411" s="553">
        <v>33971</v>
      </c>
      <c r="B411" s="554">
        <v>737.98</v>
      </c>
    </row>
    <row r="412" spans="1:2" ht="16.149999999999999" customHeight="1" x14ac:dyDescent="0.25">
      <c r="A412" s="553">
        <v>33972</v>
      </c>
      <c r="B412" s="555">
        <v>737.98</v>
      </c>
    </row>
    <row r="413" spans="1:2" ht="16.149999999999999" customHeight="1" x14ac:dyDescent="0.25">
      <c r="A413" s="553">
        <v>33973</v>
      </c>
      <c r="B413" s="554">
        <v>737.98</v>
      </c>
    </row>
    <row r="414" spans="1:2" ht="16.149999999999999" customHeight="1" x14ac:dyDescent="0.25">
      <c r="A414" s="553">
        <v>33974</v>
      </c>
      <c r="B414" s="555">
        <v>737.55</v>
      </c>
    </row>
    <row r="415" spans="1:2" ht="16.149999999999999" customHeight="1" x14ac:dyDescent="0.25">
      <c r="A415" s="553">
        <v>33975</v>
      </c>
      <c r="B415" s="554">
        <v>738.65</v>
      </c>
    </row>
    <row r="416" spans="1:2" ht="16.149999999999999" customHeight="1" x14ac:dyDescent="0.25">
      <c r="A416" s="553">
        <v>33976</v>
      </c>
      <c r="B416" s="555">
        <v>740.08</v>
      </c>
    </row>
    <row r="417" spans="1:2" ht="16.149999999999999" customHeight="1" x14ac:dyDescent="0.25">
      <c r="A417" s="553">
        <v>33977</v>
      </c>
      <c r="B417" s="554">
        <v>742.61</v>
      </c>
    </row>
    <row r="418" spans="1:2" ht="16.149999999999999" customHeight="1" x14ac:dyDescent="0.25">
      <c r="A418" s="553">
        <v>33978</v>
      </c>
      <c r="B418" s="555">
        <v>746.63</v>
      </c>
    </row>
    <row r="419" spans="1:2" ht="16.149999999999999" customHeight="1" x14ac:dyDescent="0.25">
      <c r="A419" s="553">
        <v>33979</v>
      </c>
      <c r="B419" s="554">
        <v>746.63</v>
      </c>
    </row>
    <row r="420" spans="1:2" ht="16.149999999999999" customHeight="1" x14ac:dyDescent="0.25">
      <c r="A420" s="553">
        <v>33980</v>
      </c>
      <c r="B420" s="555">
        <v>746.63</v>
      </c>
    </row>
    <row r="421" spans="1:2" ht="16.149999999999999" customHeight="1" x14ac:dyDescent="0.25">
      <c r="A421" s="553">
        <v>33981</v>
      </c>
      <c r="B421" s="554">
        <v>746.63</v>
      </c>
    </row>
    <row r="422" spans="1:2" ht="16.149999999999999" customHeight="1" x14ac:dyDescent="0.25">
      <c r="A422" s="553">
        <v>33982</v>
      </c>
      <c r="B422" s="555">
        <v>749.63</v>
      </c>
    </row>
    <row r="423" spans="1:2" ht="16.149999999999999" customHeight="1" x14ac:dyDescent="0.25">
      <c r="A423" s="553">
        <v>33983</v>
      </c>
      <c r="B423" s="554">
        <v>748.98</v>
      </c>
    </row>
    <row r="424" spans="1:2" ht="16.149999999999999" customHeight="1" x14ac:dyDescent="0.25">
      <c r="A424" s="553">
        <v>33984</v>
      </c>
      <c r="B424" s="555">
        <v>746.71</v>
      </c>
    </row>
    <row r="425" spans="1:2" ht="16.149999999999999" customHeight="1" x14ac:dyDescent="0.25">
      <c r="A425" s="553">
        <v>33985</v>
      </c>
      <c r="B425" s="554">
        <v>746.39</v>
      </c>
    </row>
    <row r="426" spans="1:2" ht="16.149999999999999" customHeight="1" x14ac:dyDescent="0.25">
      <c r="A426" s="553">
        <v>33986</v>
      </c>
      <c r="B426" s="555">
        <v>746.39</v>
      </c>
    </row>
    <row r="427" spans="1:2" ht="16.149999999999999" customHeight="1" x14ac:dyDescent="0.25">
      <c r="A427" s="553">
        <v>33987</v>
      </c>
      <c r="B427" s="554">
        <v>746.39</v>
      </c>
    </row>
    <row r="428" spans="1:2" ht="16.149999999999999" customHeight="1" x14ac:dyDescent="0.25">
      <c r="A428" s="553">
        <v>33988</v>
      </c>
      <c r="B428" s="555">
        <v>747.2</v>
      </c>
    </row>
    <row r="429" spans="1:2" ht="16.149999999999999" customHeight="1" x14ac:dyDescent="0.25">
      <c r="A429" s="553">
        <v>33989</v>
      </c>
      <c r="B429" s="554">
        <v>748.07</v>
      </c>
    </row>
    <row r="430" spans="1:2" ht="16.149999999999999" customHeight="1" x14ac:dyDescent="0.25">
      <c r="A430" s="553">
        <v>33990</v>
      </c>
      <c r="B430" s="555">
        <v>750.06</v>
      </c>
    </row>
    <row r="431" spans="1:2" ht="16.149999999999999" customHeight="1" x14ac:dyDescent="0.25">
      <c r="A431" s="553">
        <v>33991</v>
      </c>
      <c r="B431" s="554">
        <v>750</v>
      </c>
    </row>
    <row r="432" spans="1:2" ht="16.149999999999999" customHeight="1" x14ac:dyDescent="0.25">
      <c r="A432" s="553">
        <v>33992</v>
      </c>
      <c r="B432" s="555">
        <v>748.56</v>
      </c>
    </row>
    <row r="433" spans="1:2" ht="16.149999999999999" customHeight="1" x14ac:dyDescent="0.25">
      <c r="A433" s="553">
        <v>33993</v>
      </c>
      <c r="B433" s="554">
        <v>748.56</v>
      </c>
    </row>
    <row r="434" spans="1:2" ht="16.149999999999999" customHeight="1" x14ac:dyDescent="0.25">
      <c r="A434" s="553">
        <v>33994</v>
      </c>
      <c r="B434" s="555">
        <v>748.56</v>
      </c>
    </row>
    <row r="435" spans="1:2" ht="16.149999999999999" customHeight="1" x14ac:dyDescent="0.25">
      <c r="A435" s="553">
        <v>33995</v>
      </c>
      <c r="B435" s="554">
        <v>747.25</v>
      </c>
    </row>
    <row r="436" spans="1:2" ht="16.149999999999999" customHeight="1" x14ac:dyDescent="0.25">
      <c r="A436" s="553">
        <v>33996</v>
      </c>
      <c r="B436" s="555">
        <v>747.13</v>
      </c>
    </row>
    <row r="437" spans="1:2" ht="16.149999999999999" customHeight="1" x14ac:dyDescent="0.25">
      <c r="A437" s="553">
        <v>33997</v>
      </c>
      <c r="B437" s="554">
        <v>746.21</v>
      </c>
    </row>
    <row r="438" spans="1:2" ht="16.149999999999999" customHeight="1" x14ac:dyDescent="0.25">
      <c r="A438" s="553">
        <v>33998</v>
      </c>
      <c r="B438" s="555">
        <v>745.14</v>
      </c>
    </row>
    <row r="439" spans="1:2" ht="16.149999999999999" customHeight="1" x14ac:dyDescent="0.25">
      <c r="A439" s="553">
        <v>33999</v>
      </c>
      <c r="B439" s="554">
        <v>746.05</v>
      </c>
    </row>
    <row r="440" spans="1:2" ht="16.149999999999999" customHeight="1" x14ac:dyDescent="0.25">
      <c r="A440" s="553">
        <v>34000</v>
      </c>
      <c r="B440" s="555">
        <v>746.05</v>
      </c>
    </row>
    <row r="441" spans="1:2" ht="16.149999999999999" customHeight="1" x14ac:dyDescent="0.25">
      <c r="A441" s="553">
        <v>34001</v>
      </c>
      <c r="B441" s="554">
        <v>746.05</v>
      </c>
    </row>
    <row r="442" spans="1:2" ht="16.149999999999999" customHeight="1" x14ac:dyDescent="0.25">
      <c r="A442" s="553">
        <v>34002</v>
      </c>
      <c r="B442" s="555">
        <v>745.27</v>
      </c>
    </row>
    <row r="443" spans="1:2" ht="16.149999999999999" customHeight="1" x14ac:dyDescent="0.25">
      <c r="A443" s="553">
        <v>34003</v>
      </c>
      <c r="B443" s="554">
        <v>745.64</v>
      </c>
    </row>
    <row r="444" spans="1:2" ht="16.149999999999999" customHeight="1" x14ac:dyDescent="0.25">
      <c r="A444" s="553">
        <v>34004</v>
      </c>
      <c r="B444" s="555">
        <v>745.73</v>
      </c>
    </row>
    <row r="445" spans="1:2" ht="16.149999999999999" customHeight="1" x14ac:dyDescent="0.25">
      <c r="A445" s="553">
        <v>34005</v>
      </c>
      <c r="B445" s="554">
        <v>745.79</v>
      </c>
    </row>
    <row r="446" spans="1:2" ht="16.149999999999999" customHeight="1" x14ac:dyDescent="0.25">
      <c r="A446" s="553">
        <v>34006</v>
      </c>
      <c r="B446" s="555">
        <v>746.56</v>
      </c>
    </row>
    <row r="447" spans="1:2" ht="16.149999999999999" customHeight="1" x14ac:dyDescent="0.25">
      <c r="A447" s="553">
        <v>34007</v>
      </c>
      <c r="B447" s="554">
        <v>746.56</v>
      </c>
    </row>
    <row r="448" spans="1:2" ht="16.149999999999999" customHeight="1" x14ac:dyDescent="0.25">
      <c r="A448" s="553">
        <v>34008</v>
      </c>
      <c r="B448" s="555">
        <v>746.56</v>
      </c>
    </row>
    <row r="449" spans="1:2" ht="16.149999999999999" customHeight="1" x14ac:dyDescent="0.25">
      <c r="A449" s="553">
        <v>34009</v>
      </c>
      <c r="B449" s="554">
        <v>745.45</v>
      </c>
    </row>
    <row r="450" spans="1:2" ht="16.149999999999999" customHeight="1" x14ac:dyDescent="0.25">
      <c r="A450" s="553">
        <v>34010</v>
      </c>
      <c r="B450" s="555">
        <v>745.49</v>
      </c>
    </row>
    <row r="451" spans="1:2" ht="16.149999999999999" customHeight="1" x14ac:dyDescent="0.25">
      <c r="A451" s="553">
        <v>34011</v>
      </c>
      <c r="B451" s="554">
        <v>745.38</v>
      </c>
    </row>
    <row r="452" spans="1:2" ht="16.149999999999999" customHeight="1" x14ac:dyDescent="0.25">
      <c r="A452" s="553">
        <v>34012</v>
      </c>
      <c r="B452" s="555">
        <v>748.22</v>
      </c>
    </row>
    <row r="453" spans="1:2" ht="16.149999999999999" customHeight="1" x14ac:dyDescent="0.25">
      <c r="A453" s="553">
        <v>34013</v>
      </c>
      <c r="B453" s="554">
        <v>748.88</v>
      </c>
    </row>
    <row r="454" spans="1:2" ht="16.149999999999999" customHeight="1" x14ac:dyDescent="0.25">
      <c r="A454" s="553">
        <v>34014</v>
      </c>
      <c r="B454" s="555">
        <v>748.88</v>
      </c>
    </row>
    <row r="455" spans="1:2" ht="16.149999999999999" customHeight="1" x14ac:dyDescent="0.25">
      <c r="A455" s="553">
        <v>34015</v>
      </c>
      <c r="B455" s="554">
        <v>748.88</v>
      </c>
    </row>
    <row r="456" spans="1:2" ht="16.149999999999999" customHeight="1" x14ac:dyDescent="0.25">
      <c r="A456" s="553">
        <v>34016</v>
      </c>
      <c r="B456" s="555">
        <v>748.18</v>
      </c>
    </row>
    <row r="457" spans="1:2" ht="16.149999999999999" customHeight="1" x14ac:dyDescent="0.25">
      <c r="A457" s="553">
        <v>34017</v>
      </c>
      <c r="B457" s="554">
        <v>749.69</v>
      </c>
    </row>
    <row r="458" spans="1:2" ht="16.149999999999999" customHeight="1" x14ac:dyDescent="0.25">
      <c r="A458" s="553">
        <v>34018</v>
      </c>
      <c r="B458" s="555">
        <v>750.75</v>
      </c>
    </row>
    <row r="459" spans="1:2" ht="16.149999999999999" customHeight="1" x14ac:dyDescent="0.25">
      <c r="A459" s="553">
        <v>34019</v>
      </c>
      <c r="B459" s="554">
        <v>752.47</v>
      </c>
    </row>
    <row r="460" spans="1:2" ht="16.149999999999999" customHeight="1" x14ac:dyDescent="0.25">
      <c r="A460" s="553">
        <v>34020</v>
      </c>
      <c r="B460" s="555">
        <v>751.96</v>
      </c>
    </row>
    <row r="461" spans="1:2" ht="16.149999999999999" customHeight="1" x14ac:dyDescent="0.25">
      <c r="A461" s="553">
        <v>34021</v>
      </c>
      <c r="B461" s="554">
        <v>751.96</v>
      </c>
    </row>
    <row r="462" spans="1:2" ht="16.149999999999999" customHeight="1" x14ac:dyDescent="0.25">
      <c r="A462" s="553">
        <v>34022</v>
      </c>
      <c r="B462" s="555">
        <v>751.96</v>
      </c>
    </row>
    <row r="463" spans="1:2" ht="16.149999999999999" customHeight="1" x14ac:dyDescent="0.25">
      <c r="A463" s="553">
        <v>34023</v>
      </c>
      <c r="B463" s="554">
        <v>752.52</v>
      </c>
    </row>
    <row r="464" spans="1:2" ht="16.149999999999999" customHeight="1" x14ac:dyDescent="0.25">
      <c r="A464" s="553">
        <v>34024</v>
      </c>
      <c r="B464" s="555">
        <v>753.33</v>
      </c>
    </row>
    <row r="465" spans="1:2" ht="16.149999999999999" customHeight="1" x14ac:dyDescent="0.25">
      <c r="A465" s="553">
        <v>34025</v>
      </c>
      <c r="B465" s="554">
        <v>755.07</v>
      </c>
    </row>
    <row r="466" spans="1:2" ht="16.149999999999999" customHeight="1" x14ac:dyDescent="0.25">
      <c r="A466" s="553">
        <v>34026</v>
      </c>
      <c r="B466" s="555">
        <v>759.2</v>
      </c>
    </row>
    <row r="467" spans="1:2" ht="16.149999999999999" customHeight="1" x14ac:dyDescent="0.25">
      <c r="A467" s="553">
        <v>34027</v>
      </c>
      <c r="B467" s="554">
        <v>758.03</v>
      </c>
    </row>
    <row r="468" spans="1:2" ht="16.149999999999999" customHeight="1" x14ac:dyDescent="0.25">
      <c r="A468" s="553">
        <v>34028</v>
      </c>
      <c r="B468" s="555">
        <v>758.03</v>
      </c>
    </row>
    <row r="469" spans="1:2" ht="16.149999999999999" customHeight="1" x14ac:dyDescent="0.25">
      <c r="A469" s="553">
        <v>34029</v>
      </c>
      <c r="B469" s="554">
        <v>758.03</v>
      </c>
    </row>
    <row r="470" spans="1:2" ht="16.149999999999999" customHeight="1" x14ac:dyDescent="0.25">
      <c r="A470" s="553">
        <v>34030</v>
      </c>
      <c r="B470" s="555">
        <v>757.89</v>
      </c>
    </row>
    <row r="471" spans="1:2" ht="16.149999999999999" customHeight="1" x14ac:dyDescent="0.25">
      <c r="A471" s="553">
        <v>34031</v>
      </c>
      <c r="B471" s="554">
        <v>760.71</v>
      </c>
    </row>
    <row r="472" spans="1:2" ht="16.149999999999999" customHeight="1" x14ac:dyDescent="0.25">
      <c r="A472" s="553">
        <v>34032</v>
      </c>
      <c r="B472" s="555">
        <v>762.68</v>
      </c>
    </row>
    <row r="473" spans="1:2" ht="16.149999999999999" customHeight="1" x14ac:dyDescent="0.25">
      <c r="A473" s="553">
        <v>34033</v>
      </c>
      <c r="B473" s="554">
        <v>762.04</v>
      </c>
    </row>
    <row r="474" spans="1:2" ht="16.149999999999999" customHeight="1" x14ac:dyDescent="0.25">
      <c r="A474" s="553">
        <v>34034</v>
      </c>
      <c r="B474" s="555">
        <v>762.2</v>
      </c>
    </row>
    <row r="475" spans="1:2" ht="16.149999999999999" customHeight="1" x14ac:dyDescent="0.25">
      <c r="A475" s="553">
        <v>34035</v>
      </c>
      <c r="B475" s="554">
        <v>762.2</v>
      </c>
    </row>
    <row r="476" spans="1:2" ht="16.149999999999999" customHeight="1" x14ac:dyDescent="0.25">
      <c r="A476" s="553">
        <v>34036</v>
      </c>
      <c r="B476" s="555">
        <v>762.2</v>
      </c>
    </row>
    <row r="477" spans="1:2" ht="16.149999999999999" customHeight="1" x14ac:dyDescent="0.25">
      <c r="A477" s="553">
        <v>34037</v>
      </c>
      <c r="B477" s="554">
        <v>763.38</v>
      </c>
    </row>
    <row r="478" spans="1:2" ht="16.149999999999999" customHeight="1" x14ac:dyDescent="0.25">
      <c r="A478" s="553">
        <v>34038</v>
      </c>
      <c r="B478" s="555">
        <v>763.9</v>
      </c>
    </row>
    <row r="479" spans="1:2" ht="16.149999999999999" customHeight="1" x14ac:dyDescent="0.25">
      <c r="A479" s="553">
        <v>34039</v>
      </c>
      <c r="B479" s="554">
        <v>764.74</v>
      </c>
    </row>
    <row r="480" spans="1:2" ht="16.149999999999999" customHeight="1" x14ac:dyDescent="0.25">
      <c r="A480" s="553">
        <v>34040</v>
      </c>
      <c r="B480" s="555">
        <v>765.19</v>
      </c>
    </row>
    <row r="481" spans="1:2" ht="16.149999999999999" customHeight="1" x14ac:dyDescent="0.25">
      <c r="A481" s="553">
        <v>34041</v>
      </c>
      <c r="B481" s="554">
        <v>764.79</v>
      </c>
    </row>
    <row r="482" spans="1:2" ht="16.149999999999999" customHeight="1" x14ac:dyDescent="0.25">
      <c r="A482" s="553">
        <v>34042</v>
      </c>
      <c r="B482" s="555">
        <v>764.79</v>
      </c>
    </row>
    <row r="483" spans="1:2" ht="16.149999999999999" customHeight="1" x14ac:dyDescent="0.25">
      <c r="A483" s="553">
        <v>34043</v>
      </c>
      <c r="B483" s="554">
        <v>764.79</v>
      </c>
    </row>
    <row r="484" spans="1:2" ht="16.149999999999999" customHeight="1" x14ac:dyDescent="0.25">
      <c r="A484" s="553">
        <v>34044</v>
      </c>
      <c r="B484" s="555">
        <v>764.29</v>
      </c>
    </row>
    <row r="485" spans="1:2" ht="16.149999999999999" customHeight="1" x14ac:dyDescent="0.25">
      <c r="A485" s="553">
        <v>34045</v>
      </c>
      <c r="B485" s="554">
        <v>765.06</v>
      </c>
    </row>
    <row r="486" spans="1:2" ht="16.149999999999999" customHeight="1" x14ac:dyDescent="0.25">
      <c r="A486" s="553">
        <v>34046</v>
      </c>
      <c r="B486" s="555">
        <v>766.12</v>
      </c>
    </row>
    <row r="487" spans="1:2" ht="16.149999999999999" customHeight="1" x14ac:dyDescent="0.25">
      <c r="A487" s="553">
        <v>34047</v>
      </c>
      <c r="B487" s="554">
        <v>766.42</v>
      </c>
    </row>
    <row r="488" spans="1:2" ht="16.149999999999999" customHeight="1" x14ac:dyDescent="0.25">
      <c r="A488" s="553">
        <v>34048</v>
      </c>
      <c r="B488" s="555">
        <v>766.84</v>
      </c>
    </row>
    <row r="489" spans="1:2" ht="16.149999999999999" customHeight="1" x14ac:dyDescent="0.25">
      <c r="A489" s="553">
        <v>34049</v>
      </c>
      <c r="B489" s="554">
        <v>766.84</v>
      </c>
    </row>
    <row r="490" spans="1:2" ht="16.149999999999999" customHeight="1" x14ac:dyDescent="0.25">
      <c r="A490" s="553">
        <v>34050</v>
      </c>
      <c r="B490" s="555">
        <v>766.84</v>
      </c>
    </row>
    <row r="491" spans="1:2" ht="16.149999999999999" customHeight="1" x14ac:dyDescent="0.25">
      <c r="A491" s="553">
        <v>34051</v>
      </c>
      <c r="B491" s="554">
        <v>766.84</v>
      </c>
    </row>
    <row r="492" spans="1:2" ht="16.149999999999999" customHeight="1" x14ac:dyDescent="0.25">
      <c r="A492" s="553">
        <v>34052</v>
      </c>
      <c r="B492" s="555">
        <v>766.63</v>
      </c>
    </row>
    <row r="493" spans="1:2" ht="16.149999999999999" customHeight="1" x14ac:dyDescent="0.25">
      <c r="A493" s="553">
        <v>34053</v>
      </c>
      <c r="B493" s="554">
        <v>766.91</v>
      </c>
    </row>
    <row r="494" spans="1:2" ht="16.149999999999999" customHeight="1" x14ac:dyDescent="0.25">
      <c r="A494" s="553">
        <v>34054</v>
      </c>
      <c r="B494" s="555">
        <v>767.99</v>
      </c>
    </row>
    <row r="495" spans="1:2" ht="16.149999999999999" customHeight="1" x14ac:dyDescent="0.25">
      <c r="A495" s="553">
        <v>34055</v>
      </c>
      <c r="B495" s="554">
        <v>767.4</v>
      </c>
    </row>
    <row r="496" spans="1:2" ht="16.149999999999999" customHeight="1" x14ac:dyDescent="0.25">
      <c r="A496" s="553">
        <v>34056</v>
      </c>
      <c r="B496" s="555">
        <v>767.4</v>
      </c>
    </row>
    <row r="497" spans="1:2" ht="16.149999999999999" customHeight="1" x14ac:dyDescent="0.25">
      <c r="A497" s="553">
        <v>34057</v>
      </c>
      <c r="B497" s="554">
        <v>767.4</v>
      </c>
    </row>
    <row r="498" spans="1:2" ht="16.149999999999999" customHeight="1" x14ac:dyDescent="0.25">
      <c r="A498" s="553">
        <v>34058</v>
      </c>
      <c r="B498" s="555">
        <v>766.79</v>
      </c>
    </row>
    <row r="499" spans="1:2" ht="16.149999999999999" customHeight="1" x14ac:dyDescent="0.25">
      <c r="A499" s="553">
        <v>34059</v>
      </c>
      <c r="B499" s="554">
        <v>766.41</v>
      </c>
    </row>
    <row r="500" spans="1:2" ht="16.149999999999999" customHeight="1" x14ac:dyDescent="0.25">
      <c r="A500" s="553">
        <v>34060</v>
      </c>
      <c r="B500" s="555">
        <v>766.44</v>
      </c>
    </row>
    <row r="501" spans="1:2" ht="16.149999999999999" customHeight="1" x14ac:dyDescent="0.25">
      <c r="A501" s="553">
        <v>34061</v>
      </c>
      <c r="B501" s="554">
        <v>767.98</v>
      </c>
    </row>
    <row r="502" spans="1:2" ht="16.149999999999999" customHeight="1" x14ac:dyDescent="0.25">
      <c r="A502" s="553">
        <v>34062</v>
      </c>
      <c r="B502" s="555">
        <v>768.46</v>
      </c>
    </row>
    <row r="503" spans="1:2" ht="16.149999999999999" customHeight="1" x14ac:dyDescent="0.25">
      <c r="A503" s="553">
        <v>34063</v>
      </c>
      <c r="B503" s="554">
        <v>768.46</v>
      </c>
    </row>
    <row r="504" spans="1:2" ht="16.149999999999999" customHeight="1" x14ac:dyDescent="0.25">
      <c r="A504" s="553">
        <v>34064</v>
      </c>
      <c r="B504" s="555">
        <v>768.46</v>
      </c>
    </row>
    <row r="505" spans="1:2" ht="16.149999999999999" customHeight="1" x14ac:dyDescent="0.25">
      <c r="A505" s="553">
        <v>34065</v>
      </c>
      <c r="B505" s="554">
        <v>768.31</v>
      </c>
    </row>
    <row r="506" spans="1:2" ht="16.149999999999999" customHeight="1" x14ac:dyDescent="0.25">
      <c r="A506" s="553">
        <v>34066</v>
      </c>
      <c r="B506" s="555">
        <v>768.52</v>
      </c>
    </row>
    <row r="507" spans="1:2" ht="16.149999999999999" customHeight="1" x14ac:dyDescent="0.25">
      <c r="A507" s="553">
        <v>34067</v>
      </c>
      <c r="B507" s="554">
        <v>768.6</v>
      </c>
    </row>
    <row r="508" spans="1:2" ht="16.149999999999999" customHeight="1" x14ac:dyDescent="0.25">
      <c r="A508" s="553">
        <v>34068</v>
      </c>
      <c r="B508" s="555">
        <v>768.6</v>
      </c>
    </row>
    <row r="509" spans="1:2" ht="16.149999999999999" customHeight="1" x14ac:dyDescent="0.25">
      <c r="A509" s="553">
        <v>34069</v>
      </c>
      <c r="B509" s="554">
        <v>768.6</v>
      </c>
    </row>
    <row r="510" spans="1:2" ht="16.149999999999999" customHeight="1" x14ac:dyDescent="0.25">
      <c r="A510" s="553">
        <v>34070</v>
      </c>
      <c r="B510" s="555">
        <v>768.6</v>
      </c>
    </row>
    <row r="511" spans="1:2" ht="16.149999999999999" customHeight="1" x14ac:dyDescent="0.25">
      <c r="A511" s="553">
        <v>34071</v>
      </c>
      <c r="B511" s="554">
        <v>768.6</v>
      </c>
    </row>
    <row r="512" spans="1:2" ht="16.149999999999999" customHeight="1" x14ac:dyDescent="0.25">
      <c r="A512" s="553">
        <v>34072</v>
      </c>
      <c r="B512" s="555">
        <v>769.34</v>
      </c>
    </row>
    <row r="513" spans="1:2" ht="16.149999999999999" customHeight="1" x14ac:dyDescent="0.25">
      <c r="A513" s="553">
        <v>34073</v>
      </c>
      <c r="B513" s="554">
        <v>769.8</v>
      </c>
    </row>
    <row r="514" spans="1:2" ht="16.149999999999999" customHeight="1" x14ac:dyDescent="0.25">
      <c r="A514" s="553">
        <v>34074</v>
      </c>
      <c r="B514" s="555">
        <v>771.56</v>
      </c>
    </row>
    <row r="515" spans="1:2" ht="16.149999999999999" customHeight="1" x14ac:dyDescent="0.25">
      <c r="A515" s="553">
        <v>34075</v>
      </c>
      <c r="B515" s="554">
        <v>772.71</v>
      </c>
    </row>
    <row r="516" spans="1:2" ht="16.149999999999999" customHeight="1" x14ac:dyDescent="0.25">
      <c r="A516" s="553">
        <v>34076</v>
      </c>
      <c r="B516" s="555">
        <v>773.22</v>
      </c>
    </row>
    <row r="517" spans="1:2" ht="16.149999999999999" customHeight="1" x14ac:dyDescent="0.25">
      <c r="A517" s="553">
        <v>34077</v>
      </c>
      <c r="B517" s="554">
        <v>773.22</v>
      </c>
    </row>
    <row r="518" spans="1:2" ht="16.149999999999999" customHeight="1" x14ac:dyDescent="0.25">
      <c r="A518" s="553">
        <v>34078</v>
      </c>
      <c r="B518" s="555">
        <v>773.22</v>
      </c>
    </row>
    <row r="519" spans="1:2" ht="16.149999999999999" customHeight="1" x14ac:dyDescent="0.25">
      <c r="A519" s="553">
        <v>34079</v>
      </c>
      <c r="B519" s="554">
        <v>773.7</v>
      </c>
    </row>
    <row r="520" spans="1:2" ht="16.149999999999999" customHeight="1" x14ac:dyDescent="0.25">
      <c r="A520" s="553">
        <v>34080</v>
      </c>
      <c r="B520" s="555">
        <v>773.97</v>
      </c>
    </row>
    <row r="521" spans="1:2" ht="16.149999999999999" customHeight="1" x14ac:dyDescent="0.25">
      <c r="A521" s="553">
        <v>34081</v>
      </c>
      <c r="B521" s="554">
        <v>774.34</v>
      </c>
    </row>
    <row r="522" spans="1:2" ht="16.149999999999999" customHeight="1" x14ac:dyDescent="0.25">
      <c r="A522" s="553">
        <v>34082</v>
      </c>
      <c r="B522" s="555">
        <v>775.05</v>
      </c>
    </row>
    <row r="523" spans="1:2" ht="16.149999999999999" customHeight="1" x14ac:dyDescent="0.25">
      <c r="A523" s="553">
        <v>34083</v>
      </c>
      <c r="B523" s="554">
        <v>775.32</v>
      </c>
    </row>
    <row r="524" spans="1:2" ht="16.149999999999999" customHeight="1" x14ac:dyDescent="0.25">
      <c r="A524" s="553">
        <v>34084</v>
      </c>
      <c r="B524" s="555">
        <v>775.32</v>
      </c>
    </row>
    <row r="525" spans="1:2" ht="16.149999999999999" customHeight="1" x14ac:dyDescent="0.25">
      <c r="A525" s="553">
        <v>34085</v>
      </c>
      <c r="B525" s="554">
        <v>775.32</v>
      </c>
    </row>
    <row r="526" spans="1:2" ht="16.149999999999999" customHeight="1" x14ac:dyDescent="0.25">
      <c r="A526" s="553">
        <v>34086</v>
      </c>
      <c r="B526" s="555">
        <v>775.2</v>
      </c>
    </row>
    <row r="527" spans="1:2" ht="16.149999999999999" customHeight="1" x14ac:dyDescent="0.25">
      <c r="A527" s="553">
        <v>34087</v>
      </c>
      <c r="B527" s="554">
        <v>774.52</v>
      </c>
    </row>
    <row r="528" spans="1:2" ht="16.149999999999999" customHeight="1" x14ac:dyDescent="0.25">
      <c r="A528" s="553">
        <v>34088</v>
      </c>
      <c r="B528" s="555">
        <v>773.78</v>
      </c>
    </row>
    <row r="529" spans="1:2" ht="16.149999999999999" customHeight="1" x14ac:dyDescent="0.25">
      <c r="A529" s="553">
        <v>34089</v>
      </c>
      <c r="B529" s="554">
        <v>774.94</v>
      </c>
    </row>
    <row r="530" spans="1:2" ht="16.149999999999999" customHeight="1" x14ac:dyDescent="0.25">
      <c r="A530" s="553">
        <v>34090</v>
      </c>
      <c r="B530" s="555">
        <v>773.82</v>
      </c>
    </row>
    <row r="531" spans="1:2" ht="16.149999999999999" customHeight="1" x14ac:dyDescent="0.25">
      <c r="A531" s="553">
        <v>34091</v>
      </c>
      <c r="B531" s="554">
        <v>773.82</v>
      </c>
    </row>
    <row r="532" spans="1:2" ht="16.149999999999999" customHeight="1" x14ac:dyDescent="0.25">
      <c r="A532" s="553">
        <v>34092</v>
      </c>
      <c r="B532" s="555">
        <v>773.82</v>
      </c>
    </row>
    <row r="533" spans="1:2" ht="16.149999999999999" customHeight="1" x14ac:dyDescent="0.25">
      <c r="A533" s="553">
        <v>34093</v>
      </c>
      <c r="B533" s="554">
        <v>775.53</v>
      </c>
    </row>
    <row r="534" spans="1:2" ht="16.149999999999999" customHeight="1" x14ac:dyDescent="0.25">
      <c r="A534" s="553">
        <v>34094</v>
      </c>
      <c r="B534" s="555">
        <v>776.99</v>
      </c>
    </row>
    <row r="535" spans="1:2" ht="16.149999999999999" customHeight="1" x14ac:dyDescent="0.25">
      <c r="A535" s="553">
        <v>34095</v>
      </c>
      <c r="B535" s="554">
        <v>777.88</v>
      </c>
    </row>
    <row r="536" spans="1:2" ht="16.149999999999999" customHeight="1" x14ac:dyDescent="0.25">
      <c r="A536" s="553">
        <v>34096</v>
      </c>
      <c r="B536" s="555">
        <v>778.17</v>
      </c>
    </row>
    <row r="537" spans="1:2" ht="16.149999999999999" customHeight="1" x14ac:dyDescent="0.25">
      <c r="A537" s="553">
        <v>34097</v>
      </c>
      <c r="B537" s="554">
        <v>777.17</v>
      </c>
    </row>
    <row r="538" spans="1:2" ht="16.149999999999999" customHeight="1" x14ac:dyDescent="0.25">
      <c r="A538" s="553">
        <v>34098</v>
      </c>
      <c r="B538" s="555">
        <v>777.17</v>
      </c>
    </row>
    <row r="539" spans="1:2" ht="16.149999999999999" customHeight="1" x14ac:dyDescent="0.25">
      <c r="A539" s="553">
        <v>34099</v>
      </c>
      <c r="B539" s="554">
        <v>777.17</v>
      </c>
    </row>
    <row r="540" spans="1:2" ht="16.149999999999999" customHeight="1" x14ac:dyDescent="0.25">
      <c r="A540" s="553">
        <v>34100</v>
      </c>
      <c r="B540" s="555">
        <v>777.75</v>
      </c>
    </row>
    <row r="541" spans="1:2" ht="16.149999999999999" customHeight="1" x14ac:dyDescent="0.25">
      <c r="A541" s="553">
        <v>34101</v>
      </c>
      <c r="B541" s="554">
        <v>779.41</v>
      </c>
    </row>
    <row r="542" spans="1:2" ht="16.149999999999999" customHeight="1" x14ac:dyDescent="0.25">
      <c r="A542" s="553">
        <v>34102</v>
      </c>
      <c r="B542" s="555">
        <v>780.49</v>
      </c>
    </row>
    <row r="543" spans="1:2" ht="16.149999999999999" customHeight="1" x14ac:dyDescent="0.25">
      <c r="A543" s="553">
        <v>34103</v>
      </c>
      <c r="B543" s="554">
        <v>780.8</v>
      </c>
    </row>
    <row r="544" spans="1:2" ht="16.149999999999999" customHeight="1" x14ac:dyDescent="0.25">
      <c r="A544" s="553">
        <v>34104</v>
      </c>
      <c r="B544" s="555">
        <v>780.79</v>
      </c>
    </row>
    <row r="545" spans="1:2" ht="16.149999999999999" customHeight="1" x14ac:dyDescent="0.25">
      <c r="A545" s="553">
        <v>34105</v>
      </c>
      <c r="B545" s="554">
        <v>780.79</v>
      </c>
    </row>
    <row r="546" spans="1:2" ht="16.149999999999999" customHeight="1" x14ac:dyDescent="0.25">
      <c r="A546" s="553">
        <v>34106</v>
      </c>
      <c r="B546" s="555">
        <v>780.79</v>
      </c>
    </row>
    <row r="547" spans="1:2" ht="16.149999999999999" customHeight="1" x14ac:dyDescent="0.25">
      <c r="A547" s="553">
        <v>34107</v>
      </c>
      <c r="B547" s="554">
        <v>781.42</v>
      </c>
    </row>
    <row r="548" spans="1:2" ht="16.149999999999999" customHeight="1" x14ac:dyDescent="0.25">
      <c r="A548" s="553">
        <v>34108</v>
      </c>
      <c r="B548" s="555">
        <v>781.8</v>
      </c>
    </row>
    <row r="549" spans="1:2" ht="16.149999999999999" customHeight="1" x14ac:dyDescent="0.25">
      <c r="A549" s="553">
        <v>34109</v>
      </c>
      <c r="B549" s="554">
        <v>781.84</v>
      </c>
    </row>
    <row r="550" spans="1:2" ht="16.149999999999999" customHeight="1" x14ac:dyDescent="0.25">
      <c r="A550" s="553">
        <v>34110</v>
      </c>
      <c r="B550" s="555">
        <v>781.94</v>
      </c>
    </row>
    <row r="551" spans="1:2" ht="16.149999999999999" customHeight="1" x14ac:dyDescent="0.25">
      <c r="A551" s="553">
        <v>34111</v>
      </c>
      <c r="B551" s="554">
        <v>782</v>
      </c>
    </row>
    <row r="552" spans="1:2" ht="16.149999999999999" customHeight="1" x14ac:dyDescent="0.25">
      <c r="A552" s="553">
        <v>34112</v>
      </c>
      <c r="B552" s="555">
        <v>782</v>
      </c>
    </row>
    <row r="553" spans="1:2" ht="16.149999999999999" customHeight="1" x14ac:dyDescent="0.25">
      <c r="A553" s="553">
        <v>34113</v>
      </c>
      <c r="B553" s="554">
        <v>782</v>
      </c>
    </row>
    <row r="554" spans="1:2" ht="16.149999999999999" customHeight="1" x14ac:dyDescent="0.25">
      <c r="A554" s="553">
        <v>34114</v>
      </c>
      <c r="B554" s="555">
        <v>782</v>
      </c>
    </row>
    <row r="555" spans="1:2" ht="16.149999999999999" customHeight="1" x14ac:dyDescent="0.25">
      <c r="A555" s="553">
        <v>34115</v>
      </c>
      <c r="B555" s="554">
        <v>783.15</v>
      </c>
    </row>
    <row r="556" spans="1:2" ht="16.149999999999999" customHeight="1" x14ac:dyDescent="0.25">
      <c r="A556" s="553">
        <v>34116</v>
      </c>
      <c r="B556" s="555">
        <v>782.85</v>
      </c>
    </row>
    <row r="557" spans="1:2" ht="16.149999999999999" customHeight="1" x14ac:dyDescent="0.25">
      <c r="A557" s="553">
        <v>34117</v>
      </c>
      <c r="B557" s="554">
        <v>780.78</v>
      </c>
    </row>
    <row r="558" spans="1:2" ht="16.149999999999999" customHeight="1" x14ac:dyDescent="0.25">
      <c r="A558" s="553">
        <v>34118</v>
      </c>
      <c r="B558" s="555">
        <v>779.56</v>
      </c>
    </row>
    <row r="559" spans="1:2" ht="16.149999999999999" customHeight="1" x14ac:dyDescent="0.25">
      <c r="A559" s="553">
        <v>34119</v>
      </c>
      <c r="B559" s="554">
        <v>779.56</v>
      </c>
    </row>
    <row r="560" spans="1:2" ht="16.149999999999999" customHeight="1" x14ac:dyDescent="0.25">
      <c r="A560" s="553">
        <v>34120</v>
      </c>
      <c r="B560" s="555">
        <v>779.56</v>
      </c>
    </row>
    <row r="561" spans="1:2" ht="16.149999999999999" customHeight="1" x14ac:dyDescent="0.25">
      <c r="A561" s="553">
        <v>34121</v>
      </c>
      <c r="B561" s="554">
        <v>779</v>
      </c>
    </row>
    <row r="562" spans="1:2" ht="16.149999999999999" customHeight="1" x14ac:dyDescent="0.25">
      <c r="A562" s="553">
        <v>34122</v>
      </c>
      <c r="B562" s="555">
        <v>779.01</v>
      </c>
    </row>
    <row r="563" spans="1:2" ht="16.149999999999999" customHeight="1" x14ac:dyDescent="0.25">
      <c r="A563" s="553">
        <v>34123</v>
      </c>
      <c r="B563" s="554">
        <v>777.82</v>
      </c>
    </row>
    <row r="564" spans="1:2" ht="16.149999999999999" customHeight="1" x14ac:dyDescent="0.25">
      <c r="A564" s="553">
        <v>34124</v>
      </c>
      <c r="B564" s="555">
        <v>778.12</v>
      </c>
    </row>
    <row r="565" spans="1:2" ht="16.149999999999999" customHeight="1" x14ac:dyDescent="0.25">
      <c r="A565" s="553">
        <v>34125</v>
      </c>
      <c r="B565" s="554">
        <v>780.6</v>
      </c>
    </row>
    <row r="566" spans="1:2" ht="16.149999999999999" customHeight="1" x14ac:dyDescent="0.25">
      <c r="A566" s="553">
        <v>34126</v>
      </c>
      <c r="B566" s="555">
        <v>780.6</v>
      </c>
    </row>
    <row r="567" spans="1:2" ht="16.149999999999999" customHeight="1" x14ac:dyDescent="0.25">
      <c r="A567" s="553">
        <v>34127</v>
      </c>
      <c r="B567" s="554">
        <v>780.6</v>
      </c>
    </row>
    <row r="568" spans="1:2" ht="16.149999999999999" customHeight="1" x14ac:dyDescent="0.25">
      <c r="A568" s="553">
        <v>34128</v>
      </c>
      <c r="B568" s="555">
        <v>782.29</v>
      </c>
    </row>
    <row r="569" spans="1:2" ht="16.149999999999999" customHeight="1" x14ac:dyDescent="0.25">
      <c r="A569" s="553">
        <v>34129</v>
      </c>
      <c r="B569" s="554">
        <v>784.62</v>
      </c>
    </row>
    <row r="570" spans="1:2" ht="16.149999999999999" customHeight="1" x14ac:dyDescent="0.25">
      <c r="A570" s="553">
        <v>34130</v>
      </c>
      <c r="B570" s="555">
        <v>784.95</v>
      </c>
    </row>
    <row r="571" spans="1:2" ht="16.149999999999999" customHeight="1" x14ac:dyDescent="0.25">
      <c r="A571" s="553">
        <v>34131</v>
      </c>
      <c r="B571" s="554">
        <v>785.79</v>
      </c>
    </row>
    <row r="572" spans="1:2" ht="16.149999999999999" customHeight="1" x14ac:dyDescent="0.25">
      <c r="A572" s="553">
        <v>34132</v>
      </c>
      <c r="B572" s="555">
        <v>784.8</v>
      </c>
    </row>
    <row r="573" spans="1:2" ht="16.149999999999999" customHeight="1" x14ac:dyDescent="0.25">
      <c r="A573" s="553">
        <v>34133</v>
      </c>
      <c r="B573" s="554">
        <v>784.8</v>
      </c>
    </row>
    <row r="574" spans="1:2" ht="16.149999999999999" customHeight="1" x14ac:dyDescent="0.25">
      <c r="A574" s="553">
        <v>34134</v>
      </c>
      <c r="B574" s="555">
        <v>784.8</v>
      </c>
    </row>
    <row r="575" spans="1:2" ht="16.149999999999999" customHeight="1" x14ac:dyDescent="0.25">
      <c r="A575" s="553">
        <v>34135</v>
      </c>
      <c r="B575" s="554">
        <v>784.8</v>
      </c>
    </row>
    <row r="576" spans="1:2" ht="16.149999999999999" customHeight="1" x14ac:dyDescent="0.25">
      <c r="A576" s="553">
        <v>34136</v>
      </c>
      <c r="B576" s="555">
        <v>785.9</v>
      </c>
    </row>
    <row r="577" spans="1:2" ht="16.149999999999999" customHeight="1" x14ac:dyDescent="0.25">
      <c r="A577" s="553">
        <v>34137</v>
      </c>
      <c r="B577" s="554">
        <v>786.64</v>
      </c>
    </row>
    <row r="578" spans="1:2" ht="16.149999999999999" customHeight="1" x14ac:dyDescent="0.25">
      <c r="A578" s="553">
        <v>34138</v>
      </c>
      <c r="B578" s="555">
        <v>787.49</v>
      </c>
    </row>
    <row r="579" spans="1:2" ht="16.149999999999999" customHeight="1" x14ac:dyDescent="0.25">
      <c r="A579" s="553">
        <v>34139</v>
      </c>
      <c r="B579" s="554">
        <v>786.77</v>
      </c>
    </row>
    <row r="580" spans="1:2" ht="16.149999999999999" customHeight="1" x14ac:dyDescent="0.25">
      <c r="A580" s="553">
        <v>34140</v>
      </c>
      <c r="B580" s="555">
        <v>786.77</v>
      </c>
    </row>
    <row r="581" spans="1:2" ht="16.149999999999999" customHeight="1" x14ac:dyDescent="0.25">
      <c r="A581" s="553">
        <v>34141</v>
      </c>
      <c r="B581" s="554">
        <v>786.77</v>
      </c>
    </row>
    <row r="582" spans="1:2" ht="16.149999999999999" customHeight="1" x14ac:dyDescent="0.25">
      <c r="A582" s="553">
        <v>34142</v>
      </c>
      <c r="B582" s="555">
        <v>786.77</v>
      </c>
    </row>
    <row r="583" spans="1:2" ht="16.149999999999999" customHeight="1" x14ac:dyDescent="0.25">
      <c r="A583" s="553">
        <v>34143</v>
      </c>
      <c r="B583" s="554">
        <v>787.06</v>
      </c>
    </row>
    <row r="584" spans="1:2" ht="16.149999999999999" customHeight="1" x14ac:dyDescent="0.25">
      <c r="A584" s="553">
        <v>34144</v>
      </c>
      <c r="B584" s="555">
        <v>786.42</v>
      </c>
    </row>
    <row r="585" spans="1:2" ht="16.149999999999999" customHeight="1" x14ac:dyDescent="0.25">
      <c r="A585" s="553">
        <v>34145</v>
      </c>
      <c r="B585" s="554">
        <v>786.72</v>
      </c>
    </row>
    <row r="586" spans="1:2" ht="16.149999999999999" customHeight="1" x14ac:dyDescent="0.25">
      <c r="A586" s="553">
        <v>34146</v>
      </c>
      <c r="B586" s="555">
        <v>786.96</v>
      </c>
    </row>
    <row r="587" spans="1:2" ht="16.149999999999999" customHeight="1" x14ac:dyDescent="0.25">
      <c r="A587" s="553">
        <v>34147</v>
      </c>
      <c r="B587" s="554">
        <v>786.96</v>
      </c>
    </row>
    <row r="588" spans="1:2" ht="16.149999999999999" customHeight="1" x14ac:dyDescent="0.25">
      <c r="A588" s="553">
        <v>34148</v>
      </c>
      <c r="B588" s="555">
        <v>786.96</v>
      </c>
    </row>
    <row r="589" spans="1:2" ht="16.149999999999999" customHeight="1" x14ac:dyDescent="0.25">
      <c r="A589" s="553">
        <v>34149</v>
      </c>
      <c r="B589" s="554">
        <v>786.8</v>
      </c>
    </row>
    <row r="590" spans="1:2" ht="16.149999999999999" customHeight="1" x14ac:dyDescent="0.25">
      <c r="A590" s="553">
        <v>34150</v>
      </c>
      <c r="B590" s="555">
        <v>787.12</v>
      </c>
    </row>
    <row r="591" spans="1:2" ht="16.149999999999999" customHeight="1" x14ac:dyDescent="0.25">
      <c r="A591" s="553">
        <v>34151</v>
      </c>
      <c r="B591" s="554">
        <v>786.1</v>
      </c>
    </row>
    <row r="592" spans="1:2" ht="16.149999999999999" customHeight="1" x14ac:dyDescent="0.25">
      <c r="A592" s="553">
        <v>34152</v>
      </c>
      <c r="B592" s="555">
        <v>787.51</v>
      </c>
    </row>
    <row r="593" spans="1:2" ht="16.149999999999999" customHeight="1" x14ac:dyDescent="0.25">
      <c r="A593" s="553">
        <v>34153</v>
      </c>
      <c r="B593" s="554">
        <v>788.65</v>
      </c>
    </row>
    <row r="594" spans="1:2" ht="16.149999999999999" customHeight="1" x14ac:dyDescent="0.25">
      <c r="A594" s="553">
        <v>34154</v>
      </c>
      <c r="B594" s="555">
        <v>788.65</v>
      </c>
    </row>
    <row r="595" spans="1:2" ht="16.149999999999999" customHeight="1" x14ac:dyDescent="0.25">
      <c r="A595" s="553">
        <v>34155</v>
      </c>
      <c r="B595" s="554">
        <v>788.65</v>
      </c>
    </row>
    <row r="596" spans="1:2" ht="16.149999999999999" customHeight="1" x14ac:dyDescent="0.25">
      <c r="A596" s="553">
        <v>34156</v>
      </c>
      <c r="B596" s="555">
        <v>788.65</v>
      </c>
    </row>
    <row r="597" spans="1:2" ht="16.149999999999999" customHeight="1" x14ac:dyDescent="0.25">
      <c r="A597" s="553">
        <v>34157</v>
      </c>
      <c r="B597" s="554">
        <v>789.47</v>
      </c>
    </row>
    <row r="598" spans="1:2" ht="16.149999999999999" customHeight="1" x14ac:dyDescent="0.25">
      <c r="A598" s="553">
        <v>34158</v>
      </c>
      <c r="B598" s="555">
        <v>790.58</v>
      </c>
    </row>
    <row r="599" spans="1:2" ht="16.149999999999999" customHeight="1" x14ac:dyDescent="0.25">
      <c r="A599" s="553">
        <v>34159</v>
      </c>
      <c r="B599" s="554">
        <v>791.73</v>
      </c>
    </row>
    <row r="600" spans="1:2" ht="16.149999999999999" customHeight="1" x14ac:dyDescent="0.25">
      <c r="A600" s="553">
        <v>34160</v>
      </c>
      <c r="B600" s="555">
        <v>793.18</v>
      </c>
    </row>
    <row r="601" spans="1:2" ht="16.149999999999999" customHeight="1" x14ac:dyDescent="0.25">
      <c r="A601" s="553">
        <v>34161</v>
      </c>
      <c r="B601" s="554">
        <v>793.18</v>
      </c>
    </row>
    <row r="602" spans="1:2" ht="16.149999999999999" customHeight="1" x14ac:dyDescent="0.25">
      <c r="A602" s="553">
        <v>34162</v>
      </c>
      <c r="B602" s="555">
        <v>793.18</v>
      </c>
    </row>
    <row r="603" spans="1:2" ht="16.149999999999999" customHeight="1" x14ac:dyDescent="0.25">
      <c r="A603" s="553">
        <v>34163</v>
      </c>
      <c r="B603" s="554">
        <v>794.67</v>
      </c>
    </row>
    <row r="604" spans="1:2" ht="16.149999999999999" customHeight="1" x14ac:dyDescent="0.25">
      <c r="A604" s="553">
        <v>34164</v>
      </c>
      <c r="B604" s="555">
        <v>795.66</v>
      </c>
    </row>
    <row r="605" spans="1:2" ht="16.149999999999999" customHeight="1" x14ac:dyDescent="0.25">
      <c r="A605" s="553">
        <v>34165</v>
      </c>
      <c r="B605" s="554">
        <v>797</v>
      </c>
    </row>
    <row r="606" spans="1:2" ht="16.149999999999999" customHeight="1" x14ac:dyDescent="0.25">
      <c r="A606" s="553">
        <v>34166</v>
      </c>
      <c r="B606" s="555">
        <v>797.06</v>
      </c>
    </row>
    <row r="607" spans="1:2" ht="16.149999999999999" customHeight="1" x14ac:dyDescent="0.25">
      <c r="A607" s="553">
        <v>34167</v>
      </c>
      <c r="B607" s="554">
        <v>797.31</v>
      </c>
    </row>
    <row r="608" spans="1:2" ht="16.149999999999999" customHeight="1" x14ac:dyDescent="0.25">
      <c r="A608" s="553">
        <v>34168</v>
      </c>
      <c r="B608" s="555">
        <v>797.31</v>
      </c>
    </row>
    <row r="609" spans="1:2" ht="16.149999999999999" customHeight="1" x14ac:dyDescent="0.25">
      <c r="A609" s="553">
        <v>34169</v>
      </c>
      <c r="B609" s="554">
        <v>797.31</v>
      </c>
    </row>
    <row r="610" spans="1:2" ht="16.149999999999999" customHeight="1" x14ac:dyDescent="0.25">
      <c r="A610" s="553">
        <v>34170</v>
      </c>
      <c r="B610" s="555">
        <v>797.41</v>
      </c>
    </row>
    <row r="611" spans="1:2" ht="16.149999999999999" customHeight="1" x14ac:dyDescent="0.25">
      <c r="A611" s="553">
        <v>34171</v>
      </c>
      <c r="B611" s="554">
        <v>797.41</v>
      </c>
    </row>
    <row r="612" spans="1:2" ht="16.149999999999999" customHeight="1" x14ac:dyDescent="0.25">
      <c r="A612" s="553">
        <v>34172</v>
      </c>
      <c r="B612" s="555">
        <v>797.63</v>
      </c>
    </row>
    <row r="613" spans="1:2" ht="16.149999999999999" customHeight="1" x14ac:dyDescent="0.25">
      <c r="A613" s="553">
        <v>34173</v>
      </c>
      <c r="B613" s="554">
        <v>798.17</v>
      </c>
    </row>
    <row r="614" spans="1:2" ht="16.149999999999999" customHeight="1" x14ac:dyDescent="0.25">
      <c r="A614" s="553">
        <v>34174</v>
      </c>
      <c r="B614" s="555">
        <v>798.83</v>
      </c>
    </row>
    <row r="615" spans="1:2" ht="16.149999999999999" customHeight="1" x14ac:dyDescent="0.25">
      <c r="A615" s="553">
        <v>34175</v>
      </c>
      <c r="B615" s="554">
        <v>798.83</v>
      </c>
    </row>
    <row r="616" spans="1:2" ht="16.149999999999999" customHeight="1" x14ac:dyDescent="0.25">
      <c r="A616" s="553">
        <v>34176</v>
      </c>
      <c r="B616" s="555">
        <v>798.83</v>
      </c>
    </row>
    <row r="617" spans="1:2" ht="16.149999999999999" customHeight="1" x14ac:dyDescent="0.25">
      <c r="A617" s="553">
        <v>34177</v>
      </c>
      <c r="B617" s="554">
        <v>799.17</v>
      </c>
    </row>
    <row r="618" spans="1:2" ht="16.149999999999999" customHeight="1" x14ac:dyDescent="0.25">
      <c r="A618" s="553">
        <v>34178</v>
      </c>
      <c r="B618" s="555">
        <v>799.96</v>
      </c>
    </row>
    <row r="619" spans="1:2" ht="16.149999999999999" customHeight="1" x14ac:dyDescent="0.25">
      <c r="A619" s="553">
        <v>34179</v>
      </c>
      <c r="B619" s="554">
        <v>800.42</v>
      </c>
    </row>
    <row r="620" spans="1:2" ht="16.149999999999999" customHeight="1" x14ac:dyDescent="0.25">
      <c r="A620" s="553">
        <v>34180</v>
      </c>
      <c r="B620" s="555">
        <v>801.04</v>
      </c>
    </row>
    <row r="621" spans="1:2" ht="16.149999999999999" customHeight="1" x14ac:dyDescent="0.25">
      <c r="A621" s="553">
        <v>34181</v>
      </c>
      <c r="B621" s="554">
        <v>801.35</v>
      </c>
    </row>
    <row r="622" spans="1:2" ht="16.149999999999999" customHeight="1" x14ac:dyDescent="0.25">
      <c r="A622" s="553">
        <v>34182</v>
      </c>
      <c r="B622" s="555">
        <v>801.35</v>
      </c>
    </row>
    <row r="623" spans="1:2" ht="16.149999999999999" customHeight="1" x14ac:dyDescent="0.25">
      <c r="A623" s="553">
        <v>34183</v>
      </c>
      <c r="B623" s="554">
        <v>801.35</v>
      </c>
    </row>
    <row r="624" spans="1:2" ht="16.149999999999999" customHeight="1" x14ac:dyDescent="0.25">
      <c r="A624" s="553">
        <v>34184</v>
      </c>
      <c r="B624" s="555">
        <v>801.15</v>
      </c>
    </row>
    <row r="625" spans="1:2" ht="16.149999999999999" customHeight="1" x14ac:dyDescent="0.25">
      <c r="A625" s="553">
        <v>34185</v>
      </c>
      <c r="B625" s="554">
        <v>801.86</v>
      </c>
    </row>
    <row r="626" spans="1:2" ht="16.149999999999999" customHeight="1" x14ac:dyDescent="0.25">
      <c r="A626" s="553">
        <v>34186</v>
      </c>
      <c r="B626" s="555">
        <v>801.82</v>
      </c>
    </row>
    <row r="627" spans="1:2" ht="16.149999999999999" customHeight="1" x14ac:dyDescent="0.25">
      <c r="A627" s="553">
        <v>34187</v>
      </c>
      <c r="B627" s="554">
        <v>801.86</v>
      </c>
    </row>
    <row r="628" spans="1:2" ht="16.149999999999999" customHeight="1" x14ac:dyDescent="0.25">
      <c r="A628" s="553">
        <v>34188</v>
      </c>
      <c r="B628" s="555">
        <v>801.78</v>
      </c>
    </row>
    <row r="629" spans="1:2" ht="16.149999999999999" customHeight="1" x14ac:dyDescent="0.25">
      <c r="A629" s="553">
        <v>34189</v>
      </c>
      <c r="B629" s="554">
        <v>801.78</v>
      </c>
    </row>
    <row r="630" spans="1:2" ht="16.149999999999999" customHeight="1" x14ac:dyDescent="0.25">
      <c r="A630" s="553">
        <v>34190</v>
      </c>
      <c r="B630" s="555">
        <v>801.78</v>
      </c>
    </row>
    <row r="631" spans="1:2" ht="16.149999999999999" customHeight="1" x14ac:dyDescent="0.25">
      <c r="A631" s="553">
        <v>34191</v>
      </c>
      <c r="B631" s="554">
        <v>802.3</v>
      </c>
    </row>
    <row r="632" spans="1:2" ht="16.149999999999999" customHeight="1" x14ac:dyDescent="0.25">
      <c r="A632" s="553">
        <v>34192</v>
      </c>
      <c r="B632" s="555">
        <v>803.22</v>
      </c>
    </row>
    <row r="633" spans="1:2" ht="16.149999999999999" customHeight="1" x14ac:dyDescent="0.25">
      <c r="A633" s="553">
        <v>34193</v>
      </c>
      <c r="B633" s="554">
        <v>804.48</v>
      </c>
    </row>
    <row r="634" spans="1:2" ht="16.149999999999999" customHeight="1" x14ac:dyDescent="0.25">
      <c r="A634" s="553">
        <v>34194</v>
      </c>
      <c r="B634" s="555">
        <v>804.93</v>
      </c>
    </row>
    <row r="635" spans="1:2" ht="16.149999999999999" customHeight="1" x14ac:dyDescent="0.25">
      <c r="A635" s="553">
        <v>34195</v>
      </c>
      <c r="B635" s="554">
        <v>804.51</v>
      </c>
    </row>
    <row r="636" spans="1:2" ht="16.149999999999999" customHeight="1" x14ac:dyDescent="0.25">
      <c r="A636" s="553">
        <v>34196</v>
      </c>
      <c r="B636" s="555">
        <v>804.51</v>
      </c>
    </row>
    <row r="637" spans="1:2" ht="16.149999999999999" customHeight="1" x14ac:dyDescent="0.25">
      <c r="A637" s="553">
        <v>34197</v>
      </c>
      <c r="B637" s="554">
        <v>804.51</v>
      </c>
    </row>
    <row r="638" spans="1:2" ht="16.149999999999999" customHeight="1" x14ac:dyDescent="0.25">
      <c r="A638" s="553">
        <v>34198</v>
      </c>
      <c r="B638" s="555">
        <v>804.51</v>
      </c>
    </row>
    <row r="639" spans="1:2" ht="16.149999999999999" customHeight="1" x14ac:dyDescent="0.25">
      <c r="A639" s="553">
        <v>34199</v>
      </c>
      <c r="B639" s="554">
        <v>804.76</v>
      </c>
    </row>
    <row r="640" spans="1:2" ht="16.149999999999999" customHeight="1" x14ac:dyDescent="0.25">
      <c r="A640" s="553">
        <v>34200</v>
      </c>
      <c r="B640" s="555">
        <v>805.62</v>
      </c>
    </row>
    <row r="641" spans="1:2" ht="16.149999999999999" customHeight="1" x14ac:dyDescent="0.25">
      <c r="A641" s="553">
        <v>34201</v>
      </c>
      <c r="B641" s="554">
        <v>806.15</v>
      </c>
    </row>
    <row r="642" spans="1:2" ht="16.149999999999999" customHeight="1" x14ac:dyDescent="0.25">
      <c r="A642" s="553">
        <v>34202</v>
      </c>
      <c r="B642" s="555">
        <v>806.72</v>
      </c>
    </row>
    <row r="643" spans="1:2" ht="16.149999999999999" customHeight="1" x14ac:dyDescent="0.25">
      <c r="A643" s="553">
        <v>34203</v>
      </c>
      <c r="B643" s="554">
        <v>806.72</v>
      </c>
    </row>
    <row r="644" spans="1:2" ht="16.149999999999999" customHeight="1" x14ac:dyDescent="0.25">
      <c r="A644" s="553">
        <v>34204</v>
      </c>
      <c r="B644" s="555">
        <v>806.72</v>
      </c>
    </row>
    <row r="645" spans="1:2" ht="16.149999999999999" customHeight="1" x14ac:dyDescent="0.25">
      <c r="A645" s="553">
        <v>34205</v>
      </c>
      <c r="B645" s="554">
        <v>807.04</v>
      </c>
    </row>
    <row r="646" spans="1:2" ht="16.149999999999999" customHeight="1" x14ac:dyDescent="0.25">
      <c r="A646" s="553">
        <v>34206</v>
      </c>
      <c r="B646" s="555">
        <v>807.57</v>
      </c>
    </row>
    <row r="647" spans="1:2" ht="16.149999999999999" customHeight="1" x14ac:dyDescent="0.25">
      <c r="A647" s="553">
        <v>34207</v>
      </c>
      <c r="B647" s="554">
        <v>807.77</v>
      </c>
    </row>
    <row r="648" spans="1:2" ht="16.149999999999999" customHeight="1" x14ac:dyDescent="0.25">
      <c r="A648" s="553">
        <v>34208</v>
      </c>
      <c r="B648" s="555">
        <v>807.55</v>
      </c>
    </row>
    <row r="649" spans="1:2" ht="16.149999999999999" customHeight="1" x14ac:dyDescent="0.25">
      <c r="A649" s="553">
        <v>34209</v>
      </c>
      <c r="B649" s="554">
        <v>807.53</v>
      </c>
    </row>
    <row r="650" spans="1:2" ht="16.149999999999999" customHeight="1" x14ac:dyDescent="0.25">
      <c r="A650" s="553">
        <v>34210</v>
      </c>
      <c r="B650" s="555">
        <v>807.53</v>
      </c>
    </row>
    <row r="651" spans="1:2" ht="16.149999999999999" customHeight="1" x14ac:dyDescent="0.25">
      <c r="A651" s="553">
        <v>34211</v>
      </c>
      <c r="B651" s="554">
        <v>807.53</v>
      </c>
    </row>
    <row r="652" spans="1:2" ht="16.149999999999999" customHeight="1" x14ac:dyDescent="0.25">
      <c r="A652" s="553">
        <v>34212</v>
      </c>
      <c r="B652" s="555">
        <v>806.86</v>
      </c>
    </row>
    <row r="653" spans="1:2" ht="16.149999999999999" customHeight="1" x14ac:dyDescent="0.25">
      <c r="A653" s="553">
        <v>34213</v>
      </c>
      <c r="B653" s="554">
        <v>806.83</v>
      </c>
    </row>
    <row r="654" spans="1:2" ht="16.149999999999999" customHeight="1" x14ac:dyDescent="0.25">
      <c r="A654" s="553">
        <v>34214</v>
      </c>
      <c r="B654" s="555">
        <v>808.04</v>
      </c>
    </row>
    <row r="655" spans="1:2" ht="16.149999999999999" customHeight="1" x14ac:dyDescent="0.25">
      <c r="A655" s="553">
        <v>34215</v>
      </c>
      <c r="B655" s="554">
        <v>807.96</v>
      </c>
    </row>
    <row r="656" spans="1:2" ht="16.149999999999999" customHeight="1" x14ac:dyDescent="0.25">
      <c r="A656" s="553">
        <v>34216</v>
      </c>
      <c r="B656" s="555">
        <v>807.68</v>
      </c>
    </row>
    <row r="657" spans="1:2" ht="16.149999999999999" customHeight="1" x14ac:dyDescent="0.25">
      <c r="A657" s="553">
        <v>34217</v>
      </c>
      <c r="B657" s="554">
        <v>807.68</v>
      </c>
    </row>
    <row r="658" spans="1:2" ht="16.149999999999999" customHeight="1" x14ac:dyDescent="0.25">
      <c r="A658" s="553">
        <v>34218</v>
      </c>
      <c r="B658" s="555">
        <v>807.68</v>
      </c>
    </row>
    <row r="659" spans="1:2" ht="16.149999999999999" customHeight="1" x14ac:dyDescent="0.25">
      <c r="A659" s="553">
        <v>34219</v>
      </c>
      <c r="B659" s="554">
        <v>807.62</v>
      </c>
    </row>
    <row r="660" spans="1:2" ht="16.149999999999999" customHeight="1" x14ac:dyDescent="0.25">
      <c r="A660" s="553">
        <v>34220</v>
      </c>
      <c r="B660" s="555">
        <v>808.24</v>
      </c>
    </row>
    <row r="661" spans="1:2" ht="16.149999999999999" customHeight="1" x14ac:dyDescent="0.25">
      <c r="A661" s="553">
        <v>34221</v>
      </c>
      <c r="B661" s="554">
        <v>809.33</v>
      </c>
    </row>
    <row r="662" spans="1:2" ht="16.149999999999999" customHeight="1" x14ac:dyDescent="0.25">
      <c r="A662" s="553">
        <v>34222</v>
      </c>
      <c r="B662" s="555">
        <v>810.25</v>
      </c>
    </row>
    <row r="663" spans="1:2" ht="16.149999999999999" customHeight="1" x14ac:dyDescent="0.25">
      <c r="A663" s="553">
        <v>34223</v>
      </c>
      <c r="B663" s="554">
        <v>810.03</v>
      </c>
    </row>
    <row r="664" spans="1:2" ht="16.149999999999999" customHeight="1" x14ac:dyDescent="0.25">
      <c r="A664" s="553">
        <v>34224</v>
      </c>
      <c r="B664" s="555">
        <v>810.03</v>
      </c>
    </row>
    <row r="665" spans="1:2" ht="16.149999999999999" customHeight="1" x14ac:dyDescent="0.25">
      <c r="A665" s="553">
        <v>34225</v>
      </c>
      <c r="B665" s="554">
        <v>810.03</v>
      </c>
    </row>
    <row r="666" spans="1:2" ht="16.149999999999999" customHeight="1" x14ac:dyDescent="0.25">
      <c r="A666" s="553">
        <v>34226</v>
      </c>
      <c r="B666" s="555">
        <v>810.09</v>
      </c>
    </row>
    <row r="667" spans="1:2" ht="16.149999999999999" customHeight="1" x14ac:dyDescent="0.25">
      <c r="A667" s="553">
        <v>34227</v>
      </c>
      <c r="B667" s="554">
        <v>810.81</v>
      </c>
    </row>
    <row r="668" spans="1:2" ht="16.149999999999999" customHeight="1" x14ac:dyDescent="0.25">
      <c r="A668" s="553">
        <v>34228</v>
      </c>
      <c r="B668" s="555">
        <v>811.75</v>
      </c>
    </row>
    <row r="669" spans="1:2" ht="16.149999999999999" customHeight="1" x14ac:dyDescent="0.25">
      <c r="A669" s="553">
        <v>34229</v>
      </c>
      <c r="B669" s="554">
        <v>811.93</v>
      </c>
    </row>
    <row r="670" spans="1:2" ht="16.149999999999999" customHeight="1" x14ac:dyDescent="0.25">
      <c r="A670" s="553">
        <v>34230</v>
      </c>
      <c r="B670" s="555">
        <v>811.18</v>
      </c>
    </row>
    <row r="671" spans="1:2" ht="16.149999999999999" customHeight="1" x14ac:dyDescent="0.25">
      <c r="A671" s="553">
        <v>34231</v>
      </c>
      <c r="B671" s="554">
        <v>811.18</v>
      </c>
    </row>
    <row r="672" spans="1:2" ht="16.149999999999999" customHeight="1" x14ac:dyDescent="0.25">
      <c r="A672" s="553">
        <v>34232</v>
      </c>
      <c r="B672" s="555">
        <v>811.18</v>
      </c>
    </row>
    <row r="673" spans="1:2" ht="16.149999999999999" customHeight="1" x14ac:dyDescent="0.25">
      <c r="A673" s="553">
        <v>34233</v>
      </c>
      <c r="B673" s="554">
        <v>810.88</v>
      </c>
    </row>
    <row r="674" spans="1:2" ht="16.149999999999999" customHeight="1" x14ac:dyDescent="0.25">
      <c r="A674" s="553">
        <v>34234</v>
      </c>
      <c r="B674" s="555">
        <v>809.75</v>
      </c>
    </row>
    <row r="675" spans="1:2" ht="16.149999999999999" customHeight="1" x14ac:dyDescent="0.25">
      <c r="A675" s="553">
        <v>34235</v>
      </c>
      <c r="B675" s="554">
        <v>810.04</v>
      </c>
    </row>
    <row r="676" spans="1:2" ht="16.149999999999999" customHeight="1" x14ac:dyDescent="0.25">
      <c r="A676" s="553">
        <v>34236</v>
      </c>
      <c r="B676" s="555">
        <v>810.55</v>
      </c>
    </row>
    <row r="677" spans="1:2" ht="16.149999999999999" customHeight="1" x14ac:dyDescent="0.25">
      <c r="A677" s="553">
        <v>34237</v>
      </c>
      <c r="B677" s="554">
        <v>809.93</v>
      </c>
    </row>
    <row r="678" spans="1:2" ht="16.149999999999999" customHeight="1" x14ac:dyDescent="0.25">
      <c r="A678" s="553">
        <v>34238</v>
      </c>
      <c r="B678" s="555">
        <v>809.93</v>
      </c>
    </row>
    <row r="679" spans="1:2" ht="16.149999999999999" customHeight="1" x14ac:dyDescent="0.25">
      <c r="A679" s="553">
        <v>34239</v>
      </c>
      <c r="B679" s="554">
        <v>809.93</v>
      </c>
    </row>
    <row r="680" spans="1:2" ht="16.149999999999999" customHeight="1" x14ac:dyDescent="0.25">
      <c r="A680" s="553">
        <v>34240</v>
      </c>
      <c r="B680" s="555">
        <v>809.55</v>
      </c>
    </row>
    <row r="681" spans="1:2" ht="16.149999999999999" customHeight="1" x14ac:dyDescent="0.25">
      <c r="A681" s="553">
        <v>34241</v>
      </c>
      <c r="B681" s="554">
        <v>809.69</v>
      </c>
    </row>
    <row r="682" spans="1:2" ht="16.149999999999999" customHeight="1" x14ac:dyDescent="0.25">
      <c r="A682" s="553">
        <v>34242</v>
      </c>
      <c r="B682" s="555">
        <v>810.84</v>
      </c>
    </row>
    <row r="683" spans="1:2" ht="16.149999999999999" customHeight="1" x14ac:dyDescent="0.25">
      <c r="A683" s="553">
        <v>34243</v>
      </c>
      <c r="B683" s="554">
        <v>811.31</v>
      </c>
    </row>
    <row r="684" spans="1:2" ht="16.149999999999999" customHeight="1" x14ac:dyDescent="0.25">
      <c r="A684" s="553">
        <v>34244</v>
      </c>
      <c r="B684" s="555">
        <v>812.29</v>
      </c>
    </row>
    <row r="685" spans="1:2" ht="16.149999999999999" customHeight="1" x14ac:dyDescent="0.25">
      <c r="A685" s="553">
        <v>34245</v>
      </c>
      <c r="B685" s="554">
        <v>812.29</v>
      </c>
    </row>
    <row r="686" spans="1:2" ht="16.149999999999999" customHeight="1" x14ac:dyDescent="0.25">
      <c r="A686" s="553">
        <v>34246</v>
      </c>
      <c r="B686" s="555">
        <v>812.29</v>
      </c>
    </row>
    <row r="687" spans="1:2" ht="16.149999999999999" customHeight="1" x14ac:dyDescent="0.25">
      <c r="A687" s="553">
        <v>34247</v>
      </c>
      <c r="B687" s="554">
        <v>812.27</v>
      </c>
    </row>
    <row r="688" spans="1:2" ht="16.149999999999999" customHeight="1" x14ac:dyDescent="0.25">
      <c r="A688" s="553">
        <v>34248</v>
      </c>
      <c r="B688" s="555">
        <v>812.75</v>
      </c>
    </row>
    <row r="689" spans="1:2" ht="16.149999999999999" customHeight="1" x14ac:dyDescent="0.25">
      <c r="A689" s="553">
        <v>34249</v>
      </c>
      <c r="B689" s="554">
        <v>812.54</v>
      </c>
    </row>
    <row r="690" spans="1:2" ht="16.149999999999999" customHeight="1" x14ac:dyDescent="0.25">
      <c r="A690" s="553">
        <v>34250</v>
      </c>
      <c r="B690" s="555">
        <v>811.91</v>
      </c>
    </row>
    <row r="691" spans="1:2" ht="16.149999999999999" customHeight="1" x14ac:dyDescent="0.25">
      <c r="A691" s="553">
        <v>34251</v>
      </c>
      <c r="B691" s="554">
        <v>811.28</v>
      </c>
    </row>
    <row r="692" spans="1:2" ht="16.149999999999999" customHeight="1" x14ac:dyDescent="0.25">
      <c r="A692" s="553">
        <v>34252</v>
      </c>
      <c r="B692" s="555">
        <v>811.28</v>
      </c>
    </row>
    <row r="693" spans="1:2" ht="16.149999999999999" customHeight="1" x14ac:dyDescent="0.25">
      <c r="A693" s="553">
        <v>34253</v>
      </c>
      <c r="B693" s="554">
        <v>811.28</v>
      </c>
    </row>
    <row r="694" spans="1:2" ht="16.149999999999999" customHeight="1" x14ac:dyDescent="0.25">
      <c r="A694" s="553">
        <v>34254</v>
      </c>
      <c r="B694" s="555">
        <v>811.19</v>
      </c>
    </row>
    <row r="695" spans="1:2" ht="16.149999999999999" customHeight="1" x14ac:dyDescent="0.25">
      <c r="A695" s="553">
        <v>34255</v>
      </c>
      <c r="B695" s="554">
        <v>811.47</v>
      </c>
    </row>
    <row r="696" spans="1:2" ht="16.149999999999999" customHeight="1" x14ac:dyDescent="0.25">
      <c r="A696" s="553">
        <v>34256</v>
      </c>
      <c r="B696" s="555">
        <v>811.46</v>
      </c>
    </row>
    <row r="697" spans="1:2" ht="16.149999999999999" customHeight="1" x14ac:dyDescent="0.25">
      <c r="A697" s="553">
        <v>34257</v>
      </c>
      <c r="B697" s="554">
        <v>812.41</v>
      </c>
    </row>
    <row r="698" spans="1:2" ht="16.149999999999999" customHeight="1" x14ac:dyDescent="0.25">
      <c r="A698" s="553">
        <v>34258</v>
      </c>
      <c r="B698" s="555">
        <v>813.28</v>
      </c>
    </row>
    <row r="699" spans="1:2" ht="16.149999999999999" customHeight="1" x14ac:dyDescent="0.25">
      <c r="A699" s="553">
        <v>34259</v>
      </c>
      <c r="B699" s="554">
        <v>813.28</v>
      </c>
    </row>
    <row r="700" spans="1:2" ht="16.149999999999999" customHeight="1" x14ac:dyDescent="0.25">
      <c r="A700" s="553">
        <v>34260</v>
      </c>
      <c r="B700" s="555">
        <v>813.28</v>
      </c>
    </row>
    <row r="701" spans="1:2" ht="16.149999999999999" customHeight="1" x14ac:dyDescent="0.25">
      <c r="A701" s="553">
        <v>34261</v>
      </c>
      <c r="B701" s="554">
        <v>813.28</v>
      </c>
    </row>
    <row r="702" spans="1:2" ht="16.149999999999999" customHeight="1" x14ac:dyDescent="0.25">
      <c r="A702" s="553">
        <v>34262</v>
      </c>
      <c r="B702" s="555">
        <v>813.79</v>
      </c>
    </row>
    <row r="703" spans="1:2" ht="16.149999999999999" customHeight="1" x14ac:dyDescent="0.25">
      <c r="A703" s="553">
        <v>34263</v>
      </c>
      <c r="B703" s="554">
        <v>816.41</v>
      </c>
    </row>
    <row r="704" spans="1:2" ht="16.149999999999999" customHeight="1" x14ac:dyDescent="0.25">
      <c r="A704" s="553">
        <v>34264</v>
      </c>
      <c r="B704" s="555">
        <v>819.26</v>
      </c>
    </row>
    <row r="705" spans="1:2" ht="16.149999999999999" customHeight="1" x14ac:dyDescent="0.25">
      <c r="A705" s="553">
        <v>34265</v>
      </c>
      <c r="B705" s="554">
        <v>819.41</v>
      </c>
    </row>
    <row r="706" spans="1:2" ht="16.149999999999999" customHeight="1" x14ac:dyDescent="0.25">
      <c r="A706" s="553">
        <v>34266</v>
      </c>
      <c r="B706" s="555">
        <v>819.41</v>
      </c>
    </row>
    <row r="707" spans="1:2" ht="16.149999999999999" customHeight="1" x14ac:dyDescent="0.25">
      <c r="A707" s="553">
        <v>34267</v>
      </c>
      <c r="B707" s="554">
        <v>819.41</v>
      </c>
    </row>
    <row r="708" spans="1:2" ht="16.149999999999999" customHeight="1" x14ac:dyDescent="0.25">
      <c r="A708" s="553">
        <v>34268</v>
      </c>
      <c r="B708" s="555">
        <v>819.44</v>
      </c>
    </row>
    <row r="709" spans="1:2" ht="16.149999999999999" customHeight="1" x14ac:dyDescent="0.25">
      <c r="A709" s="553">
        <v>34269</v>
      </c>
      <c r="B709" s="554">
        <v>819.55</v>
      </c>
    </row>
    <row r="710" spans="1:2" ht="16.149999999999999" customHeight="1" x14ac:dyDescent="0.25">
      <c r="A710" s="553">
        <v>34270</v>
      </c>
      <c r="B710" s="555">
        <v>818.98</v>
      </c>
    </row>
    <row r="711" spans="1:2" ht="16.149999999999999" customHeight="1" x14ac:dyDescent="0.25">
      <c r="A711" s="553">
        <v>34271</v>
      </c>
      <c r="B711" s="554">
        <v>818.06</v>
      </c>
    </row>
    <row r="712" spans="1:2" ht="16.149999999999999" customHeight="1" x14ac:dyDescent="0.25">
      <c r="A712" s="553">
        <v>34272</v>
      </c>
      <c r="B712" s="555">
        <v>817.03</v>
      </c>
    </row>
    <row r="713" spans="1:2" ht="16.149999999999999" customHeight="1" x14ac:dyDescent="0.25">
      <c r="A713" s="553">
        <v>34273</v>
      </c>
      <c r="B713" s="554">
        <v>817.03</v>
      </c>
    </row>
    <row r="714" spans="1:2" ht="16.149999999999999" customHeight="1" x14ac:dyDescent="0.25">
      <c r="A714" s="553">
        <v>34274</v>
      </c>
      <c r="B714" s="555">
        <v>817.03</v>
      </c>
    </row>
    <row r="715" spans="1:2" ht="16.149999999999999" customHeight="1" x14ac:dyDescent="0.25">
      <c r="A715" s="553">
        <v>34275</v>
      </c>
      <c r="B715" s="554">
        <v>817.03</v>
      </c>
    </row>
    <row r="716" spans="1:2" ht="16.149999999999999" customHeight="1" x14ac:dyDescent="0.25">
      <c r="A716" s="553">
        <v>34276</v>
      </c>
      <c r="B716" s="555">
        <v>816.7</v>
      </c>
    </row>
    <row r="717" spans="1:2" ht="16.149999999999999" customHeight="1" x14ac:dyDescent="0.25">
      <c r="A717" s="553">
        <v>34277</v>
      </c>
      <c r="B717" s="554">
        <v>817.01</v>
      </c>
    </row>
    <row r="718" spans="1:2" ht="16.149999999999999" customHeight="1" x14ac:dyDescent="0.25">
      <c r="A718" s="553">
        <v>34278</v>
      </c>
      <c r="B718" s="555">
        <v>816.79</v>
      </c>
    </row>
    <row r="719" spans="1:2" ht="16.149999999999999" customHeight="1" x14ac:dyDescent="0.25">
      <c r="A719" s="553">
        <v>34279</v>
      </c>
      <c r="B719" s="554">
        <v>815.7</v>
      </c>
    </row>
    <row r="720" spans="1:2" ht="16.149999999999999" customHeight="1" x14ac:dyDescent="0.25">
      <c r="A720" s="553">
        <v>34280</v>
      </c>
      <c r="B720" s="555">
        <v>815.7</v>
      </c>
    </row>
    <row r="721" spans="1:2" ht="16.149999999999999" customHeight="1" x14ac:dyDescent="0.25">
      <c r="A721" s="553">
        <v>34281</v>
      </c>
      <c r="B721" s="554">
        <v>815.7</v>
      </c>
    </row>
    <row r="722" spans="1:2" ht="16.149999999999999" customHeight="1" x14ac:dyDescent="0.25">
      <c r="A722" s="553">
        <v>34282</v>
      </c>
      <c r="B722" s="555">
        <v>814.26</v>
      </c>
    </row>
    <row r="723" spans="1:2" ht="16.149999999999999" customHeight="1" x14ac:dyDescent="0.25">
      <c r="A723" s="553">
        <v>34283</v>
      </c>
      <c r="B723" s="554">
        <v>813.95</v>
      </c>
    </row>
    <row r="724" spans="1:2" ht="16.149999999999999" customHeight="1" x14ac:dyDescent="0.25">
      <c r="A724" s="553">
        <v>34284</v>
      </c>
      <c r="B724" s="555">
        <v>811.07</v>
      </c>
    </row>
    <row r="725" spans="1:2" ht="16.149999999999999" customHeight="1" x14ac:dyDescent="0.25">
      <c r="A725" s="553">
        <v>34285</v>
      </c>
      <c r="B725" s="554">
        <v>809.87</v>
      </c>
    </row>
    <row r="726" spans="1:2" ht="16.149999999999999" customHeight="1" x14ac:dyDescent="0.25">
      <c r="A726" s="553">
        <v>34286</v>
      </c>
      <c r="B726" s="555">
        <v>809.95</v>
      </c>
    </row>
    <row r="727" spans="1:2" ht="16.149999999999999" customHeight="1" x14ac:dyDescent="0.25">
      <c r="A727" s="553">
        <v>34287</v>
      </c>
      <c r="B727" s="554">
        <v>809.95</v>
      </c>
    </row>
    <row r="728" spans="1:2" ht="16.149999999999999" customHeight="1" x14ac:dyDescent="0.25">
      <c r="A728" s="553">
        <v>34288</v>
      </c>
      <c r="B728" s="555">
        <v>809.95</v>
      </c>
    </row>
    <row r="729" spans="1:2" ht="16.149999999999999" customHeight="1" x14ac:dyDescent="0.25">
      <c r="A729" s="553">
        <v>34289</v>
      </c>
      <c r="B729" s="554">
        <v>809.95</v>
      </c>
    </row>
    <row r="730" spans="1:2" ht="16.149999999999999" customHeight="1" x14ac:dyDescent="0.25">
      <c r="A730" s="553">
        <v>34290</v>
      </c>
      <c r="B730" s="555">
        <v>815.18</v>
      </c>
    </row>
    <row r="731" spans="1:2" ht="16.149999999999999" customHeight="1" x14ac:dyDescent="0.25">
      <c r="A731" s="553">
        <v>34291</v>
      </c>
      <c r="B731" s="554">
        <v>816.32</v>
      </c>
    </row>
    <row r="732" spans="1:2" ht="16.149999999999999" customHeight="1" x14ac:dyDescent="0.25">
      <c r="A732" s="553">
        <v>34292</v>
      </c>
      <c r="B732" s="555">
        <v>816.62</v>
      </c>
    </row>
    <row r="733" spans="1:2" ht="16.149999999999999" customHeight="1" x14ac:dyDescent="0.25">
      <c r="A733" s="553">
        <v>34293</v>
      </c>
      <c r="B733" s="554">
        <v>817.06</v>
      </c>
    </row>
    <row r="734" spans="1:2" ht="16.149999999999999" customHeight="1" x14ac:dyDescent="0.25">
      <c r="A734" s="553">
        <v>34294</v>
      </c>
      <c r="B734" s="555">
        <v>817.06</v>
      </c>
    </row>
    <row r="735" spans="1:2" ht="16.149999999999999" customHeight="1" x14ac:dyDescent="0.25">
      <c r="A735" s="553">
        <v>34295</v>
      </c>
      <c r="B735" s="554">
        <v>817.06</v>
      </c>
    </row>
    <row r="736" spans="1:2" ht="16.149999999999999" customHeight="1" x14ac:dyDescent="0.25">
      <c r="A736" s="553">
        <v>34296</v>
      </c>
      <c r="B736" s="555">
        <v>814.48</v>
      </c>
    </row>
    <row r="737" spans="1:2" ht="16.149999999999999" customHeight="1" x14ac:dyDescent="0.25">
      <c r="A737" s="553">
        <v>34297</v>
      </c>
      <c r="B737" s="554">
        <v>812.12</v>
      </c>
    </row>
    <row r="738" spans="1:2" ht="16.149999999999999" customHeight="1" x14ac:dyDescent="0.25">
      <c r="A738" s="553">
        <v>34298</v>
      </c>
      <c r="B738" s="555">
        <v>811.67</v>
      </c>
    </row>
    <row r="739" spans="1:2" ht="16.149999999999999" customHeight="1" x14ac:dyDescent="0.25">
      <c r="A739" s="553">
        <v>34299</v>
      </c>
      <c r="B739" s="554">
        <v>812.04</v>
      </c>
    </row>
    <row r="740" spans="1:2" ht="16.149999999999999" customHeight="1" x14ac:dyDescent="0.25">
      <c r="A740" s="553">
        <v>34300</v>
      </c>
      <c r="B740" s="555">
        <v>812.11</v>
      </c>
    </row>
    <row r="741" spans="1:2" ht="16.149999999999999" customHeight="1" x14ac:dyDescent="0.25">
      <c r="A741" s="553">
        <v>34301</v>
      </c>
      <c r="B741" s="554">
        <v>812.11</v>
      </c>
    </row>
    <row r="742" spans="1:2" ht="16.149999999999999" customHeight="1" x14ac:dyDescent="0.25">
      <c r="A742" s="553">
        <v>34302</v>
      </c>
      <c r="B742" s="555">
        <v>812.11</v>
      </c>
    </row>
    <row r="743" spans="1:2" ht="16.149999999999999" customHeight="1" x14ac:dyDescent="0.25">
      <c r="A743" s="553">
        <v>34303</v>
      </c>
      <c r="B743" s="554">
        <v>811.73</v>
      </c>
    </row>
    <row r="744" spans="1:2" ht="16.149999999999999" customHeight="1" x14ac:dyDescent="0.25">
      <c r="A744" s="553">
        <v>34304</v>
      </c>
      <c r="B744" s="555">
        <v>812.21</v>
      </c>
    </row>
    <row r="745" spans="1:2" ht="16.149999999999999" customHeight="1" x14ac:dyDescent="0.25">
      <c r="A745" s="553">
        <v>34305</v>
      </c>
      <c r="B745" s="554">
        <v>811.78</v>
      </c>
    </row>
    <row r="746" spans="1:2" ht="16.149999999999999" customHeight="1" x14ac:dyDescent="0.25">
      <c r="A746" s="553">
        <v>34306</v>
      </c>
      <c r="B746" s="555">
        <v>809.63</v>
      </c>
    </row>
    <row r="747" spans="1:2" ht="16.149999999999999" customHeight="1" x14ac:dyDescent="0.25">
      <c r="A747" s="553">
        <v>34307</v>
      </c>
      <c r="B747" s="554">
        <v>806.49</v>
      </c>
    </row>
    <row r="748" spans="1:2" ht="16.149999999999999" customHeight="1" x14ac:dyDescent="0.25">
      <c r="A748" s="553">
        <v>34308</v>
      </c>
      <c r="B748" s="555">
        <v>806.49</v>
      </c>
    </row>
    <row r="749" spans="1:2" ht="16.149999999999999" customHeight="1" x14ac:dyDescent="0.25">
      <c r="A749" s="553">
        <v>34309</v>
      </c>
      <c r="B749" s="554">
        <v>806.49</v>
      </c>
    </row>
    <row r="750" spans="1:2" ht="16.149999999999999" customHeight="1" x14ac:dyDescent="0.25">
      <c r="A750" s="553">
        <v>34310</v>
      </c>
      <c r="B750" s="555">
        <v>803.1</v>
      </c>
    </row>
    <row r="751" spans="1:2" ht="16.149999999999999" customHeight="1" x14ac:dyDescent="0.25">
      <c r="A751" s="553">
        <v>34311</v>
      </c>
      <c r="B751" s="554">
        <v>800.6</v>
      </c>
    </row>
    <row r="752" spans="1:2" ht="16.149999999999999" customHeight="1" x14ac:dyDescent="0.25">
      <c r="A752" s="553">
        <v>34312</v>
      </c>
      <c r="B752" s="555">
        <v>800.6</v>
      </c>
    </row>
    <row r="753" spans="1:2" ht="16.149999999999999" customHeight="1" x14ac:dyDescent="0.25">
      <c r="A753" s="553">
        <v>34313</v>
      </c>
      <c r="B753" s="554">
        <v>798.51</v>
      </c>
    </row>
    <row r="754" spans="1:2" ht="16.149999999999999" customHeight="1" x14ac:dyDescent="0.25">
      <c r="A754" s="553">
        <v>34314</v>
      </c>
      <c r="B754" s="555">
        <v>797.53</v>
      </c>
    </row>
    <row r="755" spans="1:2" ht="16.149999999999999" customHeight="1" x14ac:dyDescent="0.25">
      <c r="A755" s="553">
        <v>34315</v>
      </c>
      <c r="B755" s="554">
        <v>797.53</v>
      </c>
    </row>
    <row r="756" spans="1:2" ht="16.149999999999999" customHeight="1" x14ac:dyDescent="0.25">
      <c r="A756" s="553">
        <v>34316</v>
      </c>
      <c r="B756" s="555">
        <v>797.53</v>
      </c>
    </row>
    <row r="757" spans="1:2" ht="16.149999999999999" customHeight="1" x14ac:dyDescent="0.25">
      <c r="A757" s="553">
        <v>34317</v>
      </c>
      <c r="B757" s="554">
        <v>798.2</v>
      </c>
    </row>
    <row r="758" spans="1:2" ht="16.149999999999999" customHeight="1" x14ac:dyDescent="0.25">
      <c r="A758" s="553">
        <v>34318</v>
      </c>
      <c r="B758" s="555">
        <v>798.12</v>
      </c>
    </row>
    <row r="759" spans="1:2" ht="16.149999999999999" customHeight="1" x14ac:dyDescent="0.25">
      <c r="A759" s="553">
        <v>34319</v>
      </c>
      <c r="B759" s="554">
        <v>799.43</v>
      </c>
    </row>
    <row r="760" spans="1:2" ht="16.149999999999999" customHeight="1" x14ac:dyDescent="0.25">
      <c r="A760" s="553">
        <v>34320</v>
      </c>
      <c r="B760" s="555">
        <v>804.89</v>
      </c>
    </row>
    <row r="761" spans="1:2" ht="16.149999999999999" customHeight="1" x14ac:dyDescent="0.25">
      <c r="A761" s="553">
        <v>34321</v>
      </c>
      <c r="B761" s="554">
        <v>806.5</v>
      </c>
    </row>
    <row r="762" spans="1:2" ht="16.149999999999999" customHeight="1" x14ac:dyDescent="0.25">
      <c r="A762" s="553">
        <v>34322</v>
      </c>
      <c r="B762" s="555">
        <v>806.5</v>
      </c>
    </row>
    <row r="763" spans="1:2" ht="16.149999999999999" customHeight="1" x14ac:dyDescent="0.25">
      <c r="A763" s="553">
        <v>34323</v>
      </c>
      <c r="B763" s="554">
        <v>806.5</v>
      </c>
    </row>
    <row r="764" spans="1:2" ht="16.149999999999999" customHeight="1" x14ac:dyDescent="0.25">
      <c r="A764" s="553">
        <v>34324</v>
      </c>
      <c r="B764" s="555">
        <v>803.81</v>
      </c>
    </row>
    <row r="765" spans="1:2" ht="16.149999999999999" customHeight="1" x14ac:dyDescent="0.25">
      <c r="A765" s="553">
        <v>34325</v>
      </c>
      <c r="B765" s="554">
        <v>802.46</v>
      </c>
    </row>
    <row r="766" spans="1:2" ht="16.149999999999999" customHeight="1" x14ac:dyDescent="0.25">
      <c r="A766" s="553">
        <v>34326</v>
      </c>
      <c r="B766" s="555">
        <v>801.4</v>
      </c>
    </row>
    <row r="767" spans="1:2" ht="16.149999999999999" customHeight="1" x14ac:dyDescent="0.25">
      <c r="A767" s="553">
        <v>34327</v>
      </c>
      <c r="B767" s="554">
        <v>801.69</v>
      </c>
    </row>
    <row r="768" spans="1:2" ht="16.149999999999999" customHeight="1" x14ac:dyDescent="0.25">
      <c r="A768" s="553">
        <v>34328</v>
      </c>
      <c r="B768" s="555">
        <v>801.69</v>
      </c>
    </row>
    <row r="769" spans="1:2" ht="16.149999999999999" customHeight="1" x14ac:dyDescent="0.25">
      <c r="A769" s="553">
        <v>34329</v>
      </c>
      <c r="B769" s="554">
        <v>801.69</v>
      </c>
    </row>
    <row r="770" spans="1:2" ht="16.149999999999999" customHeight="1" x14ac:dyDescent="0.25">
      <c r="A770" s="553">
        <v>34330</v>
      </c>
      <c r="B770" s="555">
        <v>801.69</v>
      </c>
    </row>
    <row r="771" spans="1:2" ht="16.149999999999999" customHeight="1" x14ac:dyDescent="0.25">
      <c r="A771" s="553">
        <v>34331</v>
      </c>
      <c r="B771" s="554">
        <v>809.13</v>
      </c>
    </row>
    <row r="772" spans="1:2" ht="16.149999999999999" customHeight="1" x14ac:dyDescent="0.25">
      <c r="A772" s="553">
        <v>34332</v>
      </c>
      <c r="B772" s="555">
        <v>802.33</v>
      </c>
    </row>
    <row r="773" spans="1:2" ht="16.149999999999999" customHeight="1" x14ac:dyDescent="0.25">
      <c r="A773" s="553">
        <v>34333</v>
      </c>
      <c r="B773" s="554">
        <v>802.71</v>
      </c>
    </row>
    <row r="774" spans="1:2" ht="16.149999999999999" customHeight="1" x14ac:dyDescent="0.25">
      <c r="A774" s="553">
        <v>34334</v>
      </c>
      <c r="B774" s="555">
        <v>804.33</v>
      </c>
    </row>
    <row r="775" spans="1:2" ht="16.149999999999999" customHeight="1" x14ac:dyDescent="0.25">
      <c r="A775" s="553">
        <v>34335</v>
      </c>
      <c r="B775" s="554">
        <v>804.33</v>
      </c>
    </row>
    <row r="776" spans="1:2" ht="16.149999999999999" customHeight="1" x14ac:dyDescent="0.25">
      <c r="A776" s="553">
        <v>34336</v>
      </c>
      <c r="B776" s="555">
        <v>804.33</v>
      </c>
    </row>
    <row r="777" spans="1:2" ht="16.149999999999999" customHeight="1" x14ac:dyDescent="0.25">
      <c r="A777" s="553">
        <v>34337</v>
      </c>
      <c r="B777" s="554">
        <v>804.33</v>
      </c>
    </row>
    <row r="778" spans="1:2" ht="16.149999999999999" customHeight="1" x14ac:dyDescent="0.25">
      <c r="A778" s="553">
        <v>34338</v>
      </c>
      <c r="B778" s="555">
        <v>805.91</v>
      </c>
    </row>
    <row r="779" spans="1:2" ht="16.149999999999999" customHeight="1" x14ac:dyDescent="0.25">
      <c r="A779" s="553">
        <v>34339</v>
      </c>
      <c r="B779" s="554">
        <v>810.01</v>
      </c>
    </row>
    <row r="780" spans="1:2" ht="16.149999999999999" customHeight="1" x14ac:dyDescent="0.25">
      <c r="A780" s="553">
        <v>34340</v>
      </c>
      <c r="B780" s="555">
        <v>814.21</v>
      </c>
    </row>
    <row r="781" spans="1:2" ht="16.149999999999999" customHeight="1" x14ac:dyDescent="0.25">
      <c r="A781" s="553">
        <v>34341</v>
      </c>
      <c r="B781" s="554">
        <v>818.83</v>
      </c>
    </row>
    <row r="782" spans="1:2" ht="16.149999999999999" customHeight="1" x14ac:dyDescent="0.25">
      <c r="A782" s="553">
        <v>34342</v>
      </c>
      <c r="B782" s="555">
        <v>818.89</v>
      </c>
    </row>
    <row r="783" spans="1:2" ht="16.149999999999999" customHeight="1" x14ac:dyDescent="0.25">
      <c r="A783" s="553">
        <v>34343</v>
      </c>
      <c r="B783" s="554">
        <v>818.89</v>
      </c>
    </row>
    <row r="784" spans="1:2" ht="16.149999999999999" customHeight="1" x14ac:dyDescent="0.25">
      <c r="A784" s="553">
        <v>34344</v>
      </c>
      <c r="B784" s="555">
        <v>818.89</v>
      </c>
    </row>
    <row r="785" spans="1:2" ht="16.149999999999999" customHeight="1" x14ac:dyDescent="0.25">
      <c r="A785" s="553">
        <v>34345</v>
      </c>
      <c r="B785" s="554">
        <v>818.89</v>
      </c>
    </row>
    <row r="786" spans="1:2" ht="16.149999999999999" customHeight="1" x14ac:dyDescent="0.25">
      <c r="A786" s="553">
        <v>34346</v>
      </c>
      <c r="B786" s="555">
        <v>818.5</v>
      </c>
    </row>
    <row r="787" spans="1:2" ht="16.149999999999999" customHeight="1" x14ac:dyDescent="0.25">
      <c r="A787" s="553">
        <v>34347</v>
      </c>
      <c r="B787" s="554">
        <v>819.81</v>
      </c>
    </row>
    <row r="788" spans="1:2" ht="16.149999999999999" customHeight="1" x14ac:dyDescent="0.25">
      <c r="A788" s="553">
        <v>34348</v>
      </c>
      <c r="B788" s="555">
        <v>820.1</v>
      </c>
    </row>
    <row r="789" spans="1:2" ht="16.149999999999999" customHeight="1" x14ac:dyDescent="0.25">
      <c r="A789" s="553">
        <v>34349</v>
      </c>
      <c r="B789" s="554">
        <v>815.81</v>
      </c>
    </row>
    <row r="790" spans="1:2" ht="16.149999999999999" customHeight="1" x14ac:dyDescent="0.25">
      <c r="A790" s="553">
        <v>34350</v>
      </c>
      <c r="B790" s="555">
        <v>815.81</v>
      </c>
    </row>
    <row r="791" spans="1:2" ht="16.149999999999999" customHeight="1" x14ac:dyDescent="0.25">
      <c r="A791" s="553">
        <v>34351</v>
      </c>
      <c r="B791" s="554">
        <v>815.81</v>
      </c>
    </row>
    <row r="792" spans="1:2" ht="16.149999999999999" customHeight="1" x14ac:dyDescent="0.25">
      <c r="A792" s="553">
        <v>34352</v>
      </c>
      <c r="B792" s="555">
        <v>816.91</v>
      </c>
    </row>
    <row r="793" spans="1:2" ht="16.149999999999999" customHeight="1" x14ac:dyDescent="0.25">
      <c r="A793" s="553">
        <v>34353</v>
      </c>
      <c r="B793" s="554">
        <v>816.15</v>
      </c>
    </row>
    <row r="794" spans="1:2" ht="16.149999999999999" customHeight="1" x14ac:dyDescent="0.25">
      <c r="A794" s="553">
        <v>34354</v>
      </c>
      <c r="B794" s="555">
        <v>814.56</v>
      </c>
    </row>
    <row r="795" spans="1:2" ht="16.149999999999999" customHeight="1" x14ac:dyDescent="0.25">
      <c r="A795" s="553">
        <v>34355</v>
      </c>
      <c r="B795" s="554">
        <v>815.91</v>
      </c>
    </row>
    <row r="796" spans="1:2" ht="16.149999999999999" customHeight="1" x14ac:dyDescent="0.25">
      <c r="A796" s="553">
        <v>34356</v>
      </c>
      <c r="B796" s="555">
        <v>815.65</v>
      </c>
    </row>
    <row r="797" spans="1:2" ht="16.149999999999999" customHeight="1" x14ac:dyDescent="0.25">
      <c r="A797" s="553">
        <v>34357</v>
      </c>
      <c r="B797" s="554">
        <v>815.65</v>
      </c>
    </row>
    <row r="798" spans="1:2" ht="16.149999999999999" customHeight="1" x14ac:dyDescent="0.25">
      <c r="A798" s="553">
        <v>34358</v>
      </c>
      <c r="B798" s="555">
        <v>815.65</v>
      </c>
    </row>
    <row r="799" spans="1:2" ht="16.149999999999999" customHeight="1" x14ac:dyDescent="0.25">
      <c r="A799" s="553">
        <v>34359</v>
      </c>
      <c r="B799" s="554">
        <v>816.69</v>
      </c>
    </row>
    <row r="800" spans="1:2" ht="16.149999999999999" customHeight="1" x14ac:dyDescent="0.25">
      <c r="A800" s="553">
        <v>34360</v>
      </c>
      <c r="B800" s="555">
        <v>819.1</v>
      </c>
    </row>
    <row r="801" spans="1:2" ht="16.149999999999999" customHeight="1" x14ac:dyDescent="0.25">
      <c r="A801" s="553">
        <v>34361</v>
      </c>
      <c r="B801" s="554">
        <v>821.52</v>
      </c>
    </row>
    <row r="802" spans="1:2" ht="16.149999999999999" customHeight="1" x14ac:dyDescent="0.25">
      <c r="A802" s="553">
        <v>34362</v>
      </c>
      <c r="B802" s="555">
        <v>821.72</v>
      </c>
    </row>
    <row r="803" spans="1:2" ht="16.149999999999999" customHeight="1" x14ac:dyDescent="0.25">
      <c r="A803" s="553">
        <v>34363</v>
      </c>
      <c r="B803" s="554">
        <v>818.38</v>
      </c>
    </row>
    <row r="804" spans="1:2" ht="16.149999999999999" customHeight="1" x14ac:dyDescent="0.25">
      <c r="A804" s="553">
        <v>34364</v>
      </c>
      <c r="B804" s="555">
        <v>818.38</v>
      </c>
    </row>
    <row r="805" spans="1:2" ht="16.149999999999999" customHeight="1" x14ac:dyDescent="0.25">
      <c r="A805" s="553">
        <v>34365</v>
      </c>
      <c r="B805" s="554">
        <v>818.38</v>
      </c>
    </row>
    <row r="806" spans="1:2" ht="16.149999999999999" customHeight="1" x14ac:dyDescent="0.25">
      <c r="A806" s="553">
        <v>34366</v>
      </c>
      <c r="B806" s="555">
        <v>817</v>
      </c>
    </row>
    <row r="807" spans="1:2" ht="16.149999999999999" customHeight="1" x14ac:dyDescent="0.25">
      <c r="A807" s="553">
        <v>34367</v>
      </c>
      <c r="B807" s="554">
        <v>819.27</v>
      </c>
    </row>
    <row r="808" spans="1:2" ht="16.149999999999999" customHeight="1" x14ac:dyDescent="0.25">
      <c r="A808" s="553">
        <v>34368</v>
      </c>
      <c r="B808" s="555">
        <v>817.96</v>
      </c>
    </row>
    <row r="809" spans="1:2" ht="16.149999999999999" customHeight="1" x14ac:dyDescent="0.25">
      <c r="A809" s="553">
        <v>34369</v>
      </c>
      <c r="B809" s="554">
        <v>817.69</v>
      </c>
    </row>
    <row r="810" spans="1:2" ht="16.149999999999999" customHeight="1" x14ac:dyDescent="0.25">
      <c r="A810" s="553">
        <v>34370</v>
      </c>
      <c r="B810" s="555">
        <v>818</v>
      </c>
    </row>
    <row r="811" spans="1:2" ht="16.149999999999999" customHeight="1" x14ac:dyDescent="0.25">
      <c r="A811" s="553">
        <v>34371</v>
      </c>
      <c r="B811" s="554">
        <v>818</v>
      </c>
    </row>
    <row r="812" spans="1:2" ht="16.149999999999999" customHeight="1" x14ac:dyDescent="0.25">
      <c r="A812" s="553">
        <v>34372</v>
      </c>
      <c r="B812" s="555">
        <v>818</v>
      </c>
    </row>
    <row r="813" spans="1:2" ht="16.149999999999999" customHeight="1" x14ac:dyDescent="0.25">
      <c r="A813" s="553">
        <v>34373</v>
      </c>
      <c r="B813" s="554">
        <v>817.64</v>
      </c>
    </row>
    <row r="814" spans="1:2" ht="16.149999999999999" customHeight="1" x14ac:dyDescent="0.25">
      <c r="A814" s="553">
        <v>34374</v>
      </c>
      <c r="B814" s="555">
        <v>817.81</v>
      </c>
    </row>
    <row r="815" spans="1:2" ht="16.149999999999999" customHeight="1" x14ac:dyDescent="0.25">
      <c r="A815" s="553">
        <v>34375</v>
      </c>
      <c r="B815" s="554">
        <v>817.88</v>
      </c>
    </row>
    <row r="816" spans="1:2" ht="16.149999999999999" customHeight="1" x14ac:dyDescent="0.25">
      <c r="A816" s="553">
        <v>34376</v>
      </c>
      <c r="B816" s="555">
        <v>817.88</v>
      </c>
    </row>
    <row r="817" spans="1:2" ht="16.149999999999999" customHeight="1" x14ac:dyDescent="0.25">
      <c r="A817" s="553">
        <v>34377</v>
      </c>
      <c r="B817" s="554">
        <v>817.78</v>
      </c>
    </row>
    <row r="818" spans="1:2" ht="16.149999999999999" customHeight="1" x14ac:dyDescent="0.25">
      <c r="A818" s="553">
        <v>34378</v>
      </c>
      <c r="B818" s="555">
        <v>817.78</v>
      </c>
    </row>
    <row r="819" spans="1:2" ht="16.149999999999999" customHeight="1" x14ac:dyDescent="0.25">
      <c r="A819" s="553">
        <v>34379</v>
      </c>
      <c r="B819" s="554">
        <v>817.78</v>
      </c>
    </row>
    <row r="820" spans="1:2" ht="16.149999999999999" customHeight="1" x14ac:dyDescent="0.25">
      <c r="A820" s="553">
        <v>34380</v>
      </c>
      <c r="B820" s="555">
        <v>817.59</v>
      </c>
    </row>
    <row r="821" spans="1:2" ht="16.149999999999999" customHeight="1" x14ac:dyDescent="0.25">
      <c r="A821" s="553">
        <v>34381</v>
      </c>
      <c r="B821" s="554">
        <v>816.92</v>
      </c>
    </row>
    <row r="822" spans="1:2" ht="16.149999999999999" customHeight="1" x14ac:dyDescent="0.25">
      <c r="A822" s="553">
        <v>34382</v>
      </c>
      <c r="B822" s="555">
        <v>816.1</v>
      </c>
    </row>
    <row r="823" spans="1:2" ht="16.149999999999999" customHeight="1" x14ac:dyDescent="0.25">
      <c r="A823" s="553">
        <v>34383</v>
      </c>
      <c r="B823" s="554">
        <v>815.19</v>
      </c>
    </row>
    <row r="824" spans="1:2" ht="16.149999999999999" customHeight="1" x14ac:dyDescent="0.25">
      <c r="A824" s="553">
        <v>34384</v>
      </c>
      <c r="B824" s="555">
        <v>814.13</v>
      </c>
    </row>
    <row r="825" spans="1:2" ht="16.149999999999999" customHeight="1" x14ac:dyDescent="0.25">
      <c r="A825" s="553">
        <v>34385</v>
      </c>
      <c r="B825" s="554">
        <v>814.13</v>
      </c>
    </row>
    <row r="826" spans="1:2" ht="16.149999999999999" customHeight="1" x14ac:dyDescent="0.25">
      <c r="A826" s="553">
        <v>34386</v>
      </c>
      <c r="B826" s="555">
        <v>814.13</v>
      </c>
    </row>
    <row r="827" spans="1:2" ht="16.149999999999999" customHeight="1" x14ac:dyDescent="0.25">
      <c r="A827" s="553">
        <v>34387</v>
      </c>
      <c r="B827" s="554">
        <v>816.04</v>
      </c>
    </row>
    <row r="828" spans="1:2" ht="16.149999999999999" customHeight="1" x14ac:dyDescent="0.25">
      <c r="A828" s="553">
        <v>34388</v>
      </c>
      <c r="B828" s="555">
        <v>818.33</v>
      </c>
    </row>
    <row r="829" spans="1:2" ht="16.149999999999999" customHeight="1" x14ac:dyDescent="0.25">
      <c r="A829" s="553">
        <v>34389</v>
      </c>
      <c r="B829" s="554">
        <v>820.76</v>
      </c>
    </row>
    <row r="830" spans="1:2" ht="16.149999999999999" customHeight="1" x14ac:dyDescent="0.25">
      <c r="A830" s="553">
        <v>34390</v>
      </c>
      <c r="B830" s="555">
        <v>819.68</v>
      </c>
    </row>
    <row r="831" spans="1:2" ht="16.149999999999999" customHeight="1" x14ac:dyDescent="0.25">
      <c r="A831" s="553">
        <v>34391</v>
      </c>
      <c r="B831" s="554">
        <v>819.7</v>
      </c>
    </row>
    <row r="832" spans="1:2" ht="16.149999999999999" customHeight="1" x14ac:dyDescent="0.25">
      <c r="A832" s="553">
        <v>34392</v>
      </c>
      <c r="B832" s="555">
        <v>819.7</v>
      </c>
    </row>
    <row r="833" spans="1:2" ht="16.149999999999999" customHeight="1" x14ac:dyDescent="0.25">
      <c r="A833" s="553">
        <v>34393</v>
      </c>
      <c r="B833" s="554">
        <v>819.7</v>
      </c>
    </row>
    <row r="834" spans="1:2" ht="16.149999999999999" customHeight="1" x14ac:dyDescent="0.25">
      <c r="A834" s="553">
        <v>34394</v>
      </c>
      <c r="B834" s="555">
        <v>820.12</v>
      </c>
    </row>
    <row r="835" spans="1:2" ht="16.149999999999999" customHeight="1" x14ac:dyDescent="0.25">
      <c r="A835" s="553">
        <v>34395</v>
      </c>
      <c r="B835" s="554">
        <v>819.83</v>
      </c>
    </row>
    <row r="836" spans="1:2" ht="16.149999999999999" customHeight="1" x14ac:dyDescent="0.25">
      <c r="A836" s="553">
        <v>34396</v>
      </c>
      <c r="B836" s="555">
        <v>819.61</v>
      </c>
    </row>
    <row r="837" spans="1:2" ht="16.149999999999999" customHeight="1" x14ac:dyDescent="0.25">
      <c r="A837" s="553">
        <v>34397</v>
      </c>
      <c r="B837" s="554">
        <v>818.7</v>
      </c>
    </row>
    <row r="838" spans="1:2" ht="16.149999999999999" customHeight="1" x14ac:dyDescent="0.25">
      <c r="A838" s="553">
        <v>34398</v>
      </c>
      <c r="B838" s="555">
        <v>817.86</v>
      </c>
    </row>
    <row r="839" spans="1:2" ht="16.149999999999999" customHeight="1" x14ac:dyDescent="0.25">
      <c r="A839" s="553">
        <v>34399</v>
      </c>
      <c r="B839" s="554">
        <v>817.86</v>
      </c>
    </row>
    <row r="840" spans="1:2" ht="16.149999999999999" customHeight="1" x14ac:dyDescent="0.25">
      <c r="A840" s="553">
        <v>34400</v>
      </c>
      <c r="B840" s="555">
        <v>817.86</v>
      </c>
    </row>
    <row r="841" spans="1:2" ht="16.149999999999999" customHeight="1" x14ac:dyDescent="0.25">
      <c r="A841" s="553">
        <v>34401</v>
      </c>
      <c r="B841" s="554">
        <v>817.76</v>
      </c>
    </row>
    <row r="842" spans="1:2" ht="16.149999999999999" customHeight="1" x14ac:dyDescent="0.25">
      <c r="A842" s="553">
        <v>34402</v>
      </c>
      <c r="B842" s="555">
        <v>818.02</v>
      </c>
    </row>
    <row r="843" spans="1:2" ht="16.149999999999999" customHeight="1" x14ac:dyDescent="0.25">
      <c r="A843" s="553">
        <v>34403</v>
      </c>
      <c r="B843" s="554">
        <v>818.37</v>
      </c>
    </row>
    <row r="844" spans="1:2" ht="16.149999999999999" customHeight="1" x14ac:dyDescent="0.25">
      <c r="A844" s="553">
        <v>34404</v>
      </c>
      <c r="B844" s="555">
        <v>818.46</v>
      </c>
    </row>
    <row r="845" spans="1:2" ht="16.149999999999999" customHeight="1" x14ac:dyDescent="0.25">
      <c r="A845" s="553">
        <v>34405</v>
      </c>
      <c r="B845" s="554">
        <v>818.62</v>
      </c>
    </row>
    <row r="846" spans="1:2" ht="16.149999999999999" customHeight="1" x14ac:dyDescent="0.25">
      <c r="A846" s="553">
        <v>34406</v>
      </c>
      <c r="B846" s="555">
        <v>818.62</v>
      </c>
    </row>
    <row r="847" spans="1:2" ht="16.149999999999999" customHeight="1" x14ac:dyDescent="0.25">
      <c r="A847" s="553">
        <v>34407</v>
      </c>
      <c r="B847" s="554">
        <v>818.62</v>
      </c>
    </row>
    <row r="848" spans="1:2" ht="16.149999999999999" customHeight="1" x14ac:dyDescent="0.25">
      <c r="A848" s="553">
        <v>34408</v>
      </c>
      <c r="B848" s="555">
        <v>818.69</v>
      </c>
    </row>
    <row r="849" spans="1:2" ht="16.149999999999999" customHeight="1" x14ac:dyDescent="0.25">
      <c r="A849" s="553">
        <v>34409</v>
      </c>
      <c r="B849" s="554">
        <v>818.49</v>
      </c>
    </row>
    <row r="850" spans="1:2" ht="16.149999999999999" customHeight="1" x14ac:dyDescent="0.25">
      <c r="A850" s="553">
        <v>34410</v>
      </c>
      <c r="B850" s="555">
        <v>820.44</v>
      </c>
    </row>
    <row r="851" spans="1:2" ht="16.149999999999999" customHeight="1" x14ac:dyDescent="0.25">
      <c r="A851" s="553">
        <v>34411</v>
      </c>
      <c r="B851" s="554">
        <v>820.91</v>
      </c>
    </row>
    <row r="852" spans="1:2" ht="16.149999999999999" customHeight="1" x14ac:dyDescent="0.25">
      <c r="A852" s="553">
        <v>34412</v>
      </c>
      <c r="B852" s="555">
        <v>821.34</v>
      </c>
    </row>
    <row r="853" spans="1:2" ht="16.149999999999999" customHeight="1" x14ac:dyDescent="0.25">
      <c r="A853" s="553">
        <v>34413</v>
      </c>
      <c r="B853" s="554">
        <v>821.34</v>
      </c>
    </row>
    <row r="854" spans="1:2" ht="16.149999999999999" customHeight="1" x14ac:dyDescent="0.25">
      <c r="A854" s="553">
        <v>34414</v>
      </c>
      <c r="B854" s="555">
        <v>821.34</v>
      </c>
    </row>
    <row r="855" spans="1:2" ht="16.149999999999999" customHeight="1" x14ac:dyDescent="0.25">
      <c r="A855" s="553">
        <v>34415</v>
      </c>
      <c r="B855" s="554">
        <v>821.34</v>
      </c>
    </row>
    <row r="856" spans="1:2" ht="16.149999999999999" customHeight="1" x14ac:dyDescent="0.25">
      <c r="A856" s="553">
        <v>34416</v>
      </c>
      <c r="B856" s="555">
        <v>821.73</v>
      </c>
    </row>
    <row r="857" spans="1:2" ht="16.149999999999999" customHeight="1" x14ac:dyDescent="0.25">
      <c r="A857" s="553">
        <v>34417</v>
      </c>
      <c r="B857" s="554">
        <v>821.82</v>
      </c>
    </row>
    <row r="858" spans="1:2" ht="16.149999999999999" customHeight="1" x14ac:dyDescent="0.25">
      <c r="A858" s="553">
        <v>34418</v>
      </c>
      <c r="B858" s="555">
        <v>821.7</v>
      </c>
    </row>
    <row r="859" spans="1:2" ht="16.149999999999999" customHeight="1" x14ac:dyDescent="0.25">
      <c r="A859" s="553">
        <v>34419</v>
      </c>
      <c r="B859" s="554">
        <v>821.14</v>
      </c>
    </row>
    <row r="860" spans="1:2" ht="16.149999999999999" customHeight="1" x14ac:dyDescent="0.25">
      <c r="A860" s="553">
        <v>34420</v>
      </c>
      <c r="B860" s="555">
        <v>821.14</v>
      </c>
    </row>
    <row r="861" spans="1:2" ht="16.149999999999999" customHeight="1" x14ac:dyDescent="0.25">
      <c r="A861" s="553">
        <v>34421</v>
      </c>
      <c r="B861" s="554">
        <v>821.14</v>
      </c>
    </row>
    <row r="862" spans="1:2" ht="16.149999999999999" customHeight="1" x14ac:dyDescent="0.25">
      <c r="A862" s="553">
        <v>34422</v>
      </c>
      <c r="B862" s="555">
        <v>820.63</v>
      </c>
    </row>
    <row r="863" spans="1:2" ht="16.149999999999999" customHeight="1" x14ac:dyDescent="0.25">
      <c r="A863" s="553">
        <v>34423</v>
      </c>
      <c r="B863" s="554">
        <v>820.78</v>
      </c>
    </row>
    <row r="864" spans="1:2" ht="16.149999999999999" customHeight="1" x14ac:dyDescent="0.25">
      <c r="A864" s="553">
        <v>34424</v>
      </c>
      <c r="B864" s="555">
        <v>819.51</v>
      </c>
    </row>
    <row r="865" spans="1:2" ht="16.149999999999999" customHeight="1" x14ac:dyDescent="0.25">
      <c r="A865" s="553">
        <v>34425</v>
      </c>
      <c r="B865" s="554">
        <v>819.51</v>
      </c>
    </row>
    <row r="866" spans="1:2" ht="16.149999999999999" customHeight="1" x14ac:dyDescent="0.25">
      <c r="A866" s="553">
        <v>34426</v>
      </c>
      <c r="B866" s="555">
        <v>819.51</v>
      </c>
    </row>
    <row r="867" spans="1:2" ht="16.149999999999999" customHeight="1" x14ac:dyDescent="0.25">
      <c r="A867" s="553">
        <v>34427</v>
      </c>
      <c r="B867" s="554">
        <v>819.51</v>
      </c>
    </row>
    <row r="868" spans="1:2" ht="16.149999999999999" customHeight="1" x14ac:dyDescent="0.25">
      <c r="A868" s="553">
        <v>34428</v>
      </c>
      <c r="B868" s="555">
        <v>819.51</v>
      </c>
    </row>
    <row r="869" spans="1:2" ht="16.149999999999999" customHeight="1" x14ac:dyDescent="0.25">
      <c r="A869" s="553">
        <v>34429</v>
      </c>
      <c r="B869" s="554">
        <v>820.21</v>
      </c>
    </row>
    <row r="870" spans="1:2" ht="16.149999999999999" customHeight="1" x14ac:dyDescent="0.25">
      <c r="A870" s="553">
        <v>34430</v>
      </c>
      <c r="B870" s="555">
        <v>820.93</v>
      </c>
    </row>
    <row r="871" spans="1:2" ht="16.149999999999999" customHeight="1" x14ac:dyDescent="0.25">
      <c r="A871" s="553">
        <v>34431</v>
      </c>
      <c r="B871" s="554">
        <v>822.57</v>
      </c>
    </row>
    <row r="872" spans="1:2" ht="16.149999999999999" customHeight="1" x14ac:dyDescent="0.25">
      <c r="A872" s="553">
        <v>34432</v>
      </c>
      <c r="B872" s="555">
        <v>825.28</v>
      </c>
    </row>
    <row r="873" spans="1:2" ht="16.149999999999999" customHeight="1" x14ac:dyDescent="0.25">
      <c r="A873" s="553">
        <v>34433</v>
      </c>
      <c r="B873" s="554">
        <v>828.92</v>
      </c>
    </row>
    <row r="874" spans="1:2" ht="16.149999999999999" customHeight="1" x14ac:dyDescent="0.25">
      <c r="A874" s="553">
        <v>34434</v>
      </c>
      <c r="B874" s="555">
        <v>828.92</v>
      </c>
    </row>
    <row r="875" spans="1:2" ht="16.149999999999999" customHeight="1" x14ac:dyDescent="0.25">
      <c r="A875" s="553">
        <v>34435</v>
      </c>
      <c r="B875" s="554">
        <v>828.92</v>
      </c>
    </row>
    <row r="876" spans="1:2" ht="16.149999999999999" customHeight="1" x14ac:dyDescent="0.25">
      <c r="A876" s="553">
        <v>34436</v>
      </c>
      <c r="B876" s="555">
        <v>829.32</v>
      </c>
    </row>
    <row r="877" spans="1:2" ht="16.149999999999999" customHeight="1" x14ac:dyDescent="0.25">
      <c r="A877" s="553">
        <v>34437</v>
      </c>
      <c r="B877" s="554">
        <v>828.81</v>
      </c>
    </row>
    <row r="878" spans="1:2" ht="16.149999999999999" customHeight="1" x14ac:dyDescent="0.25">
      <c r="A878" s="553">
        <v>34438</v>
      </c>
      <c r="B878" s="555">
        <v>827.96</v>
      </c>
    </row>
    <row r="879" spans="1:2" ht="16.149999999999999" customHeight="1" x14ac:dyDescent="0.25">
      <c r="A879" s="553">
        <v>34439</v>
      </c>
      <c r="B879" s="554">
        <v>827.44</v>
      </c>
    </row>
    <row r="880" spans="1:2" ht="16.149999999999999" customHeight="1" x14ac:dyDescent="0.25">
      <c r="A880" s="553">
        <v>34440</v>
      </c>
      <c r="B880" s="555">
        <v>827.93</v>
      </c>
    </row>
    <row r="881" spans="1:2" ht="16.149999999999999" customHeight="1" x14ac:dyDescent="0.25">
      <c r="A881" s="553">
        <v>34441</v>
      </c>
      <c r="B881" s="554">
        <v>827.93</v>
      </c>
    </row>
    <row r="882" spans="1:2" ht="16.149999999999999" customHeight="1" x14ac:dyDescent="0.25">
      <c r="A882" s="553">
        <v>34442</v>
      </c>
      <c r="B882" s="555">
        <v>827.93</v>
      </c>
    </row>
    <row r="883" spans="1:2" ht="16.149999999999999" customHeight="1" x14ac:dyDescent="0.25">
      <c r="A883" s="553">
        <v>34443</v>
      </c>
      <c r="B883" s="554">
        <v>829.47</v>
      </c>
    </row>
    <row r="884" spans="1:2" ht="16.149999999999999" customHeight="1" x14ac:dyDescent="0.25">
      <c r="A884" s="553">
        <v>34444</v>
      </c>
      <c r="B884" s="555">
        <v>831.24</v>
      </c>
    </row>
    <row r="885" spans="1:2" ht="16.149999999999999" customHeight="1" x14ac:dyDescent="0.25">
      <c r="A885" s="553">
        <v>34445</v>
      </c>
      <c r="B885" s="554">
        <v>834.3</v>
      </c>
    </row>
    <row r="886" spans="1:2" ht="16.149999999999999" customHeight="1" x14ac:dyDescent="0.25">
      <c r="A886" s="553">
        <v>34446</v>
      </c>
      <c r="B886" s="555">
        <v>838.25</v>
      </c>
    </row>
    <row r="887" spans="1:2" ht="16.149999999999999" customHeight="1" x14ac:dyDescent="0.25">
      <c r="A887" s="553">
        <v>34447</v>
      </c>
      <c r="B887" s="554">
        <v>836.96</v>
      </c>
    </row>
    <row r="888" spans="1:2" ht="16.149999999999999" customHeight="1" x14ac:dyDescent="0.25">
      <c r="A888" s="553">
        <v>34448</v>
      </c>
      <c r="B888" s="555">
        <v>836.96</v>
      </c>
    </row>
    <row r="889" spans="1:2" ht="16.149999999999999" customHeight="1" x14ac:dyDescent="0.25">
      <c r="A889" s="553">
        <v>34449</v>
      </c>
      <c r="B889" s="554">
        <v>836.96</v>
      </c>
    </row>
    <row r="890" spans="1:2" ht="16.149999999999999" customHeight="1" x14ac:dyDescent="0.25">
      <c r="A890" s="553">
        <v>34450</v>
      </c>
      <c r="B890" s="555">
        <v>835.4</v>
      </c>
    </row>
    <row r="891" spans="1:2" ht="16.149999999999999" customHeight="1" x14ac:dyDescent="0.25">
      <c r="A891" s="553">
        <v>34451</v>
      </c>
      <c r="B891" s="554">
        <v>837.31</v>
      </c>
    </row>
    <row r="892" spans="1:2" ht="16.149999999999999" customHeight="1" x14ac:dyDescent="0.25">
      <c r="A892" s="553">
        <v>34452</v>
      </c>
      <c r="B892" s="555">
        <v>838.28</v>
      </c>
    </row>
    <row r="893" spans="1:2" ht="16.149999999999999" customHeight="1" x14ac:dyDescent="0.25">
      <c r="A893" s="553">
        <v>34453</v>
      </c>
      <c r="B893" s="554">
        <v>837.27</v>
      </c>
    </row>
    <row r="894" spans="1:2" ht="16.149999999999999" customHeight="1" x14ac:dyDescent="0.25">
      <c r="A894" s="553">
        <v>34454</v>
      </c>
      <c r="B894" s="555">
        <v>836.86</v>
      </c>
    </row>
    <row r="895" spans="1:2" ht="16.149999999999999" customHeight="1" x14ac:dyDescent="0.25">
      <c r="A895" s="553">
        <v>34455</v>
      </c>
      <c r="B895" s="554">
        <v>836.86</v>
      </c>
    </row>
    <row r="896" spans="1:2" ht="16.149999999999999" customHeight="1" x14ac:dyDescent="0.25">
      <c r="A896" s="553">
        <v>34456</v>
      </c>
      <c r="B896" s="555">
        <v>836.86</v>
      </c>
    </row>
    <row r="897" spans="1:2" ht="16.149999999999999" customHeight="1" x14ac:dyDescent="0.25">
      <c r="A897" s="553">
        <v>34457</v>
      </c>
      <c r="B897" s="554">
        <v>838.04</v>
      </c>
    </row>
    <row r="898" spans="1:2" ht="16.149999999999999" customHeight="1" x14ac:dyDescent="0.25">
      <c r="A898" s="553">
        <v>34458</v>
      </c>
      <c r="B898" s="555">
        <v>839.14</v>
      </c>
    </row>
    <row r="899" spans="1:2" ht="16.149999999999999" customHeight="1" x14ac:dyDescent="0.25">
      <c r="A899" s="553">
        <v>34459</v>
      </c>
      <c r="B899" s="554">
        <v>841</v>
      </c>
    </row>
    <row r="900" spans="1:2" ht="16.149999999999999" customHeight="1" x14ac:dyDescent="0.25">
      <c r="A900" s="553">
        <v>34460</v>
      </c>
      <c r="B900" s="555">
        <v>841.25</v>
      </c>
    </row>
    <row r="901" spans="1:2" ht="16.149999999999999" customHeight="1" x14ac:dyDescent="0.25">
      <c r="A901" s="553">
        <v>34461</v>
      </c>
      <c r="B901" s="554">
        <v>841.7</v>
      </c>
    </row>
    <row r="902" spans="1:2" ht="16.149999999999999" customHeight="1" x14ac:dyDescent="0.25">
      <c r="A902" s="553">
        <v>34462</v>
      </c>
      <c r="B902" s="555">
        <v>841.7</v>
      </c>
    </row>
    <row r="903" spans="1:2" ht="16.149999999999999" customHeight="1" x14ac:dyDescent="0.25">
      <c r="A903" s="553">
        <v>34463</v>
      </c>
      <c r="B903" s="554">
        <v>841.7</v>
      </c>
    </row>
    <row r="904" spans="1:2" ht="16.149999999999999" customHeight="1" x14ac:dyDescent="0.25">
      <c r="A904" s="553">
        <v>34464</v>
      </c>
      <c r="B904" s="555">
        <v>841.27</v>
      </c>
    </row>
    <row r="905" spans="1:2" ht="16.149999999999999" customHeight="1" x14ac:dyDescent="0.25">
      <c r="A905" s="553">
        <v>34465</v>
      </c>
      <c r="B905" s="554">
        <v>841.33</v>
      </c>
    </row>
    <row r="906" spans="1:2" ht="16.149999999999999" customHeight="1" x14ac:dyDescent="0.25">
      <c r="A906" s="553">
        <v>34466</v>
      </c>
      <c r="B906" s="555">
        <v>841.92</v>
      </c>
    </row>
    <row r="907" spans="1:2" ht="16.149999999999999" customHeight="1" x14ac:dyDescent="0.25">
      <c r="A907" s="553">
        <v>34467</v>
      </c>
      <c r="B907" s="554">
        <v>843.24</v>
      </c>
    </row>
    <row r="908" spans="1:2" ht="16.149999999999999" customHeight="1" x14ac:dyDescent="0.25">
      <c r="A908" s="553">
        <v>34468</v>
      </c>
      <c r="B908" s="555">
        <v>842.23</v>
      </c>
    </row>
    <row r="909" spans="1:2" ht="16.149999999999999" customHeight="1" x14ac:dyDescent="0.25">
      <c r="A909" s="553">
        <v>34469</v>
      </c>
      <c r="B909" s="554">
        <v>842.23</v>
      </c>
    </row>
    <row r="910" spans="1:2" ht="16.149999999999999" customHeight="1" x14ac:dyDescent="0.25">
      <c r="A910" s="553">
        <v>34470</v>
      </c>
      <c r="B910" s="555">
        <v>842.23</v>
      </c>
    </row>
    <row r="911" spans="1:2" ht="16.149999999999999" customHeight="1" x14ac:dyDescent="0.25">
      <c r="A911" s="553">
        <v>34471</v>
      </c>
      <c r="B911" s="554">
        <v>842.23</v>
      </c>
    </row>
    <row r="912" spans="1:2" ht="16.149999999999999" customHeight="1" x14ac:dyDescent="0.25">
      <c r="A912" s="553">
        <v>34472</v>
      </c>
      <c r="B912" s="555">
        <v>842.21</v>
      </c>
    </row>
    <row r="913" spans="1:2" ht="16.149999999999999" customHeight="1" x14ac:dyDescent="0.25">
      <c r="A913" s="553">
        <v>34473</v>
      </c>
      <c r="B913" s="554">
        <v>842.83</v>
      </c>
    </row>
    <row r="914" spans="1:2" ht="16.149999999999999" customHeight="1" x14ac:dyDescent="0.25">
      <c r="A914" s="553">
        <v>34474</v>
      </c>
      <c r="B914" s="555">
        <v>842.64</v>
      </c>
    </row>
    <row r="915" spans="1:2" ht="16.149999999999999" customHeight="1" x14ac:dyDescent="0.25">
      <c r="A915" s="553">
        <v>34475</v>
      </c>
      <c r="B915" s="554">
        <v>842.33</v>
      </c>
    </row>
    <row r="916" spans="1:2" ht="16.149999999999999" customHeight="1" x14ac:dyDescent="0.25">
      <c r="A916" s="553">
        <v>34476</v>
      </c>
      <c r="B916" s="555">
        <v>842.33</v>
      </c>
    </row>
    <row r="917" spans="1:2" ht="16.149999999999999" customHeight="1" x14ac:dyDescent="0.25">
      <c r="A917" s="553">
        <v>34477</v>
      </c>
      <c r="B917" s="554">
        <v>842.33</v>
      </c>
    </row>
    <row r="918" spans="1:2" ht="16.149999999999999" customHeight="1" x14ac:dyDescent="0.25">
      <c r="A918" s="553">
        <v>34478</v>
      </c>
      <c r="B918" s="555">
        <v>842.92</v>
      </c>
    </row>
    <row r="919" spans="1:2" ht="16.149999999999999" customHeight="1" x14ac:dyDescent="0.25">
      <c r="A919" s="553">
        <v>34479</v>
      </c>
      <c r="B919" s="554">
        <v>843.08</v>
      </c>
    </row>
    <row r="920" spans="1:2" ht="16.149999999999999" customHeight="1" x14ac:dyDescent="0.25">
      <c r="A920" s="553">
        <v>34480</v>
      </c>
      <c r="B920" s="555">
        <v>842.22</v>
      </c>
    </row>
    <row r="921" spans="1:2" ht="16.149999999999999" customHeight="1" x14ac:dyDescent="0.25">
      <c r="A921" s="553">
        <v>34481</v>
      </c>
      <c r="B921" s="554">
        <v>841.86</v>
      </c>
    </row>
    <row r="922" spans="1:2" ht="16.149999999999999" customHeight="1" x14ac:dyDescent="0.25">
      <c r="A922" s="553">
        <v>34482</v>
      </c>
      <c r="B922" s="555">
        <v>840.93</v>
      </c>
    </row>
    <row r="923" spans="1:2" ht="16.149999999999999" customHeight="1" x14ac:dyDescent="0.25">
      <c r="A923" s="553">
        <v>34483</v>
      </c>
      <c r="B923" s="554">
        <v>840.93</v>
      </c>
    </row>
    <row r="924" spans="1:2" ht="16.149999999999999" customHeight="1" x14ac:dyDescent="0.25">
      <c r="A924" s="553">
        <v>34484</v>
      </c>
      <c r="B924" s="555">
        <v>840.93</v>
      </c>
    </row>
    <row r="925" spans="1:2" ht="16.149999999999999" customHeight="1" x14ac:dyDescent="0.25">
      <c r="A925" s="553">
        <v>34485</v>
      </c>
      <c r="B925" s="554">
        <v>841.12</v>
      </c>
    </row>
    <row r="926" spans="1:2" ht="16.149999999999999" customHeight="1" x14ac:dyDescent="0.25">
      <c r="A926" s="553">
        <v>34486</v>
      </c>
      <c r="B926" s="555">
        <v>841.93</v>
      </c>
    </row>
    <row r="927" spans="1:2" ht="16.149999999999999" customHeight="1" x14ac:dyDescent="0.25">
      <c r="A927" s="553">
        <v>34487</v>
      </c>
      <c r="B927" s="554">
        <v>842</v>
      </c>
    </row>
    <row r="928" spans="1:2" ht="16.149999999999999" customHeight="1" x14ac:dyDescent="0.25">
      <c r="A928" s="553">
        <v>34488</v>
      </c>
      <c r="B928" s="555">
        <v>841.44</v>
      </c>
    </row>
    <row r="929" spans="1:2" ht="16.149999999999999" customHeight="1" x14ac:dyDescent="0.25">
      <c r="A929" s="553">
        <v>34489</v>
      </c>
      <c r="B929" s="554">
        <v>840.37</v>
      </c>
    </row>
    <row r="930" spans="1:2" ht="16.149999999999999" customHeight="1" x14ac:dyDescent="0.25">
      <c r="A930" s="553">
        <v>34490</v>
      </c>
      <c r="B930" s="555">
        <v>840.37</v>
      </c>
    </row>
    <row r="931" spans="1:2" ht="16.149999999999999" customHeight="1" x14ac:dyDescent="0.25">
      <c r="A931" s="553">
        <v>34491</v>
      </c>
      <c r="B931" s="554">
        <v>840.37</v>
      </c>
    </row>
    <row r="932" spans="1:2" ht="16.149999999999999" customHeight="1" x14ac:dyDescent="0.25">
      <c r="A932" s="553">
        <v>34492</v>
      </c>
      <c r="B932" s="555">
        <v>840.37</v>
      </c>
    </row>
    <row r="933" spans="1:2" ht="16.149999999999999" customHeight="1" x14ac:dyDescent="0.25">
      <c r="A933" s="553">
        <v>34493</v>
      </c>
      <c r="B933" s="554">
        <v>839.56</v>
      </c>
    </row>
    <row r="934" spans="1:2" ht="16.149999999999999" customHeight="1" x14ac:dyDescent="0.25">
      <c r="A934" s="553">
        <v>34494</v>
      </c>
      <c r="B934" s="555">
        <v>838.03</v>
      </c>
    </row>
    <row r="935" spans="1:2" ht="16.149999999999999" customHeight="1" x14ac:dyDescent="0.25">
      <c r="A935" s="553">
        <v>34495</v>
      </c>
      <c r="B935" s="554">
        <v>834.96</v>
      </c>
    </row>
    <row r="936" spans="1:2" ht="16.149999999999999" customHeight="1" x14ac:dyDescent="0.25">
      <c r="A936" s="553">
        <v>34496</v>
      </c>
      <c r="B936" s="555">
        <v>833.19</v>
      </c>
    </row>
    <row r="937" spans="1:2" ht="16.149999999999999" customHeight="1" x14ac:dyDescent="0.25">
      <c r="A937" s="553">
        <v>34497</v>
      </c>
      <c r="B937" s="554">
        <v>833.19</v>
      </c>
    </row>
    <row r="938" spans="1:2" ht="16.149999999999999" customHeight="1" x14ac:dyDescent="0.25">
      <c r="A938" s="553">
        <v>34498</v>
      </c>
      <c r="B938" s="555">
        <v>833.19</v>
      </c>
    </row>
    <row r="939" spans="1:2" ht="16.149999999999999" customHeight="1" x14ac:dyDescent="0.25">
      <c r="A939" s="553">
        <v>34499</v>
      </c>
      <c r="B939" s="554">
        <v>833.19</v>
      </c>
    </row>
    <row r="940" spans="1:2" ht="16.149999999999999" customHeight="1" x14ac:dyDescent="0.25">
      <c r="A940" s="553">
        <v>34500</v>
      </c>
      <c r="B940" s="555">
        <v>833.16</v>
      </c>
    </row>
    <row r="941" spans="1:2" ht="16.149999999999999" customHeight="1" x14ac:dyDescent="0.25">
      <c r="A941" s="553">
        <v>34501</v>
      </c>
      <c r="B941" s="554">
        <v>833.35</v>
      </c>
    </row>
    <row r="942" spans="1:2" ht="16.149999999999999" customHeight="1" x14ac:dyDescent="0.25">
      <c r="A942" s="553">
        <v>34502</v>
      </c>
      <c r="B942" s="555">
        <v>831.28</v>
      </c>
    </row>
    <row r="943" spans="1:2" ht="16.149999999999999" customHeight="1" x14ac:dyDescent="0.25">
      <c r="A943" s="553">
        <v>34503</v>
      </c>
      <c r="B943" s="554">
        <v>826.61</v>
      </c>
    </row>
    <row r="944" spans="1:2" ht="16.149999999999999" customHeight="1" x14ac:dyDescent="0.25">
      <c r="A944" s="553">
        <v>34504</v>
      </c>
      <c r="B944" s="555">
        <v>826.61</v>
      </c>
    </row>
    <row r="945" spans="1:2" ht="16.149999999999999" customHeight="1" x14ac:dyDescent="0.25">
      <c r="A945" s="553">
        <v>34505</v>
      </c>
      <c r="B945" s="554">
        <v>826.61</v>
      </c>
    </row>
    <row r="946" spans="1:2" ht="16.149999999999999" customHeight="1" x14ac:dyDescent="0.25">
      <c r="A946" s="553">
        <v>34506</v>
      </c>
      <c r="B946" s="555">
        <v>828.94</v>
      </c>
    </row>
    <row r="947" spans="1:2" ht="16.149999999999999" customHeight="1" x14ac:dyDescent="0.25">
      <c r="A947" s="553">
        <v>34507</v>
      </c>
      <c r="B947" s="554">
        <v>826.9</v>
      </c>
    </row>
    <row r="948" spans="1:2" ht="16.149999999999999" customHeight="1" x14ac:dyDescent="0.25">
      <c r="A948" s="553">
        <v>34508</v>
      </c>
      <c r="B948" s="555">
        <v>824.76</v>
      </c>
    </row>
    <row r="949" spans="1:2" ht="16.149999999999999" customHeight="1" x14ac:dyDescent="0.25">
      <c r="A949" s="553">
        <v>34509</v>
      </c>
      <c r="B949" s="554">
        <v>822.87</v>
      </c>
    </row>
    <row r="950" spans="1:2" ht="16.149999999999999" customHeight="1" x14ac:dyDescent="0.25">
      <c r="A950" s="553">
        <v>34510</v>
      </c>
      <c r="B950" s="555">
        <v>821</v>
      </c>
    </row>
    <row r="951" spans="1:2" ht="16.149999999999999" customHeight="1" x14ac:dyDescent="0.25">
      <c r="A951" s="553">
        <v>34511</v>
      </c>
      <c r="B951" s="554">
        <v>821</v>
      </c>
    </row>
    <row r="952" spans="1:2" ht="16.149999999999999" customHeight="1" x14ac:dyDescent="0.25">
      <c r="A952" s="553">
        <v>34512</v>
      </c>
      <c r="B952" s="555">
        <v>821</v>
      </c>
    </row>
    <row r="953" spans="1:2" ht="16.149999999999999" customHeight="1" x14ac:dyDescent="0.25">
      <c r="A953" s="553">
        <v>34513</v>
      </c>
      <c r="B953" s="554">
        <v>820.13</v>
      </c>
    </row>
    <row r="954" spans="1:2" ht="16.149999999999999" customHeight="1" x14ac:dyDescent="0.25">
      <c r="A954" s="553">
        <v>34514</v>
      </c>
      <c r="B954" s="555">
        <v>818.73</v>
      </c>
    </row>
    <row r="955" spans="1:2" ht="16.149999999999999" customHeight="1" x14ac:dyDescent="0.25">
      <c r="A955" s="553">
        <v>34515</v>
      </c>
      <c r="B955" s="554">
        <v>819.64</v>
      </c>
    </row>
    <row r="956" spans="1:2" ht="16.149999999999999" customHeight="1" x14ac:dyDescent="0.25">
      <c r="A956" s="553">
        <v>34516</v>
      </c>
      <c r="B956" s="555">
        <v>818.05</v>
      </c>
    </row>
    <row r="957" spans="1:2" ht="16.149999999999999" customHeight="1" x14ac:dyDescent="0.25">
      <c r="A957" s="553">
        <v>34517</v>
      </c>
      <c r="B957" s="554">
        <v>817.92</v>
      </c>
    </row>
    <row r="958" spans="1:2" ht="16.149999999999999" customHeight="1" x14ac:dyDescent="0.25">
      <c r="A958" s="553">
        <v>34518</v>
      </c>
      <c r="B958" s="555">
        <v>817.92</v>
      </c>
    </row>
    <row r="959" spans="1:2" ht="16.149999999999999" customHeight="1" x14ac:dyDescent="0.25">
      <c r="A959" s="553">
        <v>34519</v>
      </c>
      <c r="B959" s="554">
        <v>817.92</v>
      </c>
    </row>
    <row r="960" spans="1:2" ht="16.149999999999999" customHeight="1" x14ac:dyDescent="0.25">
      <c r="A960" s="553">
        <v>34520</v>
      </c>
      <c r="B960" s="555">
        <v>817.92</v>
      </c>
    </row>
    <row r="961" spans="1:2" ht="16.149999999999999" customHeight="1" x14ac:dyDescent="0.25">
      <c r="A961" s="553">
        <v>34521</v>
      </c>
      <c r="B961" s="554">
        <v>818.45</v>
      </c>
    </row>
    <row r="962" spans="1:2" ht="16.149999999999999" customHeight="1" x14ac:dyDescent="0.25">
      <c r="A962" s="553">
        <v>34522</v>
      </c>
      <c r="B962" s="555">
        <v>820.42</v>
      </c>
    </row>
    <row r="963" spans="1:2" ht="16.149999999999999" customHeight="1" x14ac:dyDescent="0.25">
      <c r="A963" s="553">
        <v>34523</v>
      </c>
      <c r="B963" s="554">
        <v>820.24</v>
      </c>
    </row>
    <row r="964" spans="1:2" ht="16.149999999999999" customHeight="1" x14ac:dyDescent="0.25">
      <c r="A964" s="553">
        <v>34524</v>
      </c>
      <c r="B964" s="555">
        <v>822.34</v>
      </c>
    </row>
    <row r="965" spans="1:2" ht="16.149999999999999" customHeight="1" x14ac:dyDescent="0.25">
      <c r="A965" s="553">
        <v>34525</v>
      </c>
      <c r="B965" s="554">
        <v>822.34</v>
      </c>
    </row>
    <row r="966" spans="1:2" ht="16.149999999999999" customHeight="1" x14ac:dyDescent="0.25">
      <c r="A966" s="553">
        <v>34526</v>
      </c>
      <c r="B966" s="555">
        <v>822.34</v>
      </c>
    </row>
    <row r="967" spans="1:2" ht="16.149999999999999" customHeight="1" x14ac:dyDescent="0.25">
      <c r="A967" s="553">
        <v>34527</v>
      </c>
      <c r="B967" s="554">
        <v>822.14</v>
      </c>
    </row>
    <row r="968" spans="1:2" ht="16.149999999999999" customHeight="1" x14ac:dyDescent="0.25">
      <c r="A968" s="553">
        <v>34528</v>
      </c>
      <c r="B968" s="555">
        <v>823.12</v>
      </c>
    </row>
    <row r="969" spans="1:2" ht="16.149999999999999" customHeight="1" x14ac:dyDescent="0.25">
      <c r="A969" s="553">
        <v>34529</v>
      </c>
      <c r="B969" s="554">
        <v>822.79</v>
      </c>
    </row>
    <row r="970" spans="1:2" ht="16.149999999999999" customHeight="1" x14ac:dyDescent="0.25">
      <c r="A970" s="553">
        <v>34530</v>
      </c>
      <c r="B970" s="555">
        <v>822.28</v>
      </c>
    </row>
    <row r="971" spans="1:2" ht="16.149999999999999" customHeight="1" x14ac:dyDescent="0.25">
      <c r="A971" s="553">
        <v>34531</v>
      </c>
      <c r="B971" s="554">
        <v>821.04</v>
      </c>
    </row>
    <row r="972" spans="1:2" ht="16.149999999999999" customHeight="1" x14ac:dyDescent="0.25">
      <c r="A972" s="553">
        <v>34532</v>
      </c>
      <c r="B972" s="555">
        <v>821.04</v>
      </c>
    </row>
    <row r="973" spans="1:2" ht="16.149999999999999" customHeight="1" x14ac:dyDescent="0.25">
      <c r="A973" s="553">
        <v>34533</v>
      </c>
      <c r="B973" s="554">
        <v>821.04</v>
      </c>
    </row>
    <row r="974" spans="1:2" ht="16.149999999999999" customHeight="1" x14ac:dyDescent="0.25">
      <c r="A974" s="553">
        <v>34534</v>
      </c>
      <c r="B974" s="555">
        <v>818.44</v>
      </c>
    </row>
    <row r="975" spans="1:2" ht="16.149999999999999" customHeight="1" x14ac:dyDescent="0.25">
      <c r="A975" s="553">
        <v>34535</v>
      </c>
      <c r="B975" s="554">
        <v>817.49</v>
      </c>
    </row>
    <row r="976" spans="1:2" ht="16.149999999999999" customHeight="1" x14ac:dyDescent="0.25">
      <c r="A976" s="553">
        <v>34536</v>
      </c>
      <c r="B976" s="555">
        <v>817.49</v>
      </c>
    </row>
    <row r="977" spans="1:2" ht="16.149999999999999" customHeight="1" x14ac:dyDescent="0.25">
      <c r="A977" s="553">
        <v>34537</v>
      </c>
      <c r="B977" s="554">
        <v>817.18</v>
      </c>
    </row>
    <row r="978" spans="1:2" ht="16.149999999999999" customHeight="1" x14ac:dyDescent="0.25">
      <c r="A978" s="553">
        <v>34538</v>
      </c>
      <c r="B978" s="555">
        <v>816.68</v>
      </c>
    </row>
    <row r="979" spans="1:2" ht="16.149999999999999" customHeight="1" x14ac:dyDescent="0.25">
      <c r="A979" s="553">
        <v>34539</v>
      </c>
      <c r="B979" s="554">
        <v>816.68</v>
      </c>
    </row>
    <row r="980" spans="1:2" ht="16.149999999999999" customHeight="1" x14ac:dyDescent="0.25">
      <c r="A980" s="553">
        <v>34540</v>
      </c>
      <c r="B980" s="555">
        <v>816.68</v>
      </c>
    </row>
    <row r="981" spans="1:2" ht="16.149999999999999" customHeight="1" x14ac:dyDescent="0.25">
      <c r="A981" s="553">
        <v>34541</v>
      </c>
      <c r="B981" s="554">
        <v>816.34</v>
      </c>
    </row>
    <row r="982" spans="1:2" ht="16.149999999999999" customHeight="1" x14ac:dyDescent="0.25">
      <c r="A982" s="553">
        <v>34542</v>
      </c>
      <c r="B982" s="555">
        <v>815.75</v>
      </c>
    </row>
    <row r="983" spans="1:2" ht="16.149999999999999" customHeight="1" x14ac:dyDescent="0.25">
      <c r="A983" s="553">
        <v>34543</v>
      </c>
      <c r="B983" s="554">
        <v>815.8</v>
      </c>
    </row>
    <row r="984" spans="1:2" ht="16.149999999999999" customHeight="1" x14ac:dyDescent="0.25">
      <c r="A984" s="553">
        <v>34544</v>
      </c>
      <c r="B984" s="555">
        <v>815.62</v>
      </c>
    </row>
    <row r="985" spans="1:2" ht="16.149999999999999" customHeight="1" x14ac:dyDescent="0.25">
      <c r="A985" s="553">
        <v>34545</v>
      </c>
      <c r="B985" s="554">
        <v>815.62</v>
      </c>
    </row>
    <row r="986" spans="1:2" ht="16.149999999999999" customHeight="1" x14ac:dyDescent="0.25">
      <c r="A986" s="553">
        <v>34546</v>
      </c>
      <c r="B986" s="555">
        <v>815.62</v>
      </c>
    </row>
    <row r="987" spans="1:2" ht="16.149999999999999" customHeight="1" x14ac:dyDescent="0.25">
      <c r="A987" s="553">
        <v>34547</v>
      </c>
      <c r="B987" s="554">
        <v>815.62</v>
      </c>
    </row>
    <row r="988" spans="1:2" ht="16.149999999999999" customHeight="1" x14ac:dyDescent="0.25">
      <c r="A988" s="553">
        <v>34548</v>
      </c>
      <c r="B988" s="555">
        <v>815.89</v>
      </c>
    </row>
    <row r="989" spans="1:2" ht="16.149999999999999" customHeight="1" x14ac:dyDescent="0.25">
      <c r="A989" s="553">
        <v>34549</v>
      </c>
      <c r="B989" s="554">
        <v>814.53</v>
      </c>
    </row>
    <row r="990" spans="1:2" ht="16.149999999999999" customHeight="1" x14ac:dyDescent="0.25">
      <c r="A990" s="553">
        <v>34550</v>
      </c>
      <c r="B990" s="555">
        <v>812.69</v>
      </c>
    </row>
    <row r="991" spans="1:2" ht="16.149999999999999" customHeight="1" x14ac:dyDescent="0.25">
      <c r="A991" s="553">
        <v>34551</v>
      </c>
      <c r="B991" s="554">
        <v>812.57</v>
      </c>
    </row>
    <row r="992" spans="1:2" ht="16.149999999999999" customHeight="1" x14ac:dyDescent="0.25">
      <c r="A992" s="553">
        <v>34552</v>
      </c>
      <c r="B992" s="555">
        <v>811.91</v>
      </c>
    </row>
    <row r="993" spans="1:2" ht="16.149999999999999" customHeight="1" x14ac:dyDescent="0.25">
      <c r="A993" s="553">
        <v>34553</v>
      </c>
      <c r="B993" s="554">
        <v>811.91</v>
      </c>
    </row>
    <row r="994" spans="1:2" ht="16.149999999999999" customHeight="1" x14ac:dyDescent="0.25">
      <c r="A994" s="553">
        <v>34554</v>
      </c>
      <c r="B994" s="555">
        <v>811.91</v>
      </c>
    </row>
    <row r="995" spans="1:2" ht="16.149999999999999" customHeight="1" x14ac:dyDescent="0.25">
      <c r="A995" s="553">
        <v>34555</v>
      </c>
      <c r="B995" s="554">
        <v>812.39</v>
      </c>
    </row>
    <row r="996" spans="1:2" ht="16.149999999999999" customHeight="1" x14ac:dyDescent="0.25">
      <c r="A996" s="553">
        <v>34556</v>
      </c>
      <c r="B996" s="555">
        <v>813.64</v>
      </c>
    </row>
    <row r="997" spans="1:2" ht="16.149999999999999" customHeight="1" x14ac:dyDescent="0.25">
      <c r="A997" s="553">
        <v>34557</v>
      </c>
      <c r="B997" s="554">
        <v>815.4</v>
      </c>
    </row>
    <row r="998" spans="1:2" ht="16.149999999999999" customHeight="1" x14ac:dyDescent="0.25">
      <c r="A998" s="553">
        <v>34558</v>
      </c>
      <c r="B998" s="555">
        <v>815.84</v>
      </c>
    </row>
    <row r="999" spans="1:2" ht="16.149999999999999" customHeight="1" x14ac:dyDescent="0.25">
      <c r="A999" s="553">
        <v>34559</v>
      </c>
      <c r="B999" s="554">
        <v>814.94</v>
      </c>
    </row>
    <row r="1000" spans="1:2" ht="16.149999999999999" customHeight="1" x14ac:dyDescent="0.25">
      <c r="A1000" s="553">
        <v>34560</v>
      </c>
      <c r="B1000" s="555">
        <v>814.94</v>
      </c>
    </row>
    <row r="1001" spans="1:2" ht="16.149999999999999" customHeight="1" x14ac:dyDescent="0.25">
      <c r="A1001" s="553">
        <v>34561</v>
      </c>
      <c r="B1001" s="554">
        <v>814.94</v>
      </c>
    </row>
    <row r="1002" spans="1:2" ht="16.149999999999999" customHeight="1" x14ac:dyDescent="0.25">
      <c r="A1002" s="553">
        <v>34562</v>
      </c>
      <c r="B1002" s="555">
        <v>814.94</v>
      </c>
    </row>
    <row r="1003" spans="1:2" ht="16.149999999999999" customHeight="1" x14ac:dyDescent="0.25">
      <c r="A1003" s="553">
        <v>34563</v>
      </c>
      <c r="B1003" s="554">
        <v>814.4</v>
      </c>
    </row>
    <row r="1004" spans="1:2" ht="16.149999999999999" customHeight="1" x14ac:dyDescent="0.25">
      <c r="A1004" s="553">
        <v>34564</v>
      </c>
      <c r="B1004" s="555">
        <v>813.93</v>
      </c>
    </row>
    <row r="1005" spans="1:2" ht="16.149999999999999" customHeight="1" x14ac:dyDescent="0.25">
      <c r="A1005" s="553">
        <v>34565</v>
      </c>
      <c r="B1005" s="554">
        <v>813.88</v>
      </c>
    </row>
    <row r="1006" spans="1:2" ht="16.149999999999999" customHeight="1" x14ac:dyDescent="0.25">
      <c r="A1006" s="553">
        <v>34566</v>
      </c>
      <c r="B1006" s="555">
        <v>813.76</v>
      </c>
    </row>
    <row r="1007" spans="1:2" ht="16.149999999999999" customHeight="1" x14ac:dyDescent="0.25">
      <c r="A1007" s="553">
        <v>34567</v>
      </c>
      <c r="B1007" s="554">
        <v>813.76</v>
      </c>
    </row>
    <row r="1008" spans="1:2" ht="16.149999999999999" customHeight="1" x14ac:dyDescent="0.25">
      <c r="A1008" s="553">
        <v>34568</v>
      </c>
      <c r="B1008" s="555">
        <v>813.76</v>
      </c>
    </row>
    <row r="1009" spans="1:2" ht="16.149999999999999" customHeight="1" x14ac:dyDescent="0.25">
      <c r="A1009" s="553">
        <v>34569</v>
      </c>
      <c r="B1009" s="554">
        <v>815.2</v>
      </c>
    </row>
    <row r="1010" spans="1:2" ht="16.149999999999999" customHeight="1" x14ac:dyDescent="0.25">
      <c r="A1010" s="553">
        <v>34570</v>
      </c>
      <c r="B1010" s="555">
        <v>816.58</v>
      </c>
    </row>
    <row r="1011" spans="1:2" ht="16.149999999999999" customHeight="1" x14ac:dyDescent="0.25">
      <c r="A1011" s="553">
        <v>34571</v>
      </c>
      <c r="B1011" s="554">
        <v>816.77</v>
      </c>
    </row>
    <row r="1012" spans="1:2" ht="16.149999999999999" customHeight="1" x14ac:dyDescent="0.25">
      <c r="A1012" s="553">
        <v>34572</v>
      </c>
      <c r="B1012" s="555">
        <v>817.4</v>
      </c>
    </row>
    <row r="1013" spans="1:2" ht="16.149999999999999" customHeight="1" x14ac:dyDescent="0.25">
      <c r="A1013" s="553">
        <v>34573</v>
      </c>
      <c r="B1013" s="554">
        <v>816.29</v>
      </c>
    </row>
    <row r="1014" spans="1:2" ht="16.149999999999999" customHeight="1" x14ac:dyDescent="0.25">
      <c r="A1014" s="553">
        <v>34574</v>
      </c>
      <c r="B1014" s="555">
        <v>816.29</v>
      </c>
    </row>
    <row r="1015" spans="1:2" ht="16.149999999999999" customHeight="1" x14ac:dyDescent="0.25">
      <c r="A1015" s="553">
        <v>34575</v>
      </c>
      <c r="B1015" s="554">
        <v>816.29</v>
      </c>
    </row>
    <row r="1016" spans="1:2" ht="16.149999999999999" customHeight="1" x14ac:dyDescent="0.25">
      <c r="A1016" s="553">
        <v>34576</v>
      </c>
      <c r="B1016" s="555">
        <v>816.18</v>
      </c>
    </row>
    <row r="1017" spans="1:2" ht="16.149999999999999" customHeight="1" x14ac:dyDescent="0.25">
      <c r="A1017" s="553">
        <v>34577</v>
      </c>
      <c r="B1017" s="554">
        <v>816.3</v>
      </c>
    </row>
    <row r="1018" spans="1:2" ht="16.149999999999999" customHeight="1" x14ac:dyDescent="0.25">
      <c r="A1018" s="553">
        <v>34578</v>
      </c>
      <c r="B1018" s="555">
        <v>816.08</v>
      </c>
    </row>
    <row r="1019" spans="1:2" ht="16.149999999999999" customHeight="1" x14ac:dyDescent="0.25">
      <c r="A1019" s="553">
        <v>34579</v>
      </c>
      <c r="B1019" s="554">
        <v>817.64</v>
      </c>
    </row>
    <row r="1020" spans="1:2" ht="16.149999999999999" customHeight="1" x14ac:dyDescent="0.25">
      <c r="A1020" s="553">
        <v>34580</v>
      </c>
      <c r="B1020" s="555">
        <v>818.81</v>
      </c>
    </row>
    <row r="1021" spans="1:2" ht="16.149999999999999" customHeight="1" x14ac:dyDescent="0.25">
      <c r="A1021" s="553">
        <v>34581</v>
      </c>
      <c r="B1021" s="554">
        <v>818.81</v>
      </c>
    </row>
    <row r="1022" spans="1:2" ht="16.149999999999999" customHeight="1" x14ac:dyDescent="0.25">
      <c r="A1022" s="553">
        <v>34582</v>
      </c>
      <c r="B1022" s="555">
        <v>818.81</v>
      </c>
    </row>
    <row r="1023" spans="1:2" ht="16.149999999999999" customHeight="1" x14ac:dyDescent="0.25">
      <c r="A1023" s="553">
        <v>34583</v>
      </c>
      <c r="B1023" s="554">
        <v>817.8</v>
      </c>
    </row>
    <row r="1024" spans="1:2" ht="16.149999999999999" customHeight="1" x14ac:dyDescent="0.25">
      <c r="A1024" s="553">
        <v>34584</v>
      </c>
      <c r="B1024" s="555">
        <v>818.21</v>
      </c>
    </row>
    <row r="1025" spans="1:2" ht="16.149999999999999" customHeight="1" x14ac:dyDescent="0.25">
      <c r="A1025" s="553">
        <v>34585</v>
      </c>
      <c r="B1025" s="554">
        <v>819.24</v>
      </c>
    </row>
    <row r="1026" spans="1:2" ht="16.149999999999999" customHeight="1" x14ac:dyDescent="0.25">
      <c r="A1026" s="553">
        <v>34586</v>
      </c>
      <c r="B1026" s="555">
        <v>820.02</v>
      </c>
    </row>
    <row r="1027" spans="1:2" ht="16.149999999999999" customHeight="1" x14ac:dyDescent="0.25">
      <c r="A1027" s="553">
        <v>34587</v>
      </c>
      <c r="B1027" s="554">
        <v>820.26</v>
      </c>
    </row>
    <row r="1028" spans="1:2" ht="16.149999999999999" customHeight="1" x14ac:dyDescent="0.25">
      <c r="A1028" s="553">
        <v>34588</v>
      </c>
      <c r="B1028" s="555">
        <v>820.26</v>
      </c>
    </row>
    <row r="1029" spans="1:2" ht="16.149999999999999" customHeight="1" x14ac:dyDescent="0.25">
      <c r="A1029" s="553">
        <v>34589</v>
      </c>
      <c r="B1029" s="554">
        <v>820.26</v>
      </c>
    </row>
    <row r="1030" spans="1:2" ht="16.149999999999999" customHeight="1" x14ac:dyDescent="0.25">
      <c r="A1030" s="553">
        <v>34590</v>
      </c>
      <c r="B1030" s="555">
        <v>821.62</v>
      </c>
    </row>
    <row r="1031" spans="1:2" ht="16.149999999999999" customHeight="1" x14ac:dyDescent="0.25">
      <c r="A1031" s="553">
        <v>34591</v>
      </c>
      <c r="B1031" s="554">
        <v>824.34</v>
      </c>
    </row>
    <row r="1032" spans="1:2" ht="16.149999999999999" customHeight="1" x14ac:dyDescent="0.25">
      <c r="A1032" s="553">
        <v>34592</v>
      </c>
      <c r="B1032" s="555">
        <v>827.86</v>
      </c>
    </row>
    <row r="1033" spans="1:2" ht="16.149999999999999" customHeight="1" x14ac:dyDescent="0.25">
      <c r="A1033" s="553">
        <v>34593</v>
      </c>
      <c r="B1033" s="554">
        <v>833.1</v>
      </c>
    </row>
    <row r="1034" spans="1:2" ht="16.149999999999999" customHeight="1" x14ac:dyDescent="0.25">
      <c r="A1034" s="553">
        <v>34594</v>
      </c>
      <c r="B1034" s="555">
        <v>837.21</v>
      </c>
    </row>
    <row r="1035" spans="1:2" ht="16.149999999999999" customHeight="1" x14ac:dyDescent="0.25">
      <c r="A1035" s="553">
        <v>34595</v>
      </c>
      <c r="B1035" s="554">
        <v>837.21</v>
      </c>
    </row>
    <row r="1036" spans="1:2" ht="16.149999999999999" customHeight="1" x14ac:dyDescent="0.25">
      <c r="A1036" s="553">
        <v>34596</v>
      </c>
      <c r="B1036" s="555">
        <v>837.21</v>
      </c>
    </row>
    <row r="1037" spans="1:2" ht="16.149999999999999" customHeight="1" x14ac:dyDescent="0.25">
      <c r="A1037" s="553">
        <v>34597</v>
      </c>
      <c r="B1037" s="554">
        <v>838.63</v>
      </c>
    </row>
    <row r="1038" spans="1:2" ht="16.149999999999999" customHeight="1" x14ac:dyDescent="0.25">
      <c r="A1038" s="553">
        <v>34598</v>
      </c>
      <c r="B1038" s="555">
        <v>841.82</v>
      </c>
    </row>
    <row r="1039" spans="1:2" ht="16.149999999999999" customHeight="1" x14ac:dyDescent="0.25">
      <c r="A1039" s="553">
        <v>34599</v>
      </c>
      <c r="B1039" s="554">
        <v>842.7</v>
      </c>
    </row>
    <row r="1040" spans="1:2" ht="16.149999999999999" customHeight="1" x14ac:dyDescent="0.25">
      <c r="A1040" s="553">
        <v>34600</v>
      </c>
      <c r="B1040" s="555">
        <v>841.53</v>
      </c>
    </row>
    <row r="1041" spans="1:2" ht="16.149999999999999" customHeight="1" x14ac:dyDescent="0.25">
      <c r="A1041" s="553">
        <v>34601</v>
      </c>
      <c r="B1041" s="554">
        <v>839.46</v>
      </c>
    </row>
    <row r="1042" spans="1:2" ht="16.149999999999999" customHeight="1" x14ac:dyDescent="0.25">
      <c r="A1042" s="553">
        <v>34602</v>
      </c>
      <c r="B1042" s="555">
        <v>839.46</v>
      </c>
    </row>
    <row r="1043" spans="1:2" ht="16.149999999999999" customHeight="1" x14ac:dyDescent="0.25">
      <c r="A1043" s="553">
        <v>34603</v>
      </c>
      <c r="B1043" s="554">
        <v>839.46</v>
      </c>
    </row>
    <row r="1044" spans="1:2" ht="16.149999999999999" customHeight="1" x14ac:dyDescent="0.25">
      <c r="A1044" s="553">
        <v>34604</v>
      </c>
      <c r="B1044" s="555">
        <v>840.23</v>
      </c>
    </row>
    <row r="1045" spans="1:2" ht="16.149999999999999" customHeight="1" x14ac:dyDescent="0.25">
      <c r="A1045" s="553">
        <v>34605</v>
      </c>
      <c r="B1045" s="554">
        <v>841.51</v>
      </c>
    </row>
    <row r="1046" spans="1:2" ht="16.149999999999999" customHeight="1" x14ac:dyDescent="0.25">
      <c r="A1046" s="553">
        <v>34606</v>
      </c>
      <c r="B1046" s="555">
        <v>841.32</v>
      </c>
    </row>
    <row r="1047" spans="1:2" ht="16.149999999999999" customHeight="1" x14ac:dyDescent="0.25">
      <c r="A1047" s="553">
        <v>34607</v>
      </c>
      <c r="B1047" s="554">
        <v>842</v>
      </c>
    </row>
    <row r="1048" spans="1:2" ht="16.149999999999999" customHeight="1" x14ac:dyDescent="0.25">
      <c r="A1048" s="553">
        <v>34608</v>
      </c>
      <c r="B1048" s="555">
        <v>843</v>
      </c>
    </row>
    <row r="1049" spans="1:2" ht="16.149999999999999" customHeight="1" x14ac:dyDescent="0.25">
      <c r="A1049" s="553">
        <v>34609</v>
      </c>
      <c r="B1049" s="554">
        <v>843</v>
      </c>
    </row>
    <row r="1050" spans="1:2" ht="16.149999999999999" customHeight="1" x14ac:dyDescent="0.25">
      <c r="A1050" s="553">
        <v>34610</v>
      </c>
      <c r="B1050" s="555">
        <v>843</v>
      </c>
    </row>
    <row r="1051" spans="1:2" ht="16.149999999999999" customHeight="1" x14ac:dyDescent="0.25">
      <c r="A1051" s="553">
        <v>34611</v>
      </c>
      <c r="B1051" s="554">
        <v>843.65</v>
      </c>
    </row>
    <row r="1052" spans="1:2" ht="16.149999999999999" customHeight="1" x14ac:dyDescent="0.25">
      <c r="A1052" s="553">
        <v>34612</v>
      </c>
      <c r="B1052" s="555">
        <v>844.4</v>
      </c>
    </row>
    <row r="1053" spans="1:2" ht="16.149999999999999" customHeight="1" x14ac:dyDescent="0.25">
      <c r="A1053" s="553">
        <v>34613</v>
      </c>
      <c r="B1053" s="554">
        <v>842.54</v>
      </c>
    </row>
    <row r="1054" spans="1:2" ht="16.149999999999999" customHeight="1" x14ac:dyDescent="0.25">
      <c r="A1054" s="553">
        <v>34614</v>
      </c>
      <c r="B1054" s="555">
        <v>840.06</v>
      </c>
    </row>
    <row r="1055" spans="1:2" ht="16.149999999999999" customHeight="1" x14ac:dyDescent="0.25">
      <c r="A1055" s="553">
        <v>34615</v>
      </c>
      <c r="B1055" s="554">
        <v>836.8</v>
      </c>
    </row>
    <row r="1056" spans="1:2" ht="16.149999999999999" customHeight="1" x14ac:dyDescent="0.25">
      <c r="A1056" s="553">
        <v>34616</v>
      </c>
      <c r="B1056" s="555">
        <v>836.8</v>
      </c>
    </row>
    <row r="1057" spans="1:2" ht="16.149999999999999" customHeight="1" x14ac:dyDescent="0.25">
      <c r="A1057" s="553">
        <v>34617</v>
      </c>
      <c r="B1057" s="554">
        <v>836.8</v>
      </c>
    </row>
    <row r="1058" spans="1:2" ht="16.149999999999999" customHeight="1" x14ac:dyDescent="0.25">
      <c r="A1058" s="553">
        <v>34618</v>
      </c>
      <c r="B1058" s="555">
        <v>835.59</v>
      </c>
    </row>
    <row r="1059" spans="1:2" ht="16.149999999999999" customHeight="1" x14ac:dyDescent="0.25">
      <c r="A1059" s="553">
        <v>34619</v>
      </c>
      <c r="B1059" s="554">
        <v>835.38</v>
      </c>
    </row>
    <row r="1060" spans="1:2" ht="16.149999999999999" customHeight="1" x14ac:dyDescent="0.25">
      <c r="A1060" s="553">
        <v>34620</v>
      </c>
      <c r="B1060" s="555">
        <v>836.4</v>
      </c>
    </row>
    <row r="1061" spans="1:2" ht="16.149999999999999" customHeight="1" x14ac:dyDescent="0.25">
      <c r="A1061" s="553">
        <v>34621</v>
      </c>
      <c r="B1061" s="554">
        <v>836.01</v>
      </c>
    </row>
    <row r="1062" spans="1:2" ht="16.149999999999999" customHeight="1" x14ac:dyDescent="0.25">
      <c r="A1062" s="553">
        <v>34622</v>
      </c>
      <c r="B1062" s="555">
        <v>834.83</v>
      </c>
    </row>
    <row r="1063" spans="1:2" ht="16.149999999999999" customHeight="1" x14ac:dyDescent="0.25">
      <c r="A1063" s="553">
        <v>34623</v>
      </c>
      <c r="B1063" s="554">
        <v>834.83</v>
      </c>
    </row>
    <row r="1064" spans="1:2" ht="16.149999999999999" customHeight="1" x14ac:dyDescent="0.25">
      <c r="A1064" s="553">
        <v>34624</v>
      </c>
      <c r="B1064" s="555">
        <v>834.83</v>
      </c>
    </row>
    <row r="1065" spans="1:2" ht="16.149999999999999" customHeight="1" x14ac:dyDescent="0.25">
      <c r="A1065" s="553">
        <v>34625</v>
      </c>
      <c r="B1065" s="554">
        <v>834.83</v>
      </c>
    </row>
    <row r="1066" spans="1:2" ht="16.149999999999999" customHeight="1" x14ac:dyDescent="0.25">
      <c r="A1066" s="553">
        <v>34626</v>
      </c>
      <c r="B1066" s="555">
        <v>835.33</v>
      </c>
    </row>
    <row r="1067" spans="1:2" ht="16.149999999999999" customHeight="1" x14ac:dyDescent="0.25">
      <c r="A1067" s="553">
        <v>34627</v>
      </c>
      <c r="B1067" s="554">
        <v>836.72</v>
      </c>
    </row>
    <row r="1068" spans="1:2" ht="16.149999999999999" customHeight="1" x14ac:dyDescent="0.25">
      <c r="A1068" s="553">
        <v>34628</v>
      </c>
      <c r="B1068" s="555">
        <v>838.32</v>
      </c>
    </row>
    <row r="1069" spans="1:2" ht="16.149999999999999" customHeight="1" x14ac:dyDescent="0.25">
      <c r="A1069" s="553">
        <v>34629</v>
      </c>
      <c r="B1069" s="554">
        <v>841.41</v>
      </c>
    </row>
    <row r="1070" spans="1:2" ht="16.149999999999999" customHeight="1" x14ac:dyDescent="0.25">
      <c r="A1070" s="553">
        <v>34630</v>
      </c>
      <c r="B1070" s="555">
        <v>841.41</v>
      </c>
    </row>
    <row r="1071" spans="1:2" ht="16.149999999999999" customHeight="1" x14ac:dyDescent="0.25">
      <c r="A1071" s="553">
        <v>34631</v>
      </c>
      <c r="B1071" s="554">
        <v>841.41</v>
      </c>
    </row>
    <row r="1072" spans="1:2" ht="16.149999999999999" customHeight="1" x14ac:dyDescent="0.25">
      <c r="A1072" s="553">
        <v>34632</v>
      </c>
      <c r="B1072" s="555">
        <v>842.6</v>
      </c>
    </row>
    <row r="1073" spans="1:2" ht="16.149999999999999" customHeight="1" x14ac:dyDescent="0.25">
      <c r="A1073" s="553">
        <v>34633</v>
      </c>
      <c r="B1073" s="554">
        <v>843.48</v>
      </c>
    </row>
    <row r="1074" spans="1:2" ht="16.149999999999999" customHeight="1" x14ac:dyDescent="0.25">
      <c r="A1074" s="553">
        <v>34634</v>
      </c>
      <c r="B1074" s="555">
        <v>841.32</v>
      </c>
    </row>
    <row r="1075" spans="1:2" ht="16.149999999999999" customHeight="1" x14ac:dyDescent="0.25">
      <c r="A1075" s="553">
        <v>34635</v>
      </c>
      <c r="B1075" s="554">
        <v>840.05</v>
      </c>
    </row>
    <row r="1076" spans="1:2" ht="16.149999999999999" customHeight="1" x14ac:dyDescent="0.25">
      <c r="A1076" s="553">
        <v>34636</v>
      </c>
      <c r="B1076" s="555">
        <v>838.55</v>
      </c>
    </row>
    <row r="1077" spans="1:2" ht="16.149999999999999" customHeight="1" x14ac:dyDescent="0.25">
      <c r="A1077" s="553">
        <v>34637</v>
      </c>
      <c r="B1077" s="554">
        <v>838.55</v>
      </c>
    </row>
    <row r="1078" spans="1:2" ht="16.149999999999999" customHeight="1" x14ac:dyDescent="0.25">
      <c r="A1078" s="553">
        <v>34638</v>
      </c>
      <c r="B1078" s="555">
        <v>838.55</v>
      </c>
    </row>
    <row r="1079" spans="1:2" ht="16.149999999999999" customHeight="1" x14ac:dyDescent="0.25">
      <c r="A1079" s="553">
        <v>34639</v>
      </c>
      <c r="B1079" s="554">
        <v>837.62</v>
      </c>
    </row>
    <row r="1080" spans="1:2" ht="16.149999999999999" customHeight="1" x14ac:dyDescent="0.25">
      <c r="A1080" s="553">
        <v>34640</v>
      </c>
      <c r="B1080" s="555">
        <v>837.79</v>
      </c>
    </row>
    <row r="1081" spans="1:2" ht="16.149999999999999" customHeight="1" x14ac:dyDescent="0.25">
      <c r="A1081" s="553">
        <v>34641</v>
      </c>
      <c r="B1081" s="554">
        <v>836.18</v>
      </c>
    </row>
    <row r="1082" spans="1:2" ht="16.149999999999999" customHeight="1" x14ac:dyDescent="0.25">
      <c r="A1082" s="553">
        <v>34642</v>
      </c>
      <c r="B1082" s="555">
        <v>833.19</v>
      </c>
    </row>
    <row r="1083" spans="1:2" ht="16.149999999999999" customHeight="1" x14ac:dyDescent="0.25">
      <c r="A1083" s="553">
        <v>34643</v>
      </c>
      <c r="B1083" s="554">
        <v>831.25</v>
      </c>
    </row>
    <row r="1084" spans="1:2" ht="16.149999999999999" customHeight="1" x14ac:dyDescent="0.25">
      <c r="A1084" s="553">
        <v>34644</v>
      </c>
      <c r="B1084" s="555">
        <v>831.25</v>
      </c>
    </row>
    <row r="1085" spans="1:2" ht="16.149999999999999" customHeight="1" x14ac:dyDescent="0.25">
      <c r="A1085" s="553">
        <v>34645</v>
      </c>
      <c r="B1085" s="554">
        <v>831.25</v>
      </c>
    </row>
    <row r="1086" spans="1:2" ht="16.149999999999999" customHeight="1" x14ac:dyDescent="0.25">
      <c r="A1086" s="553">
        <v>34646</v>
      </c>
      <c r="B1086" s="555">
        <v>831.25</v>
      </c>
    </row>
    <row r="1087" spans="1:2" ht="16.149999999999999" customHeight="1" x14ac:dyDescent="0.25">
      <c r="A1087" s="553">
        <v>34647</v>
      </c>
      <c r="B1087" s="554">
        <v>829.09</v>
      </c>
    </row>
    <row r="1088" spans="1:2" ht="16.149999999999999" customHeight="1" x14ac:dyDescent="0.25">
      <c r="A1088" s="553">
        <v>34648</v>
      </c>
      <c r="B1088" s="555">
        <v>826.84</v>
      </c>
    </row>
    <row r="1089" spans="1:2" ht="16.149999999999999" customHeight="1" x14ac:dyDescent="0.25">
      <c r="A1089" s="553">
        <v>34649</v>
      </c>
      <c r="B1089" s="554">
        <v>825.17</v>
      </c>
    </row>
    <row r="1090" spans="1:2" ht="16.149999999999999" customHeight="1" x14ac:dyDescent="0.25">
      <c r="A1090" s="553">
        <v>34650</v>
      </c>
      <c r="B1090" s="555">
        <v>825.87</v>
      </c>
    </row>
    <row r="1091" spans="1:2" ht="16.149999999999999" customHeight="1" x14ac:dyDescent="0.25">
      <c r="A1091" s="553">
        <v>34651</v>
      </c>
      <c r="B1091" s="554">
        <v>825.87</v>
      </c>
    </row>
    <row r="1092" spans="1:2" ht="16.149999999999999" customHeight="1" x14ac:dyDescent="0.25">
      <c r="A1092" s="553">
        <v>34652</v>
      </c>
      <c r="B1092" s="555">
        <v>825.87</v>
      </c>
    </row>
    <row r="1093" spans="1:2" ht="16.149999999999999" customHeight="1" x14ac:dyDescent="0.25">
      <c r="A1093" s="553">
        <v>34653</v>
      </c>
      <c r="B1093" s="554">
        <v>825.87</v>
      </c>
    </row>
    <row r="1094" spans="1:2" ht="16.149999999999999" customHeight="1" x14ac:dyDescent="0.25">
      <c r="A1094" s="553">
        <v>34654</v>
      </c>
      <c r="B1094" s="555">
        <v>826.45</v>
      </c>
    </row>
    <row r="1095" spans="1:2" ht="16.149999999999999" customHeight="1" x14ac:dyDescent="0.25">
      <c r="A1095" s="553">
        <v>34655</v>
      </c>
      <c r="B1095" s="554">
        <v>828.74</v>
      </c>
    </row>
    <row r="1096" spans="1:2" ht="16.149999999999999" customHeight="1" x14ac:dyDescent="0.25">
      <c r="A1096" s="553">
        <v>34656</v>
      </c>
      <c r="B1096" s="555">
        <v>830.49</v>
      </c>
    </row>
    <row r="1097" spans="1:2" ht="16.149999999999999" customHeight="1" x14ac:dyDescent="0.25">
      <c r="A1097" s="553">
        <v>34657</v>
      </c>
      <c r="B1097" s="554">
        <v>828.46</v>
      </c>
    </row>
    <row r="1098" spans="1:2" ht="16.149999999999999" customHeight="1" x14ac:dyDescent="0.25">
      <c r="A1098" s="553">
        <v>34658</v>
      </c>
      <c r="B1098" s="555">
        <v>828.46</v>
      </c>
    </row>
    <row r="1099" spans="1:2" ht="16.149999999999999" customHeight="1" x14ac:dyDescent="0.25">
      <c r="A1099" s="553">
        <v>34659</v>
      </c>
      <c r="B1099" s="554">
        <v>828.46</v>
      </c>
    </row>
    <row r="1100" spans="1:2" ht="16.149999999999999" customHeight="1" x14ac:dyDescent="0.25">
      <c r="A1100" s="553">
        <v>34660</v>
      </c>
      <c r="B1100" s="555">
        <v>829.08</v>
      </c>
    </row>
    <row r="1101" spans="1:2" ht="16.149999999999999" customHeight="1" x14ac:dyDescent="0.25">
      <c r="A1101" s="553">
        <v>34661</v>
      </c>
      <c r="B1101" s="554">
        <v>830.74</v>
      </c>
    </row>
    <row r="1102" spans="1:2" ht="16.149999999999999" customHeight="1" x14ac:dyDescent="0.25">
      <c r="A1102" s="553">
        <v>34662</v>
      </c>
      <c r="B1102" s="555">
        <v>828.67</v>
      </c>
    </row>
    <row r="1103" spans="1:2" ht="16.149999999999999" customHeight="1" x14ac:dyDescent="0.25">
      <c r="A1103" s="553">
        <v>34663</v>
      </c>
      <c r="B1103" s="554">
        <v>828.76</v>
      </c>
    </row>
    <row r="1104" spans="1:2" ht="16.149999999999999" customHeight="1" x14ac:dyDescent="0.25">
      <c r="A1104" s="553">
        <v>34664</v>
      </c>
      <c r="B1104" s="555">
        <v>828.42</v>
      </c>
    </row>
    <row r="1105" spans="1:2" ht="16.149999999999999" customHeight="1" x14ac:dyDescent="0.25">
      <c r="A1105" s="553">
        <v>34665</v>
      </c>
      <c r="B1105" s="554">
        <v>828.42</v>
      </c>
    </row>
    <row r="1106" spans="1:2" ht="16.149999999999999" customHeight="1" x14ac:dyDescent="0.25">
      <c r="A1106" s="553">
        <v>34666</v>
      </c>
      <c r="B1106" s="555">
        <v>828.42</v>
      </c>
    </row>
    <row r="1107" spans="1:2" ht="16.149999999999999" customHeight="1" x14ac:dyDescent="0.25">
      <c r="A1107" s="553">
        <v>34667</v>
      </c>
      <c r="B1107" s="554">
        <v>828.66</v>
      </c>
    </row>
    <row r="1108" spans="1:2" ht="16.149999999999999" customHeight="1" x14ac:dyDescent="0.25">
      <c r="A1108" s="553">
        <v>34668</v>
      </c>
      <c r="B1108" s="555">
        <v>829.03</v>
      </c>
    </row>
    <row r="1109" spans="1:2" ht="16.149999999999999" customHeight="1" x14ac:dyDescent="0.25">
      <c r="A1109" s="553">
        <v>34669</v>
      </c>
      <c r="B1109" s="554">
        <v>829.29</v>
      </c>
    </row>
    <row r="1110" spans="1:2" ht="16.149999999999999" customHeight="1" x14ac:dyDescent="0.25">
      <c r="A1110" s="553">
        <v>34670</v>
      </c>
      <c r="B1110" s="555">
        <v>829.56</v>
      </c>
    </row>
    <row r="1111" spans="1:2" ht="16.149999999999999" customHeight="1" x14ac:dyDescent="0.25">
      <c r="A1111" s="553">
        <v>34671</v>
      </c>
      <c r="B1111" s="554">
        <v>830</v>
      </c>
    </row>
    <row r="1112" spans="1:2" ht="16.149999999999999" customHeight="1" x14ac:dyDescent="0.25">
      <c r="A1112" s="553">
        <v>34672</v>
      </c>
      <c r="B1112" s="555">
        <v>830</v>
      </c>
    </row>
    <row r="1113" spans="1:2" ht="16.149999999999999" customHeight="1" x14ac:dyDescent="0.25">
      <c r="A1113" s="553">
        <v>34673</v>
      </c>
      <c r="B1113" s="554">
        <v>830</v>
      </c>
    </row>
    <row r="1114" spans="1:2" ht="16.149999999999999" customHeight="1" x14ac:dyDescent="0.25">
      <c r="A1114" s="553">
        <v>34674</v>
      </c>
      <c r="B1114" s="555">
        <v>830.37</v>
      </c>
    </row>
    <row r="1115" spans="1:2" ht="16.149999999999999" customHeight="1" x14ac:dyDescent="0.25">
      <c r="A1115" s="553">
        <v>34675</v>
      </c>
      <c r="B1115" s="554">
        <v>830.85</v>
      </c>
    </row>
    <row r="1116" spans="1:2" ht="16.149999999999999" customHeight="1" x14ac:dyDescent="0.25">
      <c r="A1116" s="553">
        <v>34676</v>
      </c>
      <c r="B1116" s="555">
        <v>831.1</v>
      </c>
    </row>
    <row r="1117" spans="1:2" ht="16.149999999999999" customHeight="1" x14ac:dyDescent="0.25">
      <c r="A1117" s="553">
        <v>34677</v>
      </c>
      <c r="B1117" s="554">
        <v>831.1</v>
      </c>
    </row>
    <row r="1118" spans="1:2" ht="16.149999999999999" customHeight="1" x14ac:dyDescent="0.25">
      <c r="A1118" s="553">
        <v>34678</v>
      </c>
      <c r="B1118" s="555">
        <v>831.49</v>
      </c>
    </row>
    <row r="1119" spans="1:2" ht="16.149999999999999" customHeight="1" x14ac:dyDescent="0.25">
      <c r="A1119" s="553">
        <v>34679</v>
      </c>
      <c r="B1119" s="554">
        <v>831.49</v>
      </c>
    </row>
    <row r="1120" spans="1:2" ht="16.149999999999999" customHeight="1" x14ac:dyDescent="0.25">
      <c r="A1120" s="553">
        <v>34680</v>
      </c>
      <c r="B1120" s="555">
        <v>831.49</v>
      </c>
    </row>
    <row r="1121" spans="1:2" ht="16.149999999999999" customHeight="1" x14ac:dyDescent="0.25">
      <c r="A1121" s="553">
        <v>34681</v>
      </c>
      <c r="B1121" s="554">
        <v>831.91</v>
      </c>
    </row>
    <row r="1122" spans="1:2" ht="16.149999999999999" customHeight="1" x14ac:dyDescent="0.25">
      <c r="A1122" s="553">
        <v>34682</v>
      </c>
      <c r="B1122" s="555">
        <v>824.68</v>
      </c>
    </row>
    <row r="1123" spans="1:2" ht="16.149999999999999" customHeight="1" x14ac:dyDescent="0.25">
      <c r="A1123" s="553">
        <v>34683</v>
      </c>
      <c r="B1123" s="554">
        <v>825</v>
      </c>
    </row>
    <row r="1124" spans="1:2" ht="16.149999999999999" customHeight="1" x14ac:dyDescent="0.25">
      <c r="A1124" s="553">
        <v>34684</v>
      </c>
      <c r="B1124" s="555">
        <v>827.6</v>
      </c>
    </row>
    <row r="1125" spans="1:2" ht="16.149999999999999" customHeight="1" x14ac:dyDescent="0.25">
      <c r="A1125" s="553">
        <v>34685</v>
      </c>
      <c r="B1125" s="554">
        <v>829.72</v>
      </c>
    </row>
    <row r="1126" spans="1:2" ht="16.149999999999999" customHeight="1" x14ac:dyDescent="0.25">
      <c r="A1126" s="553">
        <v>34686</v>
      </c>
      <c r="B1126" s="555">
        <v>829.72</v>
      </c>
    </row>
    <row r="1127" spans="1:2" ht="16.149999999999999" customHeight="1" x14ac:dyDescent="0.25">
      <c r="A1127" s="553">
        <v>34687</v>
      </c>
      <c r="B1127" s="554">
        <v>829.72</v>
      </c>
    </row>
    <row r="1128" spans="1:2" ht="16.149999999999999" customHeight="1" x14ac:dyDescent="0.25">
      <c r="A1128" s="553">
        <v>34688</v>
      </c>
      <c r="B1128" s="555">
        <v>831.06</v>
      </c>
    </row>
    <row r="1129" spans="1:2" ht="16.149999999999999" customHeight="1" x14ac:dyDescent="0.25">
      <c r="A1129" s="553">
        <v>34689</v>
      </c>
      <c r="B1129" s="554">
        <v>830.16</v>
      </c>
    </row>
    <row r="1130" spans="1:2" ht="16.149999999999999" customHeight="1" x14ac:dyDescent="0.25">
      <c r="A1130" s="553">
        <v>34690</v>
      </c>
      <c r="B1130" s="555">
        <v>827.95</v>
      </c>
    </row>
    <row r="1131" spans="1:2" ht="16.149999999999999" customHeight="1" x14ac:dyDescent="0.25">
      <c r="A1131" s="553">
        <v>34691</v>
      </c>
      <c r="B1131" s="554">
        <v>827.7</v>
      </c>
    </row>
    <row r="1132" spans="1:2" ht="16.149999999999999" customHeight="1" x14ac:dyDescent="0.25">
      <c r="A1132" s="553">
        <v>34692</v>
      </c>
      <c r="B1132" s="555">
        <v>826.47</v>
      </c>
    </row>
    <row r="1133" spans="1:2" ht="16.149999999999999" customHeight="1" x14ac:dyDescent="0.25">
      <c r="A1133" s="553">
        <v>34693</v>
      </c>
      <c r="B1133" s="554">
        <v>826.47</v>
      </c>
    </row>
    <row r="1134" spans="1:2" ht="16.149999999999999" customHeight="1" x14ac:dyDescent="0.25">
      <c r="A1134" s="553">
        <v>34694</v>
      </c>
      <c r="B1134" s="555">
        <v>826.47</v>
      </c>
    </row>
    <row r="1135" spans="1:2" ht="16.149999999999999" customHeight="1" x14ac:dyDescent="0.25">
      <c r="A1135" s="553">
        <v>34695</v>
      </c>
      <c r="B1135" s="554">
        <v>827.33</v>
      </c>
    </row>
    <row r="1136" spans="1:2" ht="16.149999999999999" customHeight="1" x14ac:dyDescent="0.25">
      <c r="A1136" s="553">
        <v>34696</v>
      </c>
      <c r="B1136" s="555">
        <v>829.95</v>
      </c>
    </row>
    <row r="1137" spans="1:2" ht="16.149999999999999" customHeight="1" x14ac:dyDescent="0.25">
      <c r="A1137" s="553">
        <v>34697</v>
      </c>
      <c r="B1137" s="554">
        <v>831.6</v>
      </c>
    </row>
    <row r="1138" spans="1:2" ht="16.149999999999999" customHeight="1" x14ac:dyDescent="0.25">
      <c r="A1138" s="553">
        <v>34698</v>
      </c>
      <c r="B1138" s="555">
        <v>831.27</v>
      </c>
    </row>
    <row r="1139" spans="1:2" ht="16.149999999999999" customHeight="1" x14ac:dyDescent="0.25">
      <c r="A1139" s="553">
        <v>34699</v>
      </c>
      <c r="B1139" s="554">
        <v>831.27</v>
      </c>
    </row>
    <row r="1140" spans="1:2" ht="16.149999999999999" customHeight="1" x14ac:dyDescent="0.25">
      <c r="A1140" s="553">
        <v>34700</v>
      </c>
      <c r="B1140" s="555">
        <v>831.27</v>
      </c>
    </row>
    <row r="1141" spans="1:2" ht="16.149999999999999" customHeight="1" x14ac:dyDescent="0.25">
      <c r="A1141" s="553">
        <v>34701</v>
      </c>
      <c r="B1141" s="554">
        <v>831.27</v>
      </c>
    </row>
    <row r="1142" spans="1:2" ht="16.149999999999999" customHeight="1" x14ac:dyDescent="0.25">
      <c r="A1142" s="553">
        <v>34702</v>
      </c>
      <c r="B1142" s="555">
        <v>833.18</v>
      </c>
    </row>
    <row r="1143" spans="1:2" ht="16.149999999999999" customHeight="1" x14ac:dyDescent="0.25">
      <c r="A1143" s="553">
        <v>34703</v>
      </c>
      <c r="B1143" s="554">
        <v>835.38</v>
      </c>
    </row>
    <row r="1144" spans="1:2" ht="16.149999999999999" customHeight="1" x14ac:dyDescent="0.25">
      <c r="A1144" s="553">
        <v>34704</v>
      </c>
      <c r="B1144" s="555">
        <v>838.33</v>
      </c>
    </row>
    <row r="1145" spans="1:2" ht="16.149999999999999" customHeight="1" x14ac:dyDescent="0.25">
      <c r="A1145" s="553">
        <v>34705</v>
      </c>
      <c r="B1145" s="554">
        <v>838.87</v>
      </c>
    </row>
    <row r="1146" spans="1:2" ht="16.149999999999999" customHeight="1" x14ac:dyDescent="0.25">
      <c r="A1146" s="553">
        <v>34706</v>
      </c>
      <c r="B1146" s="555">
        <v>837.07</v>
      </c>
    </row>
    <row r="1147" spans="1:2" ht="16.149999999999999" customHeight="1" x14ac:dyDescent="0.25">
      <c r="A1147" s="553">
        <v>34707</v>
      </c>
      <c r="B1147" s="554">
        <v>837.07</v>
      </c>
    </row>
    <row r="1148" spans="1:2" ht="16.149999999999999" customHeight="1" x14ac:dyDescent="0.25">
      <c r="A1148" s="553">
        <v>34708</v>
      </c>
      <c r="B1148" s="555">
        <v>837.07</v>
      </c>
    </row>
    <row r="1149" spans="1:2" ht="16.149999999999999" customHeight="1" x14ac:dyDescent="0.25">
      <c r="A1149" s="553">
        <v>34709</v>
      </c>
      <c r="B1149" s="554">
        <v>837.07</v>
      </c>
    </row>
    <row r="1150" spans="1:2" ht="16.149999999999999" customHeight="1" x14ac:dyDescent="0.25">
      <c r="A1150" s="553">
        <v>34710</v>
      </c>
      <c r="B1150" s="555">
        <v>840.36</v>
      </c>
    </row>
    <row r="1151" spans="1:2" ht="16.149999999999999" customHeight="1" x14ac:dyDescent="0.25">
      <c r="A1151" s="553">
        <v>34711</v>
      </c>
      <c r="B1151" s="554">
        <v>843.69</v>
      </c>
    </row>
    <row r="1152" spans="1:2" ht="16.149999999999999" customHeight="1" x14ac:dyDescent="0.25">
      <c r="A1152" s="553">
        <v>34712</v>
      </c>
      <c r="B1152" s="555">
        <v>841.52</v>
      </c>
    </row>
    <row r="1153" spans="1:2" ht="16.149999999999999" customHeight="1" x14ac:dyDescent="0.25">
      <c r="A1153" s="553">
        <v>34713</v>
      </c>
      <c r="B1153" s="554">
        <v>843.7</v>
      </c>
    </row>
    <row r="1154" spans="1:2" ht="16.149999999999999" customHeight="1" x14ac:dyDescent="0.25">
      <c r="A1154" s="553">
        <v>34714</v>
      </c>
      <c r="B1154" s="555">
        <v>843.7</v>
      </c>
    </row>
    <row r="1155" spans="1:2" ht="16.149999999999999" customHeight="1" x14ac:dyDescent="0.25">
      <c r="A1155" s="553">
        <v>34715</v>
      </c>
      <c r="B1155" s="554">
        <v>843.7</v>
      </c>
    </row>
    <row r="1156" spans="1:2" ht="16.149999999999999" customHeight="1" x14ac:dyDescent="0.25">
      <c r="A1156" s="553">
        <v>34716</v>
      </c>
      <c r="B1156" s="555">
        <v>846.61</v>
      </c>
    </row>
    <row r="1157" spans="1:2" ht="16.149999999999999" customHeight="1" x14ac:dyDescent="0.25">
      <c r="A1157" s="553">
        <v>34717</v>
      </c>
      <c r="B1157" s="554">
        <v>847.61</v>
      </c>
    </row>
    <row r="1158" spans="1:2" ht="16.149999999999999" customHeight="1" x14ac:dyDescent="0.25">
      <c r="A1158" s="553">
        <v>34718</v>
      </c>
      <c r="B1158" s="555">
        <v>850.26</v>
      </c>
    </row>
    <row r="1159" spans="1:2" ht="16.149999999999999" customHeight="1" x14ac:dyDescent="0.25">
      <c r="A1159" s="553">
        <v>34719</v>
      </c>
      <c r="B1159" s="554">
        <v>852.68</v>
      </c>
    </row>
    <row r="1160" spans="1:2" ht="16.149999999999999" customHeight="1" x14ac:dyDescent="0.25">
      <c r="A1160" s="553">
        <v>34720</v>
      </c>
      <c r="B1160" s="555">
        <v>855.54</v>
      </c>
    </row>
    <row r="1161" spans="1:2" ht="16.149999999999999" customHeight="1" x14ac:dyDescent="0.25">
      <c r="A1161" s="553">
        <v>34721</v>
      </c>
      <c r="B1161" s="554">
        <v>855.54</v>
      </c>
    </row>
    <row r="1162" spans="1:2" ht="16.149999999999999" customHeight="1" x14ac:dyDescent="0.25">
      <c r="A1162" s="553">
        <v>34722</v>
      </c>
      <c r="B1162" s="555">
        <v>855.54</v>
      </c>
    </row>
    <row r="1163" spans="1:2" ht="16.149999999999999" customHeight="1" x14ac:dyDescent="0.25">
      <c r="A1163" s="553">
        <v>34723</v>
      </c>
      <c r="B1163" s="554">
        <v>855.49</v>
      </c>
    </row>
    <row r="1164" spans="1:2" ht="16.149999999999999" customHeight="1" x14ac:dyDescent="0.25">
      <c r="A1164" s="553">
        <v>34724</v>
      </c>
      <c r="B1164" s="555">
        <v>856.65</v>
      </c>
    </row>
    <row r="1165" spans="1:2" ht="16.149999999999999" customHeight="1" x14ac:dyDescent="0.25">
      <c r="A1165" s="553">
        <v>34725</v>
      </c>
      <c r="B1165" s="554">
        <v>857.56</v>
      </c>
    </row>
    <row r="1166" spans="1:2" ht="16.149999999999999" customHeight="1" x14ac:dyDescent="0.25">
      <c r="A1166" s="553">
        <v>34726</v>
      </c>
      <c r="B1166" s="555">
        <v>859.3</v>
      </c>
    </row>
    <row r="1167" spans="1:2" ht="16.149999999999999" customHeight="1" x14ac:dyDescent="0.25">
      <c r="A1167" s="553">
        <v>34727</v>
      </c>
      <c r="B1167" s="554">
        <v>857.83</v>
      </c>
    </row>
    <row r="1168" spans="1:2" ht="16.149999999999999" customHeight="1" x14ac:dyDescent="0.25">
      <c r="A1168" s="553">
        <v>34728</v>
      </c>
      <c r="B1168" s="555">
        <v>857.83</v>
      </c>
    </row>
    <row r="1169" spans="1:2" ht="16.149999999999999" customHeight="1" x14ac:dyDescent="0.25">
      <c r="A1169" s="553">
        <v>34729</v>
      </c>
      <c r="B1169" s="554">
        <v>857.83</v>
      </c>
    </row>
    <row r="1170" spans="1:2" ht="16.149999999999999" customHeight="1" x14ac:dyDescent="0.25">
      <c r="A1170" s="553">
        <v>34730</v>
      </c>
      <c r="B1170" s="555">
        <v>856.41</v>
      </c>
    </row>
    <row r="1171" spans="1:2" ht="16.149999999999999" customHeight="1" x14ac:dyDescent="0.25">
      <c r="A1171" s="553">
        <v>34731</v>
      </c>
      <c r="B1171" s="554">
        <v>857.16</v>
      </c>
    </row>
    <row r="1172" spans="1:2" ht="16.149999999999999" customHeight="1" x14ac:dyDescent="0.25">
      <c r="A1172" s="553">
        <v>34732</v>
      </c>
      <c r="B1172" s="555">
        <v>855.76</v>
      </c>
    </row>
    <row r="1173" spans="1:2" ht="16.149999999999999" customHeight="1" x14ac:dyDescent="0.25">
      <c r="A1173" s="553">
        <v>34733</v>
      </c>
      <c r="B1173" s="554">
        <v>852.22</v>
      </c>
    </row>
    <row r="1174" spans="1:2" ht="16.149999999999999" customHeight="1" x14ac:dyDescent="0.25">
      <c r="A1174" s="553">
        <v>34734</v>
      </c>
      <c r="B1174" s="555">
        <v>848.82</v>
      </c>
    </row>
    <row r="1175" spans="1:2" ht="16.149999999999999" customHeight="1" x14ac:dyDescent="0.25">
      <c r="A1175" s="553">
        <v>34735</v>
      </c>
      <c r="B1175" s="554">
        <v>848.82</v>
      </c>
    </row>
    <row r="1176" spans="1:2" ht="16.149999999999999" customHeight="1" x14ac:dyDescent="0.25">
      <c r="A1176" s="553">
        <v>34736</v>
      </c>
      <c r="B1176" s="555">
        <v>848.82</v>
      </c>
    </row>
    <row r="1177" spans="1:2" ht="16.149999999999999" customHeight="1" x14ac:dyDescent="0.25">
      <c r="A1177" s="553">
        <v>34737</v>
      </c>
      <c r="B1177" s="554">
        <v>848.27</v>
      </c>
    </row>
    <row r="1178" spans="1:2" ht="16.149999999999999" customHeight="1" x14ac:dyDescent="0.25">
      <c r="A1178" s="553">
        <v>34738</v>
      </c>
      <c r="B1178" s="555">
        <v>848.43</v>
      </c>
    </row>
    <row r="1179" spans="1:2" ht="16.149999999999999" customHeight="1" x14ac:dyDescent="0.25">
      <c r="A1179" s="553">
        <v>34739</v>
      </c>
      <c r="B1179" s="554">
        <v>847.04</v>
      </c>
    </row>
    <row r="1180" spans="1:2" ht="16.149999999999999" customHeight="1" x14ac:dyDescent="0.25">
      <c r="A1180" s="553">
        <v>34740</v>
      </c>
      <c r="B1180" s="555">
        <v>845.73</v>
      </c>
    </row>
    <row r="1181" spans="1:2" ht="16.149999999999999" customHeight="1" x14ac:dyDescent="0.25">
      <c r="A1181" s="553">
        <v>34741</v>
      </c>
      <c r="B1181" s="554">
        <v>845.37</v>
      </c>
    </row>
    <row r="1182" spans="1:2" ht="16.149999999999999" customHeight="1" x14ac:dyDescent="0.25">
      <c r="A1182" s="553">
        <v>34742</v>
      </c>
      <c r="B1182" s="555">
        <v>845.37</v>
      </c>
    </row>
    <row r="1183" spans="1:2" ht="16.149999999999999" customHeight="1" x14ac:dyDescent="0.25">
      <c r="A1183" s="553">
        <v>34743</v>
      </c>
      <c r="B1183" s="554">
        <v>845.37</v>
      </c>
    </row>
    <row r="1184" spans="1:2" ht="16.149999999999999" customHeight="1" x14ac:dyDescent="0.25">
      <c r="A1184" s="553">
        <v>34744</v>
      </c>
      <c r="B1184" s="555">
        <v>846.2</v>
      </c>
    </row>
    <row r="1185" spans="1:2" ht="16.149999999999999" customHeight="1" x14ac:dyDescent="0.25">
      <c r="A1185" s="553">
        <v>34745</v>
      </c>
      <c r="B1185" s="554">
        <v>848.15</v>
      </c>
    </row>
    <row r="1186" spans="1:2" ht="16.149999999999999" customHeight="1" x14ac:dyDescent="0.25">
      <c r="A1186" s="553">
        <v>34746</v>
      </c>
      <c r="B1186" s="555">
        <v>848.52</v>
      </c>
    </row>
    <row r="1187" spans="1:2" ht="16.149999999999999" customHeight="1" x14ac:dyDescent="0.25">
      <c r="A1187" s="553">
        <v>34747</v>
      </c>
      <c r="B1187" s="554">
        <v>848.9</v>
      </c>
    </row>
    <row r="1188" spans="1:2" ht="16.149999999999999" customHeight="1" x14ac:dyDescent="0.25">
      <c r="A1188" s="553">
        <v>34748</v>
      </c>
      <c r="B1188" s="555">
        <v>849.41</v>
      </c>
    </row>
    <row r="1189" spans="1:2" ht="16.149999999999999" customHeight="1" x14ac:dyDescent="0.25">
      <c r="A1189" s="553">
        <v>34749</v>
      </c>
      <c r="B1189" s="554">
        <v>849.41</v>
      </c>
    </row>
    <row r="1190" spans="1:2" ht="16.149999999999999" customHeight="1" x14ac:dyDescent="0.25">
      <c r="A1190" s="553">
        <v>34750</v>
      </c>
      <c r="B1190" s="555">
        <v>849.41</v>
      </c>
    </row>
    <row r="1191" spans="1:2" ht="16.149999999999999" customHeight="1" x14ac:dyDescent="0.25">
      <c r="A1191" s="553">
        <v>34751</v>
      </c>
      <c r="B1191" s="554">
        <v>851.88</v>
      </c>
    </row>
    <row r="1192" spans="1:2" ht="16.149999999999999" customHeight="1" x14ac:dyDescent="0.25">
      <c r="A1192" s="553">
        <v>34752</v>
      </c>
      <c r="B1192" s="555">
        <v>853.63</v>
      </c>
    </row>
    <row r="1193" spans="1:2" ht="16.149999999999999" customHeight="1" x14ac:dyDescent="0.25">
      <c r="A1193" s="553">
        <v>34753</v>
      </c>
      <c r="B1193" s="554">
        <v>855.32</v>
      </c>
    </row>
    <row r="1194" spans="1:2" ht="16.149999999999999" customHeight="1" x14ac:dyDescent="0.25">
      <c r="A1194" s="553">
        <v>34754</v>
      </c>
      <c r="B1194" s="555">
        <v>855.48</v>
      </c>
    </row>
    <row r="1195" spans="1:2" ht="16.149999999999999" customHeight="1" x14ac:dyDescent="0.25">
      <c r="A1195" s="553">
        <v>34755</v>
      </c>
      <c r="B1195" s="554">
        <v>854.71</v>
      </c>
    </row>
    <row r="1196" spans="1:2" ht="16.149999999999999" customHeight="1" x14ac:dyDescent="0.25">
      <c r="A1196" s="553">
        <v>34756</v>
      </c>
      <c r="B1196" s="555">
        <v>854.71</v>
      </c>
    </row>
    <row r="1197" spans="1:2" ht="16.149999999999999" customHeight="1" x14ac:dyDescent="0.25">
      <c r="A1197" s="553">
        <v>34757</v>
      </c>
      <c r="B1197" s="554">
        <v>854.71</v>
      </c>
    </row>
    <row r="1198" spans="1:2" ht="16.149999999999999" customHeight="1" x14ac:dyDescent="0.25">
      <c r="A1198" s="553">
        <v>34758</v>
      </c>
      <c r="B1198" s="555">
        <v>856.99</v>
      </c>
    </row>
    <row r="1199" spans="1:2" ht="16.149999999999999" customHeight="1" x14ac:dyDescent="0.25">
      <c r="A1199" s="553">
        <v>34759</v>
      </c>
      <c r="B1199" s="554">
        <v>857.85</v>
      </c>
    </row>
    <row r="1200" spans="1:2" ht="16.149999999999999" customHeight="1" x14ac:dyDescent="0.25">
      <c r="A1200" s="553">
        <v>34760</v>
      </c>
      <c r="B1200" s="555">
        <v>858.87</v>
      </c>
    </row>
    <row r="1201" spans="1:2" ht="16.149999999999999" customHeight="1" x14ac:dyDescent="0.25">
      <c r="A1201" s="553">
        <v>34761</v>
      </c>
      <c r="B1201" s="554">
        <v>861.33</v>
      </c>
    </row>
    <row r="1202" spans="1:2" ht="16.149999999999999" customHeight="1" x14ac:dyDescent="0.25">
      <c r="A1202" s="553">
        <v>34762</v>
      </c>
      <c r="B1202" s="555">
        <v>859.65</v>
      </c>
    </row>
    <row r="1203" spans="1:2" ht="16.149999999999999" customHeight="1" x14ac:dyDescent="0.25">
      <c r="A1203" s="553">
        <v>34763</v>
      </c>
      <c r="B1203" s="554">
        <v>859.65</v>
      </c>
    </row>
    <row r="1204" spans="1:2" ht="16.149999999999999" customHeight="1" x14ac:dyDescent="0.25">
      <c r="A1204" s="553">
        <v>34764</v>
      </c>
      <c r="B1204" s="555">
        <v>859.65</v>
      </c>
    </row>
    <row r="1205" spans="1:2" ht="16.149999999999999" customHeight="1" x14ac:dyDescent="0.25">
      <c r="A1205" s="553">
        <v>34765</v>
      </c>
      <c r="B1205" s="554">
        <v>858.95</v>
      </c>
    </row>
    <row r="1206" spans="1:2" ht="16.149999999999999" customHeight="1" x14ac:dyDescent="0.25">
      <c r="A1206" s="553">
        <v>34766</v>
      </c>
      <c r="B1206" s="555">
        <v>861.13</v>
      </c>
    </row>
    <row r="1207" spans="1:2" ht="16.149999999999999" customHeight="1" x14ac:dyDescent="0.25">
      <c r="A1207" s="553">
        <v>34767</v>
      </c>
      <c r="B1207" s="554">
        <v>862.41</v>
      </c>
    </row>
    <row r="1208" spans="1:2" ht="16.149999999999999" customHeight="1" x14ac:dyDescent="0.25">
      <c r="A1208" s="553">
        <v>34768</v>
      </c>
      <c r="B1208" s="555">
        <v>863.06</v>
      </c>
    </row>
    <row r="1209" spans="1:2" ht="16.149999999999999" customHeight="1" x14ac:dyDescent="0.25">
      <c r="A1209" s="553">
        <v>34769</v>
      </c>
      <c r="B1209" s="554">
        <v>865.36</v>
      </c>
    </row>
    <row r="1210" spans="1:2" ht="16.149999999999999" customHeight="1" x14ac:dyDescent="0.25">
      <c r="A1210" s="553">
        <v>34770</v>
      </c>
      <c r="B1210" s="555">
        <v>865.36</v>
      </c>
    </row>
    <row r="1211" spans="1:2" ht="16.149999999999999" customHeight="1" x14ac:dyDescent="0.25">
      <c r="A1211" s="553">
        <v>34771</v>
      </c>
      <c r="B1211" s="554">
        <v>865.36</v>
      </c>
    </row>
    <row r="1212" spans="1:2" ht="16.149999999999999" customHeight="1" x14ac:dyDescent="0.25">
      <c r="A1212" s="553">
        <v>34772</v>
      </c>
      <c r="B1212" s="555">
        <v>865.92</v>
      </c>
    </row>
    <row r="1213" spans="1:2" ht="16.149999999999999" customHeight="1" x14ac:dyDescent="0.25">
      <c r="A1213" s="553">
        <v>34773</v>
      </c>
      <c r="B1213" s="554">
        <v>866.96</v>
      </c>
    </row>
    <row r="1214" spans="1:2" ht="16.149999999999999" customHeight="1" x14ac:dyDescent="0.25">
      <c r="A1214" s="553">
        <v>34774</v>
      </c>
      <c r="B1214" s="555">
        <v>866.4</v>
      </c>
    </row>
    <row r="1215" spans="1:2" ht="16.149999999999999" customHeight="1" x14ac:dyDescent="0.25">
      <c r="A1215" s="553">
        <v>34775</v>
      </c>
      <c r="B1215" s="554">
        <v>865.63</v>
      </c>
    </row>
    <row r="1216" spans="1:2" ht="16.149999999999999" customHeight="1" x14ac:dyDescent="0.25">
      <c r="A1216" s="553">
        <v>34776</v>
      </c>
      <c r="B1216" s="555">
        <v>863.77</v>
      </c>
    </row>
    <row r="1217" spans="1:2" ht="16.149999999999999" customHeight="1" x14ac:dyDescent="0.25">
      <c r="A1217" s="553">
        <v>34777</v>
      </c>
      <c r="B1217" s="554">
        <v>863.77</v>
      </c>
    </row>
    <row r="1218" spans="1:2" ht="16.149999999999999" customHeight="1" x14ac:dyDescent="0.25">
      <c r="A1218" s="553">
        <v>34778</v>
      </c>
      <c r="B1218" s="555">
        <v>863.77</v>
      </c>
    </row>
    <row r="1219" spans="1:2" ht="16.149999999999999" customHeight="1" x14ac:dyDescent="0.25">
      <c r="A1219" s="553">
        <v>34779</v>
      </c>
      <c r="B1219" s="554">
        <v>863.77</v>
      </c>
    </row>
    <row r="1220" spans="1:2" ht="16.149999999999999" customHeight="1" x14ac:dyDescent="0.25">
      <c r="A1220" s="553">
        <v>34780</v>
      </c>
      <c r="B1220" s="555">
        <v>865.89</v>
      </c>
    </row>
    <row r="1221" spans="1:2" ht="16.149999999999999" customHeight="1" x14ac:dyDescent="0.25">
      <c r="A1221" s="553">
        <v>34781</v>
      </c>
      <c r="B1221" s="554">
        <v>867.81</v>
      </c>
    </row>
    <row r="1222" spans="1:2" ht="16.149999999999999" customHeight="1" x14ac:dyDescent="0.25">
      <c r="A1222" s="553">
        <v>34782</v>
      </c>
      <c r="B1222" s="555">
        <v>868.95</v>
      </c>
    </row>
    <row r="1223" spans="1:2" ht="16.149999999999999" customHeight="1" x14ac:dyDescent="0.25">
      <c r="A1223" s="553">
        <v>34783</v>
      </c>
      <c r="B1223" s="554">
        <v>869.22</v>
      </c>
    </row>
    <row r="1224" spans="1:2" ht="16.149999999999999" customHeight="1" x14ac:dyDescent="0.25">
      <c r="A1224" s="553">
        <v>34784</v>
      </c>
      <c r="B1224" s="555">
        <v>869.22</v>
      </c>
    </row>
    <row r="1225" spans="1:2" ht="16.149999999999999" customHeight="1" x14ac:dyDescent="0.25">
      <c r="A1225" s="553">
        <v>34785</v>
      </c>
      <c r="B1225" s="554">
        <v>869.22</v>
      </c>
    </row>
    <row r="1226" spans="1:2" ht="16.149999999999999" customHeight="1" x14ac:dyDescent="0.25">
      <c r="A1226" s="553">
        <v>34786</v>
      </c>
      <c r="B1226" s="555">
        <v>870.14</v>
      </c>
    </row>
    <row r="1227" spans="1:2" ht="16.149999999999999" customHeight="1" x14ac:dyDescent="0.25">
      <c r="A1227" s="553">
        <v>34787</v>
      </c>
      <c r="B1227" s="554">
        <v>872.57</v>
      </c>
    </row>
    <row r="1228" spans="1:2" ht="16.149999999999999" customHeight="1" x14ac:dyDescent="0.25">
      <c r="A1228" s="553">
        <v>34788</v>
      </c>
      <c r="B1228" s="555">
        <v>876.21</v>
      </c>
    </row>
    <row r="1229" spans="1:2" ht="16.149999999999999" customHeight="1" x14ac:dyDescent="0.25">
      <c r="A1229" s="553">
        <v>34789</v>
      </c>
      <c r="B1229" s="554">
        <v>880.23</v>
      </c>
    </row>
    <row r="1230" spans="1:2" ht="16.149999999999999" customHeight="1" x14ac:dyDescent="0.25">
      <c r="A1230" s="553">
        <v>34790</v>
      </c>
      <c r="B1230" s="555">
        <v>878.18</v>
      </c>
    </row>
    <row r="1231" spans="1:2" ht="16.149999999999999" customHeight="1" x14ac:dyDescent="0.25">
      <c r="A1231" s="553">
        <v>34791</v>
      </c>
      <c r="B1231" s="554">
        <v>878.18</v>
      </c>
    </row>
    <row r="1232" spans="1:2" ht="16.149999999999999" customHeight="1" x14ac:dyDescent="0.25">
      <c r="A1232" s="553">
        <v>34792</v>
      </c>
      <c r="B1232" s="555">
        <v>878.18</v>
      </c>
    </row>
    <row r="1233" spans="1:2" ht="16.149999999999999" customHeight="1" x14ac:dyDescent="0.25">
      <c r="A1233" s="553">
        <v>34793</v>
      </c>
      <c r="B1233" s="554">
        <v>876</v>
      </c>
    </row>
    <row r="1234" spans="1:2" ht="16.149999999999999" customHeight="1" x14ac:dyDescent="0.25">
      <c r="A1234" s="553">
        <v>34794</v>
      </c>
      <c r="B1234" s="555">
        <v>874.3</v>
      </c>
    </row>
    <row r="1235" spans="1:2" ht="16.149999999999999" customHeight="1" x14ac:dyDescent="0.25">
      <c r="A1235" s="553">
        <v>34795</v>
      </c>
      <c r="B1235" s="554">
        <v>871.6</v>
      </c>
    </row>
    <row r="1236" spans="1:2" ht="16.149999999999999" customHeight="1" x14ac:dyDescent="0.25">
      <c r="A1236" s="553">
        <v>34796</v>
      </c>
      <c r="B1236" s="555">
        <v>868.96</v>
      </c>
    </row>
    <row r="1237" spans="1:2" ht="16.149999999999999" customHeight="1" x14ac:dyDescent="0.25">
      <c r="A1237" s="553">
        <v>34797</v>
      </c>
      <c r="B1237" s="554">
        <v>869.15</v>
      </c>
    </row>
    <row r="1238" spans="1:2" ht="16.149999999999999" customHeight="1" x14ac:dyDescent="0.25">
      <c r="A1238" s="553">
        <v>34798</v>
      </c>
      <c r="B1238" s="555">
        <v>869.15</v>
      </c>
    </row>
    <row r="1239" spans="1:2" ht="16.149999999999999" customHeight="1" x14ac:dyDescent="0.25">
      <c r="A1239" s="553">
        <v>34799</v>
      </c>
      <c r="B1239" s="554">
        <v>869.15</v>
      </c>
    </row>
    <row r="1240" spans="1:2" ht="16.149999999999999" customHeight="1" x14ac:dyDescent="0.25">
      <c r="A1240" s="553">
        <v>34800</v>
      </c>
      <c r="B1240" s="555">
        <v>866.78</v>
      </c>
    </row>
    <row r="1241" spans="1:2" ht="16.149999999999999" customHeight="1" x14ac:dyDescent="0.25">
      <c r="A1241" s="553">
        <v>34801</v>
      </c>
      <c r="B1241" s="554">
        <v>868.8</v>
      </c>
    </row>
    <row r="1242" spans="1:2" ht="16.149999999999999" customHeight="1" x14ac:dyDescent="0.25">
      <c r="A1242" s="553">
        <v>34802</v>
      </c>
      <c r="B1242" s="555">
        <v>866.25</v>
      </c>
    </row>
    <row r="1243" spans="1:2" ht="16.149999999999999" customHeight="1" x14ac:dyDescent="0.25">
      <c r="A1243" s="553">
        <v>34803</v>
      </c>
      <c r="B1243" s="554">
        <v>866.25</v>
      </c>
    </row>
    <row r="1244" spans="1:2" ht="16.149999999999999" customHeight="1" x14ac:dyDescent="0.25">
      <c r="A1244" s="553">
        <v>34804</v>
      </c>
      <c r="B1244" s="555">
        <v>866.25</v>
      </c>
    </row>
    <row r="1245" spans="1:2" ht="16.149999999999999" customHeight="1" x14ac:dyDescent="0.25">
      <c r="A1245" s="553">
        <v>34805</v>
      </c>
      <c r="B1245" s="554">
        <v>866.25</v>
      </c>
    </row>
    <row r="1246" spans="1:2" ht="16.149999999999999" customHeight="1" x14ac:dyDescent="0.25">
      <c r="A1246" s="553">
        <v>34806</v>
      </c>
      <c r="B1246" s="555">
        <v>866.25</v>
      </c>
    </row>
    <row r="1247" spans="1:2" ht="16.149999999999999" customHeight="1" x14ac:dyDescent="0.25">
      <c r="A1247" s="553">
        <v>34807</v>
      </c>
      <c r="B1247" s="554">
        <v>871.87</v>
      </c>
    </row>
    <row r="1248" spans="1:2" ht="16.149999999999999" customHeight="1" x14ac:dyDescent="0.25">
      <c r="A1248" s="553">
        <v>34808</v>
      </c>
      <c r="B1248" s="555">
        <v>874.37</v>
      </c>
    </row>
    <row r="1249" spans="1:2" ht="16.149999999999999" customHeight="1" x14ac:dyDescent="0.25">
      <c r="A1249" s="553">
        <v>34809</v>
      </c>
      <c r="B1249" s="554">
        <v>874.35</v>
      </c>
    </row>
    <row r="1250" spans="1:2" ht="16.149999999999999" customHeight="1" x14ac:dyDescent="0.25">
      <c r="A1250" s="553">
        <v>34810</v>
      </c>
      <c r="B1250" s="555">
        <v>877.38</v>
      </c>
    </row>
    <row r="1251" spans="1:2" ht="16.149999999999999" customHeight="1" x14ac:dyDescent="0.25">
      <c r="A1251" s="553">
        <v>34811</v>
      </c>
      <c r="B1251" s="554">
        <v>876.55</v>
      </c>
    </row>
    <row r="1252" spans="1:2" ht="16.149999999999999" customHeight="1" x14ac:dyDescent="0.25">
      <c r="A1252" s="553">
        <v>34812</v>
      </c>
      <c r="B1252" s="555">
        <v>876.55</v>
      </c>
    </row>
    <row r="1253" spans="1:2" ht="16.149999999999999" customHeight="1" x14ac:dyDescent="0.25">
      <c r="A1253" s="553">
        <v>34813</v>
      </c>
      <c r="B1253" s="554">
        <v>876.55</v>
      </c>
    </row>
    <row r="1254" spans="1:2" ht="16.149999999999999" customHeight="1" x14ac:dyDescent="0.25">
      <c r="A1254" s="553">
        <v>34814</v>
      </c>
      <c r="B1254" s="555">
        <v>878.2</v>
      </c>
    </row>
    <row r="1255" spans="1:2" ht="16.149999999999999" customHeight="1" x14ac:dyDescent="0.25">
      <c r="A1255" s="553">
        <v>34815</v>
      </c>
      <c r="B1255" s="554">
        <v>876.32</v>
      </c>
    </row>
    <row r="1256" spans="1:2" ht="16.149999999999999" customHeight="1" x14ac:dyDescent="0.25">
      <c r="A1256" s="553">
        <v>34816</v>
      </c>
      <c r="B1256" s="555">
        <v>875.78</v>
      </c>
    </row>
    <row r="1257" spans="1:2" ht="16.149999999999999" customHeight="1" x14ac:dyDescent="0.25">
      <c r="A1257" s="553">
        <v>34817</v>
      </c>
      <c r="B1257" s="554">
        <v>876.21</v>
      </c>
    </row>
    <row r="1258" spans="1:2" ht="16.149999999999999" customHeight="1" x14ac:dyDescent="0.25">
      <c r="A1258" s="553">
        <v>34818</v>
      </c>
      <c r="B1258" s="555">
        <v>877.9</v>
      </c>
    </row>
    <row r="1259" spans="1:2" ht="16.149999999999999" customHeight="1" x14ac:dyDescent="0.25">
      <c r="A1259" s="553">
        <v>34819</v>
      </c>
      <c r="B1259" s="554">
        <v>877.9</v>
      </c>
    </row>
    <row r="1260" spans="1:2" ht="16.149999999999999" customHeight="1" x14ac:dyDescent="0.25">
      <c r="A1260" s="553">
        <v>34820</v>
      </c>
      <c r="B1260" s="555">
        <v>877.9</v>
      </c>
    </row>
    <row r="1261" spans="1:2" ht="16.149999999999999" customHeight="1" x14ac:dyDescent="0.25">
      <c r="A1261" s="553">
        <v>34821</v>
      </c>
      <c r="B1261" s="554">
        <v>877.9</v>
      </c>
    </row>
    <row r="1262" spans="1:2" ht="16.149999999999999" customHeight="1" x14ac:dyDescent="0.25">
      <c r="A1262" s="553">
        <v>34822</v>
      </c>
      <c r="B1262" s="555">
        <v>880.63</v>
      </c>
    </row>
    <row r="1263" spans="1:2" ht="16.149999999999999" customHeight="1" x14ac:dyDescent="0.25">
      <c r="A1263" s="553">
        <v>34823</v>
      </c>
      <c r="B1263" s="554">
        <v>882.97</v>
      </c>
    </row>
    <row r="1264" spans="1:2" ht="16.149999999999999" customHeight="1" x14ac:dyDescent="0.25">
      <c r="A1264" s="553">
        <v>34824</v>
      </c>
      <c r="B1264" s="555">
        <v>882.24</v>
      </c>
    </row>
    <row r="1265" spans="1:2" ht="16.149999999999999" customHeight="1" x14ac:dyDescent="0.25">
      <c r="A1265" s="553">
        <v>34825</v>
      </c>
      <c r="B1265" s="554">
        <v>881.07</v>
      </c>
    </row>
    <row r="1266" spans="1:2" ht="16.149999999999999" customHeight="1" x14ac:dyDescent="0.25">
      <c r="A1266" s="553">
        <v>34826</v>
      </c>
      <c r="B1266" s="555">
        <v>881.07</v>
      </c>
    </row>
    <row r="1267" spans="1:2" ht="16.149999999999999" customHeight="1" x14ac:dyDescent="0.25">
      <c r="A1267" s="553">
        <v>34827</v>
      </c>
      <c r="B1267" s="554">
        <v>881.07</v>
      </c>
    </row>
    <row r="1268" spans="1:2" ht="16.149999999999999" customHeight="1" x14ac:dyDescent="0.25">
      <c r="A1268" s="553">
        <v>34828</v>
      </c>
      <c r="B1268" s="555">
        <v>881.33</v>
      </c>
    </row>
    <row r="1269" spans="1:2" ht="16.149999999999999" customHeight="1" x14ac:dyDescent="0.25">
      <c r="A1269" s="553">
        <v>34829</v>
      </c>
      <c r="B1269" s="554">
        <v>878.87</v>
      </c>
    </row>
    <row r="1270" spans="1:2" ht="16.149999999999999" customHeight="1" x14ac:dyDescent="0.25">
      <c r="A1270" s="553">
        <v>34830</v>
      </c>
      <c r="B1270" s="555">
        <v>880.25</v>
      </c>
    </row>
    <row r="1271" spans="1:2" ht="16.149999999999999" customHeight="1" x14ac:dyDescent="0.25">
      <c r="A1271" s="553">
        <v>34831</v>
      </c>
      <c r="B1271" s="554">
        <v>881.07</v>
      </c>
    </row>
    <row r="1272" spans="1:2" ht="16.149999999999999" customHeight="1" x14ac:dyDescent="0.25">
      <c r="A1272" s="553">
        <v>34832</v>
      </c>
      <c r="B1272" s="555">
        <v>879.35</v>
      </c>
    </row>
    <row r="1273" spans="1:2" ht="16.149999999999999" customHeight="1" x14ac:dyDescent="0.25">
      <c r="A1273" s="553">
        <v>34833</v>
      </c>
      <c r="B1273" s="554">
        <v>879.35</v>
      </c>
    </row>
    <row r="1274" spans="1:2" ht="16.149999999999999" customHeight="1" x14ac:dyDescent="0.25">
      <c r="A1274" s="553">
        <v>34834</v>
      </c>
      <c r="B1274" s="555">
        <v>879.35</v>
      </c>
    </row>
    <row r="1275" spans="1:2" ht="16.149999999999999" customHeight="1" x14ac:dyDescent="0.25">
      <c r="A1275" s="553">
        <v>34835</v>
      </c>
      <c r="B1275" s="554">
        <v>877.45</v>
      </c>
    </row>
    <row r="1276" spans="1:2" ht="16.149999999999999" customHeight="1" x14ac:dyDescent="0.25">
      <c r="A1276" s="553">
        <v>34836</v>
      </c>
      <c r="B1276" s="555">
        <v>875.17</v>
      </c>
    </row>
    <row r="1277" spans="1:2" ht="16.149999999999999" customHeight="1" x14ac:dyDescent="0.25">
      <c r="A1277" s="553">
        <v>34837</v>
      </c>
      <c r="B1277" s="554">
        <v>874.74</v>
      </c>
    </row>
    <row r="1278" spans="1:2" ht="16.149999999999999" customHeight="1" x14ac:dyDescent="0.25">
      <c r="A1278" s="553">
        <v>34838</v>
      </c>
      <c r="B1278" s="555">
        <v>875.75</v>
      </c>
    </row>
    <row r="1279" spans="1:2" ht="16.149999999999999" customHeight="1" x14ac:dyDescent="0.25">
      <c r="A1279" s="553">
        <v>34839</v>
      </c>
      <c r="B1279" s="554">
        <v>873.52</v>
      </c>
    </row>
    <row r="1280" spans="1:2" ht="16.149999999999999" customHeight="1" x14ac:dyDescent="0.25">
      <c r="A1280" s="553">
        <v>34840</v>
      </c>
      <c r="B1280" s="555">
        <v>873.52</v>
      </c>
    </row>
    <row r="1281" spans="1:2" ht="16.149999999999999" customHeight="1" x14ac:dyDescent="0.25">
      <c r="A1281" s="553">
        <v>34841</v>
      </c>
      <c r="B1281" s="554">
        <v>873.52</v>
      </c>
    </row>
    <row r="1282" spans="1:2" ht="16.149999999999999" customHeight="1" x14ac:dyDescent="0.25">
      <c r="A1282" s="553">
        <v>34842</v>
      </c>
      <c r="B1282" s="555">
        <v>871.11</v>
      </c>
    </row>
    <row r="1283" spans="1:2" ht="16.149999999999999" customHeight="1" x14ac:dyDescent="0.25">
      <c r="A1283" s="553">
        <v>34843</v>
      </c>
      <c r="B1283" s="554">
        <v>869.95</v>
      </c>
    </row>
    <row r="1284" spans="1:2" ht="16.149999999999999" customHeight="1" x14ac:dyDescent="0.25">
      <c r="A1284" s="553">
        <v>34844</v>
      </c>
      <c r="B1284" s="555">
        <v>870.55</v>
      </c>
    </row>
    <row r="1285" spans="1:2" ht="16.149999999999999" customHeight="1" x14ac:dyDescent="0.25">
      <c r="A1285" s="553">
        <v>34845</v>
      </c>
      <c r="B1285" s="554">
        <v>872.96</v>
      </c>
    </row>
    <row r="1286" spans="1:2" ht="16.149999999999999" customHeight="1" x14ac:dyDescent="0.25">
      <c r="A1286" s="553">
        <v>34846</v>
      </c>
      <c r="B1286" s="555">
        <v>872.66</v>
      </c>
    </row>
    <row r="1287" spans="1:2" ht="16.149999999999999" customHeight="1" x14ac:dyDescent="0.25">
      <c r="A1287" s="553">
        <v>34847</v>
      </c>
      <c r="B1287" s="554">
        <v>872.66</v>
      </c>
    </row>
    <row r="1288" spans="1:2" ht="16.149999999999999" customHeight="1" x14ac:dyDescent="0.25">
      <c r="A1288" s="553">
        <v>34848</v>
      </c>
      <c r="B1288" s="555">
        <v>872.66</v>
      </c>
    </row>
    <row r="1289" spans="1:2" ht="16.149999999999999" customHeight="1" x14ac:dyDescent="0.25">
      <c r="A1289" s="553">
        <v>34849</v>
      </c>
      <c r="B1289" s="554">
        <v>872.66</v>
      </c>
    </row>
    <row r="1290" spans="1:2" ht="16.149999999999999" customHeight="1" x14ac:dyDescent="0.25">
      <c r="A1290" s="553">
        <v>34850</v>
      </c>
      <c r="B1290" s="555">
        <v>876.36</v>
      </c>
    </row>
    <row r="1291" spans="1:2" ht="16.149999999999999" customHeight="1" x14ac:dyDescent="0.25">
      <c r="A1291" s="553">
        <v>34851</v>
      </c>
      <c r="B1291" s="554">
        <v>876.62</v>
      </c>
    </row>
    <row r="1292" spans="1:2" ht="16.149999999999999" customHeight="1" x14ac:dyDescent="0.25">
      <c r="A1292" s="553">
        <v>34852</v>
      </c>
      <c r="B1292" s="555">
        <v>877.22</v>
      </c>
    </row>
    <row r="1293" spans="1:2" ht="16.149999999999999" customHeight="1" x14ac:dyDescent="0.25">
      <c r="A1293" s="553">
        <v>34853</v>
      </c>
      <c r="B1293" s="554">
        <v>875.99</v>
      </c>
    </row>
    <row r="1294" spans="1:2" ht="16.149999999999999" customHeight="1" x14ac:dyDescent="0.25">
      <c r="A1294" s="553">
        <v>34854</v>
      </c>
      <c r="B1294" s="555">
        <v>875.99</v>
      </c>
    </row>
    <row r="1295" spans="1:2" ht="16.149999999999999" customHeight="1" x14ac:dyDescent="0.25">
      <c r="A1295" s="553">
        <v>34855</v>
      </c>
      <c r="B1295" s="554">
        <v>875.99</v>
      </c>
    </row>
    <row r="1296" spans="1:2" ht="16.149999999999999" customHeight="1" x14ac:dyDescent="0.25">
      <c r="A1296" s="553">
        <v>34856</v>
      </c>
      <c r="B1296" s="555">
        <v>874.81</v>
      </c>
    </row>
    <row r="1297" spans="1:2" ht="16.149999999999999" customHeight="1" x14ac:dyDescent="0.25">
      <c r="A1297" s="553">
        <v>34857</v>
      </c>
      <c r="B1297" s="554">
        <v>873.06</v>
      </c>
    </row>
    <row r="1298" spans="1:2" ht="16.149999999999999" customHeight="1" x14ac:dyDescent="0.25">
      <c r="A1298" s="553">
        <v>34858</v>
      </c>
      <c r="B1298" s="555">
        <v>871.02</v>
      </c>
    </row>
    <row r="1299" spans="1:2" ht="16.149999999999999" customHeight="1" x14ac:dyDescent="0.25">
      <c r="A1299" s="553">
        <v>34859</v>
      </c>
      <c r="B1299" s="554">
        <v>871.93</v>
      </c>
    </row>
    <row r="1300" spans="1:2" ht="16.149999999999999" customHeight="1" x14ac:dyDescent="0.25">
      <c r="A1300" s="553">
        <v>34860</v>
      </c>
      <c r="B1300" s="555">
        <v>871.94</v>
      </c>
    </row>
    <row r="1301" spans="1:2" ht="16.149999999999999" customHeight="1" x14ac:dyDescent="0.25">
      <c r="A1301" s="553">
        <v>34861</v>
      </c>
      <c r="B1301" s="554">
        <v>871.94</v>
      </c>
    </row>
    <row r="1302" spans="1:2" ht="16.149999999999999" customHeight="1" x14ac:dyDescent="0.25">
      <c r="A1302" s="553">
        <v>34862</v>
      </c>
      <c r="B1302" s="555">
        <v>871.94</v>
      </c>
    </row>
    <row r="1303" spans="1:2" ht="16.149999999999999" customHeight="1" x14ac:dyDescent="0.25">
      <c r="A1303" s="553">
        <v>34863</v>
      </c>
      <c r="B1303" s="554">
        <v>873.74</v>
      </c>
    </row>
    <row r="1304" spans="1:2" ht="16.149999999999999" customHeight="1" x14ac:dyDescent="0.25">
      <c r="A1304" s="553">
        <v>34864</v>
      </c>
      <c r="B1304" s="555">
        <v>875.28</v>
      </c>
    </row>
    <row r="1305" spans="1:2" ht="16.149999999999999" customHeight="1" x14ac:dyDescent="0.25">
      <c r="A1305" s="553">
        <v>34865</v>
      </c>
      <c r="B1305" s="554">
        <v>873.78</v>
      </c>
    </row>
    <row r="1306" spans="1:2" ht="16.149999999999999" customHeight="1" x14ac:dyDescent="0.25">
      <c r="A1306" s="553">
        <v>34866</v>
      </c>
      <c r="B1306" s="555">
        <v>872.54</v>
      </c>
    </row>
    <row r="1307" spans="1:2" ht="16.149999999999999" customHeight="1" x14ac:dyDescent="0.25">
      <c r="A1307" s="553">
        <v>34867</v>
      </c>
      <c r="B1307" s="554">
        <v>873.91</v>
      </c>
    </row>
    <row r="1308" spans="1:2" ht="16.149999999999999" customHeight="1" x14ac:dyDescent="0.25">
      <c r="A1308" s="553">
        <v>34868</v>
      </c>
      <c r="B1308" s="555">
        <v>873.91</v>
      </c>
    </row>
    <row r="1309" spans="1:2" ht="16.149999999999999" customHeight="1" x14ac:dyDescent="0.25">
      <c r="A1309" s="553">
        <v>34869</v>
      </c>
      <c r="B1309" s="554">
        <v>873.91</v>
      </c>
    </row>
    <row r="1310" spans="1:2" ht="16.149999999999999" customHeight="1" x14ac:dyDescent="0.25">
      <c r="A1310" s="553">
        <v>34870</v>
      </c>
      <c r="B1310" s="555">
        <v>873.91</v>
      </c>
    </row>
    <row r="1311" spans="1:2" ht="16.149999999999999" customHeight="1" x14ac:dyDescent="0.25">
      <c r="A1311" s="553">
        <v>34871</v>
      </c>
      <c r="B1311" s="554">
        <v>875.59</v>
      </c>
    </row>
    <row r="1312" spans="1:2" ht="16.149999999999999" customHeight="1" x14ac:dyDescent="0.25">
      <c r="A1312" s="553">
        <v>34872</v>
      </c>
      <c r="B1312" s="555">
        <v>875.32</v>
      </c>
    </row>
    <row r="1313" spans="1:2" ht="16.149999999999999" customHeight="1" x14ac:dyDescent="0.25">
      <c r="A1313" s="553">
        <v>34873</v>
      </c>
      <c r="B1313" s="554">
        <v>874.81</v>
      </c>
    </row>
    <row r="1314" spans="1:2" ht="16.149999999999999" customHeight="1" x14ac:dyDescent="0.25">
      <c r="A1314" s="553">
        <v>34874</v>
      </c>
      <c r="B1314" s="555">
        <v>873.64</v>
      </c>
    </row>
    <row r="1315" spans="1:2" ht="16.149999999999999" customHeight="1" x14ac:dyDescent="0.25">
      <c r="A1315" s="553">
        <v>34875</v>
      </c>
      <c r="B1315" s="554">
        <v>873.64</v>
      </c>
    </row>
    <row r="1316" spans="1:2" ht="16.149999999999999" customHeight="1" x14ac:dyDescent="0.25">
      <c r="A1316" s="553">
        <v>34876</v>
      </c>
      <c r="B1316" s="555">
        <v>873.64</v>
      </c>
    </row>
    <row r="1317" spans="1:2" ht="16.149999999999999" customHeight="1" x14ac:dyDescent="0.25">
      <c r="A1317" s="553">
        <v>34877</v>
      </c>
      <c r="B1317" s="554">
        <v>873.64</v>
      </c>
    </row>
    <row r="1318" spans="1:2" ht="16.149999999999999" customHeight="1" x14ac:dyDescent="0.25">
      <c r="A1318" s="553">
        <v>34878</v>
      </c>
      <c r="B1318" s="555">
        <v>875.95</v>
      </c>
    </row>
    <row r="1319" spans="1:2" ht="16.149999999999999" customHeight="1" x14ac:dyDescent="0.25">
      <c r="A1319" s="553">
        <v>34879</v>
      </c>
      <c r="B1319" s="554">
        <v>878.8</v>
      </c>
    </row>
    <row r="1320" spans="1:2" ht="16.149999999999999" customHeight="1" x14ac:dyDescent="0.25">
      <c r="A1320" s="553">
        <v>34880</v>
      </c>
      <c r="B1320" s="555">
        <v>881.23</v>
      </c>
    </row>
    <row r="1321" spans="1:2" ht="16.149999999999999" customHeight="1" x14ac:dyDescent="0.25">
      <c r="A1321" s="553">
        <v>34881</v>
      </c>
      <c r="B1321" s="554">
        <v>880.49</v>
      </c>
    </row>
    <row r="1322" spans="1:2" ht="16.149999999999999" customHeight="1" x14ac:dyDescent="0.25">
      <c r="A1322" s="553">
        <v>34882</v>
      </c>
      <c r="B1322" s="555">
        <v>880.49</v>
      </c>
    </row>
    <row r="1323" spans="1:2" ht="16.149999999999999" customHeight="1" x14ac:dyDescent="0.25">
      <c r="A1323" s="553">
        <v>34883</v>
      </c>
      <c r="B1323" s="554">
        <v>880.49</v>
      </c>
    </row>
    <row r="1324" spans="1:2" ht="16.149999999999999" customHeight="1" x14ac:dyDescent="0.25">
      <c r="A1324" s="553">
        <v>34884</v>
      </c>
      <c r="B1324" s="555">
        <v>880.49</v>
      </c>
    </row>
    <row r="1325" spans="1:2" ht="16.149999999999999" customHeight="1" x14ac:dyDescent="0.25">
      <c r="A1325" s="553">
        <v>34885</v>
      </c>
      <c r="B1325" s="554">
        <v>883.81</v>
      </c>
    </row>
    <row r="1326" spans="1:2" ht="16.149999999999999" customHeight="1" x14ac:dyDescent="0.25">
      <c r="A1326" s="553">
        <v>34886</v>
      </c>
      <c r="B1326" s="555">
        <v>887.3</v>
      </c>
    </row>
    <row r="1327" spans="1:2" ht="16.149999999999999" customHeight="1" x14ac:dyDescent="0.25">
      <c r="A1327" s="553">
        <v>34887</v>
      </c>
      <c r="B1327" s="554">
        <v>891.28</v>
      </c>
    </row>
    <row r="1328" spans="1:2" ht="16.149999999999999" customHeight="1" x14ac:dyDescent="0.25">
      <c r="A1328" s="553">
        <v>34888</v>
      </c>
      <c r="B1328" s="555">
        <v>891.44</v>
      </c>
    </row>
    <row r="1329" spans="1:2" ht="16.149999999999999" customHeight="1" x14ac:dyDescent="0.25">
      <c r="A1329" s="553">
        <v>34889</v>
      </c>
      <c r="B1329" s="554">
        <v>891.44</v>
      </c>
    </row>
    <row r="1330" spans="1:2" ht="16.149999999999999" customHeight="1" x14ac:dyDescent="0.25">
      <c r="A1330" s="553">
        <v>34890</v>
      </c>
      <c r="B1330" s="555">
        <v>891.44</v>
      </c>
    </row>
    <row r="1331" spans="1:2" ht="16.149999999999999" customHeight="1" x14ac:dyDescent="0.25">
      <c r="A1331" s="553">
        <v>34891</v>
      </c>
      <c r="B1331" s="554">
        <v>897.12</v>
      </c>
    </row>
    <row r="1332" spans="1:2" ht="16.149999999999999" customHeight="1" x14ac:dyDescent="0.25">
      <c r="A1332" s="553">
        <v>34892</v>
      </c>
      <c r="B1332" s="555">
        <v>897.51</v>
      </c>
    </row>
    <row r="1333" spans="1:2" ht="16.149999999999999" customHeight="1" x14ac:dyDescent="0.25">
      <c r="A1333" s="553">
        <v>34893</v>
      </c>
      <c r="B1333" s="554">
        <v>895.84</v>
      </c>
    </row>
    <row r="1334" spans="1:2" ht="16.149999999999999" customHeight="1" x14ac:dyDescent="0.25">
      <c r="A1334" s="553">
        <v>34894</v>
      </c>
      <c r="B1334" s="555">
        <v>892.82</v>
      </c>
    </row>
    <row r="1335" spans="1:2" ht="16.149999999999999" customHeight="1" x14ac:dyDescent="0.25">
      <c r="A1335" s="553">
        <v>34895</v>
      </c>
      <c r="B1335" s="554">
        <v>893.36</v>
      </c>
    </row>
    <row r="1336" spans="1:2" ht="16.149999999999999" customHeight="1" x14ac:dyDescent="0.25">
      <c r="A1336" s="553">
        <v>34896</v>
      </c>
      <c r="B1336" s="555">
        <v>893.36</v>
      </c>
    </row>
    <row r="1337" spans="1:2" ht="16.149999999999999" customHeight="1" x14ac:dyDescent="0.25">
      <c r="A1337" s="553">
        <v>34897</v>
      </c>
      <c r="B1337" s="554">
        <v>893.36</v>
      </c>
    </row>
    <row r="1338" spans="1:2" ht="16.149999999999999" customHeight="1" x14ac:dyDescent="0.25">
      <c r="A1338" s="553">
        <v>34898</v>
      </c>
      <c r="B1338" s="555">
        <v>891.76</v>
      </c>
    </row>
    <row r="1339" spans="1:2" ht="16.149999999999999" customHeight="1" x14ac:dyDescent="0.25">
      <c r="A1339" s="553">
        <v>34899</v>
      </c>
      <c r="B1339" s="554">
        <v>894.03</v>
      </c>
    </row>
    <row r="1340" spans="1:2" ht="16.149999999999999" customHeight="1" x14ac:dyDescent="0.25">
      <c r="A1340" s="553">
        <v>34900</v>
      </c>
      <c r="B1340" s="555">
        <v>894.5</v>
      </c>
    </row>
    <row r="1341" spans="1:2" ht="16.149999999999999" customHeight="1" x14ac:dyDescent="0.25">
      <c r="A1341" s="553">
        <v>34901</v>
      </c>
      <c r="B1341" s="554">
        <v>894.5</v>
      </c>
    </row>
    <row r="1342" spans="1:2" ht="16.149999999999999" customHeight="1" x14ac:dyDescent="0.25">
      <c r="A1342" s="553">
        <v>34902</v>
      </c>
      <c r="B1342" s="555">
        <v>894.98</v>
      </c>
    </row>
    <row r="1343" spans="1:2" ht="16.149999999999999" customHeight="1" x14ac:dyDescent="0.25">
      <c r="A1343" s="553">
        <v>34903</v>
      </c>
      <c r="B1343" s="554">
        <v>894.98</v>
      </c>
    </row>
    <row r="1344" spans="1:2" ht="16.149999999999999" customHeight="1" x14ac:dyDescent="0.25">
      <c r="A1344" s="553">
        <v>34904</v>
      </c>
      <c r="B1344" s="555">
        <v>894.98</v>
      </c>
    </row>
    <row r="1345" spans="1:2" ht="16.149999999999999" customHeight="1" x14ac:dyDescent="0.25">
      <c r="A1345" s="553">
        <v>34905</v>
      </c>
      <c r="B1345" s="554">
        <v>896.68</v>
      </c>
    </row>
    <row r="1346" spans="1:2" ht="16.149999999999999" customHeight="1" x14ac:dyDescent="0.25">
      <c r="A1346" s="553">
        <v>34906</v>
      </c>
      <c r="B1346" s="555">
        <v>897.32</v>
      </c>
    </row>
    <row r="1347" spans="1:2" ht="16.149999999999999" customHeight="1" x14ac:dyDescent="0.25">
      <c r="A1347" s="553">
        <v>34907</v>
      </c>
      <c r="B1347" s="554">
        <v>897.77</v>
      </c>
    </row>
    <row r="1348" spans="1:2" ht="16.149999999999999" customHeight="1" x14ac:dyDescent="0.25">
      <c r="A1348" s="553">
        <v>34908</v>
      </c>
      <c r="B1348" s="555">
        <v>895.56</v>
      </c>
    </row>
    <row r="1349" spans="1:2" ht="16.149999999999999" customHeight="1" x14ac:dyDescent="0.25">
      <c r="A1349" s="553">
        <v>34909</v>
      </c>
      <c r="B1349" s="554">
        <v>897.63</v>
      </c>
    </row>
    <row r="1350" spans="1:2" ht="16.149999999999999" customHeight="1" x14ac:dyDescent="0.25">
      <c r="A1350" s="553">
        <v>34910</v>
      </c>
      <c r="B1350" s="555">
        <v>897.63</v>
      </c>
    </row>
    <row r="1351" spans="1:2" ht="16.149999999999999" customHeight="1" x14ac:dyDescent="0.25">
      <c r="A1351" s="553">
        <v>34911</v>
      </c>
      <c r="B1351" s="554">
        <v>897.63</v>
      </c>
    </row>
    <row r="1352" spans="1:2" ht="16.149999999999999" customHeight="1" x14ac:dyDescent="0.25">
      <c r="A1352" s="553">
        <v>34912</v>
      </c>
      <c r="B1352" s="555">
        <v>898.35</v>
      </c>
    </row>
    <row r="1353" spans="1:2" ht="16.149999999999999" customHeight="1" x14ac:dyDescent="0.25">
      <c r="A1353" s="553">
        <v>34913</v>
      </c>
      <c r="B1353" s="554">
        <v>900.78</v>
      </c>
    </row>
    <row r="1354" spans="1:2" ht="16.149999999999999" customHeight="1" x14ac:dyDescent="0.25">
      <c r="A1354" s="553">
        <v>34914</v>
      </c>
      <c r="B1354" s="555">
        <v>905.53</v>
      </c>
    </row>
    <row r="1355" spans="1:2" ht="16.149999999999999" customHeight="1" x14ac:dyDescent="0.25">
      <c r="A1355" s="553">
        <v>34915</v>
      </c>
      <c r="B1355" s="554">
        <v>917.53</v>
      </c>
    </row>
    <row r="1356" spans="1:2" ht="16.149999999999999" customHeight="1" x14ac:dyDescent="0.25">
      <c r="A1356" s="553">
        <v>34916</v>
      </c>
      <c r="B1356" s="555">
        <v>916.14</v>
      </c>
    </row>
    <row r="1357" spans="1:2" ht="16.149999999999999" customHeight="1" x14ac:dyDescent="0.25">
      <c r="A1357" s="553">
        <v>34917</v>
      </c>
      <c r="B1357" s="554">
        <v>916.14</v>
      </c>
    </row>
    <row r="1358" spans="1:2" ht="16.149999999999999" customHeight="1" x14ac:dyDescent="0.25">
      <c r="A1358" s="553">
        <v>34918</v>
      </c>
      <c r="B1358" s="555">
        <v>916.14</v>
      </c>
    </row>
    <row r="1359" spans="1:2" ht="16.149999999999999" customHeight="1" x14ac:dyDescent="0.25">
      <c r="A1359" s="553">
        <v>34919</v>
      </c>
      <c r="B1359" s="554">
        <v>916.14</v>
      </c>
    </row>
    <row r="1360" spans="1:2" ht="16.149999999999999" customHeight="1" x14ac:dyDescent="0.25">
      <c r="A1360" s="553">
        <v>34920</v>
      </c>
      <c r="B1360" s="555">
        <v>920.1</v>
      </c>
    </row>
    <row r="1361" spans="1:2" ht="16.149999999999999" customHeight="1" x14ac:dyDescent="0.25">
      <c r="A1361" s="553">
        <v>34921</v>
      </c>
      <c r="B1361" s="554">
        <v>919.32</v>
      </c>
    </row>
    <row r="1362" spans="1:2" ht="16.149999999999999" customHeight="1" x14ac:dyDescent="0.25">
      <c r="A1362" s="553">
        <v>34922</v>
      </c>
      <c r="B1362" s="555">
        <v>917.13</v>
      </c>
    </row>
    <row r="1363" spans="1:2" ht="16.149999999999999" customHeight="1" x14ac:dyDescent="0.25">
      <c r="A1363" s="553">
        <v>34923</v>
      </c>
      <c r="B1363" s="554">
        <v>919.13</v>
      </c>
    </row>
    <row r="1364" spans="1:2" ht="16.149999999999999" customHeight="1" x14ac:dyDescent="0.25">
      <c r="A1364" s="553">
        <v>34924</v>
      </c>
      <c r="B1364" s="555">
        <v>919.13</v>
      </c>
    </row>
    <row r="1365" spans="1:2" ht="16.149999999999999" customHeight="1" x14ac:dyDescent="0.25">
      <c r="A1365" s="553">
        <v>34925</v>
      </c>
      <c r="B1365" s="554">
        <v>919.13</v>
      </c>
    </row>
    <row r="1366" spans="1:2" ht="16.149999999999999" customHeight="1" x14ac:dyDescent="0.25">
      <c r="A1366" s="553">
        <v>34926</v>
      </c>
      <c r="B1366" s="555">
        <v>922.21</v>
      </c>
    </row>
    <row r="1367" spans="1:2" ht="16.149999999999999" customHeight="1" x14ac:dyDescent="0.25">
      <c r="A1367" s="553">
        <v>34927</v>
      </c>
      <c r="B1367" s="554">
        <v>928.25</v>
      </c>
    </row>
    <row r="1368" spans="1:2" ht="16.149999999999999" customHeight="1" x14ac:dyDescent="0.25">
      <c r="A1368" s="553">
        <v>34928</v>
      </c>
      <c r="B1368" s="555">
        <v>944.55</v>
      </c>
    </row>
    <row r="1369" spans="1:2" ht="16.149999999999999" customHeight="1" x14ac:dyDescent="0.25">
      <c r="A1369" s="553">
        <v>34929</v>
      </c>
      <c r="B1369" s="554">
        <v>947.22</v>
      </c>
    </row>
    <row r="1370" spans="1:2" ht="16.149999999999999" customHeight="1" x14ac:dyDescent="0.25">
      <c r="A1370" s="553">
        <v>34930</v>
      </c>
      <c r="B1370" s="555">
        <v>946.83</v>
      </c>
    </row>
    <row r="1371" spans="1:2" ht="16.149999999999999" customHeight="1" x14ac:dyDescent="0.25">
      <c r="A1371" s="553">
        <v>34931</v>
      </c>
      <c r="B1371" s="554">
        <v>946.83</v>
      </c>
    </row>
    <row r="1372" spans="1:2" ht="16.149999999999999" customHeight="1" x14ac:dyDescent="0.25">
      <c r="A1372" s="553">
        <v>34932</v>
      </c>
      <c r="B1372" s="555">
        <v>946.83</v>
      </c>
    </row>
    <row r="1373" spans="1:2" ht="16.149999999999999" customHeight="1" x14ac:dyDescent="0.25">
      <c r="A1373" s="553">
        <v>34933</v>
      </c>
      <c r="B1373" s="554">
        <v>946.83</v>
      </c>
    </row>
    <row r="1374" spans="1:2" ht="16.149999999999999" customHeight="1" x14ac:dyDescent="0.25">
      <c r="A1374" s="553">
        <v>34934</v>
      </c>
      <c r="B1374" s="555">
        <v>949.51</v>
      </c>
    </row>
    <row r="1375" spans="1:2" ht="16.149999999999999" customHeight="1" x14ac:dyDescent="0.25">
      <c r="A1375" s="553">
        <v>34935</v>
      </c>
      <c r="B1375" s="554">
        <v>955.12</v>
      </c>
    </row>
    <row r="1376" spans="1:2" ht="16.149999999999999" customHeight="1" x14ac:dyDescent="0.25">
      <c r="A1376" s="553">
        <v>34936</v>
      </c>
      <c r="B1376" s="555">
        <v>962.6</v>
      </c>
    </row>
    <row r="1377" spans="1:2" ht="16.149999999999999" customHeight="1" x14ac:dyDescent="0.25">
      <c r="A1377" s="553">
        <v>34937</v>
      </c>
      <c r="B1377" s="554">
        <v>970.65</v>
      </c>
    </row>
    <row r="1378" spans="1:2" ht="16.149999999999999" customHeight="1" x14ac:dyDescent="0.25">
      <c r="A1378" s="553">
        <v>34938</v>
      </c>
      <c r="B1378" s="555">
        <v>970.65</v>
      </c>
    </row>
    <row r="1379" spans="1:2" ht="16.149999999999999" customHeight="1" x14ac:dyDescent="0.25">
      <c r="A1379" s="553">
        <v>34939</v>
      </c>
      <c r="B1379" s="554">
        <v>970.65</v>
      </c>
    </row>
    <row r="1380" spans="1:2" ht="16.149999999999999" customHeight="1" x14ac:dyDescent="0.25">
      <c r="A1380" s="553">
        <v>34940</v>
      </c>
      <c r="B1380" s="555">
        <v>972.03</v>
      </c>
    </row>
    <row r="1381" spans="1:2" ht="16.149999999999999" customHeight="1" x14ac:dyDescent="0.25">
      <c r="A1381" s="553">
        <v>34941</v>
      </c>
      <c r="B1381" s="554">
        <v>963.93</v>
      </c>
    </row>
    <row r="1382" spans="1:2" ht="16.149999999999999" customHeight="1" x14ac:dyDescent="0.25">
      <c r="A1382" s="553">
        <v>34942</v>
      </c>
      <c r="B1382" s="555">
        <v>960.19</v>
      </c>
    </row>
    <row r="1383" spans="1:2" ht="16.149999999999999" customHeight="1" x14ac:dyDescent="0.25">
      <c r="A1383" s="553">
        <v>34943</v>
      </c>
      <c r="B1383" s="554">
        <v>949.35</v>
      </c>
    </row>
    <row r="1384" spans="1:2" ht="16.149999999999999" customHeight="1" x14ac:dyDescent="0.25">
      <c r="A1384" s="553">
        <v>34944</v>
      </c>
      <c r="B1384" s="555">
        <v>948.23</v>
      </c>
    </row>
    <row r="1385" spans="1:2" ht="16.149999999999999" customHeight="1" x14ac:dyDescent="0.25">
      <c r="A1385" s="553">
        <v>34945</v>
      </c>
      <c r="B1385" s="554">
        <v>948.23</v>
      </c>
    </row>
    <row r="1386" spans="1:2" ht="16.149999999999999" customHeight="1" x14ac:dyDescent="0.25">
      <c r="A1386" s="553">
        <v>34946</v>
      </c>
      <c r="B1386" s="555">
        <v>948.23</v>
      </c>
    </row>
    <row r="1387" spans="1:2" ht="16.149999999999999" customHeight="1" x14ac:dyDescent="0.25">
      <c r="A1387" s="553">
        <v>34947</v>
      </c>
      <c r="B1387" s="554">
        <v>957.54</v>
      </c>
    </row>
    <row r="1388" spans="1:2" ht="16.149999999999999" customHeight="1" x14ac:dyDescent="0.25">
      <c r="A1388" s="553">
        <v>34948</v>
      </c>
      <c r="B1388" s="555">
        <v>958.46</v>
      </c>
    </row>
    <row r="1389" spans="1:2" ht="16.149999999999999" customHeight="1" x14ac:dyDescent="0.25">
      <c r="A1389" s="553">
        <v>34949</v>
      </c>
      <c r="B1389" s="554">
        <v>953.63</v>
      </c>
    </row>
    <row r="1390" spans="1:2" ht="16.149999999999999" customHeight="1" x14ac:dyDescent="0.25">
      <c r="A1390" s="553">
        <v>34950</v>
      </c>
      <c r="B1390" s="555">
        <v>954.64</v>
      </c>
    </row>
    <row r="1391" spans="1:2" ht="16.149999999999999" customHeight="1" x14ac:dyDescent="0.25">
      <c r="A1391" s="553">
        <v>34951</v>
      </c>
      <c r="B1391" s="554">
        <v>958.31</v>
      </c>
    </row>
    <row r="1392" spans="1:2" ht="16.149999999999999" customHeight="1" x14ac:dyDescent="0.25">
      <c r="A1392" s="553">
        <v>34952</v>
      </c>
      <c r="B1392" s="555">
        <v>958.31</v>
      </c>
    </row>
    <row r="1393" spans="1:2" ht="16.149999999999999" customHeight="1" x14ac:dyDescent="0.25">
      <c r="A1393" s="553">
        <v>34953</v>
      </c>
      <c r="B1393" s="554">
        <v>958.31</v>
      </c>
    </row>
    <row r="1394" spans="1:2" ht="16.149999999999999" customHeight="1" x14ac:dyDescent="0.25">
      <c r="A1394" s="553">
        <v>34954</v>
      </c>
      <c r="B1394" s="555">
        <v>958.59</v>
      </c>
    </row>
    <row r="1395" spans="1:2" ht="16.149999999999999" customHeight="1" x14ac:dyDescent="0.25">
      <c r="A1395" s="553">
        <v>34955</v>
      </c>
      <c r="B1395" s="554">
        <v>959.18</v>
      </c>
    </row>
    <row r="1396" spans="1:2" ht="16.149999999999999" customHeight="1" x14ac:dyDescent="0.25">
      <c r="A1396" s="553">
        <v>34956</v>
      </c>
      <c r="B1396" s="555">
        <v>959.15</v>
      </c>
    </row>
    <row r="1397" spans="1:2" ht="16.149999999999999" customHeight="1" x14ac:dyDescent="0.25">
      <c r="A1397" s="553">
        <v>34957</v>
      </c>
      <c r="B1397" s="554">
        <v>960.25</v>
      </c>
    </row>
    <row r="1398" spans="1:2" ht="16.149999999999999" customHeight="1" x14ac:dyDescent="0.25">
      <c r="A1398" s="553">
        <v>34958</v>
      </c>
      <c r="B1398" s="555">
        <v>960.91</v>
      </c>
    </row>
    <row r="1399" spans="1:2" ht="16.149999999999999" customHeight="1" x14ac:dyDescent="0.25">
      <c r="A1399" s="553">
        <v>34959</v>
      </c>
      <c r="B1399" s="554">
        <v>960.91</v>
      </c>
    </row>
    <row r="1400" spans="1:2" ht="16.149999999999999" customHeight="1" x14ac:dyDescent="0.25">
      <c r="A1400" s="553">
        <v>34960</v>
      </c>
      <c r="B1400" s="555">
        <v>960.91</v>
      </c>
    </row>
    <row r="1401" spans="1:2" ht="16.149999999999999" customHeight="1" x14ac:dyDescent="0.25">
      <c r="A1401" s="553">
        <v>34961</v>
      </c>
      <c r="B1401" s="554">
        <v>962.5</v>
      </c>
    </row>
    <row r="1402" spans="1:2" ht="16.149999999999999" customHeight="1" x14ac:dyDescent="0.25">
      <c r="A1402" s="553">
        <v>34962</v>
      </c>
      <c r="B1402" s="555">
        <v>970.08</v>
      </c>
    </row>
    <row r="1403" spans="1:2" ht="16.149999999999999" customHeight="1" x14ac:dyDescent="0.25">
      <c r="A1403" s="553">
        <v>34963</v>
      </c>
      <c r="B1403" s="554">
        <v>974.88</v>
      </c>
    </row>
    <row r="1404" spans="1:2" ht="16.149999999999999" customHeight="1" x14ac:dyDescent="0.25">
      <c r="A1404" s="553">
        <v>34964</v>
      </c>
      <c r="B1404" s="555">
        <v>974.23</v>
      </c>
    </row>
    <row r="1405" spans="1:2" ht="16.149999999999999" customHeight="1" x14ac:dyDescent="0.25">
      <c r="A1405" s="553">
        <v>34965</v>
      </c>
      <c r="B1405" s="554">
        <v>975.9</v>
      </c>
    </row>
    <row r="1406" spans="1:2" ht="16.149999999999999" customHeight="1" x14ac:dyDescent="0.25">
      <c r="A1406" s="553">
        <v>34966</v>
      </c>
      <c r="B1406" s="555">
        <v>975.9</v>
      </c>
    </row>
    <row r="1407" spans="1:2" ht="16.149999999999999" customHeight="1" x14ac:dyDescent="0.25">
      <c r="A1407" s="553">
        <v>34967</v>
      </c>
      <c r="B1407" s="554">
        <v>975.9</v>
      </c>
    </row>
    <row r="1408" spans="1:2" ht="16.149999999999999" customHeight="1" x14ac:dyDescent="0.25">
      <c r="A1408" s="553">
        <v>34968</v>
      </c>
      <c r="B1408" s="555">
        <v>977.35</v>
      </c>
    </row>
    <row r="1409" spans="1:2" ht="16.149999999999999" customHeight="1" x14ac:dyDescent="0.25">
      <c r="A1409" s="553">
        <v>34969</v>
      </c>
      <c r="B1409" s="554">
        <v>980.54</v>
      </c>
    </row>
    <row r="1410" spans="1:2" ht="16.149999999999999" customHeight="1" x14ac:dyDescent="0.25">
      <c r="A1410" s="553">
        <v>34970</v>
      </c>
      <c r="B1410" s="555">
        <v>981.09</v>
      </c>
    </row>
    <row r="1411" spans="1:2" ht="16.149999999999999" customHeight="1" x14ac:dyDescent="0.25">
      <c r="A1411" s="553">
        <v>34971</v>
      </c>
      <c r="B1411" s="554">
        <v>972.8</v>
      </c>
    </row>
    <row r="1412" spans="1:2" ht="16.149999999999999" customHeight="1" x14ac:dyDescent="0.25">
      <c r="A1412" s="553">
        <v>34972</v>
      </c>
      <c r="B1412" s="555">
        <v>966.78</v>
      </c>
    </row>
    <row r="1413" spans="1:2" ht="16.149999999999999" customHeight="1" x14ac:dyDescent="0.25">
      <c r="A1413" s="553">
        <v>34973</v>
      </c>
      <c r="B1413" s="554">
        <v>966.78</v>
      </c>
    </row>
    <row r="1414" spans="1:2" ht="16.149999999999999" customHeight="1" x14ac:dyDescent="0.25">
      <c r="A1414" s="553">
        <v>34974</v>
      </c>
      <c r="B1414" s="555">
        <v>966.78</v>
      </c>
    </row>
    <row r="1415" spans="1:2" ht="16.149999999999999" customHeight="1" x14ac:dyDescent="0.25">
      <c r="A1415" s="553">
        <v>34975</v>
      </c>
      <c r="B1415" s="554">
        <v>971.22</v>
      </c>
    </row>
    <row r="1416" spans="1:2" ht="16.149999999999999" customHeight="1" x14ac:dyDescent="0.25">
      <c r="A1416" s="553">
        <v>34976</v>
      </c>
      <c r="B1416" s="555">
        <v>976.76</v>
      </c>
    </row>
    <row r="1417" spans="1:2" ht="16.149999999999999" customHeight="1" x14ac:dyDescent="0.25">
      <c r="A1417" s="553">
        <v>34977</v>
      </c>
      <c r="B1417" s="554">
        <v>972.75</v>
      </c>
    </row>
    <row r="1418" spans="1:2" ht="16.149999999999999" customHeight="1" x14ac:dyDescent="0.25">
      <c r="A1418" s="553">
        <v>34978</v>
      </c>
      <c r="B1418" s="555">
        <v>972.93</v>
      </c>
    </row>
    <row r="1419" spans="1:2" ht="16.149999999999999" customHeight="1" x14ac:dyDescent="0.25">
      <c r="A1419" s="553">
        <v>34979</v>
      </c>
      <c r="B1419" s="554">
        <v>979.16</v>
      </c>
    </row>
    <row r="1420" spans="1:2" ht="16.149999999999999" customHeight="1" x14ac:dyDescent="0.25">
      <c r="A1420" s="553">
        <v>34980</v>
      </c>
      <c r="B1420" s="555">
        <v>979.16</v>
      </c>
    </row>
    <row r="1421" spans="1:2" ht="16.149999999999999" customHeight="1" x14ac:dyDescent="0.25">
      <c r="A1421" s="553">
        <v>34981</v>
      </c>
      <c r="B1421" s="554">
        <v>979.16</v>
      </c>
    </row>
    <row r="1422" spans="1:2" ht="16.149999999999999" customHeight="1" x14ac:dyDescent="0.25">
      <c r="A1422" s="553">
        <v>34982</v>
      </c>
      <c r="B1422" s="555">
        <v>982.84</v>
      </c>
    </row>
    <row r="1423" spans="1:2" ht="16.149999999999999" customHeight="1" x14ac:dyDescent="0.25">
      <c r="A1423" s="553">
        <v>34983</v>
      </c>
      <c r="B1423" s="554">
        <v>981.45</v>
      </c>
    </row>
    <row r="1424" spans="1:2" ht="16.149999999999999" customHeight="1" x14ac:dyDescent="0.25">
      <c r="A1424" s="553">
        <v>34984</v>
      </c>
      <c r="B1424" s="555">
        <v>981.26</v>
      </c>
    </row>
    <row r="1425" spans="1:2" ht="16.149999999999999" customHeight="1" x14ac:dyDescent="0.25">
      <c r="A1425" s="553">
        <v>34985</v>
      </c>
      <c r="B1425" s="554">
        <v>984.88</v>
      </c>
    </row>
    <row r="1426" spans="1:2" ht="16.149999999999999" customHeight="1" x14ac:dyDescent="0.25">
      <c r="A1426" s="553">
        <v>34986</v>
      </c>
      <c r="B1426" s="555">
        <v>987</v>
      </c>
    </row>
    <row r="1427" spans="1:2" ht="16.149999999999999" customHeight="1" x14ac:dyDescent="0.25">
      <c r="A1427" s="553">
        <v>34987</v>
      </c>
      <c r="B1427" s="554">
        <v>987</v>
      </c>
    </row>
    <row r="1428" spans="1:2" ht="16.149999999999999" customHeight="1" x14ac:dyDescent="0.25">
      <c r="A1428" s="553">
        <v>34988</v>
      </c>
      <c r="B1428" s="555">
        <v>987</v>
      </c>
    </row>
    <row r="1429" spans="1:2" ht="16.149999999999999" customHeight="1" x14ac:dyDescent="0.25">
      <c r="A1429" s="553">
        <v>34989</v>
      </c>
      <c r="B1429" s="554">
        <v>987</v>
      </c>
    </row>
    <row r="1430" spans="1:2" ht="16.149999999999999" customHeight="1" x14ac:dyDescent="0.25">
      <c r="A1430" s="553">
        <v>34990</v>
      </c>
      <c r="B1430" s="555">
        <v>990.52</v>
      </c>
    </row>
    <row r="1431" spans="1:2" ht="16.149999999999999" customHeight="1" x14ac:dyDescent="0.25">
      <c r="A1431" s="553">
        <v>34991</v>
      </c>
      <c r="B1431" s="554">
        <v>991.22</v>
      </c>
    </row>
    <row r="1432" spans="1:2" ht="16.149999999999999" customHeight="1" x14ac:dyDescent="0.25">
      <c r="A1432" s="553">
        <v>34992</v>
      </c>
      <c r="B1432" s="555">
        <v>991.52</v>
      </c>
    </row>
    <row r="1433" spans="1:2" ht="16.149999999999999" customHeight="1" x14ac:dyDescent="0.25">
      <c r="A1433" s="553">
        <v>34993</v>
      </c>
      <c r="B1433" s="554">
        <v>988.96</v>
      </c>
    </row>
    <row r="1434" spans="1:2" ht="16.149999999999999" customHeight="1" x14ac:dyDescent="0.25">
      <c r="A1434" s="553">
        <v>34994</v>
      </c>
      <c r="B1434" s="555">
        <v>988.96</v>
      </c>
    </row>
    <row r="1435" spans="1:2" ht="16.149999999999999" customHeight="1" x14ac:dyDescent="0.25">
      <c r="A1435" s="553">
        <v>34995</v>
      </c>
      <c r="B1435" s="554">
        <v>988.96</v>
      </c>
    </row>
    <row r="1436" spans="1:2" ht="16.149999999999999" customHeight="1" x14ac:dyDescent="0.25">
      <c r="A1436" s="553">
        <v>34996</v>
      </c>
      <c r="B1436" s="555">
        <v>991.98</v>
      </c>
    </row>
    <row r="1437" spans="1:2" ht="16.149999999999999" customHeight="1" x14ac:dyDescent="0.25">
      <c r="A1437" s="553">
        <v>34997</v>
      </c>
      <c r="B1437" s="554">
        <v>993.68</v>
      </c>
    </row>
    <row r="1438" spans="1:2" ht="16.149999999999999" customHeight="1" x14ac:dyDescent="0.25">
      <c r="A1438" s="553">
        <v>34998</v>
      </c>
      <c r="B1438" s="555">
        <v>994.77</v>
      </c>
    </row>
    <row r="1439" spans="1:2" ht="16.149999999999999" customHeight="1" x14ac:dyDescent="0.25">
      <c r="A1439" s="553">
        <v>34999</v>
      </c>
      <c r="B1439" s="554">
        <v>995.01</v>
      </c>
    </row>
    <row r="1440" spans="1:2" ht="16.149999999999999" customHeight="1" x14ac:dyDescent="0.25">
      <c r="A1440" s="553">
        <v>35000</v>
      </c>
      <c r="B1440" s="555">
        <v>994.99</v>
      </c>
    </row>
    <row r="1441" spans="1:2" ht="16.149999999999999" customHeight="1" x14ac:dyDescent="0.25">
      <c r="A1441" s="553">
        <v>35001</v>
      </c>
      <c r="B1441" s="554">
        <v>994.99</v>
      </c>
    </row>
    <row r="1442" spans="1:2" ht="16.149999999999999" customHeight="1" x14ac:dyDescent="0.25">
      <c r="A1442" s="553">
        <v>35002</v>
      </c>
      <c r="B1442" s="555">
        <v>994.99</v>
      </c>
    </row>
    <row r="1443" spans="1:2" ht="16.149999999999999" customHeight="1" x14ac:dyDescent="0.25">
      <c r="A1443" s="553">
        <v>35003</v>
      </c>
      <c r="B1443" s="554">
        <v>994.5</v>
      </c>
    </row>
    <row r="1444" spans="1:2" ht="16.149999999999999" customHeight="1" x14ac:dyDescent="0.25">
      <c r="A1444" s="553">
        <v>35004</v>
      </c>
      <c r="B1444" s="555">
        <v>996.76</v>
      </c>
    </row>
    <row r="1445" spans="1:2" ht="16.149999999999999" customHeight="1" x14ac:dyDescent="0.25">
      <c r="A1445" s="553">
        <v>35005</v>
      </c>
      <c r="B1445" s="554">
        <v>996.96</v>
      </c>
    </row>
    <row r="1446" spans="1:2" ht="16.149999999999999" customHeight="1" x14ac:dyDescent="0.25">
      <c r="A1446" s="553">
        <v>35006</v>
      </c>
      <c r="B1446" s="555">
        <v>998.18</v>
      </c>
    </row>
    <row r="1447" spans="1:2" ht="16.149999999999999" customHeight="1" x14ac:dyDescent="0.25">
      <c r="A1447" s="553">
        <v>35007</v>
      </c>
      <c r="B1447" s="554">
        <v>998.49</v>
      </c>
    </row>
    <row r="1448" spans="1:2" ht="16.149999999999999" customHeight="1" x14ac:dyDescent="0.25">
      <c r="A1448" s="553">
        <v>35008</v>
      </c>
      <c r="B1448" s="555">
        <v>998.49</v>
      </c>
    </row>
    <row r="1449" spans="1:2" ht="16.149999999999999" customHeight="1" x14ac:dyDescent="0.25">
      <c r="A1449" s="553">
        <v>35009</v>
      </c>
      <c r="B1449" s="554">
        <v>998.49</v>
      </c>
    </row>
    <row r="1450" spans="1:2" ht="16.149999999999999" customHeight="1" x14ac:dyDescent="0.25">
      <c r="A1450" s="553">
        <v>35010</v>
      </c>
      <c r="B1450" s="555">
        <v>998.49</v>
      </c>
    </row>
    <row r="1451" spans="1:2" ht="16.149999999999999" customHeight="1" x14ac:dyDescent="0.25">
      <c r="A1451" s="553">
        <v>35011</v>
      </c>
      <c r="B1451" s="554">
        <v>999.51</v>
      </c>
    </row>
    <row r="1452" spans="1:2" ht="16.149999999999999" customHeight="1" x14ac:dyDescent="0.25">
      <c r="A1452" s="553">
        <v>35012</v>
      </c>
      <c r="B1452" s="555">
        <v>999.73</v>
      </c>
    </row>
    <row r="1453" spans="1:2" ht="16.149999999999999" customHeight="1" x14ac:dyDescent="0.25">
      <c r="A1453" s="553">
        <v>35013</v>
      </c>
      <c r="B1453" s="554">
        <v>1000.13</v>
      </c>
    </row>
    <row r="1454" spans="1:2" ht="16.149999999999999" customHeight="1" x14ac:dyDescent="0.25">
      <c r="A1454" s="553">
        <v>35014</v>
      </c>
      <c r="B1454" s="555">
        <v>999.77</v>
      </c>
    </row>
    <row r="1455" spans="1:2" ht="16.149999999999999" customHeight="1" x14ac:dyDescent="0.25">
      <c r="A1455" s="553">
        <v>35015</v>
      </c>
      <c r="B1455" s="554">
        <v>999.77</v>
      </c>
    </row>
    <row r="1456" spans="1:2" ht="16.149999999999999" customHeight="1" x14ac:dyDescent="0.25">
      <c r="A1456" s="553">
        <v>35016</v>
      </c>
      <c r="B1456" s="555">
        <v>999.77</v>
      </c>
    </row>
    <row r="1457" spans="1:2" ht="16.149999999999999" customHeight="1" x14ac:dyDescent="0.25">
      <c r="A1457" s="553">
        <v>35017</v>
      </c>
      <c r="B1457" s="554">
        <v>999.77</v>
      </c>
    </row>
    <row r="1458" spans="1:2" ht="16.149999999999999" customHeight="1" x14ac:dyDescent="0.25">
      <c r="A1458" s="553">
        <v>35018</v>
      </c>
      <c r="B1458" s="555">
        <v>1001.14</v>
      </c>
    </row>
    <row r="1459" spans="1:2" ht="16.149999999999999" customHeight="1" x14ac:dyDescent="0.25">
      <c r="A1459" s="553">
        <v>35019</v>
      </c>
      <c r="B1459" s="554">
        <v>1001.62</v>
      </c>
    </row>
    <row r="1460" spans="1:2" ht="16.149999999999999" customHeight="1" x14ac:dyDescent="0.25">
      <c r="A1460" s="553">
        <v>35020</v>
      </c>
      <c r="B1460" s="555">
        <v>1002.25</v>
      </c>
    </row>
    <row r="1461" spans="1:2" ht="16.149999999999999" customHeight="1" x14ac:dyDescent="0.25">
      <c r="A1461" s="553">
        <v>35021</v>
      </c>
      <c r="B1461" s="554">
        <v>1002.63</v>
      </c>
    </row>
    <row r="1462" spans="1:2" ht="16.149999999999999" customHeight="1" x14ac:dyDescent="0.25">
      <c r="A1462" s="553">
        <v>35022</v>
      </c>
      <c r="B1462" s="555">
        <v>1002.63</v>
      </c>
    </row>
    <row r="1463" spans="1:2" ht="16.149999999999999" customHeight="1" x14ac:dyDescent="0.25">
      <c r="A1463" s="553">
        <v>35023</v>
      </c>
      <c r="B1463" s="554">
        <v>1002.63</v>
      </c>
    </row>
    <row r="1464" spans="1:2" ht="16.149999999999999" customHeight="1" x14ac:dyDescent="0.25">
      <c r="A1464" s="553">
        <v>35024</v>
      </c>
      <c r="B1464" s="555">
        <v>1003.44</v>
      </c>
    </row>
    <row r="1465" spans="1:2" ht="16.149999999999999" customHeight="1" x14ac:dyDescent="0.25">
      <c r="A1465" s="553">
        <v>35025</v>
      </c>
      <c r="B1465" s="554">
        <v>1003.47</v>
      </c>
    </row>
    <row r="1466" spans="1:2" ht="16.149999999999999" customHeight="1" x14ac:dyDescent="0.25">
      <c r="A1466" s="553">
        <v>35026</v>
      </c>
      <c r="B1466" s="555">
        <v>1002.49</v>
      </c>
    </row>
    <row r="1467" spans="1:2" ht="16.149999999999999" customHeight="1" x14ac:dyDescent="0.25">
      <c r="A1467" s="553">
        <v>35027</v>
      </c>
      <c r="B1467" s="554">
        <v>1001.23</v>
      </c>
    </row>
    <row r="1468" spans="1:2" ht="16.149999999999999" customHeight="1" x14ac:dyDescent="0.25">
      <c r="A1468" s="553">
        <v>35028</v>
      </c>
      <c r="B1468" s="555">
        <v>1000.69</v>
      </c>
    </row>
    <row r="1469" spans="1:2" ht="16.149999999999999" customHeight="1" x14ac:dyDescent="0.25">
      <c r="A1469" s="553">
        <v>35029</v>
      </c>
      <c r="B1469" s="554">
        <v>1000.69</v>
      </c>
    </row>
    <row r="1470" spans="1:2" ht="16.149999999999999" customHeight="1" x14ac:dyDescent="0.25">
      <c r="A1470" s="553">
        <v>35030</v>
      </c>
      <c r="B1470" s="555">
        <v>1000.69</v>
      </c>
    </row>
    <row r="1471" spans="1:2" ht="16.149999999999999" customHeight="1" x14ac:dyDescent="0.25">
      <c r="A1471" s="553">
        <v>35031</v>
      </c>
      <c r="B1471" s="554">
        <v>1003.24</v>
      </c>
    </row>
    <row r="1472" spans="1:2" ht="16.149999999999999" customHeight="1" x14ac:dyDescent="0.25">
      <c r="A1472" s="553">
        <v>35032</v>
      </c>
      <c r="B1472" s="555">
        <v>1001.73</v>
      </c>
    </row>
    <row r="1473" spans="1:2" ht="16.149999999999999" customHeight="1" x14ac:dyDescent="0.25">
      <c r="A1473" s="553">
        <v>35033</v>
      </c>
      <c r="B1473" s="554">
        <v>998.16</v>
      </c>
    </row>
    <row r="1474" spans="1:2" ht="16.149999999999999" customHeight="1" x14ac:dyDescent="0.25">
      <c r="A1474" s="553">
        <v>35034</v>
      </c>
      <c r="B1474" s="555">
        <v>998.15</v>
      </c>
    </row>
    <row r="1475" spans="1:2" ht="16.149999999999999" customHeight="1" x14ac:dyDescent="0.25">
      <c r="A1475" s="553">
        <v>35035</v>
      </c>
      <c r="B1475" s="554">
        <v>997.87</v>
      </c>
    </row>
    <row r="1476" spans="1:2" ht="16.149999999999999" customHeight="1" x14ac:dyDescent="0.25">
      <c r="A1476" s="553">
        <v>35036</v>
      </c>
      <c r="B1476" s="555">
        <v>997.87</v>
      </c>
    </row>
    <row r="1477" spans="1:2" ht="16.149999999999999" customHeight="1" x14ac:dyDescent="0.25">
      <c r="A1477" s="553">
        <v>35037</v>
      </c>
      <c r="B1477" s="554">
        <v>997.87</v>
      </c>
    </row>
    <row r="1478" spans="1:2" ht="16.149999999999999" customHeight="1" x14ac:dyDescent="0.25">
      <c r="A1478" s="553">
        <v>35038</v>
      </c>
      <c r="B1478" s="555">
        <v>995.93</v>
      </c>
    </row>
    <row r="1479" spans="1:2" ht="16.149999999999999" customHeight="1" x14ac:dyDescent="0.25">
      <c r="A1479" s="553">
        <v>35039</v>
      </c>
      <c r="B1479" s="554">
        <v>990.16</v>
      </c>
    </row>
    <row r="1480" spans="1:2" ht="16.149999999999999" customHeight="1" x14ac:dyDescent="0.25">
      <c r="A1480" s="553">
        <v>35040</v>
      </c>
      <c r="B1480" s="555">
        <v>983.29</v>
      </c>
    </row>
    <row r="1481" spans="1:2" ht="16.149999999999999" customHeight="1" x14ac:dyDescent="0.25">
      <c r="A1481" s="553">
        <v>35041</v>
      </c>
      <c r="B1481" s="554">
        <v>974.04</v>
      </c>
    </row>
    <row r="1482" spans="1:2" ht="16.149999999999999" customHeight="1" x14ac:dyDescent="0.25">
      <c r="A1482" s="553">
        <v>35042</v>
      </c>
      <c r="B1482" s="555">
        <v>974.04</v>
      </c>
    </row>
    <row r="1483" spans="1:2" ht="16.149999999999999" customHeight="1" x14ac:dyDescent="0.25">
      <c r="A1483" s="553">
        <v>35043</v>
      </c>
      <c r="B1483" s="554">
        <v>974.04</v>
      </c>
    </row>
    <row r="1484" spans="1:2" ht="16.149999999999999" customHeight="1" x14ac:dyDescent="0.25">
      <c r="A1484" s="553">
        <v>35044</v>
      </c>
      <c r="B1484" s="555">
        <v>974.04</v>
      </c>
    </row>
    <row r="1485" spans="1:2" ht="16.149999999999999" customHeight="1" x14ac:dyDescent="0.25">
      <c r="A1485" s="553">
        <v>35045</v>
      </c>
      <c r="B1485" s="554">
        <v>979.87</v>
      </c>
    </row>
    <row r="1486" spans="1:2" ht="16.149999999999999" customHeight="1" x14ac:dyDescent="0.25">
      <c r="A1486" s="553">
        <v>35046</v>
      </c>
      <c r="B1486" s="555">
        <v>986.17</v>
      </c>
    </row>
    <row r="1487" spans="1:2" ht="16.149999999999999" customHeight="1" x14ac:dyDescent="0.25">
      <c r="A1487" s="553">
        <v>35047</v>
      </c>
      <c r="B1487" s="554">
        <v>994.57</v>
      </c>
    </row>
    <row r="1488" spans="1:2" ht="16.149999999999999" customHeight="1" x14ac:dyDescent="0.25">
      <c r="A1488" s="553">
        <v>35048</v>
      </c>
      <c r="B1488" s="555">
        <v>992.88</v>
      </c>
    </row>
    <row r="1489" spans="1:2" ht="16.149999999999999" customHeight="1" x14ac:dyDescent="0.25">
      <c r="A1489" s="553">
        <v>35049</v>
      </c>
      <c r="B1489" s="554">
        <v>988.94</v>
      </c>
    </row>
    <row r="1490" spans="1:2" ht="16.149999999999999" customHeight="1" x14ac:dyDescent="0.25">
      <c r="A1490" s="553">
        <v>35050</v>
      </c>
      <c r="B1490" s="555">
        <v>988.94</v>
      </c>
    </row>
    <row r="1491" spans="1:2" ht="16.149999999999999" customHeight="1" x14ac:dyDescent="0.25">
      <c r="A1491" s="553">
        <v>35051</v>
      </c>
      <c r="B1491" s="554">
        <v>988.94</v>
      </c>
    </row>
    <row r="1492" spans="1:2" ht="16.149999999999999" customHeight="1" x14ac:dyDescent="0.25">
      <c r="A1492" s="553">
        <v>35052</v>
      </c>
      <c r="B1492" s="555">
        <v>986.71</v>
      </c>
    </row>
    <row r="1493" spans="1:2" ht="16.149999999999999" customHeight="1" x14ac:dyDescent="0.25">
      <c r="A1493" s="553">
        <v>35053</v>
      </c>
      <c r="B1493" s="554">
        <v>987.22</v>
      </c>
    </row>
    <row r="1494" spans="1:2" ht="16.149999999999999" customHeight="1" x14ac:dyDescent="0.25">
      <c r="A1494" s="553">
        <v>35054</v>
      </c>
      <c r="B1494" s="555">
        <v>985.39</v>
      </c>
    </row>
    <row r="1495" spans="1:2" ht="16.149999999999999" customHeight="1" x14ac:dyDescent="0.25">
      <c r="A1495" s="553">
        <v>35055</v>
      </c>
      <c r="B1495" s="554">
        <v>984.06</v>
      </c>
    </row>
    <row r="1496" spans="1:2" ht="16.149999999999999" customHeight="1" x14ac:dyDescent="0.25">
      <c r="A1496" s="553">
        <v>35056</v>
      </c>
      <c r="B1496" s="555">
        <v>984.96</v>
      </c>
    </row>
    <row r="1497" spans="1:2" ht="16.149999999999999" customHeight="1" x14ac:dyDescent="0.25">
      <c r="A1497" s="553">
        <v>35057</v>
      </c>
      <c r="B1497" s="554">
        <v>984.96</v>
      </c>
    </row>
    <row r="1498" spans="1:2" ht="16.149999999999999" customHeight="1" x14ac:dyDescent="0.25">
      <c r="A1498" s="553">
        <v>35058</v>
      </c>
      <c r="B1498" s="555">
        <v>984.96</v>
      </c>
    </row>
    <row r="1499" spans="1:2" ht="16.149999999999999" customHeight="1" x14ac:dyDescent="0.25">
      <c r="A1499" s="553">
        <v>35059</v>
      </c>
      <c r="B1499" s="554">
        <v>984.96</v>
      </c>
    </row>
    <row r="1500" spans="1:2" ht="16.149999999999999" customHeight="1" x14ac:dyDescent="0.25">
      <c r="A1500" s="553">
        <v>35060</v>
      </c>
      <c r="B1500" s="555">
        <v>990.1</v>
      </c>
    </row>
    <row r="1501" spans="1:2" ht="16.149999999999999" customHeight="1" x14ac:dyDescent="0.25">
      <c r="A1501" s="553">
        <v>35061</v>
      </c>
      <c r="B1501" s="554">
        <v>986.96</v>
      </c>
    </row>
    <row r="1502" spans="1:2" ht="16.149999999999999" customHeight="1" x14ac:dyDescent="0.25">
      <c r="A1502" s="553">
        <v>35062</v>
      </c>
      <c r="B1502" s="555">
        <v>987.65</v>
      </c>
    </row>
    <row r="1503" spans="1:2" ht="16.149999999999999" customHeight="1" x14ac:dyDescent="0.25">
      <c r="A1503" s="553">
        <v>35063</v>
      </c>
      <c r="B1503" s="554">
        <v>987.65</v>
      </c>
    </row>
    <row r="1504" spans="1:2" ht="16.149999999999999" customHeight="1" x14ac:dyDescent="0.25">
      <c r="A1504" s="553">
        <v>35064</v>
      </c>
      <c r="B1504" s="555">
        <v>987.65</v>
      </c>
    </row>
    <row r="1505" spans="1:2" ht="16.149999999999999" customHeight="1" x14ac:dyDescent="0.25">
      <c r="A1505" s="553">
        <v>35065</v>
      </c>
      <c r="B1505" s="554">
        <v>987.65</v>
      </c>
    </row>
    <row r="1506" spans="1:2" ht="16.149999999999999" customHeight="1" x14ac:dyDescent="0.25">
      <c r="A1506" s="553">
        <v>35066</v>
      </c>
      <c r="B1506" s="555">
        <v>987.65</v>
      </c>
    </row>
    <row r="1507" spans="1:2" ht="16.149999999999999" customHeight="1" x14ac:dyDescent="0.25">
      <c r="A1507" s="553">
        <v>35067</v>
      </c>
      <c r="B1507" s="554">
        <v>994.31</v>
      </c>
    </row>
    <row r="1508" spans="1:2" ht="16.149999999999999" customHeight="1" x14ac:dyDescent="0.25">
      <c r="A1508" s="553">
        <v>35068</v>
      </c>
      <c r="B1508" s="555">
        <v>994.5</v>
      </c>
    </row>
    <row r="1509" spans="1:2" ht="16.149999999999999" customHeight="1" x14ac:dyDescent="0.25">
      <c r="A1509" s="553">
        <v>35069</v>
      </c>
      <c r="B1509" s="554">
        <v>998.68</v>
      </c>
    </row>
    <row r="1510" spans="1:2" ht="16.149999999999999" customHeight="1" x14ac:dyDescent="0.25">
      <c r="A1510" s="553">
        <v>35070</v>
      </c>
      <c r="B1510" s="555">
        <v>997.06</v>
      </c>
    </row>
    <row r="1511" spans="1:2" ht="16.149999999999999" customHeight="1" x14ac:dyDescent="0.25">
      <c r="A1511" s="553">
        <v>35071</v>
      </c>
      <c r="B1511" s="554">
        <v>997.06</v>
      </c>
    </row>
    <row r="1512" spans="1:2" ht="16.149999999999999" customHeight="1" x14ac:dyDescent="0.25">
      <c r="A1512" s="553">
        <v>35072</v>
      </c>
      <c r="B1512" s="555">
        <v>997.06</v>
      </c>
    </row>
    <row r="1513" spans="1:2" ht="16.149999999999999" customHeight="1" x14ac:dyDescent="0.25">
      <c r="A1513" s="553">
        <v>35073</v>
      </c>
      <c r="B1513" s="554">
        <v>997.06</v>
      </c>
    </row>
    <row r="1514" spans="1:2" ht="16.149999999999999" customHeight="1" x14ac:dyDescent="0.25">
      <c r="A1514" s="553">
        <v>35074</v>
      </c>
      <c r="B1514" s="555">
        <v>1003.44</v>
      </c>
    </row>
    <row r="1515" spans="1:2" ht="16.149999999999999" customHeight="1" x14ac:dyDescent="0.25">
      <c r="A1515" s="553">
        <v>35075</v>
      </c>
      <c r="B1515" s="554">
        <v>1003.86</v>
      </c>
    </row>
    <row r="1516" spans="1:2" ht="16.149999999999999" customHeight="1" x14ac:dyDescent="0.25">
      <c r="A1516" s="553">
        <v>35076</v>
      </c>
      <c r="B1516" s="555">
        <v>1002.59</v>
      </c>
    </row>
    <row r="1517" spans="1:2" ht="16.149999999999999" customHeight="1" x14ac:dyDescent="0.25">
      <c r="A1517" s="553">
        <v>35077</v>
      </c>
      <c r="B1517" s="554">
        <v>1005.63</v>
      </c>
    </row>
    <row r="1518" spans="1:2" ht="16.149999999999999" customHeight="1" x14ac:dyDescent="0.25">
      <c r="A1518" s="553">
        <v>35078</v>
      </c>
      <c r="B1518" s="555">
        <v>1005.63</v>
      </c>
    </row>
    <row r="1519" spans="1:2" ht="16.149999999999999" customHeight="1" x14ac:dyDescent="0.25">
      <c r="A1519" s="553">
        <v>35079</v>
      </c>
      <c r="B1519" s="554">
        <v>1005.63</v>
      </c>
    </row>
    <row r="1520" spans="1:2" ht="16.149999999999999" customHeight="1" x14ac:dyDescent="0.25">
      <c r="A1520" s="553">
        <v>35080</v>
      </c>
      <c r="B1520" s="555">
        <v>1011.59</v>
      </c>
    </row>
    <row r="1521" spans="1:2" ht="16.149999999999999" customHeight="1" x14ac:dyDescent="0.25">
      <c r="A1521" s="553">
        <v>35081</v>
      </c>
      <c r="B1521" s="554">
        <v>1011.72</v>
      </c>
    </row>
    <row r="1522" spans="1:2" ht="16.149999999999999" customHeight="1" x14ac:dyDescent="0.25">
      <c r="A1522" s="553">
        <v>35082</v>
      </c>
      <c r="B1522" s="555">
        <v>1010.34</v>
      </c>
    </row>
    <row r="1523" spans="1:2" ht="16.149999999999999" customHeight="1" x14ac:dyDescent="0.25">
      <c r="A1523" s="553">
        <v>35083</v>
      </c>
      <c r="B1523" s="554">
        <v>1015.1</v>
      </c>
    </row>
    <row r="1524" spans="1:2" ht="16.149999999999999" customHeight="1" x14ac:dyDescent="0.25">
      <c r="A1524" s="553">
        <v>35084</v>
      </c>
      <c r="B1524" s="555">
        <v>1018.99</v>
      </c>
    </row>
    <row r="1525" spans="1:2" ht="16.149999999999999" customHeight="1" x14ac:dyDescent="0.25">
      <c r="A1525" s="553">
        <v>35085</v>
      </c>
      <c r="B1525" s="554">
        <v>1018.99</v>
      </c>
    </row>
    <row r="1526" spans="1:2" ht="16.149999999999999" customHeight="1" x14ac:dyDescent="0.25">
      <c r="A1526" s="553">
        <v>35086</v>
      </c>
      <c r="B1526" s="555">
        <v>1018.99</v>
      </c>
    </row>
    <row r="1527" spans="1:2" ht="16.149999999999999" customHeight="1" x14ac:dyDescent="0.25">
      <c r="A1527" s="553">
        <v>35087</v>
      </c>
      <c r="B1527" s="554">
        <v>1019.17</v>
      </c>
    </row>
    <row r="1528" spans="1:2" ht="16.149999999999999" customHeight="1" x14ac:dyDescent="0.25">
      <c r="A1528" s="553">
        <v>35088</v>
      </c>
      <c r="B1528" s="555">
        <v>1024.8900000000001</v>
      </c>
    </row>
    <row r="1529" spans="1:2" ht="16.149999999999999" customHeight="1" x14ac:dyDescent="0.25">
      <c r="A1529" s="553">
        <v>35089</v>
      </c>
      <c r="B1529" s="554">
        <v>1026.08</v>
      </c>
    </row>
    <row r="1530" spans="1:2" ht="16.149999999999999" customHeight="1" x14ac:dyDescent="0.25">
      <c r="A1530" s="553">
        <v>35090</v>
      </c>
      <c r="B1530" s="555">
        <v>1026.78</v>
      </c>
    </row>
    <row r="1531" spans="1:2" ht="16.149999999999999" customHeight="1" x14ac:dyDescent="0.25">
      <c r="A1531" s="553">
        <v>35091</v>
      </c>
      <c r="B1531" s="554">
        <v>1026.8900000000001</v>
      </c>
    </row>
    <row r="1532" spans="1:2" ht="16.149999999999999" customHeight="1" x14ac:dyDescent="0.25">
      <c r="A1532" s="553">
        <v>35092</v>
      </c>
      <c r="B1532" s="555">
        <v>1026.8900000000001</v>
      </c>
    </row>
    <row r="1533" spans="1:2" ht="16.149999999999999" customHeight="1" x14ac:dyDescent="0.25">
      <c r="A1533" s="553">
        <v>35093</v>
      </c>
      <c r="B1533" s="554">
        <v>1026.8900000000001</v>
      </c>
    </row>
    <row r="1534" spans="1:2" ht="16.149999999999999" customHeight="1" x14ac:dyDescent="0.25">
      <c r="A1534" s="553">
        <v>35094</v>
      </c>
      <c r="B1534" s="555">
        <v>1027.6099999999999</v>
      </c>
    </row>
    <row r="1535" spans="1:2" ht="16.149999999999999" customHeight="1" x14ac:dyDescent="0.25">
      <c r="A1535" s="553">
        <v>35095</v>
      </c>
      <c r="B1535" s="554">
        <v>1028.1400000000001</v>
      </c>
    </row>
    <row r="1536" spans="1:2" ht="16.149999999999999" customHeight="1" x14ac:dyDescent="0.25">
      <c r="A1536" s="553">
        <v>35096</v>
      </c>
      <c r="B1536" s="555">
        <v>1026.3</v>
      </c>
    </row>
    <row r="1537" spans="1:2" ht="16.149999999999999" customHeight="1" x14ac:dyDescent="0.25">
      <c r="A1537" s="553">
        <v>35097</v>
      </c>
      <c r="B1537" s="554">
        <v>1024.8900000000001</v>
      </c>
    </row>
    <row r="1538" spans="1:2" ht="16.149999999999999" customHeight="1" x14ac:dyDescent="0.25">
      <c r="A1538" s="553">
        <v>35098</v>
      </c>
      <c r="B1538" s="555">
        <v>1021.29</v>
      </c>
    </row>
    <row r="1539" spans="1:2" ht="16.149999999999999" customHeight="1" x14ac:dyDescent="0.25">
      <c r="A1539" s="553">
        <v>35099</v>
      </c>
      <c r="B1539" s="554">
        <v>1021.29</v>
      </c>
    </row>
    <row r="1540" spans="1:2" ht="16.149999999999999" customHeight="1" x14ac:dyDescent="0.25">
      <c r="A1540" s="553">
        <v>35100</v>
      </c>
      <c r="B1540" s="555">
        <v>1021.29</v>
      </c>
    </row>
    <row r="1541" spans="1:2" ht="16.149999999999999" customHeight="1" x14ac:dyDescent="0.25">
      <c r="A1541" s="553">
        <v>35101</v>
      </c>
      <c r="B1541" s="554">
        <v>1022.93</v>
      </c>
    </row>
    <row r="1542" spans="1:2" ht="16.149999999999999" customHeight="1" x14ac:dyDescent="0.25">
      <c r="A1542" s="553">
        <v>35102</v>
      </c>
      <c r="B1542" s="555">
        <v>1021.3</v>
      </c>
    </row>
    <row r="1543" spans="1:2" ht="16.149999999999999" customHeight="1" x14ac:dyDescent="0.25">
      <c r="A1543" s="553">
        <v>35103</v>
      </c>
      <c r="B1543" s="554">
        <v>1022.28</v>
      </c>
    </row>
    <row r="1544" spans="1:2" ht="16.149999999999999" customHeight="1" x14ac:dyDescent="0.25">
      <c r="A1544" s="553">
        <v>35104</v>
      </c>
      <c r="B1544" s="555">
        <v>1024.17</v>
      </c>
    </row>
    <row r="1545" spans="1:2" ht="16.149999999999999" customHeight="1" x14ac:dyDescent="0.25">
      <c r="A1545" s="553">
        <v>35105</v>
      </c>
      <c r="B1545" s="554">
        <v>1023.07</v>
      </c>
    </row>
    <row r="1546" spans="1:2" ht="16.149999999999999" customHeight="1" x14ac:dyDescent="0.25">
      <c r="A1546" s="553">
        <v>35106</v>
      </c>
      <c r="B1546" s="555">
        <v>1023.07</v>
      </c>
    </row>
    <row r="1547" spans="1:2" ht="16.149999999999999" customHeight="1" x14ac:dyDescent="0.25">
      <c r="A1547" s="553">
        <v>35107</v>
      </c>
      <c r="B1547" s="554">
        <v>1023.07</v>
      </c>
    </row>
    <row r="1548" spans="1:2" ht="16.149999999999999" customHeight="1" x14ac:dyDescent="0.25">
      <c r="A1548" s="553">
        <v>35108</v>
      </c>
      <c r="B1548" s="555">
        <v>1027.54</v>
      </c>
    </row>
    <row r="1549" spans="1:2" ht="16.149999999999999" customHeight="1" x14ac:dyDescent="0.25">
      <c r="A1549" s="553">
        <v>35109</v>
      </c>
      <c r="B1549" s="554">
        <v>1028.58</v>
      </c>
    </row>
    <row r="1550" spans="1:2" ht="16.149999999999999" customHeight="1" x14ac:dyDescent="0.25">
      <c r="A1550" s="553">
        <v>35110</v>
      </c>
      <c r="B1550" s="555">
        <v>1027.57</v>
      </c>
    </row>
    <row r="1551" spans="1:2" ht="16.149999999999999" customHeight="1" x14ac:dyDescent="0.25">
      <c r="A1551" s="553">
        <v>35111</v>
      </c>
      <c r="B1551" s="554">
        <v>1030.67</v>
      </c>
    </row>
    <row r="1552" spans="1:2" ht="16.149999999999999" customHeight="1" x14ac:dyDescent="0.25">
      <c r="A1552" s="553">
        <v>35112</v>
      </c>
      <c r="B1552" s="555">
        <v>1029.5</v>
      </c>
    </row>
    <row r="1553" spans="1:2" ht="16.149999999999999" customHeight="1" x14ac:dyDescent="0.25">
      <c r="A1553" s="553">
        <v>35113</v>
      </c>
      <c r="B1553" s="554">
        <v>1029.5</v>
      </c>
    </row>
    <row r="1554" spans="1:2" ht="16.149999999999999" customHeight="1" x14ac:dyDescent="0.25">
      <c r="A1554" s="553">
        <v>35114</v>
      </c>
      <c r="B1554" s="555">
        <v>1029.5</v>
      </c>
    </row>
    <row r="1555" spans="1:2" ht="16.149999999999999" customHeight="1" x14ac:dyDescent="0.25">
      <c r="A1555" s="553">
        <v>35115</v>
      </c>
      <c r="B1555" s="554">
        <v>1033.4100000000001</v>
      </c>
    </row>
    <row r="1556" spans="1:2" ht="16.149999999999999" customHeight="1" x14ac:dyDescent="0.25">
      <c r="A1556" s="553">
        <v>35116</v>
      </c>
      <c r="B1556" s="555">
        <v>1034.3399999999999</v>
      </c>
    </row>
    <row r="1557" spans="1:2" ht="16.149999999999999" customHeight="1" x14ac:dyDescent="0.25">
      <c r="A1557" s="553">
        <v>35117</v>
      </c>
      <c r="B1557" s="554">
        <v>1035.43</v>
      </c>
    </row>
    <row r="1558" spans="1:2" ht="16.149999999999999" customHeight="1" x14ac:dyDescent="0.25">
      <c r="A1558" s="553">
        <v>35118</v>
      </c>
      <c r="B1558" s="555">
        <v>1035.04</v>
      </c>
    </row>
    <row r="1559" spans="1:2" ht="16.149999999999999" customHeight="1" x14ac:dyDescent="0.25">
      <c r="A1559" s="553">
        <v>35119</v>
      </c>
      <c r="B1559" s="554">
        <v>1036.71</v>
      </c>
    </row>
    <row r="1560" spans="1:2" ht="16.149999999999999" customHeight="1" x14ac:dyDescent="0.25">
      <c r="A1560" s="553">
        <v>35120</v>
      </c>
      <c r="B1560" s="555">
        <v>1036.71</v>
      </c>
    </row>
    <row r="1561" spans="1:2" ht="16.149999999999999" customHeight="1" x14ac:dyDescent="0.25">
      <c r="A1561" s="553">
        <v>35121</v>
      </c>
      <c r="B1561" s="554">
        <v>1036.71</v>
      </c>
    </row>
    <row r="1562" spans="1:2" ht="16.149999999999999" customHeight="1" x14ac:dyDescent="0.25">
      <c r="A1562" s="553">
        <v>35122</v>
      </c>
      <c r="B1562" s="555">
        <v>1038.49</v>
      </c>
    </row>
    <row r="1563" spans="1:2" ht="16.149999999999999" customHeight="1" x14ac:dyDescent="0.25">
      <c r="A1563" s="553">
        <v>35123</v>
      </c>
      <c r="B1563" s="554">
        <v>1039.06</v>
      </c>
    </row>
    <row r="1564" spans="1:2" ht="16.149999999999999" customHeight="1" x14ac:dyDescent="0.25">
      <c r="A1564" s="553">
        <v>35124</v>
      </c>
      <c r="B1564" s="555">
        <v>1039.81</v>
      </c>
    </row>
    <row r="1565" spans="1:2" ht="16.149999999999999" customHeight="1" x14ac:dyDescent="0.25">
      <c r="A1565" s="553">
        <v>35125</v>
      </c>
      <c r="B1565" s="554">
        <v>1039.9000000000001</v>
      </c>
    </row>
    <row r="1566" spans="1:2" ht="16.149999999999999" customHeight="1" x14ac:dyDescent="0.25">
      <c r="A1566" s="553">
        <v>35126</v>
      </c>
      <c r="B1566" s="555">
        <v>1040.7</v>
      </c>
    </row>
    <row r="1567" spans="1:2" ht="16.149999999999999" customHeight="1" x14ac:dyDescent="0.25">
      <c r="A1567" s="553">
        <v>35127</v>
      </c>
      <c r="B1567" s="554">
        <v>1040.7</v>
      </c>
    </row>
    <row r="1568" spans="1:2" ht="16.149999999999999" customHeight="1" x14ac:dyDescent="0.25">
      <c r="A1568" s="553">
        <v>35128</v>
      </c>
      <c r="B1568" s="555">
        <v>1040.7</v>
      </c>
    </row>
    <row r="1569" spans="1:2" ht="16.149999999999999" customHeight="1" x14ac:dyDescent="0.25">
      <c r="A1569" s="553">
        <v>35129</v>
      </c>
      <c r="B1569" s="554">
        <v>1041.28</v>
      </c>
    </row>
    <row r="1570" spans="1:2" ht="16.149999999999999" customHeight="1" x14ac:dyDescent="0.25">
      <c r="A1570" s="553">
        <v>35130</v>
      </c>
      <c r="B1570" s="555">
        <v>1041.83</v>
      </c>
    </row>
    <row r="1571" spans="1:2" ht="16.149999999999999" customHeight="1" x14ac:dyDescent="0.25">
      <c r="A1571" s="553">
        <v>35131</v>
      </c>
      <c r="B1571" s="554">
        <v>1042.03</v>
      </c>
    </row>
    <row r="1572" spans="1:2" ht="16.149999999999999" customHeight="1" x14ac:dyDescent="0.25">
      <c r="A1572" s="553">
        <v>35132</v>
      </c>
      <c r="B1572" s="555">
        <v>1042.6099999999999</v>
      </c>
    </row>
    <row r="1573" spans="1:2" ht="16.149999999999999" customHeight="1" x14ac:dyDescent="0.25">
      <c r="A1573" s="553">
        <v>35133</v>
      </c>
      <c r="B1573" s="554">
        <v>1042.42</v>
      </c>
    </row>
    <row r="1574" spans="1:2" ht="16.149999999999999" customHeight="1" x14ac:dyDescent="0.25">
      <c r="A1574" s="553">
        <v>35134</v>
      </c>
      <c r="B1574" s="555">
        <v>1042.42</v>
      </c>
    </row>
    <row r="1575" spans="1:2" ht="16.149999999999999" customHeight="1" x14ac:dyDescent="0.25">
      <c r="A1575" s="553">
        <v>35135</v>
      </c>
      <c r="B1575" s="554">
        <v>1042.42</v>
      </c>
    </row>
    <row r="1576" spans="1:2" ht="16.149999999999999" customHeight="1" x14ac:dyDescent="0.25">
      <c r="A1576" s="553">
        <v>35136</v>
      </c>
      <c r="B1576" s="555">
        <v>1043.5</v>
      </c>
    </row>
    <row r="1577" spans="1:2" ht="16.149999999999999" customHeight="1" x14ac:dyDescent="0.25">
      <c r="A1577" s="553">
        <v>35137</v>
      </c>
      <c r="B1577" s="554">
        <v>1044.07</v>
      </c>
    </row>
    <row r="1578" spans="1:2" ht="16.149999999999999" customHeight="1" x14ac:dyDescent="0.25">
      <c r="A1578" s="553">
        <v>35138</v>
      </c>
      <c r="B1578" s="555">
        <v>1044.99</v>
      </c>
    </row>
    <row r="1579" spans="1:2" ht="16.149999999999999" customHeight="1" x14ac:dyDescent="0.25">
      <c r="A1579" s="553">
        <v>35139</v>
      </c>
      <c r="B1579" s="554">
        <v>1045.44</v>
      </c>
    </row>
    <row r="1580" spans="1:2" ht="16.149999999999999" customHeight="1" x14ac:dyDescent="0.25">
      <c r="A1580" s="553">
        <v>35140</v>
      </c>
      <c r="B1580" s="555">
        <v>1046.0899999999999</v>
      </c>
    </row>
    <row r="1581" spans="1:2" ht="16.149999999999999" customHeight="1" x14ac:dyDescent="0.25">
      <c r="A1581" s="553">
        <v>35141</v>
      </c>
      <c r="B1581" s="554">
        <v>1046.0899999999999</v>
      </c>
    </row>
    <row r="1582" spans="1:2" ht="16.149999999999999" customHeight="1" x14ac:dyDescent="0.25">
      <c r="A1582" s="553">
        <v>35142</v>
      </c>
      <c r="B1582" s="555">
        <v>1046.0899999999999</v>
      </c>
    </row>
    <row r="1583" spans="1:2" ht="16.149999999999999" customHeight="1" x14ac:dyDescent="0.25">
      <c r="A1583" s="553">
        <v>35143</v>
      </c>
      <c r="B1583" s="554">
        <v>1046.76</v>
      </c>
    </row>
    <row r="1584" spans="1:2" ht="16.149999999999999" customHeight="1" x14ac:dyDescent="0.25">
      <c r="A1584" s="553">
        <v>35144</v>
      </c>
      <c r="B1584" s="555">
        <v>1047.24</v>
      </c>
    </row>
    <row r="1585" spans="1:2" ht="16.149999999999999" customHeight="1" x14ac:dyDescent="0.25">
      <c r="A1585" s="553">
        <v>35145</v>
      </c>
      <c r="B1585" s="554">
        <v>1047.6500000000001</v>
      </c>
    </row>
    <row r="1586" spans="1:2" ht="16.149999999999999" customHeight="1" x14ac:dyDescent="0.25">
      <c r="A1586" s="553">
        <v>35146</v>
      </c>
      <c r="B1586" s="555">
        <v>1048.4000000000001</v>
      </c>
    </row>
    <row r="1587" spans="1:2" ht="16.149999999999999" customHeight="1" x14ac:dyDescent="0.25">
      <c r="A1587" s="553">
        <v>35147</v>
      </c>
      <c r="B1587" s="554">
        <v>1048</v>
      </c>
    </row>
    <row r="1588" spans="1:2" ht="16.149999999999999" customHeight="1" x14ac:dyDescent="0.25">
      <c r="A1588" s="553">
        <v>35148</v>
      </c>
      <c r="B1588" s="555">
        <v>1048</v>
      </c>
    </row>
    <row r="1589" spans="1:2" ht="16.149999999999999" customHeight="1" x14ac:dyDescent="0.25">
      <c r="A1589" s="553">
        <v>35149</v>
      </c>
      <c r="B1589" s="554">
        <v>1048</v>
      </c>
    </row>
    <row r="1590" spans="1:2" ht="16.149999999999999" customHeight="1" x14ac:dyDescent="0.25">
      <c r="A1590" s="553">
        <v>35150</v>
      </c>
      <c r="B1590" s="555">
        <v>1048</v>
      </c>
    </row>
    <row r="1591" spans="1:2" ht="16.149999999999999" customHeight="1" x14ac:dyDescent="0.25">
      <c r="A1591" s="553">
        <v>35151</v>
      </c>
      <c r="B1591" s="554">
        <v>1049.08</v>
      </c>
    </row>
    <row r="1592" spans="1:2" ht="16.149999999999999" customHeight="1" x14ac:dyDescent="0.25">
      <c r="A1592" s="553">
        <v>35152</v>
      </c>
      <c r="B1592" s="555">
        <v>1049.22</v>
      </c>
    </row>
    <row r="1593" spans="1:2" ht="16.149999999999999" customHeight="1" x14ac:dyDescent="0.25">
      <c r="A1593" s="553">
        <v>35153</v>
      </c>
      <c r="B1593" s="554">
        <v>1048.42</v>
      </c>
    </row>
    <row r="1594" spans="1:2" ht="16.149999999999999" customHeight="1" x14ac:dyDescent="0.25">
      <c r="A1594" s="553">
        <v>35154</v>
      </c>
      <c r="B1594" s="555">
        <v>1046</v>
      </c>
    </row>
    <row r="1595" spans="1:2" ht="16.149999999999999" customHeight="1" x14ac:dyDescent="0.25">
      <c r="A1595" s="553">
        <v>35155</v>
      </c>
      <c r="B1595" s="554">
        <v>1046</v>
      </c>
    </row>
    <row r="1596" spans="1:2" ht="16.149999999999999" customHeight="1" x14ac:dyDescent="0.25">
      <c r="A1596" s="553">
        <v>35156</v>
      </c>
      <c r="B1596" s="555">
        <v>1046</v>
      </c>
    </row>
    <row r="1597" spans="1:2" ht="16.149999999999999" customHeight="1" x14ac:dyDescent="0.25">
      <c r="A1597" s="553">
        <v>35157</v>
      </c>
      <c r="B1597" s="554">
        <v>1042.2</v>
      </c>
    </row>
    <row r="1598" spans="1:2" ht="16.149999999999999" customHeight="1" x14ac:dyDescent="0.25">
      <c r="A1598" s="553">
        <v>35158</v>
      </c>
      <c r="B1598" s="555">
        <v>1045.23</v>
      </c>
    </row>
    <row r="1599" spans="1:2" ht="16.149999999999999" customHeight="1" x14ac:dyDescent="0.25">
      <c r="A1599" s="553">
        <v>35159</v>
      </c>
      <c r="B1599" s="554">
        <v>1046.92</v>
      </c>
    </row>
    <row r="1600" spans="1:2" ht="16.149999999999999" customHeight="1" x14ac:dyDescent="0.25">
      <c r="A1600" s="553">
        <v>35160</v>
      </c>
      <c r="B1600" s="555">
        <v>1046.92</v>
      </c>
    </row>
    <row r="1601" spans="1:2" ht="16.149999999999999" customHeight="1" x14ac:dyDescent="0.25">
      <c r="A1601" s="553">
        <v>35161</v>
      </c>
      <c r="B1601" s="554">
        <v>1046.92</v>
      </c>
    </row>
    <row r="1602" spans="1:2" ht="16.149999999999999" customHeight="1" x14ac:dyDescent="0.25">
      <c r="A1602" s="553">
        <v>35162</v>
      </c>
      <c r="B1602" s="555">
        <v>1046.92</v>
      </c>
    </row>
    <row r="1603" spans="1:2" ht="16.149999999999999" customHeight="1" x14ac:dyDescent="0.25">
      <c r="A1603" s="553">
        <v>35163</v>
      </c>
      <c r="B1603" s="554">
        <v>1046.92</v>
      </c>
    </row>
    <row r="1604" spans="1:2" ht="16.149999999999999" customHeight="1" x14ac:dyDescent="0.25">
      <c r="A1604" s="553">
        <v>35164</v>
      </c>
      <c r="B1604" s="555">
        <v>1050.1199999999999</v>
      </c>
    </row>
    <row r="1605" spans="1:2" ht="16.149999999999999" customHeight="1" x14ac:dyDescent="0.25">
      <c r="A1605" s="553">
        <v>35165</v>
      </c>
      <c r="B1605" s="554">
        <v>1047.3499999999999</v>
      </c>
    </row>
    <row r="1606" spans="1:2" ht="16.149999999999999" customHeight="1" x14ac:dyDescent="0.25">
      <c r="A1606" s="553">
        <v>35166</v>
      </c>
      <c r="B1606" s="555">
        <v>1046.55</v>
      </c>
    </row>
    <row r="1607" spans="1:2" ht="16.149999999999999" customHeight="1" x14ac:dyDescent="0.25">
      <c r="A1607" s="553">
        <v>35167</v>
      </c>
      <c r="B1607" s="554">
        <v>1047.48</v>
      </c>
    </row>
    <row r="1608" spans="1:2" ht="16.149999999999999" customHeight="1" x14ac:dyDescent="0.25">
      <c r="A1608" s="553">
        <v>35168</v>
      </c>
      <c r="B1608" s="555">
        <v>1048.8900000000001</v>
      </c>
    </row>
    <row r="1609" spans="1:2" ht="16.149999999999999" customHeight="1" x14ac:dyDescent="0.25">
      <c r="A1609" s="553">
        <v>35169</v>
      </c>
      <c r="B1609" s="554">
        <v>1048.8900000000001</v>
      </c>
    </row>
    <row r="1610" spans="1:2" ht="16.149999999999999" customHeight="1" x14ac:dyDescent="0.25">
      <c r="A1610" s="553">
        <v>35170</v>
      </c>
      <c r="B1610" s="555">
        <v>1048.8900000000001</v>
      </c>
    </row>
    <row r="1611" spans="1:2" ht="16.149999999999999" customHeight="1" x14ac:dyDescent="0.25">
      <c r="A1611" s="553">
        <v>35171</v>
      </c>
      <c r="B1611" s="554">
        <v>1050.73</v>
      </c>
    </row>
    <row r="1612" spans="1:2" ht="16.149999999999999" customHeight="1" x14ac:dyDescent="0.25">
      <c r="A1612" s="553">
        <v>35172</v>
      </c>
      <c r="B1612" s="555">
        <v>1054.4100000000001</v>
      </c>
    </row>
    <row r="1613" spans="1:2" ht="16.149999999999999" customHeight="1" x14ac:dyDescent="0.25">
      <c r="A1613" s="553">
        <v>35173</v>
      </c>
      <c r="B1613" s="554">
        <v>1054.03</v>
      </c>
    </row>
    <row r="1614" spans="1:2" ht="16.149999999999999" customHeight="1" x14ac:dyDescent="0.25">
      <c r="A1614" s="553">
        <v>35174</v>
      </c>
      <c r="B1614" s="555">
        <v>1052.9000000000001</v>
      </c>
    </row>
    <row r="1615" spans="1:2" ht="16.149999999999999" customHeight="1" x14ac:dyDescent="0.25">
      <c r="A1615" s="553">
        <v>35175</v>
      </c>
      <c r="B1615" s="554">
        <v>1053.5899999999999</v>
      </c>
    </row>
    <row r="1616" spans="1:2" ht="16.149999999999999" customHeight="1" x14ac:dyDescent="0.25">
      <c r="A1616" s="553">
        <v>35176</v>
      </c>
      <c r="B1616" s="555">
        <v>1053.5899999999999</v>
      </c>
    </row>
    <row r="1617" spans="1:2" ht="16.149999999999999" customHeight="1" x14ac:dyDescent="0.25">
      <c r="A1617" s="553">
        <v>35177</v>
      </c>
      <c r="B1617" s="554">
        <v>1053.5899999999999</v>
      </c>
    </row>
    <row r="1618" spans="1:2" ht="16.149999999999999" customHeight="1" x14ac:dyDescent="0.25">
      <c r="A1618" s="553">
        <v>35178</v>
      </c>
      <c r="B1618" s="555">
        <v>1054.43</v>
      </c>
    </row>
    <row r="1619" spans="1:2" ht="16.149999999999999" customHeight="1" x14ac:dyDescent="0.25">
      <c r="A1619" s="553">
        <v>35179</v>
      </c>
      <c r="B1619" s="554">
        <v>1055.31</v>
      </c>
    </row>
    <row r="1620" spans="1:2" ht="16.149999999999999" customHeight="1" x14ac:dyDescent="0.25">
      <c r="A1620" s="553">
        <v>35180</v>
      </c>
      <c r="B1620" s="555">
        <v>1054.53</v>
      </c>
    </row>
    <row r="1621" spans="1:2" ht="16.149999999999999" customHeight="1" x14ac:dyDescent="0.25">
      <c r="A1621" s="553">
        <v>35181</v>
      </c>
      <c r="B1621" s="554">
        <v>1054.29</v>
      </c>
    </row>
    <row r="1622" spans="1:2" ht="16.149999999999999" customHeight="1" x14ac:dyDescent="0.25">
      <c r="A1622" s="553">
        <v>35182</v>
      </c>
      <c r="B1622" s="555">
        <v>1054.8</v>
      </c>
    </row>
    <row r="1623" spans="1:2" ht="16.149999999999999" customHeight="1" x14ac:dyDescent="0.25">
      <c r="A1623" s="553">
        <v>35183</v>
      </c>
      <c r="B1623" s="554">
        <v>1054.8</v>
      </c>
    </row>
    <row r="1624" spans="1:2" ht="16.149999999999999" customHeight="1" x14ac:dyDescent="0.25">
      <c r="A1624" s="553">
        <v>35184</v>
      </c>
      <c r="B1624" s="555">
        <v>1054.8</v>
      </c>
    </row>
    <row r="1625" spans="1:2" ht="16.149999999999999" customHeight="1" x14ac:dyDescent="0.25">
      <c r="A1625" s="553">
        <v>35185</v>
      </c>
      <c r="B1625" s="554">
        <v>1058.9000000000001</v>
      </c>
    </row>
    <row r="1626" spans="1:2" ht="16.149999999999999" customHeight="1" x14ac:dyDescent="0.25">
      <c r="A1626" s="553">
        <v>35186</v>
      </c>
      <c r="B1626" s="555">
        <v>1061.55</v>
      </c>
    </row>
    <row r="1627" spans="1:2" ht="16.149999999999999" customHeight="1" x14ac:dyDescent="0.25">
      <c r="A1627" s="553">
        <v>35187</v>
      </c>
      <c r="B1627" s="554">
        <v>1061.55</v>
      </c>
    </row>
    <row r="1628" spans="1:2" ht="16.149999999999999" customHeight="1" x14ac:dyDescent="0.25">
      <c r="A1628" s="553">
        <v>35188</v>
      </c>
      <c r="B1628" s="555">
        <v>1062.56</v>
      </c>
    </row>
    <row r="1629" spans="1:2" ht="16.149999999999999" customHeight="1" x14ac:dyDescent="0.25">
      <c r="A1629" s="553">
        <v>35189</v>
      </c>
      <c r="B1629" s="554">
        <v>1062.4000000000001</v>
      </c>
    </row>
    <row r="1630" spans="1:2" ht="16.149999999999999" customHeight="1" x14ac:dyDescent="0.25">
      <c r="A1630" s="553">
        <v>35190</v>
      </c>
      <c r="B1630" s="555">
        <v>1062.4000000000001</v>
      </c>
    </row>
    <row r="1631" spans="1:2" ht="16.149999999999999" customHeight="1" x14ac:dyDescent="0.25">
      <c r="A1631" s="553">
        <v>35191</v>
      </c>
      <c r="B1631" s="554">
        <v>1062.4000000000001</v>
      </c>
    </row>
    <row r="1632" spans="1:2" ht="16.149999999999999" customHeight="1" x14ac:dyDescent="0.25">
      <c r="A1632" s="553">
        <v>35192</v>
      </c>
      <c r="B1632" s="555">
        <v>1063.4100000000001</v>
      </c>
    </row>
    <row r="1633" spans="1:2" ht="16.149999999999999" customHeight="1" x14ac:dyDescent="0.25">
      <c r="A1633" s="553">
        <v>35193</v>
      </c>
      <c r="B1633" s="554">
        <v>1063.53</v>
      </c>
    </row>
    <row r="1634" spans="1:2" ht="16.149999999999999" customHeight="1" x14ac:dyDescent="0.25">
      <c r="A1634" s="553">
        <v>35194</v>
      </c>
      <c r="B1634" s="555">
        <v>1061.6300000000001</v>
      </c>
    </row>
    <row r="1635" spans="1:2" ht="16.149999999999999" customHeight="1" x14ac:dyDescent="0.25">
      <c r="A1635" s="553">
        <v>35195</v>
      </c>
      <c r="B1635" s="554">
        <v>1061.0999999999999</v>
      </c>
    </row>
    <row r="1636" spans="1:2" ht="16.149999999999999" customHeight="1" x14ac:dyDescent="0.25">
      <c r="A1636" s="553">
        <v>35196</v>
      </c>
      <c r="B1636" s="555">
        <v>1062.08</v>
      </c>
    </row>
    <row r="1637" spans="1:2" ht="16.149999999999999" customHeight="1" x14ac:dyDescent="0.25">
      <c r="A1637" s="553">
        <v>35197</v>
      </c>
      <c r="B1637" s="554">
        <v>1062.08</v>
      </c>
    </row>
    <row r="1638" spans="1:2" ht="16.149999999999999" customHeight="1" x14ac:dyDescent="0.25">
      <c r="A1638" s="553">
        <v>35198</v>
      </c>
      <c r="B1638" s="555">
        <v>1062.08</v>
      </c>
    </row>
    <row r="1639" spans="1:2" ht="16.149999999999999" customHeight="1" x14ac:dyDescent="0.25">
      <c r="A1639" s="553">
        <v>35199</v>
      </c>
      <c r="B1639" s="554">
        <v>1065.78</v>
      </c>
    </row>
    <row r="1640" spans="1:2" ht="16.149999999999999" customHeight="1" x14ac:dyDescent="0.25">
      <c r="A1640" s="553">
        <v>35200</v>
      </c>
      <c r="B1640" s="555">
        <v>1066.24</v>
      </c>
    </row>
    <row r="1641" spans="1:2" ht="16.149999999999999" customHeight="1" x14ac:dyDescent="0.25">
      <c r="A1641" s="553">
        <v>35201</v>
      </c>
      <c r="B1641" s="554">
        <v>1066.6099999999999</v>
      </c>
    </row>
    <row r="1642" spans="1:2" ht="16.149999999999999" customHeight="1" x14ac:dyDescent="0.25">
      <c r="A1642" s="553">
        <v>35202</v>
      </c>
      <c r="B1642" s="555">
        <v>1065.8800000000001</v>
      </c>
    </row>
    <row r="1643" spans="1:2" ht="16.149999999999999" customHeight="1" x14ac:dyDescent="0.25">
      <c r="A1643" s="553">
        <v>35203</v>
      </c>
      <c r="B1643" s="554">
        <v>1066.47</v>
      </c>
    </row>
    <row r="1644" spans="1:2" ht="16.149999999999999" customHeight="1" x14ac:dyDescent="0.25">
      <c r="A1644" s="553">
        <v>35204</v>
      </c>
      <c r="B1644" s="555">
        <v>1066.47</v>
      </c>
    </row>
    <row r="1645" spans="1:2" ht="16.149999999999999" customHeight="1" x14ac:dyDescent="0.25">
      <c r="A1645" s="553">
        <v>35205</v>
      </c>
      <c r="B1645" s="554">
        <v>1066.47</v>
      </c>
    </row>
    <row r="1646" spans="1:2" ht="16.149999999999999" customHeight="1" x14ac:dyDescent="0.25">
      <c r="A1646" s="553">
        <v>35206</v>
      </c>
      <c r="B1646" s="555">
        <v>1066.47</v>
      </c>
    </row>
    <row r="1647" spans="1:2" ht="16.149999999999999" customHeight="1" x14ac:dyDescent="0.25">
      <c r="A1647" s="553">
        <v>35207</v>
      </c>
      <c r="B1647" s="554">
        <v>1068.18</v>
      </c>
    </row>
    <row r="1648" spans="1:2" ht="16.149999999999999" customHeight="1" x14ac:dyDescent="0.25">
      <c r="A1648" s="553">
        <v>35208</v>
      </c>
      <c r="B1648" s="555">
        <v>1068.9100000000001</v>
      </c>
    </row>
    <row r="1649" spans="1:2" ht="16.149999999999999" customHeight="1" x14ac:dyDescent="0.25">
      <c r="A1649" s="553">
        <v>35209</v>
      </c>
      <c r="B1649" s="554">
        <v>1069.47</v>
      </c>
    </row>
    <row r="1650" spans="1:2" ht="16.149999999999999" customHeight="1" x14ac:dyDescent="0.25">
      <c r="A1650" s="553">
        <v>35210</v>
      </c>
      <c r="B1650" s="555">
        <v>1068.94</v>
      </c>
    </row>
    <row r="1651" spans="1:2" ht="16.149999999999999" customHeight="1" x14ac:dyDescent="0.25">
      <c r="A1651" s="553">
        <v>35211</v>
      </c>
      <c r="B1651" s="554">
        <v>1068.94</v>
      </c>
    </row>
    <row r="1652" spans="1:2" ht="16.149999999999999" customHeight="1" x14ac:dyDescent="0.25">
      <c r="A1652" s="553">
        <v>35212</v>
      </c>
      <c r="B1652" s="555">
        <v>1068.94</v>
      </c>
    </row>
    <row r="1653" spans="1:2" ht="16.149999999999999" customHeight="1" x14ac:dyDescent="0.25">
      <c r="A1653" s="553">
        <v>35213</v>
      </c>
      <c r="B1653" s="554">
        <v>1069.8</v>
      </c>
    </row>
    <row r="1654" spans="1:2" ht="16.149999999999999" customHeight="1" x14ac:dyDescent="0.25">
      <c r="A1654" s="553">
        <v>35214</v>
      </c>
      <c r="B1654" s="555">
        <v>1071.19</v>
      </c>
    </row>
    <row r="1655" spans="1:2" ht="16.149999999999999" customHeight="1" x14ac:dyDescent="0.25">
      <c r="A1655" s="553">
        <v>35215</v>
      </c>
      <c r="B1655" s="554">
        <v>1072.24</v>
      </c>
    </row>
    <row r="1656" spans="1:2" ht="16.149999999999999" customHeight="1" x14ac:dyDescent="0.25">
      <c r="A1656" s="553">
        <v>35216</v>
      </c>
      <c r="B1656" s="555">
        <v>1073.06</v>
      </c>
    </row>
    <row r="1657" spans="1:2" ht="16.149999999999999" customHeight="1" x14ac:dyDescent="0.25">
      <c r="A1657" s="553">
        <v>35217</v>
      </c>
      <c r="B1657" s="554">
        <v>1072.5899999999999</v>
      </c>
    </row>
    <row r="1658" spans="1:2" ht="16.149999999999999" customHeight="1" x14ac:dyDescent="0.25">
      <c r="A1658" s="553">
        <v>35218</v>
      </c>
      <c r="B1658" s="555">
        <v>1072.5899999999999</v>
      </c>
    </row>
    <row r="1659" spans="1:2" ht="16.149999999999999" customHeight="1" x14ac:dyDescent="0.25">
      <c r="A1659" s="553">
        <v>35219</v>
      </c>
      <c r="B1659" s="554">
        <v>1072.5899999999999</v>
      </c>
    </row>
    <row r="1660" spans="1:2" ht="16.149999999999999" customHeight="1" x14ac:dyDescent="0.25">
      <c r="A1660" s="553">
        <v>35220</v>
      </c>
      <c r="B1660" s="555">
        <v>1074.7</v>
      </c>
    </row>
    <row r="1661" spans="1:2" ht="16.149999999999999" customHeight="1" x14ac:dyDescent="0.25">
      <c r="A1661" s="553">
        <v>35221</v>
      </c>
      <c r="B1661" s="554">
        <v>1074.72</v>
      </c>
    </row>
    <row r="1662" spans="1:2" ht="16.149999999999999" customHeight="1" x14ac:dyDescent="0.25">
      <c r="A1662" s="553">
        <v>35222</v>
      </c>
      <c r="B1662" s="555">
        <v>1074.27</v>
      </c>
    </row>
    <row r="1663" spans="1:2" ht="16.149999999999999" customHeight="1" x14ac:dyDescent="0.25">
      <c r="A1663" s="553">
        <v>35223</v>
      </c>
      <c r="B1663" s="554">
        <v>1072.95</v>
      </c>
    </row>
    <row r="1664" spans="1:2" ht="16.149999999999999" customHeight="1" x14ac:dyDescent="0.25">
      <c r="A1664" s="553">
        <v>35224</v>
      </c>
      <c r="B1664" s="555">
        <v>1073.06</v>
      </c>
    </row>
    <row r="1665" spans="1:2" ht="16.149999999999999" customHeight="1" x14ac:dyDescent="0.25">
      <c r="A1665" s="553">
        <v>35225</v>
      </c>
      <c r="B1665" s="554">
        <v>1073.06</v>
      </c>
    </row>
    <row r="1666" spans="1:2" ht="16.149999999999999" customHeight="1" x14ac:dyDescent="0.25">
      <c r="A1666" s="553">
        <v>35226</v>
      </c>
      <c r="B1666" s="555">
        <v>1073.06</v>
      </c>
    </row>
    <row r="1667" spans="1:2" ht="16.149999999999999" customHeight="1" x14ac:dyDescent="0.25">
      <c r="A1667" s="553">
        <v>35227</v>
      </c>
      <c r="B1667" s="554">
        <v>1073.06</v>
      </c>
    </row>
    <row r="1668" spans="1:2" ht="16.149999999999999" customHeight="1" x14ac:dyDescent="0.25">
      <c r="A1668" s="553">
        <v>35228</v>
      </c>
      <c r="B1668" s="555">
        <v>1073.6500000000001</v>
      </c>
    </row>
    <row r="1669" spans="1:2" ht="16.149999999999999" customHeight="1" x14ac:dyDescent="0.25">
      <c r="A1669" s="553">
        <v>35229</v>
      </c>
      <c r="B1669" s="554">
        <v>1070.8</v>
      </c>
    </row>
    <row r="1670" spans="1:2" ht="16.149999999999999" customHeight="1" x14ac:dyDescent="0.25">
      <c r="A1670" s="553">
        <v>35230</v>
      </c>
      <c r="B1670" s="555">
        <v>1072.3399999999999</v>
      </c>
    </row>
    <row r="1671" spans="1:2" ht="16.149999999999999" customHeight="1" x14ac:dyDescent="0.25">
      <c r="A1671" s="553">
        <v>35231</v>
      </c>
      <c r="B1671" s="554">
        <v>1071.3499999999999</v>
      </c>
    </row>
    <row r="1672" spans="1:2" ht="16.149999999999999" customHeight="1" x14ac:dyDescent="0.25">
      <c r="A1672" s="553">
        <v>35232</v>
      </c>
      <c r="B1672" s="555">
        <v>1071.3499999999999</v>
      </c>
    </row>
    <row r="1673" spans="1:2" ht="16.149999999999999" customHeight="1" x14ac:dyDescent="0.25">
      <c r="A1673" s="553">
        <v>35233</v>
      </c>
      <c r="B1673" s="554">
        <v>1071.3499999999999</v>
      </c>
    </row>
    <row r="1674" spans="1:2" ht="16.149999999999999" customHeight="1" x14ac:dyDescent="0.25">
      <c r="A1674" s="553">
        <v>35234</v>
      </c>
      <c r="B1674" s="555">
        <v>1071.3499999999999</v>
      </c>
    </row>
    <row r="1675" spans="1:2" ht="16.149999999999999" customHeight="1" x14ac:dyDescent="0.25">
      <c r="A1675" s="553">
        <v>35235</v>
      </c>
      <c r="B1675" s="554">
        <v>1072.74</v>
      </c>
    </row>
    <row r="1676" spans="1:2" ht="16.149999999999999" customHeight="1" x14ac:dyDescent="0.25">
      <c r="A1676" s="553">
        <v>35236</v>
      </c>
      <c r="B1676" s="555">
        <v>1070.94</v>
      </c>
    </row>
    <row r="1677" spans="1:2" ht="16.149999999999999" customHeight="1" x14ac:dyDescent="0.25">
      <c r="A1677" s="553">
        <v>35237</v>
      </c>
      <c r="B1677" s="554">
        <v>1070.8599999999999</v>
      </c>
    </row>
    <row r="1678" spans="1:2" ht="16.149999999999999" customHeight="1" x14ac:dyDescent="0.25">
      <c r="A1678" s="553">
        <v>35238</v>
      </c>
      <c r="B1678" s="555">
        <v>1068.2</v>
      </c>
    </row>
    <row r="1679" spans="1:2" ht="16.149999999999999" customHeight="1" x14ac:dyDescent="0.25">
      <c r="A1679" s="553">
        <v>35239</v>
      </c>
      <c r="B1679" s="554">
        <v>1068.2</v>
      </c>
    </row>
    <row r="1680" spans="1:2" ht="16.149999999999999" customHeight="1" x14ac:dyDescent="0.25">
      <c r="A1680" s="553">
        <v>35240</v>
      </c>
      <c r="B1680" s="555">
        <v>1068.2</v>
      </c>
    </row>
    <row r="1681" spans="1:2" ht="16.149999999999999" customHeight="1" x14ac:dyDescent="0.25">
      <c r="A1681" s="553">
        <v>35241</v>
      </c>
      <c r="B1681" s="554">
        <v>1070.25</v>
      </c>
    </row>
    <row r="1682" spans="1:2" ht="16.149999999999999" customHeight="1" x14ac:dyDescent="0.25">
      <c r="A1682" s="553">
        <v>35242</v>
      </c>
      <c r="B1682" s="555">
        <v>1069.81</v>
      </c>
    </row>
    <row r="1683" spans="1:2" ht="16.149999999999999" customHeight="1" x14ac:dyDescent="0.25">
      <c r="A1683" s="553">
        <v>35243</v>
      </c>
      <c r="B1683" s="554">
        <v>1072.3699999999999</v>
      </c>
    </row>
    <row r="1684" spans="1:2" ht="16.149999999999999" customHeight="1" x14ac:dyDescent="0.25">
      <c r="A1684" s="553">
        <v>35244</v>
      </c>
      <c r="B1684" s="555">
        <v>1069.73</v>
      </c>
    </row>
    <row r="1685" spans="1:2" ht="16.149999999999999" customHeight="1" x14ac:dyDescent="0.25">
      <c r="A1685" s="553">
        <v>35245</v>
      </c>
      <c r="B1685" s="554">
        <v>1069.1099999999999</v>
      </c>
    </row>
    <row r="1686" spans="1:2" ht="16.149999999999999" customHeight="1" x14ac:dyDescent="0.25">
      <c r="A1686" s="553">
        <v>35246</v>
      </c>
      <c r="B1686" s="555">
        <v>1069.1099999999999</v>
      </c>
    </row>
    <row r="1687" spans="1:2" ht="16.149999999999999" customHeight="1" x14ac:dyDescent="0.25">
      <c r="A1687" s="553">
        <v>35247</v>
      </c>
      <c r="B1687" s="554">
        <v>1069.1099999999999</v>
      </c>
    </row>
    <row r="1688" spans="1:2" ht="16.149999999999999" customHeight="1" x14ac:dyDescent="0.25">
      <c r="A1688" s="553">
        <v>35248</v>
      </c>
      <c r="B1688" s="555">
        <v>1069.1099999999999</v>
      </c>
    </row>
    <row r="1689" spans="1:2" ht="16.149999999999999" customHeight="1" x14ac:dyDescent="0.25">
      <c r="A1689" s="553">
        <v>35249</v>
      </c>
      <c r="B1689" s="554">
        <v>1070.55</v>
      </c>
    </row>
    <row r="1690" spans="1:2" ht="16.149999999999999" customHeight="1" x14ac:dyDescent="0.25">
      <c r="A1690" s="553">
        <v>35250</v>
      </c>
      <c r="B1690" s="555">
        <v>1068.1199999999999</v>
      </c>
    </row>
    <row r="1691" spans="1:2" ht="16.149999999999999" customHeight="1" x14ac:dyDescent="0.25">
      <c r="A1691" s="553">
        <v>35251</v>
      </c>
      <c r="B1691" s="554">
        <v>1068.3</v>
      </c>
    </row>
    <row r="1692" spans="1:2" ht="16.149999999999999" customHeight="1" x14ac:dyDescent="0.25">
      <c r="A1692" s="553">
        <v>35252</v>
      </c>
      <c r="B1692" s="555">
        <v>1067.3499999999999</v>
      </c>
    </row>
    <row r="1693" spans="1:2" ht="16.149999999999999" customHeight="1" x14ac:dyDescent="0.25">
      <c r="A1693" s="553">
        <v>35253</v>
      </c>
      <c r="B1693" s="554">
        <v>1067.3499999999999</v>
      </c>
    </row>
    <row r="1694" spans="1:2" ht="16.149999999999999" customHeight="1" x14ac:dyDescent="0.25">
      <c r="A1694" s="553">
        <v>35254</v>
      </c>
      <c r="B1694" s="555">
        <v>1067.3499999999999</v>
      </c>
    </row>
    <row r="1695" spans="1:2" ht="16.149999999999999" customHeight="1" x14ac:dyDescent="0.25">
      <c r="A1695" s="553">
        <v>35255</v>
      </c>
      <c r="B1695" s="554">
        <v>1068.17</v>
      </c>
    </row>
    <row r="1696" spans="1:2" ht="16.149999999999999" customHeight="1" x14ac:dyDescent="0.25">
      <c r="A1696" s="553">
        <v>35256</v>
      </c>
      <c r="B1696" s="555">
        <v>1067.97</v>
      </c>
    </row>
    <row r="1697" spans="1:2" ht="16.149999999999999" customHeight="1" x14ac:dyDescent="0.25">
      <c r="A1697" s="553">
        <v>35257</v>
      </c>
      <c r="B1697" s="554">
        <v>1065.6500000000001</v>
      </c>
    </row>
    <row r="1698" spans="1:2" ht="16.149999999999999" customHeight="1" x14ac:dyDescent="0.25">
      <c r="A1698" s="553">
        <v>35258</v>
      </c>
      <c r="B1698" s="555">
        <v>1061.79</v>
      </c>
    </row>
    <row r="1699" spans="1:2" ht="16.149999999999999" customHeight="1" x14ac:dyDescent="0.25">
      <c r="A1699" s="553">
        <v>35259</v>
      </c>
      <c r="B1699" s="554">
        <v>1061.99</v>
      </c>
    </row>
    <row r="1700" spans="1:2" ht="16.149999999999999" customHeight="1" x14ac:dyDescent="0.25">
      <c r="A1700" s="553">
        <v>35260</v>
      </c>
      <c r="B1700" s="555">
        <v>1061.99</v>
      </c>
    </row>
    <row r="1701" spans="1:2" ht="16.149999999999999" customHeight="1" x14ac:dyDescent="0.25">
      <c r="A1701" s="553">
        <v>35261</v>
      </c>
      <c r="B1701" s="554">
        <v>1061.99</v>
      </c>
    </row>
    <row r="1702" spans="1:2" ht="16.149999999999999" customHeight="1" x14ac:dyDescent="0.25">
      <c r="A1702" s="553">
        <v>35262</v>
      </c>
      <c r="B1702" s="555">
        <v>1065.58</v>
      </c>
    </row>
    <row r="1703" spans="1:2" ht="16.149999999999999" customHeight="1" x14ac:dyDescent="0.25">
      <c r="A1703" s="553">
        <v>35263</v>
      </c>
      <c r="B1703" s="554">
        <v>1064.82</v>
      </c>
    </row>
    <row r="1704" spans="1:2" ht="16.149999999999999" customHeight="1" x14ac:dyDescent="0.25">
      <c r="A1704" s="553">
        <v>35264</v>
      </c>
      <c r="B1704" s="555">
        <v>1062.8599999999999</v>
      </c>
    </row>
    <row r="1705" spans="1:2" ht="16.149999999999999" customHeight="1" x14ac:dyDescent="0.25">
      <c r="A1705" s="553">
        <v>35265</v>
      </c>
      <c r="B1705" s="554">
        <v>1058.92</v>
      </c>
    </row>
    <row r="1706" spans="1:2" ht="16.149999999999999" customHeight="1" x14ac:dyDescent="0.25">
      <c r="A1706" s="553">
        <v>35266</v>
      </c>
      <c r="B1706" s="555">
        <v>1061.02</v>
      </c>
    </row>
    <row r="1707" spans="1:2" ht="16.149999999999999" customHeight="1" x14ac:dyDescent="0.25">
      <c r="A1707" s="553">
        <v>35267</v>
      </c>
      <c r="B1707" s="554">
        <v>1061.02</v>
      </c>
    </row>
    <row r="1708" spans="1:2" ht="16.149999999999999" customHeight="1" x14ac:dyDescent="0.25">
      <c r="A1708" s="553">
        <v>35268</v>
      </c>
      <c r="B1708" s="555">
        <v>1061.02</v>
      </c>
    </row>
    <row r="1709" spans="1:2" ht="16.149999999999999" customHeight="1" x14ac:dyDescent="0.25">
      <c r="A1709" s="553">
        <v>35269</v>
      </c>
      <c r="B1709" s="554">
        <v>1063.53</v>
      </c>
    </row>
    <row r="1710" spans="1:2" ht="16.149999999999999" customHeight="1" x14ac:dyDescent="0.25">
      <c r="A1710" s="553">
        <v>35270</v>
      </c>
      <c r="B1710" s="555">
        <v>1064.56</v>
      </c>
    </row>
    <row r="1711" spans="1:2" ht="16.149999999999999" customHeight="1" x14ac:dyDescent="0.25">
      <c r="A1711" s="553">
        <v>35271</v>
      </c>
      <c r="B1711" s="554">
        <v>1061.46</v>
      </c>
    </row>
    <row r="1712" spans="1:2" ht="16.149999999999999" customHeight="1" x14ac:dyDescent="0.25">
      <c r="A1712" s="553">
        <v>35272</v>
      </c>
      <c r="B1712" s="555">
        <v>1061.03</v>
      </c>
    </row>
    <row r="1713" spans="1:2" ht="16.149999999999999" customHeight="1" x14ac:dyDescent="0.25">
      <c r="A1713" s="553">
        <v>35273</v>
      </c>
      <c r="B1713" s="554">
        <v>1061.48</v>
      </c>
    </row>
    <row r="1714" spans="1:2" ht="16.149999999999999" customHeight="1" x14ac:dyDescent="0.25">
      <c r="A1714" s="553">
        <v>35274</v>
      </c>
      <c r="B1714" s="555">
        <v>1061.48</v>
      </c>
    </row>
    <row r="1715" spans="1:2" ht="16.149999999999999" customHeight="1" x14ac:dyDescent="0.25">
      <c r="A1715" s="553">
        <v>35275</v>
      </c>
      <c r="B1715" s="554">
        <v>1061.48</v>
      </c>
    </row>
    <row r="1716" spans="1:2" ht="16.149999999999999" customHeight="1" x14ac:dyDescent="0.25">
      <c r="A1716" s="553">
        <v>35276</v>
      </c>
      <c r="B1716" s="555">
        <v>1059.18</v>
      </c>
    </row>
    <row r="1717" spans="1:2" ht="16.149999999999999" customHeight="1" x14ac:dyDescent="0.25">
      <c r="A1717" s="553">
        <v>35277</v>
      </c>
      <c r="B1717" s="554">
        <v>1056.74</v>
      </c>
    </row>
    <row r="1718" spans="1:2" ht="16.149999999999999" customHeight="1" x14ac:dyDescent="0.25">
      <c r="A1718" s="553">
        <v>35278</v>
      </c>
      <c r="B1718" s="555">
        <v>1057.47</v>
      </c>
    </row>
    <row r="1719" spans="1:2" ht="16.149999999999999" customHeight="1" x14ac:dyDescent="0.25">
      <c r="A1719" s="553">
        <v>35279</v>
      </c>
      <c r="B1719" s="554">
        <v>1054.8699999999999</v>
      </c>
    </row>
    <row r="1720" spans="1:2" ht="16.149999999999999" customHeight="1" x14ac:dyDescent="0.25">
      <c r="A1720" s="553">
        <v>35280</v>
      </c>
      <c r="B1720" s="555">
        <v>1054.0999999999999</v>
      </c>
    </row>
    <row r="1721" spans="1:2" ht="16.149999999999999" customHeight="1" x14ac:dyDescent="0.25">
      <c r="A1721" s="553">
        <v>35281</v>
      </c>
      <c r="B1721" s="554">
        <v>1054.0999999999999</v>
      </c>
    </row>
    <row r="1722" spans="1:2" ht="16.149999999999999" customHeight="1" x14ac:dyDescent="0.25">
      <c r="A1722" s="553">
        <v>35282</v>
      </c>
      <c r="B1722" s="555">
        <v>1054.0999999999999</v>
      </c>
    </row>
    <row r="1723" spans="1:2" ht="16.149999999999999" customHeight="1" x14ac:dyDescent="0.25">
      <c r="A1723" s="553">
        <v>35283</v>
      </c>
      <c r="B1723" s="554">
        <v>1051.6099999999999</v>
      </c>
    </row>
    <row r="1724" spans="1:2" ht="16.149999999999999" customHeight="1" x14ac:dyDescent="0.25">
      <c r="A1724" s="553">
        <v>35284</v>
      </c>
      <c r="B1724" s="555">
        <v>1049.3699999999999</v>
      </c>
    </row>
    <row r="1725" spans="1:2" ht="16.149999999999999" customHeight="1" x14ac:dyDescent="0.25">
      <c r="A1725" s="553">
        <v>35285</v>
      </c>
      <c r="B1725" s="554">
        <v>1049.3699999999999</v>
      </c>
    </row>
    <row r="1726" spans="1:2" ht="16.149999999999999" customHeight="1" x14ac:dyDescent="0.25">
      <c r="A1726" s="553">
        <v>35286</v>
      </c>
      <c r="B1726" s="555">
        <v>1044.9000000000001</v>
      </c>
    </row>
    <row r="1727" spans="1:2" ht="16.149999999999999" customHeight="1" x14ac:dyDescent="0.25">
      <c r="A1727" s="553">
        <v>35287</v>
      </c>
      <c r="B1727" s="554">
        <v>1040.68</v>
      </c>
    </row>
    <row r="1728" spans="1:2" ht="16.149999999999999" customHeight="1" x14ac:dyDescent="0.25">
      <c r="A1728" s="553">
        <v>35288</v>
      </c>
      <c r="B1728" s="555">
        <v>1040.68</v>
      </c>
    </row>
    <row r="1729" spans="1:2" ht="16.149999999999999" customHeight="1" x14ac:dyDescent="0.25">
      <c r="A1729" s="553">
        <v>35289</v>
      </c>
      <c r="B1729" s="554">
        <v>1040.68</v>
      </c>
    </row>
    <row r="1730" spans="1:2" ht="16.149999999999999" customHeight="1" x14ac:dyDescent="0.25">
      <c r="A1730" s="553">
        <v>35290</v>
      </c>
      <c r="B1730" s="555">
        <v>1035.79</v>
      </c>
    </row>
    <row r="1731" spans="1:2" ht="16.149999999999999" customHeight="1" x14ac:dyDescent="0.25">
      <c r="A1731" s="553">
        <v>35291</v>
      </c>
      <c r="B1731" s="554">
        <v>1029.46</v>
      </c>
    </row>
    <row r="1732" spans="1:2" ht="16.149999999999999" customHeight="1" x14ac:dyDescent="0.25">
      <c r="A1732" s="553">
        <v>35292</v>
      </c>
      <c r="B1732" s="555">
        <v>1041.76</v>
      </c>
    </row>
    <row r="1733" spans="1:2" ht="16.149999999999999" customHeight="1" x14ac:dyDescent="0.25">
      <c r="A1733" s="553">
        <v>35293</v>
      </c>
      <c r="B1733" s="554">
        <v>1051.82</v>
      </c>
    </row>
    <row r="1734" spans="1:2" ht="16.149999999999999" customHeight="1" x14ac:dyDescent="0.25">
      <c r="A1734" s="553">
        <v>35294</v>
      </c>
      <c r="B1734" s="555">
        <v>1047.9000000000001</v>
      </c>
    </row>
    <row r="1735" spans="1:2" ht="16.149999999999999" customHeight="1" x14ac:dyDescent="0.25">
      <c r="A1735" s="553">
        <v>35295</v>
      </c>
      <c r="B1735" s="554">
        <v>1047.9000000000001</v>
      </c>
    </row>
    <row r="1736" spans="1:2" ht="16.149999999999999" customHeight="1" x14ac:dyDescent="0.25">
      <c r="A1736" s="553">
        <v>35296</v>
      </c>
      <c r="B1736" s="555">
        <v>1047.9000000000001</v>
      </c>
    </row>
    <row r="1737" spans="1:2" ht="16.149999999999999" customHeight="1" x14ac:dyDescent="0.25">
      <c r="A1737" s="553">
        <v>35297</v>
      </c>
      <c r="B1737" s="554">
        <v>1047.9000000000001</v>
      </c>
    </row>
    <row r="1738" spans="1:2" ht="16.149999999999999" customHeight="1" x14ac:dyDescent="0.25">
      <c r="A1738" s="553">
        <v>35298</v>
      </c>
      <c r="B1738" s="555">
        <v>1044.54</v>
      </c>
    </row>
    <row r="1739" spans="1:2" ht="16.149999999999999" customHeight="1" x14ac:dyDescent="0.25">
      <c r="A1739" s="553">
        <v>35299</v>
      </c>
      <c r="B1739" s="554">
        <v>1037.43</v>
      </c>
    </row>
    <row r="1740" spans="1:2" ht="16.149999999999999" customHeight="1" x14ac:dyDescent="0.25">
      <c r="A1740" s="553">
        <v>35300</v>
      </c>
      <c r="B1740" s="555">
        <v>1040.1500000000001</v>
      </c>
    </row>
    <row r="1741" spans="1:2" ht="16.149999999999999" customHeight="1" x14ac:dyDescent="0.25">
      <c r="A1741" s="553">
        <v>35301</v>
      </c>
      <c r="B1741" s="554">
        <v>1037.0999999999999</v>
      </c>
    </row>
    <row r="1742" spans="1:2" ht="16.149999999999999" customHeight="1" x14ac:dyDescent="0.25">
      <c r="A1742" s="553">
        <v>35302</v>
      </c>
      <c r="B1742" s="555">
        <v>1037.0999999999999</v>
      </c>
    </row>
    <row r="1743" spans="1:2" ht="16.149999999999999" customHeight="1" x14ac:dyDescent="0.25">
      <c r="A1743" s="553">
        <v>35303</v>
      </c>
      <c r="B1743" s="554">
        <v>1037.0999999999999</v>
      </c>
    </row>
    <row r="1744" spans="1:2" ht="16.149999999999999" customHeight="1" x14ac:dyDescent="0.25">
      <c r="A1744" s="553">
        <v>35304</v>
      </c>
      <c r="B1744" s="555">
        <v>1041.6400000000001</v>
      </c>
    </row>
    <row r="1745" spans="1:2" ht="16.149999999999999" customHeight="1" x14ac:dyDescent="0.25">
      <c r="A1745" s="553">
        <v>35305</v>
      </c>
      <c r="B1745" s="554">
        <v>1044.54</v>
      </c>
    </row>
    <row r="1746" spans="1:2" ht="16.149999999999999" customHeight="1" x14ac:dyDescent="0.25">
      <c r="A1746" s="553">
        <v>35306</v>
      </c>
      <c r="B1746" s="555">
        <v>1046.7</v>
      </c>
    </row>
    <row r="1747" spans="1:2" ht="16.149999999999999" customHeight="1" x14ac:dyDescent="0.25">
      <c r="A1747" s="553">
        <v>35307</v>
      </c>
      <c r="B1747" s="554">
        <v>1045.02</v>
      </c>
    </row>
    <row r="1748" spans="1:2" ht="16.149999999999999" customHeight="1" x14ac:dyDescent="0.25">
      <c r="A1748" s="553">
        <v>35308</v>
      </c>
      <c r="B1748" s="555">
        <v>1042.32</v>
      </c>
    </row>
    <row r="1749" spans="1:2" ht="16.149999999999999" customHeight="1" x14ac:dyDescent="0.25">
      <c r="A1749" s="553">
        <v>35309</v>
      </c>
      <c r="B1749" s="554">
        <v>1042.32</v>
      </c>
    </row>
    <row r="1750" spans="1:2" ht="16.149999999999999" customHeight="1" x14ac:dyDescent="0.25">
      <c r="A1750" s="553">
        <v>35310</v>
      </c>
      <c r="B1750" s="555">
        <v>1042.32</v>
      </c>
    </row>
    <row r="1751" spans="1:2" ht="16.149999999999999" customHeight="1" x14ac:dyDescent="0.25">
      <c r="A1751" s="553">
        <v>35311</v>
      </c>
      <c r="B1751" s="554">
        <v>1044.3800000000001</v>
      </c>
    </row>
    <row r="1752" spans="1:2" ht="16.149999999999999" customHeight="1" x14ac:dyDescent="0.25">
      <c r="A1752" s="553">
        <v>35312</v>
      </c>
      <c r="B1752" s="555">
        <v>1045.27</v>
      </c>
    </row>
    <row r="1753" spans="1:2" ht="16.149999999999999" customHeight="1" x14ac:dyDescent="0.25">
      <c r="A1753" s="553">
        <v>35313</v>
      </c>
      <c r="B1753" s="554">
        <v>1044.0899999999999</v>
      </c>
    </row>
    <row r="1754" spans="1:2" ht="16.149999999999999" customHeight="1" x14ac:dyDescent="0.25">
      <c r="A1754" s="553">
        <v>35314</v>
      </c>
      <c r="B1754" s="555">
        <v>1043.93</v>
      </c>
    </row>
    <row r="1755" spans="1:2" ht="16.149999999999999" customHeight="1" x14ac:dyDescent="0.25">
      <c r="A1755" s="553">
        <v>35315</v>
      </c>
      <c r="B1755" s="554">
        <v>1045.8699999999999</v>
      </c>
    </row>
    <row r="1756" spans="1:2" ht="16.149999999999999" customHeight="1" x14ac:dyDescent="0.25">
      <c r="A1756" s="553">
        <v>35316</v>
      </c>
      <c r="B1756" s="555">
        <v>1045.8699999999999</v>
      </c>
    </row>
    <row r="1757" spans="1:2" ht="16.149999999999999" customHeight="1" x14ac:dyDescent="0.25">
      <c r="A1757" s="553">
        <v>35317</v>
      </c>
      <c r="B1757" s="554">
        <v>1045.8699999999999</v>
      </c>
    </row>
    <row r="1758" spans="1:2" ht="16.149999999999999" customHeight="1" x14ac:dyDescent="0.25">
      <c r="A1758" s="553">
        <v>35318</v>
      </c>
      <c r="B1758" s="555">
        <v>1047.95</v>
      </c>
    </row>
    <row r="1759" spans="1:2" ht="16.149999999999999" customHeight="1" x14ac:dyDescent="0.25">
      <c r="A1759" s="553">
        <v>35319</v>
      </c>
      <c r="B1759" s="554">
        <v>1051.6400000000001</v>
      </c>
    </row>
    <row r="1760" spans="1:2" ht="16.149999999999999" customHeight="1" x14ac:dyDescent="0.25">
      <c r="A1760" s="553">
        <v>35320</v>
      </c>
      <c r="B1760" s="555">
        <v>1047.26</v>
      </c>
    </row>
    <row r="1761" spans="1:2" ht="16.149999999999999" customHeight="1" x14ac:dyDescent="0.25">
      <c r="A1761" s="553">
        <v>35321</v>
      </c>
      <c r="B1761" s="554">
        <v>1047.6600000000001</v>
      </c>
    </row>
    <row r="1762" spans="1:2" ht="16.149999999999999" customHeight="1" x14ac:dyDescent="0.25">
      <c r="A1762" s="553">
        <v>35322</v>
      </c>
      <c r="B1762" s="555">
        <v>1043.8900000000001</v>
      </c>
    </row>
    <row r="1763" spans="1:2" ht="16.149999999999999" customHeight="1" x14ac:dyDescent="0.25">
      <c r="A1763" s="553">
        <v>35323</v>
      </c>
      <c r="B1763" s="554">
        <v>1043.8900000000001</v>
      </c>
    </row>
    <row r="1764" spans="1:2" ht="16.149999999999999" customHeight="1" x14ac:dyDescent="0.25">
      <c r="A1764" s="553">
        <v>35324</v>
      </c>
      <c r="B1764" s="555">
        <v>1043.8900000000001</v>
      </c>
    </row>
    <row r="1765" spans="1:2" ht="16.149999999999999" customHeight="1" x14ac:dyDescent="0.25">
      <c r="A1765" s="553">
        <v>35325</v>
      </c>
      <c r="B1765" s="554">
        <v>1042.8</v>
      </c>
    </row>
    <row r="1766" spans="1:2" ht="16.149999999999999" customHeight="1" x14ac:dyDescent="0.25">
      <c r="A1766" s="553">
        <v>35326</v>
      </c>
      <c r="B1766" s="555">
        <v>1038.9000000000001</v>
      </c>
    </row>
    <row r="1767" spans="1:2" ht="16.149999999999999" customHeight="1" x14ac:dyDescent="0.25">
      <c r="A1767" s="553">
        <v>35327</v>
      </c>
      <c r="B1767" s="554">
        <v>1035.94</v>
      </c>
    </row>
    <row r="1768" spans="1:2" ht="16.149999999999999" customHeight="1" x14ac:dyDescent="0.25">
      <c r="A1768" s="553">
        <v>35328</v>
      </c>
      <c r="B1768" s="555">
        <v>1037.0999999999999</v>
      </c>
    </row>
    <row r="1769" spans="1:2" ht="16.149999999999999" customHeight="1" x14ac:dyDescent="0.25">
      <c r="A1769" s="553">
        <v>35329</v>
      </c>
      <c r="B1769" s="554">
        <v>1037.1099999999999</v>
      </c>
    </row>
    <row r="1770" spans="1:2" ht="16.149999999999999" customHeight="1" x14ac:dyDescent="0.25">
      <c r="A1770" s="553">
        <v>35330</v>
      </c>
      <c r="B1770" s="555">
        <v>1037.1099999999999</v>
      </c>
    </row>
    <row r="1771" spans="1:2" ht="16.149999999999999" customHeight="1" x14ac:dyDescent="0.25">
      <c r="A1771" s="553">
        <v>35331</v>
      </c>
      <c r="B1771" s="554">
        <v>1037.1099999999999</v>
      </c>
    </row>
    <row r="1772" spans="1:2" ht="16.149999999999999" customHeight="1" x14ac:dyDescent="0.25">
      <c r="A1772" s="553">
        <v>35332</v>
      </c>
      <c r="B1772" s="555">
        <v>1038.0899999999999</v>
      </c>
    </row>
    <row r="1773" spans="1:2" ht="16.149999999999999" customHeight="1" x14ac:dyDescent="0.25">
      <c r="A1773" s="553">
        <v>35333</v>
      </c>
      <c r="B1773" s="554">
        <v>1040.3599999999999</v>
      </c>
    </row>
    <row r="1774" spans="1:2" ht="16.149999999999999" customHeight="1" x14ac:dyDescent="0.25">
      <c r="A1774" s="553">
        <v>35334</v>
      </c>
      <c r="B1774" s="555">
        <v>1030.25</v>
      </c>
    </row>
    <row r="1775" spans="1:2" ht="16.149999999999999" customHeight="1" x14ac:dyDescent="0.25">
      <c r="A1775" s="553">
        <v>35335</v>
      </c>
      <c r="B1775" s="554">
        <v>1027.68</v>
      </c>
    </row>
    <row r="1776" spans="1:2" ht="16.149999999999999" customHeight="1" x14ac:dyDescent="0.25">
      <c r="A1776" s="553">
        <v>35336</v>
      </c>
      <c r="B1776" s="555">
        <v>1025.06</v>
      </c>
    </row>
    <row r="1777" spans="1:2" ht="16.149999999999999" customHeight="1" x14ac:dyDescent="0.25">
      <c r="A1777" s="553">
        <v>35337</v>
      </c>
      <c r="B1777" s="554">
        <v>1025.06</v>
      </c>
    </row>
    <row r="1778" spans="1:2" ht="16.149999999999999" customHeight="1" x14ac:dyDescent="0.25">
      <c r="A1778" s="553">
        <v>35338</v>
      </c>
      <c r="B1778" s="555">
        <v>1025.06</v>
      </c>
    </row>
    <row r="1779" spans="1:2" ht="16.149999999999999" customHeight="1" x14ac:dyDescent="0.25">
      <c r="A1779" s="553">
        <v>35339</v>
      </c>
      <c r="B1779" s="554">
        <v>1027.08</v>
      </c>
    </row>
    <row r="1780" spans="1:2" ht="16.149999999999999" customHeight="1" x14ac:dyDescent="0.25">
      <c r="A1780" s="553">
        <v>35340</v>
      </c>
      <c r="B1780" s="555">
        <v>1030.54</v>
      </c>
    </row>
    <row r="1781" spans="1:2" ht="16.149999999999999" customHeight="1" x14ac:dyDescent="0.25">
      <c r="A1781" s="553">
        <v>35341</v>
      </c>
      <c r="B1781" s="554">
        <v>1019.17</v>
      </c>
    </row>
    <row r="1782" spans="1:2" ht="16.149999999999999" customHeight="1" x14ac:dyDescent="0.25">
      <c r="A1782" s="553">
        <v>35342</v>
      </c>
      <c r="B1782" s="555">
        <v>1015.24</v>
      </c>
    </row>
    <row r="1783" spans="1:2" ht="16.149999999999999" customHeight="1" x14ac:dyDescent="0.25">
      <c r="A1783" s="553">
        <v>35343</v>
      </c>
      <c r="B1783" s="554">
        <v>1014.99</v>
      </c>
    </row>
    <row r="1784" spans="1:2" ht="16.149999999999999" customHeight="1" x14ac:dyDescent="0.25">
      <c r="A1784" s="553">
        <v>35344</v>
      </c>
      <c r="B1784" s="555">
        <v>1014.99</v>
      </c>
    </row>
    <row r="1785" spans="1:2" ht="16.149999999999999" customHeight="1" x14ac:dyDescent="0.25">
      <c r="A1785" s="553">
        <v>35345</v>
      </c>
      <c r="B1785" s="554">
        <v>1014.99</v>
      </c>
    </row>
    <row r="1786" spans="1:2" ht="16.149999999999999" customHeight="1" x14ac:dyDescent="0.25">
      <c r="A1786" s="553">
        <v>35346</v>
      </c>
      <c r="B1786" s="555">
        <v>1012.56</v>
      </c>
    </row>
    <row r="1787" spans="1:2" ht="16.149999999999999" customHeight="1" x14ac:dyDescent="0.25">
      <c r="A1787" s="553">
        <v>35347</v>
      </c>
      <c r="B1787" s="554">
        <v>1010.32</v>
      </c>
    </row>
    <row r="1788" spans="1:2" ht="16.149999999999999" customHeight="1" x14ac:dyDescent="0.25">
      <c r="A1788" s="553">
        <v>35348</v>
      </c>
      <c r="B1788" s="555">
        <v>1012.27</v>
      </c>
    </row>
    <row r="1789" spans="1:2" ht="16.149999999999999" customHeight="1" x14ac:dyDescent="0.25">
      <c r="A1789" s="553">
        <v>35349</v>
      </c>
      <c r="B1789" s="554">
        <v>1013.12</v>
      </c>
    </row>
    <row r="1790" spans="1:2" ht="16.149999999999999" customHeight="1" x14ac:dyDescent="0.25">
      <c r="A1790" s="553">
        <v>35350</v>
      </c>
      <c r="B1790" s="555">
        <v>1015.07</v>
      </c>
    </row>
    <row r="1791" spans="1:2" ht="16.149999999999999" customHeight="1" x14ac:dyDescent="0.25">
      <c r="A1791" s="553">
        <v>35351</v>
      </c>
      <c r="B1791" s="554">
        <v>1015.07</v>
      </c>
    </row>
    <row r="1792" spans="1:2" ht="16.149999999999999" customHeight="1" x14ac:dyDescent="0.25">
      <c r="A1792" s="553">
        <v>35352</v>
      </c>
      <c r="B1792" s="555">
        <v>1015.07</v>
      </c>
    </row>
    <row r="1793" spans="1:2" ht="16.149999999999999" customHeight="1" x14ac:dyDescent="0.25">
      <c r="A1793" s="553">
        <v>35353</v>
      </c>
      <c r="B1793" s="554">
        <v>1015.07</v>
      </c>
    </row>
    <row r="1794" spans="1:2" ht="16.149999999999999" customHeight="1" x14ac:dyDescent="0.25">
      <c r="A1794" s="553">
        <v>35354</v>
      </c>
      <c r="B1794" s="555">
        <v>1019.22</v>
      </c>
    </row>
    <row r="1795" spans="1:2" ht="16.149999999999999" customHeight="1" x14ac:dyDescent="0.25">
      <c r="A1795" s="553">
        <v>35355</v>
      </c>
      <c r="B1795" s="554">
        <v>1018.5</v>
      </c>
    </row>
    <row r="1796" spans="1:2" ht="16.149999999999999" customHeight="1" x14ac:dyDescent="0.25">
      <c r="A1796" s="553">
        <v>35356</v>
      </c>
      <c r="B1796" s="555">
        <v>1015.24</v>
      </c>
    </row>
    <row r="1797" spans="1:2" ht="16.149999999999999" customHeight="1" x14ac:dyDescent="0.25">
      <c r="A1797" s="553">
        <v>35357</v>
      </c>
      <c r="B1797" s="554">
        <v>1016.87</v>
      </c>
    </row>
    <row r="1798" spans="1:2" ht="16.149999999999999" customHeight="1" x14ac:dyDescent="0.25">
      <c r="A1798" s="553">
        <v>35358</v>
      </c>
      <c r="B1798" s="555">
        <v>1016.87</v>
      </c>
    </row>
    <row r="1799" spans="1:2" ht="16.149999999999999" customHeight="1" x14ac:dyDescent="0.25">
      <c r="A1799" s="553">
        <v>35359</v>
      </c>
      <c r="B1799" s="554">
        <v>1016.87</v>
      </c>
    </row>
    <row r="1800" spans="1:2" ht="16.149999999999999" customHeight="1" x14ac:dyDescent="0.25">
      <c r="A1800" s="553">
        <v>35360</v>
      </c>
      <c r="B1800" s="555">
        <v>1018.33</v>
      </c>
    </row>
    <row r="1801" spans="1:2" ht="16.149999999999999" customHeight="1" x14ac:dyDescent="0.25">
      <c r="A1801" s="553">
        <v>35361</v>
      </c>
      <c r="B1801" s="554">
        <v>1018.04</v>
      </c>
    </row>
    <row r="1802" spans="1:2" ht="16.149999999999999" customHeight="1" x14ac:dyDescent="0.25">
      <c r="A1802" s="553">
        <v>35362</v>
      </c>
      <c r="B1802" s="555">
        <v>1017.52</v>
      </c>
    </row>
    <row r="1803" spans="1:2" ht="16.149999999999999" customHeight="1" x14ac:dyDescent="0.25">
      <c r="A1803" s="553">
        <v>35363</v>
      </c>
      <c r="B1803" s="554">
        <v>1015.49</v>
      </c>
    </row>
    <row r="1804" spans="1:2" ht="16.149999999999999" customHeight="1" x14ac:dyDescent="0.25">
      <c r="A1804" s="553">
        <v>35364</v>
      </c>
      <c r="B1804" s="555">
        <v>1011.69</v>
      </c>
    </row>
    <row r="1805" spans="1:2" ht="16.149999999999999" customHeight="1" x14ac:dyDescent="0.25">
      <c r="A1805" s="553">
        <v>35365</v>
      </c>
      <c r="B1805" s="554">
        <v>1011.69</v>
      </c>
    </row>
    <row r="1806" spans="1:2" ht="16.149999999999999" customHeight="1" x14ac:dyDescent="0.25">
      <c r="A1806" s="553">
        <v>35366</v>
      </c>
      <c r="B1806" s="555">
        <v>1011.69</v>
      </c>
    </row>
    <row r="1807" spans="1:2" ht="16.149999999999999" customHeight="1" x14ac:dyDescent="0.25">
      <c r="A1807" s="553">
        <v>35367</v>
      </c>
      <c r="B1807" s="554">
        <v>1012.43</v>
      </c>
    </row>
    <row r="1808" spans="1:2" ht="16.149999999999999" customHeight="1" x14ac:dyDescent="0.25">
      <c r="A1808" s="553">
        <v>35368</v>
      </c>
      <c r="B1808" s="555">
        <v>1007.57</v>
      </c>
    </row>
    <row r="1809" spans="1:2" ht="16.149999999999999" customHeight="1" x14ac:dyDescent="0.25">
      <c r="A1809" s="553">
        <v>35369</v>
      </c>
      <c r="B1809" s="554">
        <v>1005.83</v>
      </c>
    </row>
    <row r="1810" spans="1:2" ht="16.149999999999999" customHeight="1" x14ac:dyDescent="0.25">
      <c r="A1810" s="553">
        <v>35370</v>
      </c>
      <c r="B1810" s="555">
        <v>1000.14</v>
      </c>
    </row>
    <row r="1811" spans="1:2" ht="16.149999999999999" customHeight="1" x14ac:dyDescent="0.25">
      <c r="A1811" s="553">
        <v>35371</v>
      </c>
      <c r="B1811" s="554">
        <v>999.49</v>
      </c>
    </row>
    <row r="1812" spans="1:2" ht="16.149999999999999" customHeight="1" x14ac:dyDescent="0.25">
      <c r="A1812" s="553">
        <v>35372</v>
      </c>
      <c r="B1812" s="555">
        <v>999.49</v>
      </c>
    </row>
    <row r="1813" spans="1:2" ht="16.149999999999999" customHeight="1" x14ac:dyDescent="0.25">
      <c r="A1813" s="553">
        <v>35373</v>
      </c>
      <c r="B1813" s="554">
        <v>999.49</v>
      </c>
    </row>
    <row r="1814" spans="1:2" ht="16.149999999999999" customHeight="1" x14ac:dyDescent="0.25">
      <c r="A1814" s="553">
        <v>35374</v>
      </c>
      <c r="B1814" s="555">
        <v>999.49</v>
      </c>
    </row>
    <row r="1815" spans="1:2" ht="16.149999999999999" customHeight="1" x14ac:dyDescent="0.25">
      <c r="A1815" s="553">
        <v>35375</v>
      </c>
      <c r="B1815" s="554">
        <v>1006.36</v>
      </c>
    </row>
    <row r="1816" spans="1:2" ht="16.149999999999999" customHeight="1" x14ac:dyDescent="0.25">
      <c r="A1816" s="553">
        <v>35376</v>
      </c>
      <c r="B1816" s="555">
        <v>1003.75</v>
      </c>
    </row>
    <row r="1817" spans="1:2" ht="16.149999999999999" customHeight="1" x14ac:dyDescent="0.25">
      <c r="A1817" s="553">
        <v>35377</v>
      </c>
      <c r="B1817" s="554">
        <v>999.59</v>
      </c>
    </row>
    <row r="1818" spans="1:2" ht="16.149999999999999" customHeight="1" x14ac:dyDescent="0.25">
      <c r="A1818" s="553">
        <v>35378</v>
      </c>
      <c r="B1818" s="555">
        <v>1001.24</v>
      </c>
    </row>
    <row r="1819" spans="1:2" ht="16.149999999999999" customHeight="1" x14ac:dyDescent="0.25">
      <c r="A1819" s="553">
        <v>35379</v>
      </c>
      <c r="B1819" s="554">
        <v>1001.24</v>
      </c>
    </row>
    <row r="1820" spans="1:2" ht="16.149999999999999" customHeight="1" x14ac:dyDescent="0.25">
      <c r="A1820" s="553">
        <v>35380</v>
      </c>
      <c r="B1820" s="555">
        <v>1001.24</v>
      </c>
    </row>
    <row r="1821" spans="1:2" ht="16.149999999999999" customHeight="1" x14ac:dyDescent="0.25">
      <c r="A1821" s="553">
        <v>35381</v>
      </c>
      <c r="B1821" s="554">
        <v>1001.24</v>
      </c>
    </row>
    <row r="1822" spans="1:2" ht="16.149999999999999" customHeight="1" x14ac:dyDescent="0.25">
      <c r="A1822" s="553">
        <v>35382</v>
      </c>
      <c r="B1822" s="555">
        <v>1000.22</v>
      </c>
    </row>
    <row r="1823" spans="1:2" ht="16.149999999999999" customHeight="1" x14ac:dyDescent="0.25">
      <c r="A1823" s="553">
        <v>35383</v>
      </c>
      <c r="B1823" s="554">
        <v>997.38</v>
      </c>
    </row>
    <row r="1824" spans="1:2" ht="16.149999999999999" customHeight="1" x14ac:dyDescent="0.25">
      <c r="A1824" s="553">
        <v>35384</v>
      </c>
      <c r="B1824" s="555">
        <v>1001.68</v>
      </c>
    </row>
    <row r="1825" spans="1:2" ht="16.149999999999999" customHeight="1" x14ac:dyDescent="0.25">
      <c r="A1825" s="553">
        <v>35385</v>
      </c>
      <c r="B1825" s="554">
        <v>999.68</v>
      </c>
    </row>
    <row r="1826" spans="1:2" ht="16.149999999999999" customHeight="1" x14ac:dyDescent="0.25">
      <c r="A1826" s="553">
        <v>35386</v>
      </c>
      <c r="B1826" s="555">
        <v>999.68</v>
      </c>
    </row>
    <row r="1827" spans="1:2" ht="16.149999999999999" customHeight="1" x14ac:dyDescent="0.25">
      <c r="A1827" s="553">
        <v>35387</v>
      </c>
      <c r="B1827" s="554">
        <v>999.68</v>
      </c>
    </row>
    <row r="1828" spans="1:2" ht="16.149999999999999" customHeight="1" x14ac:dyDescent="0.25">
      <c r="A1828" s="553">
        <v>35388</v>
      </c>
      <c r="B1828" s="555">
        <v>995.96</v>
      </c>
    </row>
    <row r="1829" spans="1:2" ht="16.149999999999999" customHeight="1" x14ac:dyDescent="0.25">
      <c r="A1829" s="553">
        <v>35389</v>
      </c>
      <c r="B1829" s="554">
        <v>994.02</v>
      </c>
    </row>
    <row r="1830" spans="1:2" ht="16.149999999999999" customHeight="1" x14ac:dyDescent="0.25">
      <c r="A1830" s="553">
        <v>35390</v>
      </c>
      <c r="B1830" s="555">
        <v>995.2</v>
      </c>
    </row>
    <row r="1831" spans="1:2" ht="16.149999999999999" customHeight="1" x14ac:dyDescent="0.25">
      <c r="A1831" s="553">
        <v>35391</v>
      </c>
      <c r="B1831" s="554">
        <v>994.37</v>
      </c>
    </row>
    <row r="1832" spans="1:2" ht="16.149999999999999" customHeight="1" x14ac:dyDescent="0.25">
      <c r="A1832" s="553">
        <v>35392</v>
      </c>
      <c r="B1832" s="555">
        <v>995.34</v>
      </c>
    </row>
    <row r="1833" spans="1:2" ht="16.149999999999999" customHeight="1" x14ac:dyDescent="0.25">
      <c r="A1833" s="553">
        <v>35393</v>
      </c>
      <c r="B1833" s="554">
        <v>995.34</v>
      </c>
    </row>
    <row r="1834" spans="1:2" ht="16.149999999999999" customHeight="1" x14ac:dyDescent="0.25">
      <c r="A1834" s="553">
        <v>35394</v>
      </c>
      <c r="B1834" s="555">
        <v>995.34</v>
      </c>
    </row>
    <row r="1835" spans="1:2" ht="16.149999999999999" customHeight="1" x14ac:dyDescent="0.25">
      <c r="A1835" s="553">
        <v>35395</v>
      </c>
      <c r="B1835" s="554">
        <v>995.05</v>
      </c>
    </row>
    <row r="1836" spans="1:2" ht="16.149999999999999" customHeight="1" x14ac:dyDescent="0.25">
      <c r="A1836" s="553">
        <v>35396</v>
      </c>
      <c r="B1836" s="555">
        <v>995.05</v>
      </c>
    </row>
    <row r="1837" spans="1:2" ht="16.149999999999999" customHeight="1" x14ac:dyDescent="0.25">
      <c r="A1837" s="553">
        <v>35397</v>
      </c>
      <c r="B1837" s="554">
        <v>995.93</v>
      </c>
    </row>
    <row r="1838" spans="1:2" ht="16.149999999999999" customHeight="1" x14ac:dyDescent="0.25">
      <c r="A1838" s="553">
        <v>35398</v>
      </c>
      <c r="B1838" s="555">
        <v>994.94</v>
      </c>
    </row>
    <row r="1839" spans="1:2" ht="16.149999999999999" customHeight="1" x14ac:dyDescent="0.25">
      <c r="A1839" s="553">
        <v>35399</v>
      </c>
      <c r="B1839" s="554">
        <v>1002.28</v>
      </c>
    </row>
    <row r="1840" spans="1:2" ht="16.149999999999999" customHeight="1" x14ac:dyDescent="0.25">
      <c r="A1840" s="553">
        <v>35400</v>
      </c>
      <c r="B1840" s="555">
        <v>1002.28</v>
      </c>
    </row>
    <row r="1841" spans="1:2" ht="16.149999999999999" customHeight="1" x14ac:dyDescent="0.25">
      <c r="A1841" s="553">
        <v>35401</v>
      </c>
      <c r="B1841" s="554">
        <v>1002.28</v>
      </c>
    </row>
    <row r="1842" spans="1:2" ht="16.149999999999999" customHeight="1" x14ac:dyDescent="0.25">
      <c r="A1842" s="553">
        <v>35402</v>
      </c>
      <c r="B1842" s="555">
        <v>1000.09</v>
      </c>
    </row>
    <row r="1843" spans="1:2" ht="16.149999999999999" customHeight="1" x14ac:dyDescent="0.25">
      <c r="A1843" s="553">
        <v>35403</v>
      </c>
      <c r="B1843" s="554">
        <v>995.73</v>
      </c>
    </row>
    <row r="1844" spans="1:2" ht="16.149999999999999" customHeight="1" x14ac:dyDescent="0.25">
      <c r="A1844" s="553">
        <v>35404</v>
      </c>
      <c r="B1844" s="555">
        <v>997.4</v>
      </c>
    </row>
    <row r="1845" spans="1:2" ht="16.149999999999999" customHeight="1" x14ac:dyDescent="0.25">
      <c r="A1845" s="553">
        <v>35405</v>
      </c>
      <c r="B1845" s="554">
        <v>997.48</v>
      </c>
    </row>
    <row r="1846" spans="1:2" ht="16.149999999999999" customHeight="1" x14ac:dyDescent="0.25">
      <c r="A1846" s="553">
        <v>35406</v>
      </c>
      <c r="B1846" s="555">
        <v>1001.82</v>
      </c>
    </row>
    <row r="1847" spans="1:2" ht="16.149999999999999" customHeight="1" x14ac:dyDescent="0.25">
      <c r="A1847" s="553">
        <v>35407</v>
      </c>
      <c r="B1847" s="554">
        <v>1001.82</v>
      </c>
    </row>
    <row r="1848" spans="1:2" ht="16.149999999999999" customHeight="1" x14ac:dyDescent="0.25">
      <c r="A1848" s="553">
        <v>35408</v>
      </c>
      <c r="B1848" s="555">
        <v>1001.82</v>
      </c>
    </row>
    <row r="1849" spans="1:2" ht="16.149999999999999" customHeight="1" x14ac:dyDescent="0.25">
      <c r="A1849" s="553">
        <v>35409</v>
      </c>
      <c r="B1849" s="554">
        <v>997.99</v>
      </c>
    </row>
    <row r="1850" spans="1:2" ht="16.149999999999999" customHeight="1" x14ac:dyDescent="0.25">
      <c r="A1850" s="553">
        <v>35410</v>
      </c>
      <c r="B1850" s="555">
        <v>998.17</v>
      </c>
    </row>
    <row r="1851" spans="1:2" ht="16.149999999999999" customHeight="1" x14ac:dyDescent="0.25">
      <c r="A1851" s="553">
        <v>35411</v>
      </c>
      <c r="B1851" s="554">
        <v>998.31</v>
      </c>
    </row>
    <row r="1852" spans="1:2" ht="16.149999999999999" customHeight="1" x14ac:dyDescent="0.25">
      <c r="A1852" s="553">
        <v>35412</v>
      </c>
      <c r="B1852" s="555">
        <v>999.47</v>
      </c>
    </row>
    <row r="1853" spans="1:2" ht="16.149999999999999" customHeight="1" x14ac:dyDescent="0.25">
      <c r="A1853" s="553">
        <v>35413</v>
      </c>
      <c r="B1853" s="554">
        <v>1002.95</v>
      </c>
    </row>
    <row r="1854" spans="1:2" ht="16.149999999999999" customHeight="1" x14ac:dyDescent="0.25">
      <c r="A1854" s="553">
        <v>35414</v>
      </c>
      <c r="B1854" s="555">
        <v>1002.95</v>
      </c>
    </row>
    <row r="1855" spans="1:2" ht="16.149999999999999" customHeight="1" x14ac:dyDescent="0.25">
      <c r="A1855" s="553">
        <v>35415</v>
      </c>
      <c r="B1855" s="554">
        <v>1002.95</v>
      </c>
    </row>
    <row r="1856" spans="1:2" ht="16.149999999999999" customHeight="1" x14ac:dyDescent="0.25">
      <c r="A1856" s="553">
        <v>35416</v>
      </c>
      <c r="B1856" s="555">
        <v>1001.58</v>
      </c>
    </row>
    <row r="1857" spans="1:2" ht="16.149999999999999" customHeight="1" x14ac:dyDescent="0.25">
      <c r="A1857" s="553">
        <v>35417</v>
      </c>
      <c r="B1857" s="554">
        <v>1000.4</v>
      </c>
    </row>
    <row r="1858" spans="1:2" ht="16.149999999999999" customHeight="1" x14ac:dyDescent="0.25">
      <c r="A1858" s="553">
        <v>35418</v>
      </c>
      <c r="B1858" s="555">
        <v>1001.18</v>
      </c>
    </row>
    <row r="1859" spans="1:2" ht="16.149999999999999" customHeight="1" x14ac:dyDescent="0.25">
      <c r="A1859" s="553">
        <v>35419</v>
      </c>
      <c r="B1859" s="554">
        <v>1001.1</v>
      </c>
    </row>
    <row r="1860" spans="1:2" ht="16.149999999999999" customHeight="1" x14ac:dyDescent="0.25">
      <c r="A1860" s="553">
        <v>35420</v>
      </c>
      <c r="B1860" s="555">
        <v>1003.15</v>
      </c>
    </row>
    <row r="1861" spans="1:2" ht="16.149999999999999" customHeight="1" x14ac:dyDescent="0.25">
      <c r="A1861" s="553">
        <v>35421</v>
      </c>
      <c r="B1861" s="554">
        <v>1003.15</v>
      </c>
    </row>
    <row r="1862" spans="1:2" ht="16.149999999999999" customHeight="1" x14ac:dyDescent="0.25">
      <c r="A1862" s="553">
        <v>35422</v>
      </c>
      <c r="B1862" s="555">
        <v>1003.15</v>
      </c>
    </row>
    <row r="1863" spans="1:2" ht="16.149999999999999" customHeight="1" x14ac:dyDescent="0.25">
      <c r="A1863" s="553">
        <v>35423</v>
      </c>
      <c r="B1863" s="554">
        <v>1002.51</v>
      </c>
    </row>
    <row r="1864" spans="1:2" ht="16.149999999999999" customHeight="1" x14ac:dyDescent="0.25">
      <c r="A1864" s="553">
        <v>35424</v>
      </c>
      <c r="B1864" s="555">
        <v>1002.51</v>
      </c>
    </row>
    <row r="1865" spans="1:2" ht="16.149999999999999" customHeight="1" x14ac:dyDescent="0.25">
      <c r="A1865" s="553">
        <v>35425</v>
      </c>
      <c r="B1865" s="554">
        <v>1002.51</v>
      </c>
    </row>
    <row r="1866" spans="1:2" ht="16.149999999999999" customHeight="1" x14ac:dyDescent="0.25">
      <c r="A1866" s="553">
        <v>35426</v>
      </c>
      <c r="B1866" s="555">
        <v>1003.49</v>
      </c>
    </row>
    <row r="1867" spans="1:2" ht="16.149999999999999" customHeight="1" x14ac:dyDescent="0.25">
      <c r="A1867" s="553">
        <v>35427</v>
      </c>
      <c r="B1867" s="554">
        <v>1005.4</v>
      </c>
    </row>
    <row r="1868" spans="1:2" ht="16.149999999999999" customHeight="1" x14ac:dyDescent="0.25">
      <c r="A1868" s="553">
        <v>35428</v>
      </c>
      <c r="B1868" s="555">
        <v>1005.4</v>
      </c>
    </row>
    <row r="1869" spans="1:2" ht="16.149999999999999" customHeight="1" x14ac:dyDescent="0.25">
      <c r="A1869" s="553">
        <v>35429</v>
      </c>
      <c r="B1869" s="554">
        <v>1005.4</v>
      </c>
    </row>
    <row r="1870" spans="1:2" ht="16.149999999999999" customHeight="1" x14ac:dyDescent="0.25">
      <c r="A1870" s="553">
        <v>35430</v>
      </c>
      <c r="B1870" s="555">
        <v>1005.33</v>
      </c>
    </row>
    <row r="1871" spans="1:2" ht="16.149999999999999" customHeight="1" x14ac:dyDescent="0.25">
      <c r="A1871" s="553">
        <v>35431</v>
      </c>
      <c r="B1871" s="554">
        <v>1005.33</v>
      </c>
    </row>
    <row r="1872" spans="1:2" ht="16.149999999999999" customHeight="1" x14ac:dyDescent="0.25">
      <c r="A1872" s="553">
        <v>35432</v>
      </c>
      <c r="B1872" s="555">
        <v>1005.33</v>
      </c>
    </row>
    <row r="1873" spans="1:2" ht="16.149999999999999" customHeight="1" x14ac:dyDescent="0.25">
      <c r="A1873" s="553">
        <v>35433</v>
      </c>
      <c r="B1873" s="554">
        <v>1007.33</v>
      </c>
    </row>
    <row r="1874" spans="1:2" ht="16.149999999999999" customHeight="1" x14ac:dyDescent="0.25">
      <c r="A1874" s="553">
        <v>35434</v>
      </c>
      <c r="B1874" s="555">
        <v>1016.81</v>
      </c>
    </row>
    <row r="1875" spans="1:2" ht="16.149999999999999" customHeight="1" x14ac:dyDescent="0.25">
      <c r="A1875" s="553">
        <v>35435</v>
      </c>
      <c r="B1875" s="554">
        <v>1016.81</v>
      </c>
    </row>
    <row r="1876" spans="1:2" ht="16.149999999999999" customHeight="1" x14ac:dyDescent="0.25">
      <c r="A1876" s="553">
        <v>35436</v>
      </c>
      <c r="B1876" s="555">
        <v>1016.81</v>
      </c>
    </row>
    <row r="1877" spans="1:2" ht="16.149999999999999" customHeight="1" x14ac:dyDescent="0.25">
      <c r="A1877" s="553">
        <v>35437</v>
      </c>
      <c r="B1877" s="554">
        <v>1016.81</v>
      </c>
    </row>
    <row r="1878" spans="1:2" ht="16.149999999999999" customHeight="1" x14ac:dyDescent="0.25">
      <c r="A1878" s="553">
        <v>35438</v>
      </c>
      <c r="B1878" s="555">
        <v>1022</v>
      </c>
    </row>
    <row r="1879" spans="1:2" ht="16.149999999999999" customHeight="1" x14ac:dyDescent="0.25">
      <c r="A1879" s="553">
        <v>35439</v>
      </c>
      <c r="B1879" s="554">
        <v>1020.16</v>
      </c>
    </row>
    <row r="1880" spans="1:2" ht="16.149999999999999" customHeight="1" x14ac:dyDescent="0.25">
      <c r="A1880" s="553">
        <v>35440</v>
      </c>
      <c r="B1880" s="555">
        <v>1013.68</v>
      </c>
    </row>
    <row r="1881" spans="1:2" ht="16.149999999999999" customHeight="1" x14ac:dyDescent="0.25">
      <c r="A1881" s="553">
        <v>35441</v>
      </c>
      <c r="B1881" s="554">
        <v>1011.01</v>
      </c>
    </row>
    <row r="1882" spans="1:2" ht="16.149999999999999" customHeight="1" x14ac:dyDescent="0.25">
      <c r="A1882" s="553">
        <v>35442</v>
      </c>
      <c r="B1882" s="555">
        <v>1011.01</v>
      </c>
    </row>
    <row r="1883" spans="1:2" ht="16.149999999999999" customHeight="1" x14ac:dyDescent="0.25">
      <c r="A1883" s="553">
        <v>35443</v>
      </c>
      <c r="B1883" s="554">
        <v>1011.01</v>
      </c>
    </row>
    <row r="1884" spans="1:2" ht="16.149999999999999" customHeight="1" x14ac:dyDescent="0.25">
      <c r="A1884" s="553">
        <v>35444</v>
      </c>
      <c r="B1884" s="555">
        <v>1015.53</v>
      </c>
    </row>
    <row r="1885" spans="1:2" ht="16.149999999999999" customHeight="1" x14ac:dyDescent="0.25">
      <c r="A1885" s="553">
        <v>35445</v>
      </c>
      <c r="B1885" s="554">
        <v>1026.53</v>
      </c>
    </row>
    <row r="1886" spans="1:2" ht="16.149999999999999" customHeight="1" x14ac:dyDescent="0.25">
      <c r="A1886" s="553">
        <v>35446</v>
      </c>
      <c r="B1886" s="555">
        <v>1023.47</v>
      </c>
    </row>
    <row r="1887" spans="1:2" ht="16.149999999999999" customHeight="1" x14ac:dyDescent="0.25">
      <c r="A1887" s="553">
        <v>35447</v>
      </c>
      <c r="B1887" s="554">
        <v>1018.15</v>
      </c>
    </row>
    <row r="1888" spans="1:2" ht="16.149999999999999" customHeight="1" x14ac:dyDescent="0.25">
      <c r="A1888" s="553">
        <v>35448</v>
      </c>
      <c r="B1888" s="555">
        <v>1020.9</v>
      </c>
    </row>
    <row r="1889" spans="1:2" ht="16.149999999999999" customHeight="1" x14ac:dyDescent="0.25">
      <c r="A1889" s="553">
        <v>35449</v>
      </c>
      <c r="B1889" s="554">
        <v>1020.9</v>
      </c>
    </row>
    <row r="1890" spans="1:2" ht="16.149999999999999" customHeight="1" x14ac:dyDescent="0.25">
      <c r="A1890" s="553">
        <v>35450</v>
      </c>
      <c r="B1890" s="555">
        <v>1020.9</v>
      </c>
    </row>
    <row r="1891" spans="1:2" ht="16.149999999999999" customHeight="1" x14ac:dyDescent="0.25">
      <c r="A1891" s="553">
        <v>35451</v>
      </c>
      <c r="B1891" s="554">
        <v>1022.75</v>
      </c>
    </row>
    <row r="1892" spans="1:2" ht="16.149999999999999" customHeight="1" x14ac:dyDescent="0.25">
      <c r="A1892" s="553">
        <v>35452</v>
      </c>
      <c r="B1892" s="555">
        <v>1023.67</v>
      </c>
    </row>
    <row r="1893" spans="1:2" ht="16.149999999999999" customHeight="1" x14ac:dyDescent="0.25">
      <c r="A1893" s="553">
        <v>35453</v>
      </c>
      <c r="B1893" s="554">
        <v>1031.02</v>
      </c>
    </row>
    <row r="1894" spans="1:2" ht="16.149999999999999" customHeight="1" x14ac:dyDescent="0.25">
      <c r="A1894" s="553">
        <v>35454</v>
      </c>
      <c r="B1894" s="555">
        <v>1031.51</v>
      </c>
    </row>
    <row r="1895" spans="1:2" ht="16.149999999999999" customHeight="1" x14ac:dyDescent="0.25">
      <c r="A1895" s="553">
        <v>35455</v>
      </c>
      <c r="B1895" s="554">
        <v>1032.6199999999999</v>
      </c>
    </row>
    <row r="1896" spans="1:2" ht="16.149999999999999" customHeight="1" x14ac:dyDescent="0.25">
      <c r="A1896" s="553">
        <v>35456</v>
      </c>
      <c r="B1896" s="555">
        <v>1032.6199999999999</v>
      </c>
    </row>
    <row r="1897" spans="1:2" ht="16.149999999999999" customHeight="1" x14ac:dyDescent="0.25">
      <c r="A1897" s="553">
        <v>35457</v>
      </c>
      <c r="B1897" s="554">
        <v>1032.6199999999999</v>
      </c>
    </row>
    <row r="1898" spans="1:2" ht="16.149999999999999" customHeight="1" x14ac:dyDescent="0.25">
      <c r="A1898" s="553">
        <v>35458</v>
      </c>
      <c r="B1898" s="555">
        <v>1040.07</v>
      </c>
    </row>
    <row r="1899" spans="1:2" ht="16.149999999999999" customHeight="1" x14ac:dyDescent="0.25">
      <c r="A1899" s="553">
        <v>35459</v>
      </c>
      <c r="B1899" s="554">
        <v>1057</v>
      </c>
    </row>
    <row r="1900" spans="1:2" ht="16.149999999999999" customHeight="1" x14ac:dyDescent="0.25">
      <c r="A1900" s="553">
        <v>35460</v>
      </c>
      <c r="B1900" s="555">
        <v>1057.82</v>
      </c>
    </row>
    <row r="1901" spans="1:2" ht="16.149999999999999" customHeight="1" x14ac:dyDescent="0.25">
      <c r="A1901" s="553">
        <v>35461</v>
      </c>
      <c r="B1901" s="554">
        <v>1070.97</v>
      </c>
    </row>
    <row r="1902" spans="1:2" ht="16.149999999999999" customHeight="1" x14ac:dyDescent="0.25">
      <c r="A1902" s="553">
        <v>35462</v>
      </c>
      <c r="B1902" s="555">
        <v>1064</v>
      </c>
    </row>
    <row r="1903" spans="1:2" ht="16.149999999999999" customHeight="1" x14ac:dyDescent="0.25">
      <c r="A1903" s="553">
        <v>35463</v>
      </c>
      <c r="B1903" s="554">
        <v>1064</v>
      </c>
    </row>
    <row r="1904" spans="1:2" ht="16.149999999999999" customHeight="1" x14ac:dyDescent="0.25">
      <c r="A1904" s="553">
        <v>35464</v>
      </c>
      <c r="B1904" s="555">
        <v>1064</v>
      </c>
    </row>
    <row r="1905" spans="1:2" ht="16.149999999999999" customHeight="1" x14ac:dyDescent="0.25">
      <c r="A1905" s="553">
        <v>35465</v>
      </c>
      <c r="B1905" s="554">
        <v>1065.98</v>
      </c>
    </row>
    <row r="1906" spans="1:2" ht="16.149999999999999" customHeight="1" x14ac:dyDescent="0.25">
      <c r="A1906" s="553">
        <v>35466</v>
      </c>
      <c r="B1906" s="555">
        <v>1076.25</v>
      </c>
    </row>
    <row r="1907" spans="1:2" ht="16.149999999999999" customHeight="1" x14ac:dyDescent="0.25">
      <c r="A1907" s="553">
        <v>35467</v>
      </c>
      <c r="B1907" s="554">
        <v>1071.8800000000001</v>
      </c>
    </row>
    <row r="1908" spans="1:2" ht="16.149999999999999" customHeight="1" x14ac:dyDescent="0.25">
      <c r="A1908" s="553">
        <v>35468</v>
      </c>
      <c r="B1908" s="555">
        <v>1070.08</v>
      </c>
    </row>
    <row r="1909" spans="1:2" ht="16.149999999999999" customHeight="1" x14ac:dyDescent="0.25">
      <c r="A1909" s="553">
        <v>35469</v>
      </c>
      <c r="B1909" s="554">
        <v>1066.44</v>
      </c>
    </row>
    <row r="1910" spans="1:2" ht="16.149999999999999" customHeight="1" x14ac:dyDescent="0.25">
      <c r="A1910" s="553">
        <v>35470</v>
      </c>
      <c r="B1910" s="555">
        <v>1066.44</v>
      </c>
    </row>
    <row r="1911" spans="1:2" ht="16.149999999999999" customHeight="1" x14ac:dyDescent="0.25">
      <c r="A1911" s="553">
        <v>35471</v>
      </c>
      <c r="B1911" s="554">
        <v>1066.44</v>
      </c>
    </row>
    <row r="1912" spans="1:2" ht="16.149999999999999" customHeight="1" x14ac:dyDescent="0.25">
      <c r="A1912" s="553">
        <v>35472</v>
      </c>
      <c r="B1912" s="555">
        <v>1074.25</v>
      </c>
    </row>
    <row r="1913" spans="1:2" ht="16.149999999999999" customHeight="1" x14ac:dyDescent="0.25">
      <c r="A1913" s="553">
        <v>35473</v>
      </c>
      <c r="B1913" s="554">
        <v>1075.17</v>
      </c>
    </row>
    <row r="1914" spans="1:2" ht="16.149999999999999" customHeight="1" x14ac:dyDescent="0.25">
      <c r="A1914" s="553">
        <v>35474</v>
      </c>
      <c r="B1914" s="555">
        <v>1075.51</v>
      </c>
    </row>
    <row r="1915" spans="1:2" ht="16.149999999999999" customHeight="1" x14ac:dyDescent="0.25">
      <c r="A1915" s="553">
        <v>35475</v>
      </c>
      <c r="B1915" s="554">
        <v>1073.3599999999999</v>
      </c>
    </row>
    <row r="1916" spans="1:2" ht="16.149999999999999" customHeight="1" x14ac:dyDescent="0.25">
      <c r="A1916" s="553">
        <v>35476</v>
      </c>
      <c r="B1916" s="555">
        <v>1075</v>
      </c>
    </row>
    <row r="1917" spans="1:2" ht="16.149999999999999" customHeight="1" x14ac:dyDescent="0.25">
      <c r="A1917" s="553">
        <v>35477</v>
      </c>
      <c r="B1917" s="554">
        <v>1075</v>
      </c>
    </row>
    <row r="1918" spans="1:2" ht="16.149999999999999" customHeight="1" x14ac:dyDescent="0.25">
      <c r="A1918" s="553">
        <v>35478</v>
      </c>
      <c r="B1918" s="555">
        <v>1075</v>
      </c>
    </row>
    <row r="1919" spans="1:2" ht="16.149999999999999" customHeight="1" x14ac:dyDescent="0.25">
      <c r="A1919" s="553">
        <v>35479</v>
      </c>
      <c r="B1919" s="554">
        <v>1076.04</v>
      </c>
    </row>
    <row r="1920" spans="1:2" ht="16.149999999999999" customHeight="1" x14ac:dyDescent="0.25">
      <c r="A1920" s="553">
        <v>35480</v>
      </c>
      <c r="B1920" s="555">
        <v>1075.1099999999999</v>
      </c>
    </row>
    <row r="1921" spans="1:2" ht="16.149999999999999" customHeight="1" x14ac:dyDescent="0.25">
      <c r="A1921" s="553">
        <v>35481</v>
      </c>
      <c r="B1921" s="554">
        <v>1074.5</v>
      </c>
    </row>
    <row r="1922" spans="1:2" ht="16.149999999999999" customHeight="1" x14ac:dyDescent="0.25">
      <c r="A1922" s="553">
        <v>35482</v>
      </c>
      <c r="B1922" s="555">
        <v>1074.0999999999999</v>
      </c>
    </row>
    <row r="1923" spans="1:2" ht="16.149999999999999" customHeight="1" x14ac:dyDescent="0.25">
      <c r="A1923" s="553">
        <v>35483</v>
      </c>
      <c r="B1923" s="554">
        <v>1073.42</v>
      </c>
    </row>
    <row r="1924" spans="1:2" ht="16.149999999999999" customHeight="1" x14ac:dyDescent="0.25">
      <c r="A1924" s="553">
        <v>35484</v>
      </c>
      <c r="B1924" s="555">
        <v>1073.42</v>
      </c>
    </row>
    <row r="1925" spans="1:2" ht="16.149999999999999" customHeight="1" x14ac:dyDescent="0.25">
      <c r="A1925" s="553">
        <v>35485</v>
      </c>
      <c r="B1925" s="554">
        <v>1073.42</v>
      </c>
    </row>
    <row r="1926" spans="1:2" ht="16.149999999999999" customHeight="1" x14ac:dyDescent="0.25">
      <c r="A1926" s="553">
        <v>35486</v>
      </c>
      <c r="B1926" s="555">
        <v>1078.23</v>
      </c>
    </row>
    <row r="1927" spans="1:2" ht="16.149999999999999" customHeight="1" x14ac:dyDescent="0.25">
      <c r="A1927" s="553">
        <v>35487</v>
      </c>
      <c r="B1927" s="554">
        <v>1084.0899999999999</v>
      </c>
    </row>
    <row r="1928" spans="1:2" ht="16.149999999999999" customHeight="1" x14ac:dyDescent="0.25">
      <c r="A1928" s="553">
        <v>35488</v>
      </c>
      <c r="B1928" s="555">
        <v>1080.93</v>
      </c>
    </row>
    <row r="1929" spans="1:2" ht="16.149999999999999" customHeight="1" x14ac:dyDescent="0.25">
      <c r="A1929" s="553">
        <v>35489</v>
      </c>
      <c r="B1929" s="554">
        <v>1080.51</v>
      </c>
    </row>
    <row r="1930" spans="1:2" ht="16.149999999999999" customHeight="1" x14ac:dyDescent="0.25">
      <c r="A1930" s="553">
        <v>35490</v>
      </c>
      <c r="B1930" s="555">
        <v>1077.07</v>
      </c>
    </row>
    <row r="1931" spans="1:2" ht="16.149999999999999" customHeight="1" x14ac:dyDescent="0.25">
      <c r="A1931" s="553">
        <v>35491</v>
      </c>
      <c r="B1931" s="554">
        <v>1077.07</v>
      </c>
    </row>
    <row r="1932" spans="1:2" ht="16.149999999999999" customHeight="1" x14ac:dyDescent="0.25">
      <c r="A1932" s="553">
        <v>35492</v>
      </c>
      <c r="B1932" s="555">
        <v>1077.07</v>
      </c>
    </row>
    <row r="1933" spans="1:2" ht="16.149999999999999" customHeight="1" x14ac:dyDescent="0.25">
      <c r="A1933" s="553">
        <v>35493</v>
      </c>
      <c r="B1933" s="554">
        <v>1075.8599999999999</v>
      </c>
    </row>
    <row r="1934" spans="1:2" ht="16.149999999999999" customHeight="1" x14ac:dyDescent="0.25">
      <c r="A1934" s="553">
        <v>35494</v>
      </c>
      <c r="B1934" s="555">
        <v>1067.77</v>
      </c>
    </row>
    <row r="1935" spans="1:2" ht="16.149999999999999" customHeight="1" x14ac:dyDescent="0.25">
      <c r="A1935" s="553">
        <v>35495</v>
      </c>
      <c r="B1935" s="554">
        <v>1063.44</v>
      </c>
    </row>
    <row r="1936" spans="1:2" ht="16.149999999999999" customHeight="1" x14ac:dyDescent="0.25">
      <c r="A1936" s="553">
        <v>35496</v>
      </c>
      <c r="B1936" s="555">
        <v>1057.58</v>
      </c>
    </row>
    <row r="1937" spans="1:2" ht="16.149999999999999" customHeight="1" x14ac:dyDescent="0.25">
      <c r="A1937" s="553">
        <v>35497</v>
      </c>
      <c r="B1937" s="554">
        <v>1054.05</v>
      </c>
    </row>
    <row r="1938" spans="1:2" ht="16.149999999999999" customHeight="1" x14ac:dyDescent="0.25">
      <c r="A1938" s="553">
        <v>35498</v>
      </c>
      <c r="B1938" s="555">
        <v>1054.05</v>
      </c>
    </row>
    <row r="1939" spans="1:2" ht="16.149999999999999" customHeight="1" x14ac:dyDescent="0.25">
      <c r="A1939" s="553">
        <v>35499</v>
      </c>
      <c r="B1939" s="554">
        <v>1054.05</v>
      </c>
    </row>
    <row r="1940" spans="1:2" ht="16.149999999999999" customHeight="1" x14ac:dyDescent="0.25">
      <c r="A1940" s="553">
        <v>35500</v>
      </c>
      <c r="B1940" s="555">
        <v>1056.92</v>
      </c>
    </row>
    <row r="1941" spans="1:2" ht="16.149999999999999" customHeight="1" x14ac:dyDescent="0.25">
      <c r="A1941" s="553">
        <v>35501</v>
      </c>
      <c r="B1941" s="554">
        <v>1062.73</v>
      </c>
    </row>
    <row r="1942" spans="1:2" ht="16.149999999999999" customHeight="1" x14ac:dyDescent="0.25">
      <c r="A1942" s="553">
        <v>35502</v>
      </c>
      <c r="B1942" s="555">
        <v>1063.33</v>
      </c>
    </row>
    <row r="1943" spans="1:2" ht="16.149999999999999" customHeight="1" x14ac:dyDescent="0.25">
      <c r="A1943" s="553">
        <v>35503</v>
      </c>
      <c r="B1943" s="554">
        <v>1060.3499999999999</v>
      </c>
    </row>
    <row r="1944" spans="1:2" ht="16.149999999999999" customHeight="1" x14ac:dyDescent="0.25">
      <c r="A1944" s="553">
        <v>35504</v>
      </c>
      <c r="B1944" s="555">
        <v>1060.8599999999999</v>
      </c>
    </row>
    <row r="1945" spans="1:2" ht="16.149999999999999" customHeight="1" x14ac:dyDescent="0.25">
      <c r="A1945" s="553">
        <v>35505</v>
      </c>
      <c r="B1945" s="554">
        <v>1060.8599999999999</v>
      </c>
    </row>
    <row r="1946" spans="1:2" ht="16.149999999999999" customHeight="1" x14ac:dyDescent="0.25">
      <c r="A1946" s="553">
        <v>35506</v>
      </c>
      <c r="B1946" s="555">
        <v>1060.8599999999999</v>
      </c>
    </row>
    <row r="1947" spans="1:2" ht="16.149999999999999" customHeight="1" x14ac:dyDescent="0.25">
      <c r="A1947" s="553">
        <v>35507</v>
      </c>
      <c r="B1947" s="554">
        <v>1059.8699999999999</v>
      </c>
    </row>
    <row r="1948" spans="1:2" ht="16.149999999999999" customHeight="1" x14ac:dyDescent="0.25">
      <c r="A1948" s="553">
        <v>35508</v>
      </c>
      <c r="B1948" s="555">
        <v>1058.6099999999999</v>
      </c>
    </row>
    <row r="1949" spans="1:2" ht="16.149999999999999" customHeight="1" x14ac:dyDescent="0.25">
      <c r="A1949" s="553">
        <v>35509</v>
      </c>
      <c r="B1949" s="554">
        <v>1060.31</v>
      </c>
    </row>
    <row r="1950" spans="1:2" ht="16.149999999999999" customHeight="1" x14ac:dyDescent="0.25">
      <c r="A1950" s="553">
        <v>35510</v>
      </c>
      <c r="B1950" s="555">
        <v>1060.6600000000001</v>
      </c>
    </row>
    <row r="1951" spans="1:2" ht="16.149999999999999" customHeight="1" x14ac:dyDescent="0.25">
      <c r="A1951" s="553">
        <v>35511</v>
      </c>
      <c r="B1951" s="554">
        <v>1060.03</v>
      </c>
    </row>
    <row r="1952" spans="1:2" ht="16.149999999999999" customHeight="1" x14ac:dyDescent="0.25">
      <c r="A1952" s="553">
        <v>35512</v>
      </c>
      <c r="B1952" s="555">
        <v>1060.03</v>
      </c>
    </row>
    <row r="1953" spans="1:2" ht="16.149999999999999" customHeight="1" x14ac:dyDescent="0.25">
      <c r="A1953" s="553">
        <v>35513</v>
      </c>
      <c r="B1953" s="554">
        <v>1060.03</v>
      </c>
    </row>
    <row r="1954" spans="1:2" ht="16.149999999999999" customHeight="1" x14ac:dyDescent="0.25">
      <c r="A1954" s="553">
        <v>35514</v>
      </c>
      <c r="B1954" s="555">
        <v>1060.03</v>
      </c>
    </row>
    <row r="1955" spans="1:2" ht="16.149999999999999" customHeight="1" x14ac:dyDescent="0.25">
      <c r="A1955" s="553">
        <v>35515</v>
      </c>
      <c r="B1955" s="554">
        <v>1059.53</v>
      </c>
    </row>
    <row r="1956" spans="1:2" ht="16.149999999999999" customHeight="1" x14ac:dyDescent="0.25">
      <c r="A1956" s="553">
        <v>35516</v>
      </c>
      <c r="B1956" s="555">
        <v>1059.8800000000001</v>
      </c>
    </row>
    <row r="1957" spans="1:2" ht="16.149999999999999" customHeight="1" x14ac:dyDescent="0.25">
      <c r="A1957" s="553">
        <v>35517</v>
      </c>
      <c r="B1957" s="554">
        <v>1059.8800000000001</v>
      </c>
    </row>
    <row r="1958" spans="1:2" ht="16.149999999999999" customHeight="1" x14ac:dyDescent="0.25">
      <c r="A1958" s="553">
        <v>35518</v>
      </c>
      <c r="B1958" s="555">
        <v>1059.8800000000001</v>
      </c>
    </row>
    <row r="1959" spans="1:2" ht="16.149999999999999" customHeight="1" x14ac:dyDescent="0.25">
      <c r="A1959" s="553">
        <v>35519</v>
      </c>
      <c r="B1959" s="554">
        <v>1059.8800000000001</v>
      </c>
    </row>
    <row r="1960" spans="1:2" ht="16.149999999999999" customHeight="1" x14ac:dyDescent="0.25">
      <c r="A1960" s="553">
        <v>35520</v>
      </c>
      <c r="B1960" s="555">
        <v>1059.8800000000001</v>
      </c>
    </row>
    <row r="1961" spans="1:2" ht="16.149999999999999" customHeight="1" x14ac:dyDescent="0.25">
      <c r="A1961" s="553">
        <v>35521</v>
      </c>
      <c r="B1961" s="554">
        <v>1060.93</v>
      </c>
    </row>
    <row r="1962" spans="1:2" ht="16.149999999999999" customHeight="1" x14ac:dyDescent="0.25">
      <c r="A1962" s="553">
        <v>35522</v>
      </c>
      <c r="B1962" s="555">
        <v>1061.98</v>
      </c>
    </row>
    <row r="1963" spans="1:2" ht="16.149999999999999" customHeight="1" x14ac:dyDescent="0.25">
      <c r="A1963" s="553">
        <v>35523</v>
      </c>
      <c r="B1963" s="554">
        <v>1061.95</v>
      </c>
    </row>
    <row r="1964" spans="1:2" ht="16.149999999999999" customHeight="1" x14ac:dyDescent="0.25">
      <c r="A1964" s="553">
        <v>35524</v>
      </c>
      <c r="B1964" s="555">
        <v>1062.46</v>
      </c>
    </row>
    <row r="1965" spans="1:2" ht="16.149999999999999" customHeight="1" x14ac:dyDescent="0.25">
      <c r="A1965" s="553">
        <v>35525</v>
      </c>
      <c r="B1965" s="554">
        <v>1062.58</v>
      </c>
    </row>
    <row r="1966" spans="1:2" ht="16.149999999999999" customHeight="1" x14ac:dyDescent="0.25">
      <c r="A1966" s="553">
        <v>35526</v>
      </c>
      <c r="B1966" s="555">
        <v>1062.58</v>
      </c>
    </row>
    <row r="1967" spans="1:2" ht="16.149999999999999" customHeight="1" x14ac:dyDescent="0.25">
      <c r="A1967" s="553">
        <v>35527</v>
      </c>
      <c r="B1967" s="554">
        <v>1062.58</v>
      </c>
    </row>
    <row r="1968" spans="1:2" ht="16.149999999999999" customHeight="1" x14ac:dyDescent="0.25">
      <c r="A1968" s="553">
        <v>35528</v>
      </c>
      <c r="B1968" s="555">
        <v>1063.3</v>
      </c>
    </row>
    <row r="1969" spans="1:2" ht="16.149999999999999" customHeight="1" x14ac:dyDescent="0.25">
      <c r="A1969" s="553">
        <v>35529</v>
      </c>
      <c r="B1969" s="554">
        <v>1062.67</v>
      </c>
    </row>
    <row r="1970" spans="1:2" ht="16.149999999999999" customHeight="1" x14ac:dyDescent="0.25">
      <c r="A1970" s="553">
        <v>35530</v>
      </c>
      <c r="B1970" s="555">
        <v>1062.78</v>
      </c>
    </row>
    <row r="1971" spans="1:2" ht="16.149999999999999" customHeight="1" x14ac:dyDescent="0.25">
      <c r="A1971" s="553">
        <v>35531</v>
      </c>
      <c r="B1971" s="554">
        <v>1060.71</v>
      </c>
    </row>
    <row r="1972" spans="1:2" ht="16.149999999999999" customHeight="1" x14ac:dyDescent="0.25">
      <c r="A1972" s="553">
        <v>35532</v>
      </c>
      <c r="B1972" s="555">
        <v>1058.76</v>
      </c>
    </row>
    <row r="1973" spans="1:2" ht="16.149999999999999" customHeight="1" x14ac:dyDescent="0.25">
      <c r="A1973" s="553">
        <v>35533</v>
      </c>
      <c r="B1973" s="554">
        <v>1058.76</v>
      </c>
    </row>
    <row r="1974" spans="1:2" ht="16.149999999999999" customHeight="1" x14ac:dyDescent="0.25">
      <c r="A1974" s="553">
        <v>35534</v>
      </c>
      <c r="B1974" s="555">
        <v>1058.76</v>
      </c>
    </row>
    <row r="1975" spans="1:2" ht="16.149999999999999" customHeight="1" x14ac:dyDescent="0.25">
      <c r="A1975" s="553">
        <v>35535</v>
      </c>
      <c r="B1975" s="554">
        <v>1058.73</v>
      </c>
    </row>
    <row r="1976" spans="1:2" ht="16.149999999999999" customHeight="1" x14ac:dyDescent="0.25">
      <c r="A1976" s="553">
        <v>35536</v>
      </c>
      <c r="B1976" s="555">
        <v>1058.97</v>
      </c>
    </row>
    <row r="1977" spans="1:2" ht="16.149999999999999" customHeight="1" x14ac:dyDescent="0.25">
      <c r="A1977" s="553">
        <v>35537</v>
      </c>
      <c r="B1977" s="554">
        <v>1056.9100000000001</v>
      </c>
    </row>
    <row r="1978" spans="1:2" ht="16.149999999999999" customHeight="1" x14ac:dyDescent="0.25">
      <c r="A1978" s="553">
        <v>35538</v>
      </c>
      <c r="B1978" s="555">
        <v>1054.3499999999999</v>
      </c>
    </row>
    <row r="1979" spans="1:2" ht="16.149999999999999" customHeight="1" x14ac:dyDescent="0.25">
      <c r="A1979" s="553">
        <v>35539</v>
      </c>
      <c r="B1979" s="554">
        <v>1051.43</v>
      </c>
    </row>
    <row r="1980" spans="1:2" ht="16.149999999999999" customHeight="1" x14ac:dyDescent="0.25">
      <c r="A1980" s="553">
        <v>35540</v>
      </c>
      <c r="B1980" s="555">
        <v>1051.43</v>
      </c>
    </row>
    <row r="1981" spans="1:2" ht="16.149999999999999" customHeight="1" x14ac:dyDescent="0.25">
      <c r="A1981" s="553">
        <v>35541</v>
      </c>
      <c r="B1981" s="554">
        <v>1051.43</v>
      </c>
    </row>
    <row r="1982" spans="1:2" ht="16.149999999999999" customHeight="1" x14ac:dyDescent="0.25">
      <c r="A1982" s="553">
        <v>35542</v>
      </c>
      <c r="B1982" s="555">
        <v>1054.94</v>
      </c>
    </row>
    <row r="1983" spans="1:2" ht="16.149999999999999" customHeight="1" x14ac:dyDescent="0.25">
      <c r="A1983" s="553">
        <v>35543</v>
      </c>
      <c r="B1983" s="554">
        <v>1057.6400000000001</v>
      </c>
    </row>
    <row r="1984" spans="1:2" ht="16.149999999999999" customHeight="1" x14ac:dyDescent="0.25">
      <c r="A1984" s="553">
        <v>35544</v>
      </c>
      <c r="B1984" s="555">
        <v>1065.48</v>
      </c>
    </row>
    <row r="1985" spans="1:2" ht="16.149999999999999" customHeight="1" x14ac:dyDescent="0.25">
      <c r="A1985" s="553">
        <v>35545</v>
      </c>
      <c r="B1985" s="554">
        <v>1066.77</v>
      </c>
    </row>
    <row r="1986" spans="1:2" ht="16.149999999999999" customHeight="1" x14ac:dyDescent="0.25">
      <c r="A1986" s="553">
        <v>35546</v>
      </c>
      <c r="B1986" s="555">
        <v>1063.83</v>
      </c>
    </row>
    <row r="1987" spans="1:2" ht="16.149999999999999" customHeight="1" x14ac:dyDescent="0.25">
      <c r="A1987" s="553">
        <v>35547</v>
      </c>
      <c r="B1987" s="554">
        <v>1063.83</v>
      </c>
    </row>
    <row r="1988" spans="1:2" ht="16.149999999999999" customHeight="1" x14ac:dyDescent="0.25">
      <c r="A1988" s="553">
        <v>35548</v>
      </c>
      <c r="B1988" s="555">
        <v>1063.83</v>
      </c>
    </row>
    <row r="1989" spans="1:2" ht="16.149999999999999" customHeight="1" x14ac:dyDescent="0.25">
      <c r="A1989" s="553">
        <v>35549</v>
      </c>
      <c r="B1989" s="554">
        <v>1064</v>
      </c>
    </row>
    <row r="1990" spans="1:2" ht="16.149999999999999" customHeight="1" x14ac:dyDescent="0.25">
      <c r="A1990" s="553">
        <v>35550</v>
      </c>
      <c r="B1990" s="555">
        <v>1063.1099999999999</v>
      </c>
    </row>
    <row r="1991" spans="1:2" ht="16.149999999999999" customHeight="1" x14ac:dyDescent="0.25">
      <c r="A1991" s="553">
        <v>35551</v>
      </c>
      <c r="B1991" s="554">
        <v>1064.01</v>
      </c>
    </row>
    <row r="1992" spans="1:2" ht="16.149999999999999" customHeight="1" x14ac:dyDescent="0.25">
      <c r="A1992" s="553">
        <v>35552</v>
      </c>
      <c r="B1992" s="555">
        <v>1064.01</v>
      </c>
    </row>
    <row r="1993" spans="1:2" ht="16.149999999999999" customHeight="1" x14ac:dyDescent="0.25">
      <c r="A1993" s="553">
        <v>35553</v>
      </c>
      <c r="B1993" s="554">
        <v>1068.53</v>
      </c>
    </row>
    <row r="1994" spans="1:2" ht="16.149999999999999" customHeight="1" x14ac:dyDescent="0.25">
      <c r="A1994" s="553">
        <v>35554</v>
      </c>
      <c r="B1994" s="555">
        <v>1068.53</v>
      </c>
    </row>
    <row r="1995" spans="1:2" ht="16.149999999999999" customHeight="1" x14ac:dyDescent="0.25">
      <c r="A1995" s="553">
        <v>35555</v>
      </c>
      <c r="B1995" s="554">
        <v>1068.53</v>
      </c>
    </row>
    <row r="1996" spans="1:2" ht="16.149999999999999" customHeight="1" x14ac:dyDescent="0.25">
      <c r="A1996" s="553">
        <v>35556</v>
      </c>
      <c r="B1996" s="555">
        <v>1076.3900000000001</v>
      </c>
    </row>
    <row r="1997" spans="1:2" ht="16.149999999999999" customHeight="1" x14ac:dyDescent="0.25">
      <c r="A1997" s="553">
        <v>35557</v>
      </c>
      <c r="B1997" s="554">
        <v>1080.48</v>
      </c>
    </row>
    <row r="1998" spans="1:2" ht="16.149999999999999" customHeight="1" x14ac:dyDescent="0.25">
      <c r="A1998" s="553">
        <v>35558</v>
      </c>
      <c r="B1998" s="555">
        <v>1075.05</v>
      </c>
    </row>
    <row r="1999" spans="1:2" ht="16.149999999999999" customHeight="1" x14ac:dyDescent="0.25">
      <c r="A1999" s="553">
        <v>35559</v>
      </c>
      <c r="B1999" s="554">
        <v>1073.77</v>
      </c>
    </row>
    <row r="2000" spans="1:2" ht="16.149999999999999" customHeight="1" x14ac:dyDescent="0.25">
      <c r="A2000" s="553">
        <v>35560</v>
      </c>
      <c r="B2000" s="555">
        <v>1076.93</v>
      </c>
    </row>
    <row r="2001" spans="1:2" ht="16.149999999999999" customHeight="1" x14ac:dyDescent="0.25">
      <c r="A2001" s="553">
        <v>35561</v>
      </c>
      <c r="B2001" s="554">
        <v>1076.93</v>
      </c>
    </row>
    <row r="2002" spans="1:2" ht="16.149999999999999" customHeight="1" x14ac:dyDescent="0.25">
      <c r="A2002" s="553">
        <v>35562</v>
      </c>
      <c r="B2002" s="555">
        <v>1076.93</v>
      </c>
    </row>
    <row r="2003" spans="1:2" ht="16.149999999999999" customHeight="1" x14ac:dyDescent="0.25">
      <c r="A2003" s="553">
        <v>35563</v>
      </c>
      <c r="B2003" s="554">
        <v>1076.93</v>
      </c>
    </row>
    <row r="2004" spans="1:2" ht="16.149999999999999" customHeight="1" x14ac:dyDescent="0.25">
      <c r="A2004" s="553">
        <v>35564</v>
      </c>
      <c r="B2004" s="555">
        <v>1077.3599999999999</v>
      </c>
    </row>
    <row r="2005" spans="1:2" ht="16.149999999999999" customHeight="1" x14ac:dyDescent="0.25">
      <c r="A2005" s="553">
        <v>35565</v>
      </c>
      <c r="B2005" s="554">
        <v>1074.43</v>
      </c>
    </row>
    <row r="2006" spans="1:2" ht="16.149999999999999" customHeight="1" x14ac:dyDescent="0.25">
      <c r="A2006" s="553">
        <v>35566</v>
      </c>
      <c r="B2006" s="555">
        <v>1074.52</v>
      </c>
    </row>
    <row r="2007" spans="1:2" ht="16.149999999999999" customHeight="1" x14ac:dyDescent="0.25">
      <c r="A2007" s="553">
        <v>35567</v>
      </c>
      <c r="B2007" s="554">
        <v>1072.24</v>
      </c>
    </row>
    <row r="2008" spans="1:2" ht="16.149999999999999" customHeight="1" x14ac:dyDescent="0.25">
      <c r="A2008" s="553">
        <v>35568</v>
      </c>
      <c r="B2008" s="555">
        <v>1072.24</v>
      </c>
    </row>
    <row r="2009" spans="1:2" ht="16.149999999999999" customHeight="1" x14ac:dyDescent="0.25">
      <c r="A2009" s="553">
        <v>35569</v>
      </c>
      <c r="B2009" s="554">
        <v>1072.24</v>
      </c>
    </row>
    <row r="2010" spans="1:2" ht="16.149999999999999" customHeight="1" x14ac:dyDescent="0.25">
      <c r="A2010" s="553">
        <v>35570</v>
      </c>
      <c r="B2010" s="555">
        <v>1073.54</v>
      </c>
    </row>
    <row r="2011" spans="1:2" ht="16.149999999999999" customHeight="1" x14ac:dyDescent="0.25">
      <c r="A2011" s="553">
        <v>35571</v>
      </c>
      <c r="B2011" s="554">
        <v>1075.2</v>
      </c>
    </row>
    <row r="2012" spans="1:2" ht="16.149999999999999" customHeight="1" x14ac:dyDescent="0.25">
      <c r="A2012" s="553">
        <v>35572</v>
      </c>
      <c r="B2012" s="555">
        <v>1080.44</v>
      </c>
    </row>
    <row r="2013" spans="1:2" ht="16.149999999999999" customHeight="1" x14ac:dyDescent="0.25">
      <c r="A2013" s="553">
        <v>35573</v>
      </c>
      <c r="B2013" s="554">
        <v>1080.43</v>
      </c>
    </row>
    <row r="2014" spans="1:2" ht="16.149999999999999" customHeight="1" x14ac:dyDescent="0.25">
      <c r="A2014" s="553">
        <v>35574</v>
      </c>
      <c r="B2014" s="555">
        <v>1076.69</v>
      </c>
    </row>
    <row r="2015" spans="1:2" ht="16.149999999999999" customHeight="1" x14ac:dyDescent="0.25">
      <c r="A2015" s="553">
        <v>35575</v>
      </c>
      <c r="B2015" s="554">
        <v>1076.69</v>
      </c>
    </row>
    <row r="2016" spans="1:2" ht="16.149999999999999" customHeight="1" x14ac:dyDescent="0.25">
      <c r="A2016" s="553">
        <v>35576</v>
      </c>
      <c r="B2016" s="555">
        <v>1076.69</v>
      </c>
    </row>
    <row r="2017" spans="1:2" ht="16.149999999999999" customHeight="1" x14ac:dyDescent="0.25">
      <c r="A2017" s="553">
        <v>35577</v>
      </c>
      <c r="B2017" s="554">
        <v>1076.69</v>
      </c>
    </row>
    <row r="2018" spans="1:2" ht="16.149999999999999" customHeight="1" x14ac:dyDescent="0.25">
      <c r="A2018" s="553">
        <v>35578</v>
      </c>
      <c r="B2018" s="555">
        <v>1076.24</v>
      </c>
    </row>
    <row r="2019" spans="1:2" ht="16.149999999999999" customHeight="1" x14ac:dyDescent="0.25">
      <c r="A2019" s="553">
        <v>35579</v>
      </c>
      <c r="B2019" s="554">
        <v>1074.32</v>
      </c>
    </row>
    <row r="2020" spans="1:2" ht="16.149999999999999" customHeight="1" x14ac:dyDescent="0.25">
      <c r="A2020" s="553">
        <v>35580</v>
      </c>
      <c r="B2020" s="555">
        <v>1076.4000000000001</v>
      </c>
    </row>
    <row r="2021" spans="1:2" ht="16.149999999999999" customHeight="1" x14ac:dyDescent="0.25">
      <c r="A2021" s="553">
        <v>35581</v>
      </c>
      <c r="B2021" s="554">
        <v>1077.0899999999999</v>
      </c>
    </row>
    <row r="2022" spans="1:2" ht="16.149999999999999" customHeight="1" x14ac:dyDescent="0.25">
      <c r="A2022" s="553">
        <v>35582</v>
      </c>
      <c r="B2022" s="555">
        <v>1077.0899999999999</v>
      </c>
    </row>
    <row r="2023" spans="1:2" ht="16.149999999999999" customHeight="1" x14ac:dyDescent="0.25">
      <c r="A2023" s="553">
        <v>35583</v>
      </c>
      <c r="B2023" s="554">
        <v>1077.0899999999999</v>
      </c>
    </row>
    <row r="2024" spans="1:2" ht="16.149999999999999" customHeight="1" x14ac:dyDescent="0.25">
      <c r="A2024" s="553">
        <v>35584</v>
      </c>
      <c r="B2024" s="555">
        <v>1077.0899999999999</v>
      </c>
    </row>
    <row r="2025" spans="1:2" ht="16.149999999999999" customHeight="1" x14ac:dyDescent="0.25">
      <c r="A2025" s="553">
        <v>35585</v>
      </c>
      <c r="B2025" s="554">
        <v>1079.0999999999999</v>
      </c>
    </row>
    <row r="2026" spans="1:2" ht="16.149999999999999" customHeight="1" x14ac:dyDescent="0.25">
      <c r="A2026" s="553">
        <v>35586</v>
      </c>
      <c r="B2026" s="555">
        <v>1077.19</v>
      </c>
    </row>
    <row r="2027" spans="1:2" ht="16.149999999999999" customHeight="1" x14ac:dyDescent="0.25">
      <c r="A2027" s="553">
        <v>35587</v>
      </c>
      <c r="B2027" s="554">
        <v>1076.49</v>
      </c>
    </row>
    <row r="2028" spans="1:2" ht="16.149999999999999" customHeight="1" x14ac:dyDescent="0.25">
      <c r="A2028" s="553">
        <v>35588</v>
      </c>
      <c r="B2028" s="555">
        <v>1076.18</v>
      </c>
    </row>
    <row r="2029" spans="1:2" ht="16.149999999999999" customHeight="1" x14ac:dyDescent="0.25">
      <c r="A2029" s="553">
        <v>35589</v>
      </c>
      <c r="B2029" s="554">
        <v>1076.18</v>
      </c>
    </row>
    <row r="2030" spans="1:2" ht="16.149999999999999" customHeight="1" x14ac:dyDescent="0.25">
      <c r="A2030" s="553">
        <v>35590</v>
      </c>
      <c r="B2030" s="555">
        <v>1076.18</v>
      </c>
    </row>
    <row r="2031" spans="1:2" ht="16.149999999999999" customHeight="1" x14ac:dyDescent="0.25">
      <c r="A2031" s="553">
        <v>35591</v>
      </c>
      <c r="B2031" s="554">
        <v>1076.18</v>
      </c>
    </row>
    <row r="2032" spans="1:2" ht="16.149999999999999" customHeight="1" x14ac:dyDescent="0.25">
      <c r="A2032" s="553">
        <v>35592</v>
      </c>
      <c r="B2032" s="555">
        <v>1078.6400000000001</v>
      </c>
    </row>
    <row r="2033" spans="1:2" ht="16.149999999999999" customHeight="1" x14ac:dyDescent="0.25">
      <c r="A2033" s="553">
        <v>35593</v>
      </c>
      <c r="B2033" s="554">
        <v>1080.6099999999999</v>
      </c>
    </row>
    <row r="2034" spans="1:2" ht="16.149999999999999" customHeight="1" x14ac:dyDescent="0.25">
      <c r="A2034" s="553">
        <v>35594</v>
      </c>
      <c r="B2034" s="555">
        <v>1080.46</v>
      </c>
    </row>
    <row r="2035" spans="1:2" ht="16.149999999999999" customHeight="1" x14ac:dyDescent="0.25">
      <c r="A2035" s="553">
        <v>35595</v>
      </c>
      <c r="B2035" s="554">
        <v>1080.5899999999999</v>
      </c>
    </row>
    <row r="2036" spans="1:2" ht="16.149999999999999" customHeight="1" x14ac:dyDescent="0.25">
      <c r="A2036" s="553">
        <v>35596</v>
      </c>
      <c r="B2036" s="555">
        <v>1080.5899999999999</v>
      </c>
    </row>
    <row r="2037" spans="1:2" ht="16.149999999999999" customHeight="1" x14ac:dyDescent="0.25">
      <c r="A2037" s="553">
        <v>35597</v>
      </c>
      <c r="B2037" s="554">
        <v>1080.5899999999999</v>
      </c>
    </row>
    <row r="2038" spans="1:2" ht="16.149999999999999" customHeight="1" x14ac:dyDescent="0.25">
      <c r="A2038" s="553">
        <v>35598</v>
      </c>
      <c r="B2038" s="555">
        <v>1082.43</v>
      </c>
    </row>
    <row r="2039" spans="1:2" ht="16.149999999999999" customHeight="1" x14ac:dyDescent="0.25">
      <c r="A2039" s="553">
        <v>35599</v>
      </c>
      <c r="B2039" s="554">
        <v>1086</v>
      </c>
    </row>
    <row r="2040" spans="1:2" ht="16.149999999999999" customHeight="1" x14ac:dyDescent="0.25">
      <c r="A2040" s="553">
        <v>35600</v>
      </c>
      <c r="B2040" s="555">
        <v>1084.3800000000001</v>
      </c>
    </row>
    <row r="2041" spans="1:2" ht="16.149999999999999" customHeight="1" x14ac:dyDescent="0.25">
      <c r="A2041" s="553">
        <v>35601</v>
      </c>
      <c r="B2041" s="554">
        <v>1084.28</v>
      </c>
    </row>
    <row r="2042" spans="1:2" ht="16.149999999999999" customHeight="1" x14ac:dyDescent="0.25">
      <c r="A2042" s="553">
        <v>35602</v>
      </c>
      <c r="B2042" s="555">
        <v>1086.3599999999999</v>
      </c>
    </row>
    <row r="2043" spans="1:2" ht="16.149999999999999" customHeight="1" x14ac:dyDescent="0.25">
      <c r="A2043" s="553">
        <v>35603</v>
      </c>
      <c r="B2043" s="554">
        <v>1086.3599999999999</v>
      </c>
    </row>
    <row r="2044" spans="1:2" ht="16.149999999999999" customHeight="1" x14ac:dyDescent="0.25">
      <c r="A2044" s="553">
        <v>35604</v>
      </c>
      <c r="B2044" s="555">
        <v>1086.3599999999999</v>
      </c>
    </row>
    <row r="2045" spans="1:2" ht="16.149999999999999" customHeight="1" x14ac:dyDescent="0.25">
      <c r="A2045" s="553">
        <v>35605</v>
      </c>
      <c r="B2045" s="554">
        <v>1088.1600000000001</v>
      </c>
    </row>
    <row r="2046" spans="1:2" ht="16.149999999999999" customHeight="1" x14ac:dyDescent="0.25">
      <c r="A2046" s="553">
        <v>35606</v>
      </c>
      <c r="B2046" s="555">
        <v>1086.47</v>
      </c>
    </row>
    <row r="2047" spans="1:2" ht="16.149999999999999" customHeight="1" x14ac:dyDescent="0.25">
      <c r="A2047" s="553">
        <v>35607</v>
      </c>
      <c r="B2047" s="554">
        <v>1087.72</v>
      </c>
    </row>
    <row r="2048" spans="1:2" ht="16.149999999999999" customHeight="1" x14ac:dyDescent="0.25">
      <c r="A2048" s="553">
        <v>35608</v>
      </c>
      <c r="B2048" s="555">
        <v>1090.58</v>
      </c>
    </row>
    <row r="2049" spans="1:2" ht="16.149999999999999" customHeight="1" x14ac:dyDescent="0.25">
      <c r="A2049" s="553">
        <v>35609</v>
      </c>
      <c r="B2049" s="554">
        <v>1089.01</v>
      </c>
    </row>
    <row r="2050" spans="1:2" ht="16.149999999999999" customHeight="1" x14ac:dyDescent="0.25">
      <c r="A2050" s="553">
        <v>35610</v>
      </c>
      <c r="B2050" s="555">
        <v>1089.01</v>
      </c>
    </row>
    <row r="2051" spans="1:2" ht="16.149999999999999" customHeight="1" x14ac:dyDescent="0.25">
      <c r="A2051" s="553">
        <v>35611</v>
      </c>
      <c r="B2051" s="554">
        <v>1089.01</v>
      </c>
    </row>
    <row r="2052" spans="1:2" ht="16.149999999999999" customHeight="1" x14ac:dyDescent="0.25">
      <c r="A2052" s="553">
        <v>35612</v>
      </c>
      <c r="B2052" s="555">
        <v>1089.01</v>
      </c>
    </row>
    <row r="2053" spans="1:2" ht="16.149999999999999" customHeight="1" x14ac:dyDescent="0.25">
      <c r="A2053" s="553">
        <v>35613</v>
      </c>
      <c r="B2053" s="554">
        <v>1093.25</v>
      </c>
    </row>
    <row r="2054" spans="1:2" ht="16.149999999999999" customHeight="1" x14ac:dyDescent="0.25">
      <c r="A2054" s="553">
        <v>35614</v>
      </c>
      <c r="B2054" s="555">
        <v>1098.72</v>
      </c>
    </row>
    <row r="2055" spans="1:2" ht="16.149999999999999" customHeight="1" x14ac:dyDescent="0.25">
      <c r="A2055" s="553">
        <v>35615</v>
      </c>
      <c r="B2055" s="554">
        <v>1102.8399999999999</v>
      </c>
    </row>
    <row r="2056" spans="1:2" ht="16.149999999999999" customHeight="1" x14ac:dyDescent="0.25">
      <c r="A2056" s="553">
        <v>35616</v>
      </c>
      <c r="B2056" s="555">
        <v>1101.57</v>
      </c>
    </row>
    <row r="2057" spans="1:2" ht="16.149999999999999" customHeight="1" x14ac:dyDescent="0.25">
      <c r="A2057" s="553">
        <v>35617</v>
      </c>
      <c r="B2057" s="554">
        <v>1101.57</v>
      </c>
    </row>
    <row r="2058" spans="1:2" ht="16.149999999999999" customHeight="1" x14ac:dyDescent="0.25">
      <c r="A2058" s="553">
        <v>35618</v>
      </c>
      <c r="B2058" s="555">
        <v>1101.57</v>
      </c>
    </row>
    <row r="2059" spans="1:2" ht="16.149999999999999" customHeight="1" x14ac:dyDescent="0.25">
      <c r="A2059" s="553">
        <v>35619</v>
      </c>
      <c r="B2059" s="554">
        <v>1102.45</v>
      </c>
    </row>
    <row r="2060" spans="1:2" ht="16.149999999999999" customHeight="1" x14ac:dyDescent="0.25">
      <c r="A2060" s="553">
        <v>35620</v>
      </c>
      <c r="B2060" s="555">
        <v>1101.18</v>
      </c>
    </row>
    <row r="2061" spans="1:2" ht="16.149999999999999" customHeight="1" x14ac:dyDescent="0.25">
      <c r="A2061" s="553">
        <v>35621</v>
      </c>
      <c r="B2061" s="554">
        <v>1098.6400000000001</v>
      </c>
    </row>
    <row r="2062" spans="1:2" ht="16.149999999999999" customHeight="1" x14ac:dyDescent="0.25">
      <c r="A2062" s="553">
        <v>35622</v>
      </c>
      <c r="B2062" s="555">
        <v>1097.8800000000001</v>
      </c>
    </row>
    <row r="2063" spans="1:2" ht="16.149999999999999" customHeight="1" x14ac:dyDescent="0.25">
      <c r="A2063" s="553">
        <v>35623</v>
      </c>
      <c r="B2063" s="554">
        <v>1098.46</v>
      </c>
    </row>
    <row r="2064" spans="1:2" ht="16.149999999999999" customHeight="1" x14ac:dyDescent="0.25">
      <c r="A2064" s="553">
        <v>35624</v>
      </c>
      <c r="B2064" s="555">
        <v>1098.46</v>
      </c>
    </row>
    <row r="2065" spans="1:2" ht="16.149999999999999" customHeight="1" x14ac:dyDescent="0.25">
      <c r="A2065" s="553">
        <v>35625</v>
      </c>
      <c r="B2065" s="554">
        <v>1098.46</v>
      </c>
    </row>
    <row r="2066" spans="1:2" ht="16.149999999999999" customHeight="1" x14ac:dyDescent="0.25">
      <c r="A2066" s="553">
        <v>35626</v>
      </c>
      <c r="B2066" s="555">
        <v>1099.56</v>
      </c>
    </row>
    <row r="2067" spans="1:2" ht="16.149999999999999" customHeight="1" x14ac:dyDescent="0.25">
      <c r="A2067" s="553">
        <v>35627</v>
      </c>
      <c r="B2067" s="554">
        <v>1099.25</v>
      </c>
    </row>
    <row r="2068" spans="1:2" ht="16.149999999999999" customHeight="1" x14ac:dyDescent="0.25">
      <c r="A2068" s="553">
        <v>35628</v>
      </c>
      <c r="B2068" s="555">
        <v>1100.83</v>
      </c>
    </row>
    <row r="2069" spans="1:2" ht="16.149999999999999" customHeight="1" x14ac:dyDescent="0.25">
      <c r="A2069" s="553">
        <v>35629</v>
      </c>
      <c r="B2069" s="554">
        <v>1102.48</v>
      </c>
    </row>
    <row r="2070" spans="1:2" ht="16.149999999999999" customHeight="1" x14ac:dyDescent="0.25">
      <c r="A2070" s="553">
        <v>35630</v>
      </c>
      <c r="B2070" s="555">
        <v>1105.33</v>
      </c>
    </row>
    <row r="2071" spans="1:2" ht="16.149999999999999" customHeight="1" x14ac:dyDescent="0.25">
      <c r="A2071" s="553">
        <v>35631</v>
      </c>
      <c r="B2071" s="554">
        <v>1105.33</v>
      </c>
    </row>
    <row r="2072" spans="1:2" ht="16.149999999999999" customHeight="1" x14ac:dyDescent="0.25">
      <c r="A2072" s="553">
        <v>35632</v>
      </c>
      <c r="B2072" s="555">
        <v>1105.33</v>
      </c>
    </row>
    <row r="2073" spans="1:2" ht="16.149999999999999" customHeight="1" x14ac:dyDescent="0.25">
      <c r="A2073" s="553">
        <v>35633</v>
      </c>
      <c r="B2073" s="554">
        <v>1109.46</v>
      </c>
    </row>
    <row r="2074" spans="1:2" ht="16.149999999999999" customHeight="1" x14ac:dyDescent="0.25">
      <c r="A2074" s="553">
        <v>35634</v>
      </c>
      <c r="B2074" s="555">
        <v>1110.32</v>
      </c>
    </row>
    <row r="2075" spans="1:2" ht="16.149999999999999" customHeight="1" x14ac:dyDescent="0.25">
      <c r="A2075" s="553">
        <v>35635</v>
      </c>
      <c r="B2075" s="554">
        <v>1106.7</v>
      </c>
    </row>
    <row r="2076" spans="1:2" ht="16.149999999999999" customHeight="1" x14ac:dyDescent="0.25">
      <c r="A2076" s="553">
        <v>35636</v>
      </c>
      <c r="B2076" s="555">
        <v>1106.6400000000001</v>
      </c>
    </row>
    <row r="2077" spans="1:2" ht="16.149999999999999" customHeight="1" x14ac:dyDescent="0.25">
      <c r="A2077" s="553">
        <v>35637</v>
      </c>
      <c r="B2077" s="554">
        <v>1106.06</v>
      </c>
    </row>
    <row r="2078" spans="1:2" ht="16.149999999999999" customHeight="1" x14ac:dyDescent="0.25">
      <c r="A2078" s="553">
        <v>35638</v>
      </c>
      <c r="B2078" s="555">
        <v>1106.06</v>
      </c>
    </row>
    <row r="2079" spans="1:2" ht="16.149999999999999" customHeight="1" x14ac:dyDescent="0.25">
      <c r="A2079" s="553">
        <v>35639</v>
      </c>
      <c r="B2079" s="554">
        <v>1106.06</v>
      </c>
    </row>
    <row r="2080" spans="1:2" ht="16.149999999999999" customHeight="1" x14ac:dyDescent="0.25">
      <c r="A2080" s="553">
        <v>35640</v>
      </c>
      <c r="B2080" s="555">
        <v>1108.1600000000001</v>
      </c>
    </row>
    <row r="2081" spans="1:2" ht="16.149999999999999" customHeight="1" x14ac:dyDescent="0.25">
      <c r="A2081" s="553">
        <v>35641</v>
      </c>
      <c r="B2081" s="554">
        <v>1106.67</v>
      </c>
    </row>
    <row r="2082" spans="1:2" ht="16.149999999999999" customHeight="1" x14ac:dyDescent="0.25">
      <c r="A2082" s="553">
        <v>35642</v>
      </c>
      <c r="B2082" s="555">
        <v>1109.6500000000001</v>
      </c>
    </row>
    <row r="2083" spans="1:2" ht="16.149999999999999" customHeight="1" x14ac:dyDescent="0.25">
      <c r="A2083" s="553">
        <v>35643</v>
      </c>
      <c r="B2083" s="554">
        <v>1112.53</v>
      </c>
    </row>
    <row r="2084" spans="1:2" ht="16.149999999999999" customHeight="1" x14ac:dyDescent="0.25">
      <c r="A2084" s="553">
        <v>35644</v>
      </c>
      <c r="B2084" s="555">
        <v>1113.43</v>
      </c>
    </row>
    <row r="2085" spans="1:2" ht="16.149999999999999" customHeight="1" x14ac:dyDescent="0.25">
      <c r="A2085" s="553">
        <v>35645</v>
      </c>
      <c r="B2085" s="554">
        <v>1113.43</v>
      </c>
    </row>
    <row r="2086" spans="1:2" ht="16.149999999999999" customHeight="1" x14ac:dyDescent="0.25">
      <c r="A2086" s="553">
        <v>35646</v>
      </c>
      <c r="B2086" s="555">
        <v>1113.43</v>
      </c>
    </row>
    <row r="2087" spans="1:2" ht="16.149999999999999" customHeight="1" x14ac:dyDescent="0.25">
      <c r="A2087" s="553">
        <v>35647</v>
      </c>
      <c r="B2087" s="554">
        <v>1112.83</v>
      </c>
    </row>
    <row r="2088" spans="1:2" ht="16.149999999999999" customHeight="1" x14ac:dyDescent="0.25">
      <c r="A2088" s="553">
        <v>35648</v>
      </c>
      <c r="B2088" s="555">
        <v>1115.43</v>
      </c>
    </row>
    <row r="2089" spans="1:2" ht="16.149999999999999" customHeight="1" x14ac:dyDescent="0.25">
      <c r="A2089" s="553">
        <v>35649</v>
      </c>
      <c r="B2089" s="554">
        <v>1115.2</v>
      </c>
    </row>
    <row r="2090" spans="1:2" ht="16.149999999999999" customHeight="1" x14ac:dyDescent="0.25">
      <c r="A2090" s="553">
        <v>35650</v>
      </c>
      <c r="B2090" s="555">
        <v>1115.2</v>
      </c>
    </row>
    <row r="2091" spans="1:2" ht="16.149999999999999" customHeight="1" x14ac:dyDescent="0.25">
      <c r="A2091" s="553">
        <v>35651</v>
      </c>
      <c r="B2091" s="554">
        <v>1118.96</v>
      </c>
    </row>
    <row r="2092" spans="1:2" ht="16.149999999999999" customHeight="1" x14ac:dyDescent="0.25">
      <c r="A2092" s="553">
        <v>35652</v>
      </c>
      <c r="B2092" s="555">
        <v>1118.96</v>
      </c>
    </row>
    <row r="2093" spans="1:2" ht="16.149999999999999" customHeight="1" x14ac:dyDescent="0.25">
      <c r="A2093" s="553">
        <v>35653</v>
      </c>
      <c r="B2093" s="554">
        <v>1118.96</v>
      </c>
    </row>
    <row r="2094" spans="1:2" ht="16.149999999999999" customHeight="1" x14ac:dyDescent="0.25">
      <c r="A2094" s="553">
        <v>35654</v>
      </c>
      <c r="B2094" s="555">
        <v>1119.3800000000001</v>
      </c>
    </row>
    <row r="2095" spans="1:2" ht="16.149999999999999" customHeight="1" x14ac:dyDescent="0.25">
      <c r="A2095" s="553">
        <v>35655</v>
      </c>
      <c r="B2095" s="554">
        <v>1120.33</v>
      </c>
    </row>
    <row r="2096" spans="1:2" ht="16.149999999999999" customHeight="1" x14ac:dyDescent="0.25">
      <c r="A2096" s="553">
        <v>35656</v>
      </c>
      <c r="B2096" s="555">
        <v>1125.6199999999999</v>
      </c>
    </row>
    <row r="2097" spans="1:2" ht="16.149999999999999" customHeight="1" x14ac:dyDescent="0.25">
      <c r="A2097" s="553">
        <v>35657</v>
      </c>
      <c r="B2097" s="554">
        <v>1128.25</v>
      </c>
    </row>
    <row r="2098" spans="1:2" ht="16.149999999999999" customHeight="1" x14ac:dyDescent="0.25">
      <c r="A2098" s="553">
        <v>35658</v>
      </c>
      <c r="B2098" s="555">
        <v>1129.05</v>
      </c>
    </row>
    <row r="2099" spans="1:2" ht="16.149999999999999" customHeight="1" x14ac:dyDescent="0.25">
      <c r="A2099" s="553">
        <v>35659</v>
      </c>
      <c r="B2099" s="554">
        <v>1129.05</v>
      </c>
    </row>
    <row r="2100" spans="1:2" ht="16.149999999999999" customHeight="1" x14ac:dyDescent="0.25">
      <c r="A2100" s="553">
        <v>35660</v>
      </c>
      <c r="B2100" s="555">
        <v>1129.05</v>
      </c>
    </row>
    <row r="2101" spans="1:2" ht="16.149999999999999" customHeight="1" x14ac:dyDescent="0.25">
      <c r="A2101" s="553">
        <v>35661</v>
      </c>
      <c r="B2101" s="554">
        <v>1129.05</v>
      </c>
    </row>
    <row r="2102" spans="1:2" ht="16.149999999999999" customHeight="1" x14ac:dyDescent="0.25">
      <c r="A2102" s="553">
        <v>35662</v>
      </c>
      <c r="B2102" s="555">
        <v>1137.54</v>
      </c>
    </row>
    <row r="2103" spans="1:2" ht="16.149999999999999" customHeight="1" x14ac:dyDescent="0.25">
      <c r="A2103" s="553">
        <v>35663</v>
      </c>
      <c r="B2103" s="554">
        <v>1140.54</v>
      </c>
    </row>
    <row r="2104" spans="1:2" ht="16.149999999999999" customHeight="1" x14ac:dyDescent="0.25">
      <c r="A2104" s="553">
        <v>35664</v>
      </c>
      <c r="B2104" s="555">
        <v>1149.19</v>
      </c>
    </row>
    <row r="2105" spans="1:2" ht="16.149999999999999" customHeight="1" x14ac:dyDescent="0.25">
      <c r="A2105" s="553">
        <v>35665</v>
      </c>
      <c r="B2105" s="554">
        <v>1154.23</v>
      </c>
    </row>
    <row r="2106" spans="1:2" ht="16.149999999999999" customHeight="1" x14ac:dyDescent="0.25">
      <c r="A2106" s="553">
        <v>35666</v>
      </c>
      <c r="B2106" s="555">
        <v>1154.23</v>
      </c>
    </row>
    <row r="2107" spans="1:2" ht="16.149999999999999" customHeight="1" x14ac:dyDescent="0.25">
      <c r="A2107" s="553">
        <v>35667</v>
      </c>
      <c r="B2107" s="554">
        <v>1154.23</v>
      </c>
    </row>
    <row r="2108" spans="1:2" ht="16.149999999999999" customHeight="1" x14ac:dyDescent="0.25">
      <c r="A2108" s="553">
        <v>35668</v>
      </c>
      <c r="B2108" s="555">
        <v>1145.52</v>
      </c>
    </row>
    <row r="2109" spans="1:2" ht="16.149999999999999" customHeight="1" x14ac:dyDescent="0.25">
      <c r="A2109" s="553">
        <v>35669</v>
      </c>
      <c r="B2109" s="554">
        <v>1154.8900000000001</v>
      </c>
    </row>
    <row r="2110" spans="1:2" ht="16.149999999999999" customHeight="1" x14ac:dyDescent="0.25">
      <c r="A2110" s="553">
        <v>35670</v>
      </c>
      <c r="B2110" s="555">
        <v>1161.1500000000001</v>
      </c>
    </row>
    <row r="2111" spans="1:2" ht="16.149999999999999" customHeight="1" x14ac:dyDescent="0.25">
      <c r="A2111" s="553">
        <v>35671</v>
      </c>
      <c r="B2111" s="554">
        <v>1167.28</v>
      </c>
    </row>
    <row r="2112" spans="1:2" ht="16.149999999999999" customHeight="1" x14ac:dyDescent="0.25">
      <c r="A2112" s="553">
        <v>35672</v>
      </c>
      <c r="B2112" s="555">
        <v>1172.28</v>
      </c>
    </row>
    <row r="2113" spans="1:2" ht="16.149999999999999" customHeight="1" x14ac:dyDescent="0.25">
      <c r="A2113" s="553">
        <v>35673</v>
      </c>
      <c r="B2113" s="554">
        <v>1172.28</v>
      </c>
    </row>
    <row r="2114" spans="1:2" ht="16.149999999999999" customHeight="1" x14ac:dyDescent="0.25">
      <c r="A2114" s="553">
        <v>35674</v>
      </c>
      <c r="B2114" s="555">
        <v>1172.28</v>
      </c>
    </row>
    <row r="2115" spans="1:2" ht="16.149999999999999" customHeight="1" x14ac:dyDescent="0.25">
      <c r="A2115" s="553">
        <v>35675</v>
      </c>
      <c r="B2115" s="554">
        <v>1174.01</v>
      </c>
    </row>
    <row r="2116" spans="1:2" ht="16.149999999999999" customHeight="1" x14ac:dyDescent="0.25">
      <c r="A2116" s="553">
        <v>35676</v>
      </c>
      <c r="B2116" s="555">
        <v>1169.3800000000001</v>
      </c>
    </row>
    <row r="2117" spans="1:2" ht="16.149999999999999" customHeight="1" x14ac:dyDescent="0.25">
      <c r="A2117" s="553">
        <v>35677</v>
      </c>
      <c r="B2117" s="554">
        <v>1172.82</v>
      </c>
    </row>
    <row r="2118" spans="1:2" ht="16.149999999999999" customHeight="1" x14ac:dyDescent="0.25">
      <c r="A2118" s="553">
        <v>35678</v>
      </c>
      <c r="B2118" s="555">
        <v>1180.94</v>
      </c>
    </row>
    <row r="2119" spans="1:2" ht="16.149999999999999" customHeight="1" x14ac:dyDescent="0.25">
      <c r="A2119" s="553">
        <v>35679</v>
      </c>
      <c r="B2119" s="554">
        <v>1186.98</v>
      </c>
    </row>
    <row r="2120" spans="1:2" ht="16.149999999999999" customHeight="1" x14ac:dyDescent="0.25">
      <c r="A2120" s="553">
        <v>35680</v>
      </c>
      <c r="B2120" s="555">
        <v>1186.98</v>
      </c>
    </row>
    <row r="2121" spans="1:2" ht="16.149999999999999" customHeight="1" x14ac:dyDescent="0.25">
      <c r="A2121" s="553">
        <v>35681</v>
      </c>
      <c r="B2121" s="554">
        <v>1186.98</v>
      </c>
    </row>
    <row r="2122" spans="1:2" ht="16.149999999999999" customHeight="1" x14ac:dyDescent="0.25">
      <c r="A2122" s="553">
        <v>35682</v>
      </c>
      <c r="B2122" s="555">
        <v>1204.0899999999999</v>
      </c>
    </row>
    <row r="2123" spans="1:2" ht="16.149999999999999" customHeight="1" x14ac:dyDescent="0.25">
      <c r="A2123" s="553">
        <v>35683</v>
      </c>
      <c r="B2123" s="554">
        <v>1238.21</v>
      </c>
    </row>
    <row r="2124" spans="1:2" ht="16.149999999999999" customHeight="1" x14ac:dyDescent="0.25">
      <c r="A2124" s="553">
        <v>35684</v>
      </c>
      <c r="B2124" s="555">
        <v>1250.03</v>
      </c>
    </row>
    <row r="2125" spans="1:2" ht="16.149999999999999" customHeight="1" x14ac:dyDescent="0.25">
      <c r="A2125" s="553">
        <v>35685</v>
      </c>
      <c r="B2125" s="554">
        <v>1232.1199999999999</v>
      </c>
    </row>
    <row r="2126" spans="1:2" ht="16.149999999999999" customHeight="1" x14ac:dyDescent="0.25">
      <c r="A2126" s="553">
        <v>35686</v>
      </c>
      <c r="B2126" s="555">
        <v>1228.01</v>
      </c>
    </row>
    <row r="2127" spans="1:2" ht="16.149999999999999" customHeight="1" x14ac:dyDescent="0.25">
      <c r="A2127" s="553">
        <v>35687</v>
      </c>
      <c r="B2127" s="554">
        <v>1228.01</v>
      </c>
    </row>
    <row r="2128" spans="1:2" ht="16.149999999999999" customHeight="1" x14ac:dyDescent="0.25">
      <c r="A2128" s="553">
        <v>35688</v>
      </c>
      <c r="B2128" s="555">
        <v>1228.01</v>
      </c>
    </row>
    <row r="2129" spans="1:2" ht="16.149999999999999" customHeight="1" x14ac:dyDescent="0.25">
      <c r="A2129" s="553">
        <v>35689</v>
      </c>
      <c r="B2129" s="554">
        <v>1245.06</v>
      </c>
    </row>
    <row r="2130" spans="1:2" ht="16.149999999999999" customHeight="1" x14ac:dyDescent="0.25">
      <c r="A2130" s="553">
        <v>35690</v>
      </c>
      <c r="B2130" s="555">
        <v>1243.58</v>
      </c>
    </row>
    <row r="2131" spans="1:2" ht="16.149999999999999" customHeight="1" x14ac:dyDescent="0.25">
      <c r="A2131" s="553">
        <v>35691</v>
      </c>
      <c r="B2131" s="554">
        <v>1241.83</v>
      </c>
    </row>
    <row r="2132" spans="1:2" ht="16.149999999999999" customHeight="1" x14ac:dyDescent="0.25">
      <c r="A2132" s="553">
        <v>35692</v>
      </c>
      <c r="B2132" s="555">
        <v>1236.31</v>
      </c>
    </row>
    <row r="2133" spans="1:2" ht="16.149999999999999" customHeight="1" x14ac:dyDescent="0.25">
      <c r="A2133" s="553">
        <v>35693</v>
      </c>
      <c r="B2133" s="554">
        <v>1238.29</v>
      </c>
    </row>
    <row r="2134" spans="1:2" ht="16.149999999999999" customHeight="1" x14ac:dyDescent="0.25">
      <c r="A2134" s="553">
        <v>35694</v>
      </c>
      <c r="B2134" s="555">
        <v>1238.29</v>
      </c>
    </row>
    <row r="2135" spans="1:2" ht="16.149999999999999" customHeight="1" x14ac:dyDescent="0.25">
      <c r="A2135" s="553">
        <v>35695</v>
      </c>
      <c r="B2135" s="554">
        <v>1238.29</v>
      </c>
    </row>
    <row r="2136" spans="1:2" ht="16.149999999999999" customHeight="1" x14ac:dyDescent="0.25">
      <c r="A2136" s="553">
        <v>35696</v>
      </c>
      <c r="B2136" s="555">
        <v>1242.45</v>
      </c>
    </row>
    <row r="2137" spans="1:2" ht="16.149999999999999" customHeight="1" x14ac:dyDescent="0.25">
      <c r="A2137" s="553">
        <v>35697</v>
      </c>
      <c r="B2137" s="554">
        <v>1248.83</v>
      </c>
    </row>
    <row r="2138" spans="1:2" ht="16.149999999999999" customHeight="1" x14ac:dyDescent="0.25">
      <c r="A2138" s="553">
        <v>35698</v>
      </c>
      <c r="B2138" s="555">
        <v>1251.8800000000001</v>
      </c>
    </row>
    <row r="2139" spans="1:2" ht="16.149999999999999" customHeight="1" x14ac:dyDescent="0.25">
      <c r="A2139" s="553">
        <v>35699</v>
      </c>
      <c r="B2139" s="554">
        <v>1249.73</v>
      </c>
    </row>
    <row r="2140" spans="1:2" ht="16.149999999999999" customHeight="1" x14ac:dyDescent="0.25">
      <c r="A2140" s="553">
        <v>35700</v>
      </c>
      <c r="B2140" s="555">
        <v>1241.72</v>
      </c>
    </row>
    <row r="2141" spans="1:2" ht="16.149999999999999" customHeight="1" x14ac:dyDescent="0.25">
      <c r="A2141" s="553">
        <v>35701</v>
      </c>
      <c r="B2141" s="554">
        <v>1241.72</v>
      </c>
    </row>
    <row r="2142" spans="1:2" ht="16.149999999999999" customHeight="1" x14ac:dyDescent="0.25">
      <c r="A2142" s="553">
        <v>35702</v>
      </c>
      <c r="B2142" s="555">
        <v>1241.72</v>
      </c>
    </row>
    <row r="2143" spans="1:2" ht="16.149999999999999" customHeight="1" x14ac:dyDescent="0.25">
      <c r="A2143" s="553">
        <v>35703</v>
      </c>
      <c r="B2143" s="554">
        <v>1246.27</v>
      </c>
    </row>
    <row r="2144" spans="1:2" ht="16.149999999999999" customHeight="1" x14ac:dyDescent="0.25">
      <c r="A2144" s="553">
        <v>35704</v>
      </c>
      <c r="B2144" s="555">
        <v>1244.6300000000001</v>
      </c>
    </row>
    <row r="2145" spans="1:2" ht="16.149999999999999" customHeight="1" x14ac:dyDescent="0.25">
      <c r="A2145" s="553">
        <v>35705</v>
      </c>
      <c r="B2145" s="554">
        <v>1243.27</v>
      </c>
    </row>
    <row r="2146" spans="1:2" ht="16.149999999999999" customHeight="1" x14ac:dyDescent="0.25">
      <c r="A2146" s="553">
        <v>35706</v>
      </c>
      <c r="B2146" s="555">
        <v>1242.1600000000001</v>
      </c>
    </row>
    <row r="2147" spans="1:2" ht="16.149999999999999" customHeight="1" x14ac:dyDescent="0.25">
      <c r="A2147" s="553">
        <v>35707</v>
      </c>
      <c r="B2147" s="554">
        <v>1244.8399999999999</v>
      </c>
    </row>
    <row r="2148" spans="1:2" ht="16.149999999999999" customHeight="1" x14ac:dyDescent="0.25">
      <c r="A2148" s="553">
        <v>35708</v>
      </c>
      <c r="B2148" s="555">
        <v>1244.8399999999999</v>
      </c>
    </row>
    <row r="2149" spans="1:2" ht="16.149999999999999" customHeight="1" x14ac:dyDescent="0.25">
      <c r="A2149" s="553">
        <v>35709</v>
      </c>
      <c r="B2149" s="554">
        <v>1244.8399999999999</v>
      </c>
    </row>
    <row r="2150" spans="1:2" ht="16.149999999999999" customHeight="1" x14ac:dyDescent="0.25">
      <c r="A2150" s="553">
        <v>35710</v>
      </c>
      <c r="B2150" s="555">
        <v>1250.95</v>
      </c>
    </row>
    <row r="2151" spans="1:2" ht="16.149999999999999" customHeight="1" x14ac:dyDescent="0.25">
      <c r="A2151" s="553">
        <v>35711</v>
      </c>
      <c r="B2151" s="554">
        <v>1247.51</v>
      </c>
    </row>
    <row r="2152" spans="1:2" ht="16.149999999999999" customHeight="1" x14ac:dyDescent="0.25">
      <c r="A2152" s="553">
        <v>35712</v>
      </c>
      <c r="B2152" s="555">
        <v>1252.74</v>
      </c>
    </row>
    <row r="2153" spans="1:2" ht="16.149999999999999" customHeight="1" x14ac:dyDescent="0.25">
      <c r="A2153" s="553">
        <v>35713</v>
      </c>
      <c r="B2153" s="554">
        <v>1258.04</v>
      </c>
    </row>
    <row r="2154" spans="1:2" ht="16.149999999999999" customHeight="1" x14ac:dyDescent="0.25">
      <c r="A2154" s="553">
        <v>35714</v>
      </c>
      <c r="B2154" s="555">
        <v>1265.3800000000001</v>
      </c>
    </row>
    <row r="2155" spans="1:2" ht="16.149999999999999" customHeight="1" x14ac:dyDescent="0.25">
      <c r="A2155" s="553">
        <v>35715</v>
      </c>
      <c r="B2155" s="554">
        <v>1265.3800000000001</v>
      </c>
    </row>
    <row r="2156" spans="1:2" ht="16.149999999999999" customHeight="1" x14ac:dyDescent="0.25">
      <c r="A2156" s="553">
        <v>35716</v>
      </c>
      <c r="B2156" s="555">
        <v>1265.3800000000001</v>
      </c>
    </row>
    <row r="2157" spans="1:2" ht="16.149999999999999" customHeight="1" x14ac:dyDescent="0.25">
      <c r="A2157" s="553">
        <v>35717</v>
      </c>
      <c r="B2157" s="554">
        <v>1265.3800000000001</v>
      </c>
    </row>
    <row r="2158" spans="1:2" ht="16.149999999999999" customHeight="1" x14ac:dyDescent="0.25">
      <c r="A2158" s="553">
        <v>35718</v>
      </c>
      <c r="B2158" s="555">
        <v>1272.77</v>
      </c>
    </row>
    <row r="2159" spans="1:2" ht="16.149999999999999" customHeight="1" x14ac:dyDescent="0.25">
      <c r="A2159" s="553">
        <v>35719</v>
      </c>
      <c r="B2159" s="554">
        <v>1263.79</v>
      </c>
    </row>
    <row r="2160" spans="1:2" ht="16.149999999999999" customHeight="1" x14ac:dyDescent="0.25">
      <c r="A2160" s="553">
        <v>35720</v>
      </c>
      <c r="B2160" s="555">
        <v>1268.8699999999999</v>
      </c>
    </row>
    <row r="2161" spans="1:2" ht="16.149999999999999" customHeight="1" x14ac:dyDescent="0.25">
      <c r="A2161" s="553">
        <v>35721</v>
      </c>
      <c r="B2161" s="554">
        <v>1264.7</v>
      </c>
    </row>
    <row r="2162" spans="1:2" ht="16.149999999999999" customHeight="1" x14ac:dyDescent="0.25">
      <c r="A2162" s="553">
        <v>35722</v>
      </c>
      <c r="B2162" s="555">
        <v>1264.7</v>
      </c>
    </row>
    <row r="2163" spans="1:2" ht="16.149999999999999" customHeight="1" x14ac:dyDescent="0.25">
      <c r="A2163" s="553">
        <v>35723</v>
      </c>
      <c r="B2163" s="554">
        <v>1264.7</v>
      </c>
    </row>
    <row r="2164" spans="1:2" ht="16.149999999999999" customHeight="1" x14ac:dyDescent="0.25">
      <c r="A2164" s="553">
        <v>35724</v>
      </c>
      <c r="B2164" s="555">
        <v>1264.5999999999999</v>
      </c>
    </row>
    <row r="2165" spans="1:2" ht="16.149999999999999" customHeight="1" x14ac:dyDescent="0.25">
      <c r="A2165" s="553">
        <v>35725</v>
      </c>
      <c r="B2165" s="554">
        <v>1264.32</v>
      </c>
    </row>
    <row r="2166" spans="1:2" ht="16.149999999999999" customHeight="1" x14ac:dyDescent="0.25">
      <c r="A2166" s="553">
        <v>35726</v>
      </c>
      <c r="B2166" s="555">
        <v>1267.8699999999999</v>
      </c>
    </row>
    <row r="2167" spans="1:2" ht="16.149999999999999" customHeight="1" x14ac:dyDescent="0.25">
      <c r="A2167" s="553">
        <v>35727</v>
      </c>
      <c r="B2167" s="554">
        <v>1267.0999999999999</v>
      </c>
    </row>
    <row r="2168" spans="1:2" ht="16.149999999999999" customHeight="1" x14ac:dyDescent="0.25">
      <c r="A2168" s="553">
        <v>35728</v>
      </c>
      <c r="B2168" s="555">
        <v>1272.02</v>
      </c>
    </row>
    <row r="2169" spans="1:2" ht="16.149999999999999" customHeight="1" x14ac:dyDescent="0.25">
      <c r="A2169" s="553">
        <v>35729</v>
      </c>
      <c r="B2169" s="554">
        <v>1272.02</v>
      </c>
    </row>
    <row r="2170" spans="1:2" ht="16.149999999999999" customHeight="1" x14ac:dyDescent="0.25">
      <c r="A2170" s="553">
        <v>35730</v>
      </c>
      <c r="B2170" s="555">
        <v>1272.02</v>
      </c>
    </row>
    <row r="2171" spans="1:2" ht="16.149999999999999" customHeight="1" x14ac:dyDescent="0.25">
      <c r="A2171" s="553">
        <v>35731</v>
      </c>
      <c r="B2171" s="554">
        <v>1274.05</v>
      </c>
    </row>
    <row r="2172" spans="1:2" ht="16.149999999999999" customHeight="1" x14ac:dyDescent="0.25">
      <c r="A2172" s="553">
        <v>35732</v>
      </c>
      <c r="B2172" s="555">
        <v>1289.8399999999999</v>
      </c>
    </row>
    <row r="2173" spans="1:2" ht="16.149999999999999" customHeight="1" x14ac:dyDescent="0.25">
      <c r="A2173" s="553">
        <v>35733</v>
      </c>
      <c r="B2173" s="554">
        <v>1282.82</v>
      </c>
    </row>
    <row r="2174" spans="1:2" ht="16.149999999999999" customHeight="1" x14ac:dyDescent="0.25">
      <c r="A2174" s="553">
        <v>35734</v>
      </c>
      <c r="B2174" s="555">
        <v>1281.2</v>
      </c>
    </row>
    <row r="2175" spans="1:2" ht="16.149999999999999" customHeight="1" x14ac:dyDescent="0.25">
      <c r="A2175" s="553">
        <v>35735</v>
      </c>
      <c r="B2175" s="554">
        <v>1284.6500000000001</v>
      </c>
    </row>
    <row r="2176" spans="1:2" ht="16.149999999999999" customHeight="1" x14ac:dyDescent="0.25">
      <c r="A2176" s="553">
        <v>35736</v>
      </c>
      <c r="B2176" s="555">
        <v>1284.6500000000001</v>
      </c>
    </row>
    <row r="2177" spans="1:2" ht="16.149999999999999" customHeight="1" x14ac:dyDescent="0.25">
      <c r="A2177" s="553">
        <v>35737</v>
      </c>
      <c r="B2177" s="554">
        <v>1284.6500000000001</v>
      </c>
    </row>
    <row r="2178" spans="1:2" ht="16.149999999999999" customHeight="1" x14ac:dyDescent="0.25">
      <c r="A2178" s="553">
        <v>35738</v>
      </c>
      <c r="B2178" s="555">
        <v>1284.6500000000001</v>
      </c>
    </row>
    <row r="2179" spans="1:2" ht="16.149999999999999" customHeight="1" x14ac:dyDescent="0.25">
      <c r="A2179" s="553">
        <v>35739</v>
      </c>
      <c r="B2179" s="554">
        <v>1284.6300000000001</v>
      </c>
    </row>
    <row r="2180" spans="1:2" ht="16.149999999999999" customHeight="1" x14ac:dyDescent="0.25">
      <c r="A2180" s="553">
        <v>35740</v>
      </c>
      <c r="B2180" s="555">
        <v>1281.18</v>
      </c>
    </row>
    <row r="2181" spans="1:2" ht="16.149999999999999" customHeight="1" x14ac:dyDescent="0.25">
      <c r="A2181" s="553">
        <v>35741</v>
      </c>
      <c r="B2181" s="554">
        <v>1286.73</v>
      </c>
    </row>
    <row r="2182" spans="1:2" ht="16.149999999999999" customHeight="1" x14ac:dyDescent="0.25">
      <c r="A2182" s="553">
        <v>35742</v>
      </c>
      <c r="B2182" s="555">
        <v>1291.3499999999999</v>
      </c>
    </row>
    <row r="2183" spans="1:2" ht="16.149999999999999" customHeight="1" x14ac:dyDescent="0.25">
      <c r="A2183" s="553">
        <v>35743</v>
      </c>
      <c r="B2183" s="554">
        <v>1291.3499999999999</v>
      </c>
    </row>
    <row r="2184" spans="1:2" ht="16.149999999999999" customHeight="1" x14ac:dyDescent="0.25">
      <c r="A2184" s="553">
        <v>35744</v>
      </c>
      <c r="B2184" s="555">
        <v>1291.3499999999999</v>
      </c>
    </row>
    <row r="2185" spans="1:2" ht="16.149999999999999" customHeight="1" x14ac:dyDescent="0.25">
      <c r="A2185" s="553">
        <v>35745</v>
      </c>
      <c r="B2185" s="554">
        <v>1295.52</v>
      </c>
    </row>
    <row r="2186" spans="1:2" ht="16.149999999999999" customHeight="1" x14ac:dyDescent="0.25">
      <c r="A2186" s="553">
        <v>35746</v>
      </c>
      <c r="B2186" s="555">
        <v>1294.51</v>
      </c>
    </row>
    <row r="2187" spans="1:2" ht="16.149999999999999" customHeight="1" x14ac:dyDescent="0.25">
      <c r="A2187" s="553">
        <v>35747</v>
      </c>
      <c r="B2187" s="554">
        <v>1296.6600000000001</v>
      </c>
    </row>
    <row r="2188" spans="1:2" ht="16.149999999999999" customHeight="1" x14ac:dyDescent="0.25">
      <c r="A2188" s="553">
        <v>35748</v>
      </c>
      <c r="B2188" s="555">
        <v>1297.8699999999999</v>
      </c>
    </row>
    <row r="2189" spans="1:2" ht="16.149999999999999" customHeight="1" x14ac:dyDescent="0.25">
      <c r="A2189" s="553">
        <v>35749</v>
      </c>
      <c r="B2189" s="554">
        <v>1298.04</v>
      </c>
    </row>
    <row r="2190" spans="1:2" ht="16.149999999999999" customHeight="1" x14ac:dyDescent="0.25">
      <c r="A2190" s="553">
        <v>35750</v>
      </c>
      <c r="B2190" s="555">
        <v>1298.04</v>
      </c>
    </row>
    <row r="2191" spans="1:2" ht="16.149999999999999" customHeight="1" x14ac:dyDescent="0.25">
      <c r="A2191" s="553">
        <v>35751</v>
      </c>
      <c r="B2191" s="554">
        <v>1298.04</v>
      </c>
    </row>
    <row r="2192" spans="1:2" ht="16.149999999999999" customHeight="1" x14ac:dyDescent="0.25">
      <c r="A2192" s="553">
        <v>35752</v>
      </c>
      <c r="B2192" s="555">
        <v>1298.04</v>
      </c>
    </row>
    <row r="2193" spans="1:2" ht="16.149999999999999" customHeight="1" x14ac:dyDescent="0.25">
      <c r="A2193" s="553">
        <v>35753</v>
      </c>
      <c r="B2193" s="554">
        <v>1297.94</v>
      </c>
    </row>
    <row r="2194" spans="1:2" ht="16.149999999999999" customHeight="1" x14ac:dyDescent="0.25">
      <c r="A2194" s="553">
        <v>35754</v>
      </c>
      <c r="B2194" s="555">
        <v>1296.6199999999999</v>
      </c>
    </row>
    <row r="2195" spans="1:2" ht="16.149999999999999" customHeight="1" x14ac:dyDescent="0.25">
      <c r="A2195" s="553">
        <v>35755</v>
      </c>
      <c r="B2195" s="554">
        <v>1298.19</v>
      </c>
    </row>
    <row r="2196" spans="1:2" ht="16.149999999999999" customHeight="1" x14ac:dyDescent="0.25">
      <c r="A2196" s="553">
        <v>35756</v>
      </c>
      <c r="B2196" s="555">
        <v>1296.3</v>
      </c>
    </row>
    <row r="2197" spans="1:2" ht="16.149999999999999" customHeight="1" x14ac:dyDescent="0.25">
      <c r="A2197" s="553">
        <v>35757</v>
      </c>
      <c r="B2197" s="554">
        <v>1296.3</v>
      </c>
    </row>
    <row r="2198" spans="1:2" ht="16.149999999999999" customHeight="1" x14ac:dyDescent="0.25">
      <c r="A2198" s="553">
        <v>35758</v>
      </c>
      <c r="B2198" s="555">
        <v>1296.3</v>
      </c>
    </row>
    <row r="2199" spans="1:2" ht="16.149999999999999" customHeight="1" x14ac:dyDescent="0.25">
      <c r="A2199" s="553">
        <v>35759</v>
      </c>
      <c r="B2199" s="554">
        <v>1296.3699999999999</v>
      </c>
    </row>
    <row r="2200" spans="1:2" ht="16.149999999999999" customHeight="1" x14ac:dyDescent="0.25">
      <c r="A2200" s="553">
        <v>35760</v>
      </c>
      <c r="B2200" s="555">
        <v>1299.19</v>
      </c>
    </row>
    <row r="2201" spans="1:2" ht="16.149999999999999" customHeight="1" x14ac:dyDescent="0.25">
      <c r="A2201" s="553">
        <v>35761</v>
      </c>
      <c r="B2201" s="554">
        <v>1303.1500000000001</v>
      </c>
    </row>
    <row r="2202" spans="1:2" ht="16.149999999999999" customHeight="1" x14ac:dyDescent="0.25">
      <c r="A2202" s="553">
        <v>35762</v>
      </c>
      <c r="B2202" s="555">
        <v>1303.0999999999999</v>
      </c>
    </row>
    <row r="2203" spans="1:2" ht="16.149999999999999" customHeight="1" x14ac:dyDescent="0.25">
      <c r="A2203" s="553">
        <v>35763</v>
      </c>
      <c r="B2203" s="554">
        <v>1305.6600000000001</v>
      </c>
    </row>
    <row r="2204" spans="1:2" ht="16.149999999999999" customHeight="1" x14ac:dyDescent="0.25">
      <c r="A2204" s="553">
        <v>35764</v>
      </c>
      <c r="B2204" s="555">
        <v>1305.6600000000001</v>
      </c>
    </row>
    <row r="2205" spans="1:2" ht="16.149999999999999" customHeight="1" x14ac:dyDescent="0.25">
      <c r="A2205" s="553">
        <v>35765</v>
      </c>
      <c r="B2205" s="554">
        <v>1305.6600000000001</v>
      </c>
    </row>
    <row r="2206" spans="1:2" ht="16.149999999999999" customHeight="1" x14ac:dyDescent="0.25">
      <c r="A2206" s="553">
        <v>35766</v>
      </c>
      <c r="B2206" s="555">
        <v>1307.54</v>
      </c>
    </row>
    <row r="2207" spans="1:2" ht="16.149999999999999" customHeight="1" x14ac:dyDescent="0.25">
      <c r="A2207" s="553">
        <v>35767</v>
      </c>
      <c r="B2207" s="554">
        <v>1307.01</v>
      </c>
    </row>
    <row r="2208" spans="1:2" ht="16.149999999999999" customHeight="1" x14ac:dyDescent="0.25">
      <c r="A2208" s="553">
        <v>35768</v>
      </c>
      <c r="B2208" s="555">
        <v>1299.43</v>
      </c>
    </row>
    <row r="2209" spans="1:2" ht="16.149999999999999" customHeight="1" x14ac:dyDescent="0.25">
      <c r="A2209" s="553">
        <v>35769</v>
      </c>
      <c r="B2209" s="554">
        <v>1298.6400000000001</v>
      </c>
    </row>
    <row r="2210" spans="1:2" ht="16.149999999999999" customHeight="1" x14ac:dyDescent="0.25">
      <c r="A2210" s="553">
        <v>35770</v>
      </c>
      <c r="B2210" s="555">
        <v>1300.55</v>
      </c>
    </row>
    <row r="2211" spans="1:2" ht="16.149999999999999" customHeight="1" x14ac:dyDescent="0.25">
      <c r="A2211" s="553">
        <v>35771</v>
      </c>
      <c r="B2211" s="554">
        <v>1300.55</v>
      </c>
    </row>
    <row r="2212" spans="1:2" ht="16.149999999999999" customHeight="1" x14ac:dyDescent="0.25">
      <c r="A2212" s="553">
        <v>35772</v>
      </c>
      <c r="B2212" s="555">
        <v>1300.55</v>
      </c>
    </row>
    <row r="2213" spans="1:2" ht="16.149999999999999" customHeight="1" x14ac:dyDescent="0.25">
      <c r="A2213" s="553">
        <v>35773</v>
      </c>
      <c r="B2213" s="554">
        <v>1300.55</v>
      </c>
    </row>
    <row r="2214" spans="1:2" ht="16.149999999999999" customHeight="1" x14ac:dyDescent="0.25">
      <c r="A2214" s="553">
        <v>35774</v>
      </c>
      <c r="B2214" s="555">
        <v>1298.78</v>
      </c>
    </row>
    <row r="2215" spans="1:2" ht="16.149999999999999" customHeight="1" x14ac:dyDescent="0.25">
      <c r="A2215" s="553">
        <v>35775</v>
      </c>
      <c r="B2215" s="554">
        <v>1301.1500000000001</v>
      </c>
    </row>
    <row r="2216" spans="1:2" ht="16.149999999999999" customHeight="1" x14ac:dyDescent="0.25">
      <c r="A2216" s="553">
        <v>35776</v>
      </c>
      <c r="B2216" s="555">
        <v>1304.8499999999999</v>
      </c>
    </row>
    <row r="2217" spans="1:2" ht="16.149999999999999" customHeight="1" x14ac:dyDescent="0.25">
      <c r="A2217" s="553">
        <v>35777</v>
      </c>
      <c r="B2217" s="554">
        <v>1307.42</v>
      </c>
    </row>
    <row r="2218" spans="1:2" ht="16.149999999999999" customHeight="1" x14ac:dyDescent="0.25">
      <c r="A2218" s="553">
        <v>35778</v>
      </c>
      <c r="B2218" s="555">
        <v>1307.42</v>
      </c>
    </row>
    <row r="2219" spans="1:2" ht="16.149999999999999" customHeight="1" x14ac:dyDescent="0.25">
      <c r="A2219" s="553">
        <v>35779</v>
      </c>
      <c r="B2219" s="554">
        <v>1307.42</v>
      </c>
    </row>
    <row r="2220" spans="1:2" ht="16.149999999999999" customHeight="1" x14ac:dyDescent="0.25">
      <c r="A2220" s="553">
        <v>35780</v>
      </c>
      <c r="B2220" s="555">
        <v>1304.02</v>
      </c>
    </row>
    <row r="2221" spans="1:2" ht="16.149999999999999" customHeight="1" x14ac:dyDescent="0.25">
      <c r="A2221" s="553">
        <v>35781</v>
      </c>
      <c r="B2221" s="554">
        <v>1296.3</v>
      </c>
    </row>
    <row r="2222" spans="1:2" ht="16.149999999999999" customHeight="1" x14ac:dyDescent="0.25">
      <c r="A2222" s="553">
        <v>35782</v>
      </c>
      <c r="B2222" s="555">
        <v>1286.74</v>
      </c>
    </row>
    <row r="2223" spans="1:2" ht="16.149999999999999" customHeight="1" x14ac:dyDescent="0.25">
      <c r="A2223" s="553">
        <v>35783</v>
      </c>
      <c r="B2223" s="554">
        <v>1286.1199999999999</v>
      </c>
    </row>
    <row r="2224" spans="1:2" ht="16.149999999999999" customHeight="1" x14ac:dyDescent="0.25">
      <c r="A2224" s="553">
        <v>35784</v>
      </c>
      <c r="B2224" s="555">
        <v>1287.51</v>
      </c>
    </row>
    <row r="2225" spans="1:2" ht="16.149999999999999" customHeight="1" x14ac:dyDescent="0.25">
      <c r="A2225" s="553">
        <v>35785</v>
      </c>
      <c r="B2225" s="554">
        <v>1287.51</v>
      </c>
    </row>
    <row r="2226" spans="1:2" ht="16.149999999999999" customHeight="1" x14ac:dyDescent="0.25">
      <c r="A2226" s="553">
        <v>35786</v>
      </c>
      <c r="B2226" s="555">
        <v>1287.51</v>
      </c>
    </row>
    <row r="2227" spans="1:2" ht="16.149999999999999" customHeight="1" x14ac:dyDescent="0.25">
      <c r="A2227" s="553">
        <v>35787</v>
      </c>
      <c r="B2227" s="554">
        <v>1288.32</v>
      </c>
    </row>
    <row r="2228" spans="1:2" ht="16.149999999999999" customHeight="1" x14ac:dyDescent="0.25">
      <c r="A2228" s="553">
        <v>35788</v>
      </c>
      <c r="B2228" s="555">
        <v>1281.5999999999999</v>
      </c>
    </row>
    <row r="2229" spans="1:2" ht="16.149999999999999" customHeight="1" x14ac:dyDescent="0.25">
      <c r="A2229" s="553">
        <v>35789</v>
      </c>
      <c r="B2229" s="554">
        <v>1281.5999999999999</v>
      </c>
    </row>
    <row r="2230" spans="1:2" ht="16.149999999999999" customHeight="1" x14ac:dyDescent="0.25">
      <c r="A2230" s="553">
        <v>35790</v>
      </c>
      <c r="B2230" s="555">
        <v>1281.5999999999999</v>
      </c>
    </row>
    <row r="2231" spans="1:2" ht="16.149999999999999" customHeight="1" x14ac:dyDescent="0.25">
      <c r="A2231" s="553">
        <v>35791</v>
      </c>
      <c r="B2231" s="554">
        <v>1286.92</v>
      </c>
    </row>
    <row r="2232" spans="1:2" ht="16.149999999999999" customHeight="1" x14ac:dyDescent="0.25">
      <c r="A2232" s="553">
        <v>35792</v>
      </c>
      <c r="B2232" s="555">
        <v>1286.92</v>
      </c>
    </row>
    <row r="2233" spans="1:2" ht="16.149999999999999" customHeight="1" x14ac:dyDescent="0.25">
      <c r="A2233" s="553">
        <v>35793</v>
      </c>
      <c r="B2233" s="554">
        <v>1286.92</v>
      </c>
    </row>
    <row r="2234" spans="1:2" ht="16.149999999999999" customHeight="1" x14ac:dyDescent="0.25">
      <c r="A2234" s="553">
        <v>35794</v>
      </c>
      <c r="B2234" s="555">
        <v>1291.92</v>
      </c>
    </row>
    <row r="2235" spans="1:2" ht="16.149999999999999" customHeight="1" x14ac:dyDescent="0.25">
      <c r="A2235" s="553">
        <v>35795</v>
      </c>
      <c r="B2235" s="554">
        <v>1293.58</v>
      </c>
    </row>
    <row r="2236" spans="1:2" ht="16.149999999999999" customHeight="1" x14ac:dyDescent="0.25">
      <c r="A2236" s="553">
        <v>35796</v>
      </c>
      <c r="B2236" s="555">
        <v>1293.58</v>
      </c>
    </row>
    <row r="2237" spans="1:2" ht="16.149999999999999" customHeight="1" x14ac:dyDescent="0.25">
      <c r="A2237" s="553">
        <v>35797</v>
      </c>
      <c r="B2237" s="554">
        <v>1293.58</v>
      </c>
    </row>
    <row r="2238" spans="1:2" ht="16.149999999999999" customHeight="1" x14ac:dyDescent="0.25">
      <c r="A2238" s="553">
        <v>35798</v>
      </c>
      <c r="B2238" s="555">
        <v>1304.33</v>
      </c>
    </row>
    <row r="2239" spans="1:2" ht="16.149999999999999" customHeight="1" x14ac:dyDescent="0.25">
      <c r="A2239" s="553">
        <v>35799</v>
      </c>
      <c r="B2239" s="554">
        <v>1304.33</v>
      </c>
    </row>
    <row r="2240" spans="1:2" ht="16.149999999999999" customHeight="1" x14ac:dyDescent="0.25">
      <c r="A2240" s="553">
        <v>35800</v>
      </c>
      <c r="B2240" s="555">
        <v>1304.33</v>
      </c>
    </row>
    <row r="2241" spans="1:2" ht="16.149999999999999" customHeight="1" x14ac:dyDescent="0.25">
      <c r="A2241" s="553">
        <v>35801</v>
      </c>
      <c r="B2241" s="554">
        <v>1317.15</v>
      </c>
    </row>
    <row r="2242" spans="1:2" ht="16.149999999999999" customHeight="1" x14ac:dyDescent="0.25">
      <c r="A2242" s="553">
        <v>35802</v>
      </c>
      <c r="B2242" s="555">
        <v>1318.57</v>
      </c>
    </row>
    <row r="2243" spans="1:2" ht="16.149999999999999" customHeight="1" x14ac:dyDescent="0.25">
      <c r="A2243" s="553">
        <v>35803</v>
      </c>
      <c r="B2243" s="554">
        <v>1315.95</v>
      </c>
    </row>
    <row r="2244" spans="1:2" ht="16.149999999999999" customHeight="1" x14ac:dyDescent="0.25">
      <c r="A2244" s="553">
        <v>35804</v>
      </c>
      <c r="B2244" s="555">
        <v>1313.56</v>
      </c>
    </row>
    <row r="2245" spans="1:2" ht="16.149999999999999" customHeight="1" x14ac:dyDescent="0.25">
      <c r="A2245" s="553">
        <v>35805</v>
      </c>
      <c r="B2245" s="554">
        <v>1315.7</v>
      </c>
    </row>
    <row r="2246" spans="1:2" ht="16.149999999999999" customHeight="1" x14ac:dyDescent="0.25">
      <c r="A2246" s="553">
        <v>35806</v>
      </c>
      <c r="B2246" s="555">
        <v>1315.7</v>
      </c>
    </row>
    <row r="2247" spans="1:2" ht="16.149999999999999" customHeight="1" x14ac:dyDescent="0.25">
      <c r="A2247" s="553">
        <v>35807</v>
      </c>
      <c r="B2247" s="554">
        <v>1315.7</v>
      </c>
    </row>
    <row r="2248" spans="1:2" ht="16.149999999999999" customHeight="1" x14ac:dyDescent="0.25">
      <c r="A2248" s="553">
        <v>35808</v>
      </c>
      <c r="B2248" s="555">
        <v>1315.7</v>
      </c>
    </row>
    <row r="2249" spans="1:2" ht="16.149999999999999" customHeight="1" x14ac:dyDescent="0.25">
      <c r="A2249" s="553">
        <v>35809</v>
      </c>
      <c r="B2249" s="554">
        <v>1318.25</v>
      </c>
    </row>
    <row r="2250" spans="1:2" ht="16.149999999999999" customHeight="1" x14ac:dyDescent="0.25">
      <c r="A2250" s="553">
        <v>35810</v>
      </c>
      <c r="B2250" s="555">
        <v>1318.53</v>
      </c>
    </row>
    <row r="2251" spans="1:2" ht="16.149999999999999" customHeight="1" x14ac:dyDescent="0.25">
      <c r="A2251" s="553">
        <v>35811</v>
      </c>
      <c r="B2251" s="554">
        <v>1319.21</v>
      </c>
    </row>
    <row r="2252" spans="1:2" ht="16.149999999999999" customHeight="1" x14ac:dyDescent="0.25">
      <c r="A2252" s="553">
        <v>35812</v>
      </c>
      <c r="B2252" s="555">
        <v>1322.16</v>
      </c>
    </row>
    <row r="2253" spans="1:2" ht="16.149999999999999" customHeight="1" x14ac:dyDescent="0.25">
      <c r="A2253" s="553">
        <v>35813</v>
      </c>
      <c r="B2253" s="554">
        <v>1322.16</v>
      </c>
    </row>
    <row r="2254" spans="1:2" ht="16.149999999999999" customHeight="1" x14ac:dyDescent="0.25">
      <c r="A2254" s="553">
        <v>35814</v>
      </c>
      <c r="B2254" s="555">
        <v>1322.16</v>
      </c>
    </row>
    <row r="2255" spans="1:2" ht="16.149999999999999" customHeight="1" x14ac:dyDescent="0.25">
      <c r="A2255" s="553">
        <v>35815</v>
      </c>
      <c r="B2255" s="554">
        <v>1325.07</v>
      </c>
    </row>
    <row r="2256" spans="1:2" ht="16.149999999999999" customHeight="1" x14ac:dyDescent="0.25">
      <c r="A2256" s="553">
        <v>35816</v>
      </c>
      <c r="B2256" s="555">
        <v>1327</v>
      </c>
    </row>
    <row r="2257" spans="1:2" ht="16.149999999999999" customHeight="1" x14ac:dyDescent="0.25">
      <c r="A2257" s="553">
        <v>35817</v>
      </c>
      <c r="B2257" s="554">
        <v>1331.48</v>
      </c>
    </row>
    <row r="2258" spans="1:2" ht="16.149999999999999" customHeight="1" x14ac:dyDescent="0.25">
      <c r="A2258" s="553">
        <v>35818</v>
      </c>
      <c r="B2258" s="555">
        <v>1334.71</v>
      </c>
    </row>
    <row r="2259" spans="1:2" ht="16.149999999999999" customHeight="1" x14ac:dyDescent="0.25">
      <c r="A2259" s="553">
        <v>35819</v>
      </c>
      <c r="B2259" s="554">
        <v>1332.78</v>
      </c>
    </row>
    <row r="2260" spans="1:2" ht="16.149999999999999" customHeight="1" x14ac:dyDescent="0.25">
      <c r="A2260" s="553">
        <v>35820</v>
      </c>
      <c r="B2260" s="555">
        <v>1332.78</v>
      </c>
    </row>
    <row r="2261" spans="1:2" ht="16.149999999999999" customHeight="1" x14ac:dyDescent="0.25">
      <c r="A2261" s="553">
        <v>35821</v>
      </c>
      <c r="B2261" s="554">
        <v>1332.78</v>
      </c>
    </row>
    <row r="2262" spans="1:2" ht="16.149999999999999" customHeight="1" x14ac:dyDescent="0.25">
      <c r="A2262" s="553">
        <v>35822</v>
      </c>
      <c r="B2262" s="555">
        <v>1336.38</v>
      </c>
    </row>
    <row r="2263" spans="1:2" ht="16.149999999999999" customHeight="1" x14ac:dyDescent="0.25">
      <c r="A2263" s="553">
        <v>35823</v>
      </c>
      <c r="B2263" s="554">
        <v>1337.3</v>
      </c>
    </row>
    <row r="2264" spans="1:2" ht="16.149999999999999" customHeight="1" x14ac:dyDescent="0.25">
      <c r="A2264" s="553">
        <v>35824</v>
      </c>
      <c r="B2264" s="555">
        <v>1339.57</v>
      </c>
    </row>
    <row r="2265" spans="1:2" ht="16.149999999999999" customHeight="1" x14ac:dyDescent="0.25">
      <c r="A2265" s="553">
        <v>35825</v>
      </c>
      <c r="B2265" s="554">
        <v>1341.85</v>
      </c>
    </row>
    <row r="2266" spans="1:2" ht="16.149999999999999" customHeight="1" x14ac:dyDescent="0.25">
      <c r="A2266" s="553">
        <v>35826</v>
      </c>
      <c r="B2266" s="555">
        <v>1342</v>
      </c>
    </row>
    <row r="2267" spans="1:2" ht="16.149999999999999" customHeight="1" x14ac:dyDescent="0.25">
      <c r="A2267" s="553">
        <v>35827</v>
      </c>
      <c r="B2267" s="554">
        <v>1342</v>
      </c>
    </row>
    <row r="2268" spans="1:2" ht="16.149999999999999" customHeight="1" x14ac:dyDescent="0.25">
      <c r="A2268" s="553">
        <v>35828</v>
      </c>
      <c r="B2268" s="555">
        <v>1342</v>
      </c>
    </row>
    <row r="2269" spans="1:2" ht="16.149999999999999" customHeight="1" x14ac:dyDescent="0.25">
      <c r="A2269" s="553">
        <v>35829</v>
      </c>
      <c r="B2269" s="554">
        <v>1343.9</v>
      </c>
    </row>
    <row r="2270" spans="1:2" ht="16.149999999999999" customHeight="1" x14ac:dyDescent="0.25">
      <c r="A2270" s="553">
        <v>35830</v>
      </c>
      <c r="B2270" s="555">
        <v>1345.01</v>
      </c>
    </row>
    <row r="2271" spans="1:2" ht="16.149999999999999" customHeight="1" x14ac:dyDescent="0.25">
      <c r="A2271" s="553">
        <v>35831</v>
      </c>
      <c r="B2271" s="554">
        <v>1345.46</v>
      </c>
    </row>
    <row r="2272" spans="1:2" ht="16.149999999999999" customHeight="1" x14ac:dyDescent="0.25">
      <c r="A2272" s="553">
        <v>35832</v>
      </c>
      <c r="B2272" s="555">
        <v>1346.09</v>
      </c>
    </row>
    <row r="2273" spans="1:2" ht="16.149999999999999" customHeight="1" x14ac:dyDescent="0.25">
      <c r="A2273" s="553">
        <v>35833</v>
      </c>
      <c r="B2273" s="554">
        <v>1346.42</v>
      </c>
    </row>
    <row r="2274" spans="1:2" ht="16.149999999999999" customHeight="1" x14ac:dyDescent="0.25">
      <c r="A2274" s="553">
        <v>35834</v>
      </c>
      <c r="B2274" s="555">
        <v>1346.42</v>
      </c>
    </row>
    <row r="2275" spans="1:2" ht="16.149999999999999" customHeight="1" x14ac:dyDescent="0.25">
      <c r="A2275" s="553">
        <v>35835</v>
      </c>
      <c r="B2275" s="554">
        <v>1346.42</v>
      </c>
    </row>
    <row r="2276" spans="1:2" ht="16.149999999999999" customHeight="1" x14ac:dyDescent="0.25">
      <c r="A2276" s="553">
        <v>35836</v>
      </c>
      <c r="B2276" s="555">
        <v>1347.72</v>
      </c>
    </row>
    <row r="2277" spans="1:2" ht="16.149999999999999" customHeight="1" x14ac:dyDescent="0.25">
      <c r="A2277" s="553">
        <v>35837</v>
      </c>
      <c r="B2277" s="554">
        <v>1348.23</v>
      </c>
    </row>
    <row r="2278" spans="1:2" ht="16.149999999999999" customHeight="1" x14ac:dyDescent="0.25">
      <c r="A2278" s="553">
        <v>35838</v>
      </c>
      <c r="B2278" s="555">
        <v>1348.86</v>
      </c>
    </row>
    <row r="2279" spans="1:2" ht="16.149999999999999" customHeight="1" x14ac:dyDescent="0.25">
      <c r="A2279" s="553">
        <v>35839</v>
      </c>
      <c r="B2279" s="554">
        <v>1349.34</v>
      </c>
    </row>
    <row r="2280" spans="1:2" ht="16.149999999999999" customHeight="1" x14ac:dyDescent="0.25">
      <c r="A2280" s="553">
        <v>35840</v>
      </c>
      <c r="B2280" s="555">
        <v>1349.54</v>
      </c>
    </row>
    <row r="2281" spans="1:2" ht="16.149999999999999" customHeight="1" x14ac:dyDescent="0.25">
      <c r="A2281" s="553">
        <v>35841</v>
      </c>
      <c r="B2281" s="554">
        <v>1349.54</v>
      </c>
    </row>
    <row r="2282" spans="1:2" ht="16.149999999999999" customHeight="1" x14ac:dyDescent="0.25">
      <c r="A2282" s="553">
        <v>35842</v>
      </c>
      <c r="B2282" s="555">
        <v>1349.54</v>
      </c>
    </row>
    <row r="2283" spans="1:2" ht="16.149999999999999" customHeight="1" x14ac:dyDescent="0.25">
      <c r="A2283" s="553">
        <v>35843</v>
      </c>
      <c r="B2283" s="554">
        <v>1350.97</v>
      </c>
    </row>
    <row r="2284" spans="1:2" ht="16.149999999999999" customHeight="1" x14ac:dyDescent="0.25">
      <c r="A2284" s="553">
        <v>35844</v>
      </c>
      <c r="B2284" s="555">
        <v>1350.23</v>
      </c>
    </row>
    <row r="2285" spans="1:2" ht="16.149999999999999" customHeight="1" x14ac:dyDescent="0.25">
      <c r="A2285" s="553">
        <v>35845</v>
      </c>
      <c r="B2285" s="554">
        <v>1349.95</v>
      </c>
    </row>
    <row r="2286" spans="1:2" ht="16.149999999999999" customHeight="1" x14ac:dyDescent="0.25">
      <c r="A2286" s="553">
        <v>35846</v>
      </c>
      <c r="B2286" s="555">
        <v>1350.1</v>
      </c>
    </row>
    <row r="2287" spans="1:2" ht="16.149999999999999" customHeight="1" x14ac:dyDescent="0.25">
      <c r="A2287" s="553">
        <v>35847</v>
      </c>
      <c r="B2287" s="554">
        <v>1347.94</v>
      </c>
    </row>
    <row r="2288" spans="1:2" ht="16.149999999999999" customHeight="1" x14ac:dyDescent="0.25">
      <c r="A2288" s="553">
        <v>35848</v>
      </c>
      <c r="B2288" s="555">
        <v>1347.94</v>
      </c>
    </row>
    <row r="2289" spans="1:2" ht="16.149999999999999" customHeight="1" x14ac:dyDescent="0.25">
      <c r="A2289" s="553">
        <v>35849</v>
      </c>
      <c r="B2289" s="554">
        <v>1347.94</v>
      </c>
    </row>
    <row r="2290" spans="1:2" ht="16.149999999999999" customHeight="1" x14ac:dyDescent="0.25">
      <c r="A2290" s="553">
        <v>35850</v>
      </c>
      <c r="B2290" s="555">
        <v>1340.92</v>
      </c>
    </row>
    <row r="2291" spans="1:2" ht="16.149999999999999" customHeight="1" x14ac:dyDescent="0.25">
      <c r="A2291" s="553">
        <v>35851</v>
      </c>
      <c r="B2291" s="554">
        <v>1334.72</v>
      </c>
    </row>
    <row r="2292" spans="1:2" ht="16.149999999999999" customHeight="1" x14ac:dyDescent="0.25">
      <c r="A2292" s="553">
        <v>35852</v>
      </c>
      <c r="B2292" s="555">
        <v>1340.75</v>
      </c>
    </row>
    <row r="2293" spans="1:2" ht="16.149999999999999" customHeight="1" x14ac:dyDescent="0.25">
      <c r="A2293" s="553">
        <v>35853</v>
      </c>
      <c r="B2293" s="554">
        <v>1344.25</v>
      </c>
    </row>
    <row r="2294" spans="1:2" ht="16.149999999999999" customHeight="1" x14ac:dyDescent="0.25">
      <c r="A2294" s="553">
        <v>35854</v>
      </c>
      <c r="B2294" s="555">
        <v>1343.85</v>
      </c>
    </row>
    <row r="2295" spans="1:2" ht="16.149999999999999" customHeight="1" x14ac:dyDescent="0.25">
      <c r="A2295" s="553">
        <v>35855</v>
      </c>
      <c r="B2295" s="554">
        <v>1343.85</v>
      </c>
    </row>
    <row r="2296" spans="1:2" ht="16.149999999999999" customHeight="1" x14ac:dyDescent="0.25">
      <c r="A2296" s="553">
        <v>35856</v>
      </c>
      <c r="B2296" s="555">
        <v>1343.85</v>
      </c>
    </row>
    <row r="2297" spans="1:2" ht="16.149999999999999" customHeight="1" x14ac:dyDescent="0.25">
      <c r="A2297" s="553">
        <v>35857</v>
      </c>
      <c r="B2297" s="554">
        <v>1349.04</v>
      </c>
    </row>
    <row r="2298" spans="1:2" ht="16.149999999999999" customHeight="1" x14ac:dyDescent="0.25">
      <c r="A2298" s="553">
        <v>35858</v>
      </c>
      <c r="B2298" s="555">
        <v>1352.21</v>
      </c>
    </row>
    <row r="2299" spans="1:2" ht="16.149999999999999" customHeight="1" x14ac:dyDescent="0.25">
      <c r="A2299" s="553">
        <v>35859</v>
      </c>
      <c r="B2299" s="554">
        <v>1349.8</v>
      </c>
    </row>
    <row r="2300" spans="1:2" ht="16.149999999999999" customHeight="1" x14ac:dyDescent="0.25">
      <c r="A2300" s="553">
        <v>35860</v>
      </c>
      <c r="B2300" s="555">
        <v>1353.19</v>
      </c>
    </row>
    <row r="2301" spans="1:2" ht="16.149999999999999" customHeight="1" x14ac:dyDescent="0.25">
      <c r="A2301" s="553">
        <v>35861</v>
      </c>
      <c r="B2301" s="554">
        <v>1353.71</v>
      </c>
    </row>
    <row r="2302" spans="1:2" ht="16.149999999999999" customHeight="1" x14ac:dyDescent="0.25">
      <c r="A2302" s="553">
        <v>35862</v>
      </c>
      <c r="B2302" s="555">
        <v>1353.71</v>
      </c>
    </row>
    <row r="2303" spans="1:2" ht="16.149999999999999" customHeight="1" x14ac:dyDescent="0.25">
      <c r="A2303" s="553">
        <v>35863</v>
      </c>
      <c r="B2303" s="554">
        <v>1353.71</v>
      </c>
    </row>
    <row r="2304" spans="1:2" ht="16.149999999999999" customHeight="1" x14ac:dyDescent="0.25">
      <c r="A2304" s="553">
        <v>35864</v>
      </c>
      <c r="B2304" s="555">
        <v>1354.9</v>
      </c>
    </row>
    <row r="2305" spans="1:2" ht="16.149999999999999" customHeight="1" x14ac:dyDescent="0.25">
      <c r="A2305" s="553">
        <v>35865</v>
      </c>
      <c r="B2305" s="554">
        <v>1355.88</v>
      </c>
    </row>
    <row r="2306" spans="1:2" ht="16.149999999999999" customHeight="1" x14ac:dyDescent="0.25">
      <c r="A2306" s="553">
        <v>35866</v>
      </c>
      <c r="B2306" s="555">
        <v>1356.63</v>
      </c>
    </row>
    <row r="2307" spans="1:2" ht="16.149999999999999" customHeight="1" x14ac:dyDescent="0.25">
      <c r="A2307" s="553">
        <v>35867</v>
      </c>
      <c r="B2307" s="554">
        <v>1356.7</v>
      </c>
    </row>
    <row r="2308" spans="1:2" ht="16.149999999999999" customHeight="1" x14ac:dyDescent="0.25">
      <c r="A2308" s="553">
        <v>35868</v>
      </c>
      <c r="B2308" s="555">
        <v>1355.9</v>
      </c>
    </row>
    <row r="2309" spans="1:2" ht="16.149999999999999" customHeight="1" x14ac:dyDescent="0.25">
      <c r="A2309" s="553">
        <v>35869</v>
      </c>
      <c r="B2309" s="554">
        <v>1355.9</v>
      </c>
    </row>
    <row r="2310" spans="1:2" ht="16.149999999999999" customHeight="1" x14ac:dyDescent="0.25">
      <c r="A2310" s="553">
        <v>35870</v>
      </c>
      <c r="B2310" s="555">
        <v>1355.9</v>
      </c>
    </row>
    <row r="2311" spans="1:2" ht="16.149999999999999" customHeight="1" x14ac:dyDescent="0.25">
      <c r="A2311" s="553">
        <v>35871</v>
      </c>
      <c r="B2311" s="554">
        <v>1358.66</v>
      </c>
    </row>
    <row r="2312" spans="1:2" ht="16.149999999999999" customHeight="1" x14ac:dyDescent="0.25">
      <c r="A2312" s="553">
        <v>35872</v>
      </c>
      <c r="B2312" s="555">
        <v>1359.96</v>
      </c>
    </row>
    <row r="2313" spans="1:2" ht="16.149999999999999" customHeight="1" x14ac:dyDescent="0.25">
      <c r="A2313" s="553">
        <v>35873</v>
      </c>
      <c r="B2313" s="554">
        <v>1360.56</v>
      </c>
    </row>
    <row r="2314" spans="1:2" ht="16.149999999999999" customHeight="1" x14ac:dyDescent="0.25">
      <c r="A2314" s="553">
        <v>35874</v>
      </c>
      <c r="B2314" s="555">
        <v>1361.87</v>
      </c>
    </row>
    <row r="2315" spans="1:2" ht="16.149999999999999" customHeight="1" x14ac:dyDescent="0.25">
      <c r="A2315" s="553">
        <v>35875</v>
      </c>
      <c r="B2315" s="554">
        <v>1361.86</v>
      </c>
    </row>
    <row r="2316" spans="1:2" ht="16.149999999999999" customHeight="1" x14ac:dyDescent="0.25">
      <c r="A2316" s="553">
        <v>35876</v>
      </c>
      <c r="B2316" s="555">
        <v>1361.86</v>
      </c>
    </row>
    <row r="2317" spans="1:2" ht="16.149999999999999" customHeight="1" x14ac:dyDescent="0.25">
      <c r="A2317" s="553">
        <v>35877</v>
      </c>
      <c r="B2317" s="554">
        <v>1361.86</v>
      </c>
    </row>
    <row r="2318" spans="1:2" ht="16.149999999999999" customHeight="1" x14ac:dyDescent="0.25">
      <c r="A2318" s="553">
        <v>35878</v>
      </c>
      <c r="B2318" s="555">
        <v>1361.86</v>
      </c>
    </row>
    <row r="2319" spans="1:2" ht="16.149999999999999" customHeight="1" x14ac:dyDescent="0.25">
      <c r="A2319" s="553">
        <v>35879</v>
      </c>
      <c r="B2319" s="554">
        <v>1364.4</v>
      </c>
    </row>
    <row r="2320" spans="1:2" ht="16.149999999999999" customHeight="1" x14ac:dyDescent="0.25">
      <c r="A2320" s="553">
        <v>35880</v>
      </c>
      <c r="B2320" s="555">
        <v>1364.76</v>
      </c>
    </row>
    <row r="2321" spans="1:2" ht="16.149999999999999" customHeight="1" x14ac:dyDescent="0.25">
      <c r="A2321" s="553">
        <v>35881</v>
      </c>
      <c r="B2321" s="554">
        <v>1365.66</v>
      </c>
    </row>
    <row r="2322" spans="1:2" ht="16.149999999999999" customHeight="1" x14ac:dyDescent="0.25">
      <c r="A2322" s="553">
        <v>35882</v>
      </c>
      <c r="B2322" s="555">
        <v>1361.49</v>
      </c>
    </row>
    <row r="2323" spans="1:2" ht="16.149999999999999" customHeight="1" x14ac:dyDescent="0.25">
      <c r="A2323" s="553">
        <v>35883</v>
      </c>
      <c r="B2323" s="554">
        <v>1361.49</v>
      </c>
    </row>
    <row r="2324" spans="1:2" ht="16.149999999999999" customHeight="1" x14ac:dyDescent="0.25">
      <c r="A2324" s="553">
        <v>35884</v>
      </c>
      <c r="B2324" s="555">
        <v>1361.49</v>
      </c>
    </row>
    <row r="2325" spans="1:2" ht="16.149999999999999" customHeight="1" x14ac:dyDescent="0.25">
      <c r="A2325" s="553">
        <v>35885</v>
      </c>
      <c r="B2325" s="554">
        <v>1358.03</v>
      </c>
    </row>
    <row r="2326" spans="1:2" ht="16.149999999999999" customHeight="1" x14ac:dyDescent="0.25">
      <c r="A2326" s="553">
        <v>35886</v>
      </c>
      <c r="B2326" s="555">
        <v>1360.26</v>
      </c>
    </row>
    <row r="2327" spans="1:2" ht="16.149999999999999" customHeight="1" x14ac:dyDescent="0.25">
      <c r="A2327" s="553">
        <v>35887</v>
      </c>
      <c r="B2327" s="554">
        <v>1362.54</v>
      </c>
    </row>
    <row r="2328" spans="1:2" ht="16.149999999999999" customHeight="1" x14ac:dyDescent="0.25">
      <c r="A2328" s="553">
        <v>35888</v>
      </c>
      <c r="B2328" s="555">
        <v>1357.75</v>
      </c>
    </row>
    <row r="2329" spans="1:2" ht="16.149999999999999" customHeight="1" x14ac:dyDescent="0.25">
      <c r="A2329" s="553">
        <v>35889</v>
      </c>
      <c r="B2329" s="554">
        <v>1357.71</v>
      </c>
    </row>
    <row r="2330" spans="1:2" ht="16.149999999999999" customHeight="1" x14ac:dyDescent="0.25">
      <c r="A2330" s="553">
        <v>35890</v>
      </c>
      <c r="B2330" s="555">
        <v>1357.71</v>
      </c>
    </row>
    <row r="2331" spans="1:2" ht="16.149999999999999" customHeight="1" x14ac:dyDescent="0.25">
      <c r="A2331" s="553">
        <v>35891</v>
      </c>
      <c r="B2331" s="554">
        <v>1357.71</v>
      </c>
    </row>
    <row r="2332" spans="1:2" ht="16.149999999999999" customHeight="1" x14ac:dyDescent="0.25">
      <c r="A2332" s="553">
        <v>35892</v>
      </c>
      <c r="B2332" s="555">
        <v>1355.5</v>
      </c>
    </row>
    <row r="2333" spans="1:2" ht="16.149999999999999" customHeight="1" x14ac:dyDescent="0.25">
      <c r="A2333" s="553">
        <v>35893</v>
      </c>
      <c r="B2333" s="554">
        <v>1354.15</v>
      </c>
    </row>
    <row r="2334" spans="1:2" ht="16.149999999999999" customHeight="1" x14ac:dyDescent="0.25">
      <c r="A2334" s="553">
        <v>35894</v>
      </c>
      <c r="B2334" s="555">
        <v>1357.14</v>
      </c>
    </row>
    <row r="2335" spans="1:2" ht="16.149999999999999" customHeight="1" x14ac:dyDescent="0.25">
      <c r="A2335" s="553">
        <v>35895</v>
      </c>
      <c r="B2335" s="554">
        <v>1357.14</v>
      </c>
    </row>
    <row r="2336" spans="1:2" ht="16.149999999999999" customHeight="1" x14ac:dyDescent="0.25">
      <c r="A2336" s="553">
        <v>35896</v>
      </c>
      <c r="B2336" s="555">
        <v>1357.14</v>
      </c>
    </row>
    <row r="2337" spans="1:2" ht="16.149999999999999" customHeight="1" x14ac:dyDescent="0.25">
      <c r="A2337" s="553">
        <v>35897</v>
      </c>
      <c r="B2337" s="554">
        <v>1357.14</v>
      </c>
    </row>
    <row r="2338" spans="1:2" ht="16.149999999999999" customHeight="1" x14ac:dyDescent="0.25">
      <c r="A2338" s="553">
        <v>35898</v>
      </c>
      <c r="B2338" s="555">
        <v>1357.14</v>
      </c>
    </row>
    <row r="2339" spans="1:2" ht="16.149999999999999" customHeight="1" x14ac:dyDescent="0.25">
      <c r="A2339" s="553">
        <v>35899</v>
      </c>
      <c r="B2339" s="554">
        <v>1363.38</v>
      </c>
    </row>
    <row r="2340" spans="1:2" ht="16.149999999999999" customHeight="1" x14ac:dyDescent="0.25">
      <c r="A2340" s="553">
        <v>35900</v>
      </c>
      <c r="B2340" s="555">
        <v>1365.21</v>
      </c>
    </row>
    <row r="2341" spans="1:2" ht="16.149999999999999" customHeight="1" x14ac:dyDescent="0.25">
      <c r="A2341" s="553">
        <v>35901</v>
      </c>
      <c r="B2341" s="554">
        <v>1364.06</v>
      </c>
    </row>
    <row r="2342" spans="1:2" ht="16.149999999999999" customHeight="1" x14ac:dyDescent="0.25">
      <c r="A2342" s="553">
        <v>35902</v>
      </c>
      <c r="B2342" s="555">
        <v>1360.74</v>
      </c>
    </row>
    <row r="2343" spans="1:2" ht="16.149999999999999" customHeight="1" x14ac:dyDescent="0.25">
      <c r="A2343" s="553">
        <v>35903</v>
      </c>
      <c r="B2343" s="554">
        <v>1360.49</v>
      </c>
    </row>
    <row r="2344" spans="1:2" ht="16.149999999999999" customHeight="1" x14ac:dyDescent="0.25">
      <c r="A2344" s="553">
        <v>35904</v>
      </c>
      <c r="B2344" s="555">
        <v>1360.49</v>
      </c>
    </row>
    <row r="2345" spans="1:2" ht="16.149999999999999" customHeight="1" x14ac:dyDescent="0.25">
      <c r="A2345" s="553">
        <v>35905</v>
      </c>
      <c r="B2345" s="554">
        <v>1360.49</v>
      </c>
    </row>
    <row r="2346" spans="1:2" ht="16.149999999999999" customHeight="1" x14ac:dyDescent="0.25">
      <c r="A2346" s="553">
        <v>35906</v>
      </c>
      <c r="B2346" s="555">
        <v>1360.42</v>
      </c>
    </row>
    <row r="2347" spans="1:2" ht="16.149999999999999" customHeight="1" x14ac:dyDescent="0.25">
      <c r="A2347" s="553">
        <v>35907</v>
      </c>
      <c r="B2347" s="554">
        <v>1357.51</v>
      </c>
    </row>
    <row r="2348" spans="1:2" ht="16.149999999999999" customHeight="1" x14ac:dyDescent="0.25">
      <c r="A2348" s="553">
        <v>35908</v>
      </c>
      <c r="B2348" s="555">
        <v>1355.94</v>
      </c>
    </row>
    <row r="2349" spans="1:2" ht="16.149999999999999" customHeight="1" x14ac:dyDescent="0.25">
      <c r="A2349" s="553">
        <v>35909</v>
      </c>
      <c r="B2349" s="554">
        <v>1354.91</v>
      </c>
    </row>
    <row r="2350" spans="1:2" ht="16.149999999999999" customHeight="1" x14ac:dyDescent="0.25">
      <c r="A2350" s="553">
        <v>35910</v>
      </c>
      <c r="B2350" s="555">
        <v>1359.99</v>
      </c>
    </row>
    <row r="2351" spans="1:2" ht="16.149999999999999" customHeight="1" x14ac:dyDescent="0.25">
      <c r="A2351" s="553">
        <v>35911</v>
      </c>
      <c r="B2351" s="554">
        <v>1359.99</v>
      </c>
    </row>
    <row r="2352" spans="1:2" ht="16.149999999999999" customHeight="1" x14ac:dyDescent="0.25">
      <c r="A2352" s="553">
        <v>35912</v>
      </c>
      <c r="B2352" s="555">
        <v>1359.99</v>
      </c>
    </row>
    <row r="2353" spans="1:2" ht="16.149999999999999" customHeight="1" x14ac:dyDescent="0.25">
      <c r="A2353" s="553">
        <v>35913</v>
      </c>
      <c r="B2353" s="554">
        <v>1368.17</v>
      </c>
    </row>
    <row r="2354" spans="1:2" ht="16.149999999999999" customHeight="1" x14ac:dyDescent="0.25">
      <c r="A2354" s="553">
        <v>35914</v>
      </c>
      <c r="B2354" s="555">
        <v>1371.35</v>
      </c>
    </row>
    <row r="2355" spans="1:2" ht="16.149999999999999" customHeight="1" x14ac:dyDescent="0.25">
      <c r="A2355" s="553">
        <v>35915</v>
      </c>
      <c r="B2355" s="554">
        <v>1365.72</v>
      </c>
    </row>
    <row r="2356" spans="1:2" ht="16.149999999999999" customHeight="1" x14ac:dyDescent="0.25">
      <c r="A2356" s="553">
        <v>35916</v>
      </c>
      <c r="B2356" s="555">
        <v>1364.07</v>
      </c>
    </row>
    <row r="2357" spans="1:2" ht="16.149999999999999" customHeight="1" x14ac:dyDescent="0.25">
      <c r="A2357" s="553">
        <v>35917</v>
      </c>
      <c r="B2357" s="554">
        <v>1364.07</v>
      </c>
    </row>
    <row r="2358" spans="1:2" ht="16.149999999999999" customHeight="1" x14ac:dyDescent="0.25">
      <c r="A2358" s="553">
        <v>35918</v>
      </c>
      <c r="B2358" s="555">
        <v>1364.07</v>
      </c>
    </row>
    <row r="2359" spans="1:2" ht="16.149999999999999" customHeight="1" x14ac:dyDescent="0.25">
      <c r="A2359" s="553">
        <v>35919</v>
      </c>
      <c r="B2359" s="554">
        <v>1364.07</v>
      </c>
    </row>
    <row r="2360" spans="1:2" ht="16.149999999999999" customHeight="1" x14ac:dyDescent="0.25">
      <c r="A2360" s="553">
        <v>35920</v>
      </c>
      <c r="B2360" s="555">
        <v>1369.31</v>
      </c>
    </row>
    <row r="2361" spans="1:2" ht="16.149999999999999" customHeight="1" x14ac:dyDescent="0.25">
      <c r="A2361" s="553">
        <v>35921</v>
      </c>
      <c r="B2361" s="554">
        <v>1375.39</v>
      </c>
    </row>
    <row r="2362" spans="1:2" ht="16.149999999999999" customHeight="1" x14ac:dyDescent="0.25">
      <c r="A2362" s="553">
        <v>35922</v>
      </c>
      <c r="B2362" s="555">
        <v>1382.27</v>
      </c>
    </row>
    <row r="2363" spans="1:2" ht="16.149999999999999" customHeight="1" x14ac:dyDescent="0.25">
      <c r="A2363" s="553">
        <v>35923</v>
      </c>
      <c r="B2363" s="554">
        <v>1383.04</v>
      </c>
    </row>
    <row r="2364" spans="1:2" ht="16.149999999999999" customHeight="1" x14ac:dyDescent="0.25">
      <c r="A2364" s="553">
        <v>35924</v>
      </c>
      <c r="B2364" s="555">
        <v>1385.38</v>
      </c>
    </row>
    <row r="2365" spans="1:2" ht="16.149999999999999" customHeight="1" x14ac:dyDescent="0.25">
      <c r="A2365" s="553">
        <v>35925</v>
      </c>
      <c r="B2365" s="554">
        <v>1385.38</v>
      </c>
    </row>
    <row r="2366" spans="1:2" ht="16.149999999999999" customHeight="1" x14ac:dyDescent="0.25">
      <c r="A2366" s="553">
        <v>35926</v>
      </c>
      <c r="B2366" s="555">
        <v>1385.38</v>
      </c>
    </row>
    <row r="2367" spans="1:2" ht="16.149999999999999" customHeight="1" x14ac:dyDescent="0.25">
      <c r="A2367" s="553">
        <v>35927</v>
      </c>
      <c r="B2367" s="554">
        <v>1387.78</v>
      </c>
    </row>
    <row r="2368" spans="1:2" ht="16.149999999999999" customHeight="1" x14ac:dyDescent="0.25">
      <c r="A2368" s="553">
        <v>35928</v>
      </c>
      <c r="B2368" s="555">
        <v>1388.04</v>
      </c>
    </row>
    <row r="2369" spans="1:2" ht="16.149999999999999" customHeight="1" x14ac:dyDescent="0.25">
      <c r="A2369" s="553">
        <v>35929</v>
      </c>
      <c r="B2369" s="554">
        <v>1387.15</v>
      </c>
    </row>
    <row r="2370" spans="1:2" ht="16.149999999999999" customHeight="1" x14ac:dyDescent="0.25">
      <c r="A2370" s="553">
        <v>35930</v>
      </c>
      <c r="B2370" s="555">
        <v>1384.97</v>
      </c>
    </row>
    <row r="2371" spans="1:2" ht="16.149999999999999" customHeight="1" x14ac:dyDescent="0.25">
      <c r="A2371" s="553">
        <v>35931</v>
      </c>
      <c r="B2371" s="554">
        <v>1383.31</v>
      </c>
    </row>
    <row r="2372" spans="1:2" ht="16.149999999999999" customHeight="1" x14ac:dyDescent="0.25">
      <c r="A2372" s="553">
        <v>35932</v>
      </c>
      <c r="B2372" s="555">
        <v>1383.31</v>
      </c>
    </row>
    <row r="2373" spans="1:2" ht="16.149999999999999" customHeight="1" x14ac:dyDescent="0.25">
      <c r="A2373" s="553">
        <v>35933</v>
      </c>
      <c r="B2373" s="554">
        <v>1383.31</v>
      </c>
    </row>
    <row r="2374" spans="1:2" ht="16.149999999999999" customHeight="1" x14ac:dyDescent="0.25">
      <c r="A2374" s="553">
        <v>35934</v>
      </c>
      <c r="B2374" s="555">
        <v>1387.26</v>
      </c>
    </row>
    <row r="2375" spans="1:2" ht="16.149999999999999" customHeight="1" x14ac:dyDescent="0.25">
      <c r="A2375" s="553">
        <v>35935</v>
      </c>
      <c r="B2375" s="554">
        <v>1390.89</v>
      </c>
    </row>
    <row r="2376" spans="1:2" ht="16.149999999999999" customHeight="1" x14ac:dyDescent="0.25">
      <c r="A2376" s="553">
        <v>35936</v>
      </c>
      <c r="B2376" s="555">
        <v>1392.18</v>
      </c>
    </row>
    <row r="2377" spans="1:2" ht="16.149999999999999" customHeight="1" x14ac:dyDescent="0.25">
      <c r="A2377" s="553">
        <v>35937</v>
      </c>
      <c r="B2377" s="554">
        <v>1393.62</v>
      </c>
    </row>
    <row r="2378" spans="1:2" ht="16.149999999999999" customHeight="1" x14ac:dyDescent="0.25">
      <c r="A2378" s="553">
        <v>35938</v>
      </c>
      <c r="B2378" s="555">
        <v>1394.33</v>
      </c>
    </row>
    <row r="2379" spans="1:2" ht="16.149999999999999" customHeight="1" x14ac:dyDescent="0.25">
      <c r="A2379" s="553">
        <v>35939</v>
      </c>
      <c r="B2379" s="554">
        <v>1394.33</v>
      </c>
    </row>
    <row r="2380" spans="1:2" ht="16.149999999999999" customHeight="1" x14ac:dyDescent="0.25">
      <c r="A2380" s="553">
        <v>35940</v>
      </c>
      <c r="B2380" s="555">
        <v>1394.33</v>
      </c>
    </row>
    <row r="2381" spans="1:2" ht="16.149999999999999" customHeight="1" x14ac:dyDescent="0.25">
      <c r="A2381" s="553">
        <v>35941</v>
      </c>
      <c r="B2381" s="554">
        <v>1394.33</v>
      </c>
    </row>
    <row r="2382" spans="1:2" ht="16.149999999999999" customHeight="1" x14ac:dyDescent="0.25">
      <c r="A2382" s="553">
        <v>35942</v>
      </c>
      <c r="B2382" s="555">
        <v>1396.51</v>
      </c>
    </row>
    <row r="2383" spans="1:2" ht="16.149999999999999" customHeight="1" x14ac:dyDescent="0.25">
      <c r="A2383" s="553">
        <v>35943</v>
      </c>
      <c r="B2383" s="554">
        <v>1397.12</v>
      </c>
    </row>
    <row r="2384" spans="1:2" ht="16.149999999999999" customHeight="1" x14ac:dyDescent="0.25">
      <c r="A2384" s="553">
        <v>35944</v>
      </c>
      <c r="B2384" s="555">
        <v>1396.69</v>
      </c>
    </row>
    <row r="2385" spans="1:2" ht="16.149999999999999" customHeight="1" x14ac:dyDescent="0.25">
      <c r="A2385" s="553">
        <v>35945</v>
      </c>
      <c r="B2385" s="554">
        <v>1397.07</v>
      </c>
    </row>
    <row r="2386" spans="1:2" ht="16.149999999999999" customHeight="1" x14ac:dyDescent="0.25">
      <c r="A2386" s="553">
        <v>35946</v>
      </c>
      <c r="B2386" s="555">
        <v>1397.07</v>
      </c>
    </row>
    <row r="2387" spans="1:2" ht="16.149999999999999" customHeight="1" x14ac:dyDescent="0.25">
      <c r="A2387" s="553">
        <v>35947</v>
      </c>
      <c r="B2387" s="554">
        <v>1397.07</v>
      </c>
    </row>
    <row r="2388" spans="1:2" ht="16.149999999999999" customHeight="1" x14ac:dyDescent="0.25">
      <c r="A2388" s="553">
        <v>35948</v>
      </c>
      <c r="B2388" s="555">
        <v>1398.53</v>
      </c>
    </row>
    <row r="2389" spans="1:2" ht="16.149999999999999" customHeight="1" x14ac:dyDescent="0.25">
      <c r="A2389" s="553">
        <v>35949</v>
      </c>
      <c r="B2389" s="554">
        <v>1399.56</v>
      </c>
    </row>
    <row r="2390" spans="1:2" ht="16.149999999999999" customHeight="1" x14ac:dyDescent="0.25">
      <c r="A2390" s="553">
        <v>35950</v>
      </c>
      <c r="B2390" s="555">
        <v>1399.02</v>
      </c>
    </row>
    <row r="2391" spans="1:2" ht="16.149999999999999" customHeight="1" x14ac:dyDescent="0.25">
      <c r="A2391" s="553">
        <v>35951</v>
      </c>
      <c r="B2391" s="554">
        <v>1397.63</v>
      </c>
    </row>
    <row r="2392" spans="1:2" ht="16.149999999999999" customHeight="1" x14ac:dyDescent="0.25">
      <c r="A2392" s="553">
        <v>35952</v>
      </c>
      <c r="B2392" s="555">
        <v>1387.12</v>
      </c>
    </row>
    <row r="2393" spans="1:2" ht="16.149999999999999" customHeight="1" x14ac:dyDescent="0.25">
      <c r="A2393" s="553">
        <v>35953</v>
      </c>
      <c r="B2393" s="554">
        <v>1387.12</v>
      </c>
    </row>
    <row r="2394" spans="1:2" ht="16.149999999999999" customHeight="1" x14ac:dyDescent="0.25">
      <c r="A2394" s="553">
        <v>35954</v>
      </c>
      <c r="B2394" s="555">
        <v>1387.12</v>
      </c>
    </row>
    <row r="2395" spans="1:2" ht="16.149999999999999" customHeight="1" x14ac:dyDescent="0.25">
      <c r="A2395" s="553">
        <v>35955</v>
      </c>
      <c r="B2395" s="554">
        <v>1386.53</v>
      </c>
    </row>
    <row r="2396" spans="1:2" ht="16.149999999999999" customHeight="1" x14ac:dyDescent="0.25">
      <c r="A2396" s="553">
        <v>35956</v>
      </c>
      <c r="B2396" s="555">
        <v>1376.25</v>
      </c>
    </row>
    <row r="2397" spans="1:2" ht="16.149999999999999" customHeight="1" x14ac:dyDescent="0.25">
      <c r="A2397" s="553">
        <v>35957</v>
      </c>
      <c r="B2397" s="554">
        <v>1383.23</v>
      </c>
    </row>
    <row r="2398" spans="1:2" ht="16.149999999999999" customHeight="1" x14ac:dyDescent="0.25">
      <c r="A2398" s="553">
        <v>35958</v>
      </c>
      <c r="B2398" s="555">
        <v>1388.76</v>
      </c>
    </row>
    <row r="2399" spans="1:2" ht="16.149999999999999" customHeight="1" x14ac:dyDescent="0.25">
      <c r="A2399" s="553">
        <v>35959</v>
      </c>
      <c r="B2399" s="554">
        <v>1380.51</v>
      </c>
    </row>
    <row r="2400" spans="1:2" ht="16.149999999999999" customHeight="1" x14ac:dyDescent="0.25">
      <c r="A2400" s="553">
        <v>35960</v>
      </c>
      <c r="B2400" s="555">
        <v>1380.51</v>
      </c>
    </row>
    <row r="2401" spans="1:2" ht="16.149999999999999" customHeight="1" x14ac:dyDescent="0.25">
      <c r="A2401" s="553">
        <v>35961</v>
      </c>
      <c r="B2401" s="554">
        <v>1380.51</v>
      </c>
    </row>
    <row r="2402" spans="1:2" ht="16.149999999999999" customHeight="1" x14ac:dyDescent="0.25">
      <c r="A2402" s="553">
        <v>35962</v>
      </c>
      <c r="B2402" s="555">
        <v>1380.51</v>
      </c>
    </row>
    <row r="2403" spans="1:2" ht="16.149999999999999" customHeight="1" x14ac:dyDescent="0.25">
      <c r="A2403" s="553">
        <v>35963</v>
      </c>
      <c r="B2403" s="554">
        <v>1388.5</v>
      </c>
    </row>
    <row r="2404" spans="1:2" ht="16.149999999999999" customHeight="1" x14ac:dyDescent="0.25">
      <c r="A2404" s="553">
        <v>35964</v>
      </c>
      <c r="B2404" s="555">
        <v>1394.39</v>
      </c>
    </row>
    <row r="2405" spans="1:2" ht="16.149999999999999" customHeight="1" x14ac:dyDescent="0.25">
      <c r="A2405" s="553">
        <v>35965</v>
      </c>
      <c r="B2405" s="554">
        <v>1390.85</v>
      </c>
    </row>
    <row r="2406" spans="1:2" ht="16.149999999999999" customHeight="1" x14ac:dyDescent="0.25">
      <c r="A2406" s="553">
        <v>35966</v>
      </c>
      <c r="B2406" s="555">
        <v>1394.8</v>
      </c>
    </row>
    <row r="2407" spans="1:2" ht="16.149999999999999" customHeight="1" x14ac:dyDescent="0.25">
      <c r="A2407" s="553">
        <v>35967</v>
      </c>
      <c r="B2407" s="554">
        <v>1394.8</v>
      </c>
    </row>
    <row r="2408" spans="1:2" ht="16.149999999999999" customHeight="1" x14ac:dyDescent="0.25">
      <c r="A2408" s="553">
        <v>35968</v>
      </c>
      <c r="B2408" s="555">
        <v>1394.8</v>
      </c>
    </row>
    <row r="2409" spans="1:2" ht="16.149999999999999" customHeight="1" x14ac:dyDescent="0.25">
      <c r="A2409" s="553">
        <v>35969</v>
      </c>
      <c r="B2409" s="554">
        <v>1394.8</v>
      </c>
    </row>
    <row r="2410" spans="1:2" ht="16.149999999999999" customHeight="1" x14ac:dyDescent="0.25">
      <c r="A2410" s="553">
        <v>35970</v>
      </c>
      <c r="B2410" s="555">
        <v>1381.11</v>
      </c>
    </row>
    <row r="2411" spans="1:2" ht="16.149999999999999" customHeight="1" x14ac:dyDescent="0.25">
      <c r="A2411" s="553">
        <v>35971</v>
      </c>
      <c r="B2411" s="554">
        <v>1375.02</v>
      </c>
    </row>
    <row r="2412" spans="1:2" ht="16.149999999999999" customHeight="1" x14ac:dyDescent="0.25">
      <c r="A2412" s="553">
        <v>35972</v>
      </c>
      <c r="B2412" s="555">
        <v>1363.67</v>
      </c>
    </row>
    <row r="2413" spans="1:2" ht="16.149999999999999" customHeight="1" x14ac:dyDescent="0.25">
      <c r="A2413" s="553">
        <v>35973</v>
      </c>
      <c r="B2413" s="554">
        <v>1363.04</v>
      </c>
    </row>
    <row r="2414" spans="1:2" ht="16.149999999999999" customHeight="1" x14ac:dyDescent="0.25">
      <c r="A2414" s="553">
        <v>35974</v>
      </c>
      <c r="B2414" s="555">
        <v>1363.04</v>
      </c>
    </row>
    <row r="2415" spans="1:2" ht="16.149999999999999" customHeight="1" x14ac:dyDescent="0.25">
      <c r="A2415" s="553">
        <v>35975</v>
      </c>
      <c r="B2415" s="554">
        <v>1363.04</v>
      </c>
    </row>
    <row r="2416" spans="1:2" ht="16.149999999999999" customHeight="1" x14ac:dyDescent="0.25">
      <c r="A2416" s="553">
        <v>35976</v>
      </c>
      <c r="B2416" s="555">
        <v>1363.04</v>
      </c>
    </row>
    <row r="2417" spans="1:2" ht="16.149999999999999" customHeight="1" x14ac:dyDescent="0.25">
      <c r="A2417" s="553">
        <v>35977</v>
      </c>
      <c r="B2417" s="554">
        <v>1369.88</v>
      </c>
    </row>
    <row r="2418" spans="1:2" ht="16.149999999999999" customHeight="1" x14ac:dyDescent="0.25">
      <c r="A2418" s="553">
        <v>35978</v>
      </c>
      <c r="B2418" s="555">
        <v>1358.05</v>
      </c>
    </row>
    <row r="2419" spans="1:2" ht="16.149999999999999" customHeight="1" x14ac:dyDescent="0.25">
      <c r="A2419" s="553">
        <v>35979</v>
      </c>
      <c r="B2419" s="554">
        <v>1345.65</v>
      </c>
    </row>
    <row r="2420" spans="1:2" ht="16.149999999999999" customHeight="1" x14ac:dyDescent="0.25">
      <c r="A2420" s="553">
        <v>35980</v>
      </c>
      <c r="B2420" s="555">
        <v>1348.06</v>
      </c>
    </row>
    <row r="2421" spans="1:2" ht="16.149999999999999" customHeight="1" x14ac:dyDescent="0.25">
      <c r="A2421" s="553">
        <v>35981</v>
      </c>
      <c r="B2421" s="554">
        <v>1348.06</v>
      </c>
    </row>
    <row r="2422" spans="1:2" ht="16.149999999999999" customHeight="1" x14ac:dyDescent="0.25">
      <c r="A2422" s="553">
        <v>35982</v>
      </c>
      <c r="B2422" s="555">
        <v>1348.06</v>
      </c>
    </row>
    <row r="2423" spans="1:2" ht="16.149999999999999" customHeight="1" x14ac:dyDescent="0.25">
      <c r="A2423" s="553">
        <v>35983</v>
      </c>
      <c r="B2423" s="554">
        <v>1357.78</v>
      </c>
    </row>
    <row r="2424" spans="1:2" ht="16.149999999999999" customHeight="1" x14ac:dyDescent="0.25">
      <c r="A2424" s="553">
        <v>35984</v>
      </c>
      <c r="B2424" s="555">
        <v>1368.16</v>
      </c>
    </row>
    <row r="2425" spans="1:2" ht="16.149999999999999" customHeight="1" x14ac:dyDescent="0.25">
      <c r="A2425" s="553">
        <v>35985</v>
      </c>
      <c r="B2425" s="554">
        <v>1369.12</v>
      </c>
    </row>
    <row r="2426" spans="1:2" ht="16.149999999999999" customHeight="1" x14ac:dyDescent="0.25">
      <c r="A2426" s="553">
        <v>35986</v>
      </c>
      <c r="B2426" s="555">
        <v>1370.45</v>
      </c>
    </row>
    <row r="2427" spans="1:2" ht="16.149999999999999" customHeight="1" x14ac:dyDescent="0.25">
      <c r="A2427" s="553">
        <v>35987</v>
      </c>
      <c r="B2427" s="554">
        <v>1374.23</v>
      </c>
    </row>
    <row r="2428" spans="1:2" ht="16.149999999999999" customHeight="1" x14ac:dyDescent="0.25">
      <c r="A2428" s="553">
        <v>35988</v>
      </c>
      <c r="B2428" s="555">
        <v>1374.23</v>
      </c>
    </row>
    <row r="2429" spans="1:2" ht="16.149999999999999" customHeight="1" x14ac:dyDescent="0.25">
      <c r="A2429" s="553">
        <v>35989</v>
      </c>
      <c r="B2429" s="554">
        <v>1374.23</v>
      </c>
    </row>
    <row r="2430" spans="1:2" ht="16.149999999999999" customHeight="1" x14ac:dyDescent="0.25">
      <c r="A2430" s="553">
        <v>35990</v>
      </c>
      <c r="B2430" s="555">
        <v>1380.27</v>
      </c>
    </row>
    <row r="2431" spans="1:2" ht="16.149999999999999" customHeight="1" x14ac:dyDescent="0.25">
      <c r="A2431" s="553">
        <v>35991</v>
      </c>
      <c r="B2431" s="554">
        <v>1381.22</v>
      </c>
    </row>
    <row r="2432" spans="1:2" ht="16.149999999999999" customHeight="1" x14ac:dyDescent="0.25">
      <c r="A2432" s="553">
        <v>35992</v>
      </c>
      <c r="B2432" s="555">
        <v>1378.01</v>
      </c>
    </row>
    <row r="2433" spans="1:2" ht="16.149999999999999" customHeight="1" x14ac:dyDescent="0.25">
      <c r="A2433" s="553">
        <v>35993</v>
      </c>
      <c r="B2433" s="554">
        <v>1376.74</v>
      </c>
    </row>
    <row r="2434" spans="1:2" ht="16.149999999999999" customHeight="1" x14ac:dyDescent="0.25">
      <c r="A2434" s="553">
        <v>35994</v>
      </c>
      <c r="B2434" s="555">
        <v>1381.54</v>
      </c>
    </row>
    <row r="2435" spans="1:2" ht="16.149999999999999" customHeight="1" x14ac:dyDescent="0.25">
      <c r="A2435" s="553">
        <v>35995</v>
      </c>
      <c r="B2435" s="554">
        <v>1381.54</v>
      </c>
    </row>
    <row r="2436" spans="1:2" ht="16.149999999999999" customHeight="1" x14ac:dyDescent="0.25">
      <c r="A2436" s="553">
        <v>35996</v>
      </c>
      <c r="B2436" s="555">
        <v>1381.54</v>
      </c>
    </row>
    <row r="2437" spans="1:2" ht="16.149999999999999" customHeight="1" x14ac:dyDescent="0.25">
      <c r="A2437" s="553">
        <v>35997</v>
      </c>
      <c r="B2437" s="554">
        <v>1381.54</v>
      </c>
    </row>
    <row r="2438" spans="1:2" ht="16.149999999999999" customHeight="1" x14ac:dyDescent="0.25">
      <c r="A2438" s="553">
        <v>35998</v>
      </c>
      <c r="B2438" s="555">
        <v>1380.87</v>
      </c>
    </row>
    <row r="2439" spans="1:2" ht="16.149999999999999" customHeight="1" x14ac:dyDescent="0.25">
      <c r="A2439" s="553">
        <v>35999</v>
      </c>
      <c r="B2439" s="554">
        <v>1376.87</v>
      </c>
    </row>
    <row r="2440" spans="1:2" ht="16.149999999999999" customHeight="1" x14ac:dyDescent="0.25">
      <c r="A2440" s="553">
        <v>36000</v>
      </c>
      <c r="B2440" s="555">
        <v>1378.88</v>
      </c>
    </row>
    <row r="2441" spans="1:2" ht="16.149999999999999" customHeight="1" x14ac:dyDescent="0.25">
      <c r="A2441" s="553">
        <v>36001</v>
      </c>
      <c r="B2441" s="554">
        <v>1379.61</v>
      </c>
    </row>
    <row r="2442" spans="1:2" ht="16.149999999999999" customHeight="1" x14ac:dyDescent="0.25">
      <c r="A2442" s="553">
        <v>36002</v>
      </c>
      <c r="B2442" s="555">
        <v>1379.61</v>
      </c>
    </row>
    <row r="2443" spans="1:2" ht="16.149999999999999" customHeight="1" x14ac:dyDescent="0.25">
      <c r="A2443" s="553">
        <v>36003</v>
      </c>
      <c r="B2443" s="554">
        <v>1379.61</v>
      </c>
    </row>
    <row r="2444" spans="1:2" ht="16.149999999999999" customHeight="1" x14ac:dyDescent="0.25">
      <c r="A2444" s="553">
        <v>36004</v>
      </c>
      <c r="B2444" s="555">
        <v>1378.33</v>
      </c>
    </row>
    <row r="2445" spans="1:2" ht="16.149999999999999" customHeight="1" x14ac:dyDescent="0.25">
      <c r="A2445" s="553">
        <v>36005</v>
      </c>
      <c r="B2445" s="554">
        <v>1376.12</v>
      </c>
    </row>
    <row r="2446" spans="1:2" ht="16.149999999999999" customHeight="1" x14ac:dyDescent="0.25">
      <c r="A2446" s="553">
        <v>36006</v>
      </c>
      <c r="B2446" s="555">
        <v>1373.49</v>
      </c>
    </row>
    <row r="2447" spans="1:2" ht="16.149999999999999" customHeight="1" x14ac:dyDescent="0.25">
      <c r="A2447" s="553">
        <v>36007</v>
      </c>
      <c r="B2447" s="554">
        <v>1370.65</v>
      </c>
    </row>
    <row r="2448" spans="1:2" ht="16.149999999999999" customHeight="1" x14ac:dyDescent="0.25">
      <c r="A2448" s="553">
        <v>36008</v>
      </c>
      <c r="B2448" s="555">
        <v>1372.14</v>
      </c>
    </row>
    <row r="2449" spans="1:2" ht="16.149999999999999" customHeight="1" x14ac:dyDescent="0.25">
      <c r="A2449" s="553">
        <v>36009</v>
      </c>
      <c r="B2449" s="554">
        <v>1372.14</v>
      </c>
    </row>
    <row r="2450" spans="1:2" ht="16.149999999999999" customHeight="1" x14ac:dyDescent="0.25">
      <c r="A2450" s="553">
        <v>36010</v>
      </c>
      <c r="B2450" s="555">
        <v>1372.14</v>
      </c>
    </row>
    <row r="2451" spans="1:2" ht="16.149999999999999" customHeight="1" x14ac:dyDescent="0.25">
      <c r="A2451" s="553">
        <v>36011</v>
      </c>
      <c r="B2451" s="554">
        <v>1371.16</v>
      </c>
    </row>
    <row r="2452" spans="1:2" ht="16.149999999999999" customHeight="1" x14ac:dyDescent="0.25">
      <c r="A2452" s="553">
        <v>36012</v>
      </c>
      <c r="B2452" s="555">
        <v>1368.24</v>
      </c>
    </row>
    <row r="2453" spans="1:2" ht="16.149999999999999" customHeight="1" x14ac:dyDescent="0.25">
      <c r="A2453" s="553">
        <v>36013</v>
      </c>
      <c r="B2453" s="554">
        <v>1366.44</v>
      </c>
    </row>
    <row r="2454" spans="1:2" ht="16.149999999999999" customHeight="1" x14ac:dyDescent="0.25">
      <c r="A2454" s="553">
        <v>36014</v>
      </c>
      <c r="B2454" s="555">
        <v>1364.9</v>
      </c>
    </row>
    <row r="2455" spans="1:2" ht="16.149999999999999" customHeight="1" x14ac:dyDescent="0.25">
      <c r="A2455" s="553">
        <v>36015</v>
      </c>
      <c r="B2455" s="554">
        <v>1364.9</v>
      </c>
    </row>
    <row r="2456" spans="1:2" ht="16.149999999999999" customHeight="1" x14ac:dyDescent="0.25">
      <c r="A2456" s="553">
        <v>36016</v>
      </c>
      <c r="B2456" s="555">
        <v>1364.9</v>
      </c>
    </row>
    <row r="2457" spans="1:2" ht="16.149999999999999" customHeight="1" x14ac:dyDescent="0.25">
      <c r="A2457" s="553">
        <v>36017</v>
      </c>
      <c r="B2457" s="554">
        <v>1364.9</v>
      </c>
    </row>
    <row r="2458" spans="1:2" ht="16.149999999999999" customHeight="1" x14ac:dyDescent="0.25">
      <c r="A2458" s="553">
        <v>36018</v>
      </c>
      <c r="B2458" s="555">
        <v>1359.22</v>
      </c>
    </row>
    <row r="2459" spans="1:2" ht="16.149999999999999" customHeight="1" x14ac:dyDescent="0.25">
      <c r="A2459" s="553">
        <v>36019</v>
      </c>
      <c r="B2459" s="554">
        <v>1365.58</v>
      </c>
    </row>
    <row r="2460" spans="1:2" ht="16.149999999999999" customHeight="1" x14ac:dyDescent="0.25">
      <c r="A2460" s="553">
        <v>36020</v>
      </c>
      <c r="B2460" s="555">
        <v>1371.23</v>
      </c>
    </row>
    <row r="2461" spans="1:2" ht="16.149999999999999" customHeight="1" x14ac:dyDescent="0.25">
      <c r="A2461" s="553">
        <v>36021</v>
      </c>
      <c r="B2461" s="554">
        <v>1377.08</v>
      </c>
    </row>
    <row r="2462" spans="1:2" ht="16.149999999999999" customHeight="1" x14ac:dyDescent="0.25">
      <c r="A2462" s="553">
        <v>36022</v>
      </c>
      <c r="B2462" s="555">
        <v>1386.02</v>
      </c>
    </row>
    <row r="2463" spans="1:2" ht="16.149999999999999" customHeight="1" x14ac:dyDescent="0.25">
      <c r="A2463" s="553">
        <v>36023</v>
      </c>
      <c r="B2463" s="554">
        <v>1386.02</v>
      </c>
    </row>
    <row r="2464" spans="1:2" ht="16.149999999999999" customHeight="1" x14ac:dyDescent="0.25">
      <c r="A2464" s="553">
        <v>36024</v>
      </c>
      <c r="B2464" s="555">
        <v>1386.02</v>
      </c>
    </row>
    <row r="2465" spans="1:2" ht="16.149999999999999" customHeight="1" x14ac:dyDescent="0.25">
      <c r="A2465" s="553">
        <v>36025</v>
      </c>
      <c r="B2465" s="554">
        <v>1386.02</v>
      </c>
    </row>
    <row r="2466" spans="1:2" ht="16.149999999999999" customHeight="1" x14ac:dyDescent="0.25">
      <c r="A2466" s="553">
        <v>36026</v>
      </c>
      <c r="B2466" s="555">
        <v>1385.77</v>
      </c>
    </row>
    <row r="2467" spans="1:2" ht="16.149999999999999" customHeight="1" x14ac:dyDescent="0.25">
      <c r="A2467" s="553">
        <v>36027</v>
      </c>
      <c r="B2467" s="554">
        <v>1384.24</v>
      </c>
    </row>
    <row r="2468" spans="1:2" ht="16.149999999999999" customHeight="1" x14ac:dyDescent="0.25">
      <c r="A2468" s="553">
        <v>36028</v>
      </c>
      <c r="B2468" s="555">
        <v>1391.55</v>
      </c>
    </row>
    <row r="2469" spans="1:2" ht="16.149999999999999" customHeight="1" x14ac:dyDescent="0.25">
      <c r="A2469" s="553">
        <v>36029</v>
      </c>
      <c r="B2469" s="554">
        <v>1407.27</v>
      </c>
    </row>
    <row r="2470" spans="1:2" ht="16.149999999999999" customHeight="1" x14ac:dyDescent="0.25">
      <c r="A2470" s="553">
        <v>36030</v>
      </c>
      <c r="B2470" s="555">
        <v>1407.27</v>
      </c>
    </row>
    <row r="2471" spans="1:2" ht="16.149999999999999" customHeight="1" x14ac:dyDescent="0.25">
      <c r="A2471" s="553">
        <v>36031</v>
      </c>
      <c r="B2471" s="554">
        <v>1407.27</v>
      </c>
    </row>
    <row r="2472" spans="1:2" ht="16.149999999999999" customHeight="1" x14ac:dyDescent="0.25">
      <c r="A2472" s="553">
        <v>36032</v>
      </c>
      <c r="B2472" s="555">
        <v>1418.22</v>
      </c>
    </row>
    <row r="2473" spans="1:2" ht="16.149999999999999" customHeight="1" x14ac:dyDescent="0.25">
      <c r="A2473" s="553">
        <v>36033</v>
      </c>
      <c r="B2473" s="554">
        <v>1420.27</v>
      </c>
    </row>
    <row r="2474" spans="1:2" ht="16.149999999999999" customHeight="1" x14ac:dyDescent="0.25">
      <c r="A2474" s="553">
        <v>36034</v>
      </c>
      <c r="B2474" s="555">
        <v>1430.33</v>
      </c>
    </row>
    <row r="2475" spans="1:2" ht="16.149999999999999" customHeight="1" x14ac:dyDescent="0.25">
      <c r="A2475" s="553">
        <v>36035</v>
      </c>
      <c r="B2475" s="554">
        <v>1438.16</v>
      </c>
    </row>
    <row r="2476" spans="1:2" ht="16.149999999999999" customHeight="1" x14ac:dyDescent="0.25">
      <c r="A2476" s="553">
        <v>36036</v>
      </c>
      <c r="B2476" s="555">
        <v>1440.87</v>
      </c>
    </row>
    <row r="2477" spans="1:2" ht="16.149999999999999" customHeight="1" x14ac:dyDescent="0.25">
      <c r="A2477" s="553">
        <v>36037</v>
      </c>
      <c r="B2477" s="554">
        <v>1440.87</v>
      </c>
    </row>
    <row r="2478" spans="1:2" ht="16.149999999999999" customHeight="1" x14ac:dyDescent="0.25">
      <c r="A2478" s="553">
        <v>36038</v>
      </c>
      <c r="B2478" s="555">
        <v>1440.87</v>
      </c>
    </row>
    <row r="2479" spans="1:2" ht="16.149999999999999" customHeight="1" x14ac:dyDescent="0.25">
      <c r="A2479" s="553">
        <v>36039</v>
      </c>
      <c r="B2479" s="554">
        <v>1441.86</v>
      </c>
    </row>
    <row r="2480" spans="1:2" ht="16.149999999999999" customHeight="1" x14ac:dyDescent="0.25">
      <c r="A2480" s="553">
        <v>36040</v>
      </c>
      <c r="B2480" s="555">
        <v>1442.95</v>
      </c>
    </row>
    <row r="2481" spans="1:2" ht="16.149999999999999" customHeight="1" x14ac:dyDescent="0.25">
      <c r="A2481" s="553">
        <v>36041</v>
      </c>
      <c r="B2481" s="554">
        <v>1518.56</v>
      </c>
    </row>
    <row r="2482" spans="1:2" ht="16.149999999999999" customHeight="1" x14ac:dyDescent="0.25">
      <c r="A2482" s="553">
        <v>36042</v>
      </c>
      <c r="B2482" s="555">
        <v>1532.19</v>
      </c>
    </row>
    <row r="2483" spans="1:2" ht="16.149999999999999" customHeight="1" x14ac:dyDescent="0.25">
      <c r="A2483" s="553">
        <v>36043</v>
      </c>
      <c r="B2483" s="554">
        <v>1538.84</v>
      </c>
    </row>
    <row r="2484" spans="1:2" ht="16.149999999999999" customHeight="1" x14ac:dyDescent="0.25">
      <c r="A2484" s="553">
        <v>36044</v>
      </c>
      <c r="B2484" s="555">
        <v>1538.84</v>
      </c>
    </row>
    <row r="2485" spans="1:2" ht="16.149999999999999" customHeight="1" x14ac:dyDescent="0.25">
      <c r="A2485" s="553">
        <v>36045</v>
      </c>
      <c r="B2485" s="554">
        <v>1538.84</v>
      </c>
    </row>
    <row r="2486" spans="1:2" ht="16.149999999999999" customHeight="1" x14ac:dyDescent="0.25">
      <c r="A2486" s="553">
        <v>36046</v>
      </c>
      <c r="B2486" s="555">
        <v>1511.55</v>
      </c>
    </row>
    <row r="2487" spans="1:2" ht="16.149999999999999" customHeight="1" x14ac:dyDescent="0.25">
      <c r="A2487" s="553">
        <v>36047</v>
      </c>
      <c r="B2487" s="554">
        <v>1505.66</v>
      </c>
    </row>
    <row r="2488" spans="1:2" ht="16.149999999999999" customHeight="1" x14ac:dyDescent="0.25">
      <c r="A2488" s="553">
        <v>36048</v>
      </c>
      <c r="B2488" s="555">
        <v>1493.4</v>
      </c>
    </row>
    <row r="2489" spans="1:2" ht="16.149999999999999" customHeight="1" x14ac:dyDescent="0.25">
      <c r="A2489" s="553">
        <v>36049</v>
      </c>
      <c r="B2489" s="554">
        <v>1506.27</v>
      </c>
    </row>
    <row r="2490" spans="1:2" ht="16.149999999999999" customHeight="1" x14ac:dyDescent="0.25">
      <c r="A2490" s="553">
        <v>36050</v>
      </c>
      <c r="B2490" s="555">
        <v>1505.85</v>
      </c>
    </row>
    <row r="2491" spans="1:2" ht="16.149999999999999" customHeight="1" x14ac:dyDescent="0.25">
      <c r="A2491" s="553">
        <v>36051</v>
      </c>
      <c r="B2491" s="554">
        <v>1505.85</v>
      </c>
    </row>
    <row r="2492" spans="1:2" ht="16.149999999999999" customHeight="1" x14ac:dyDescent="0.25">
      <c r="A2492" s="553">
        <v>36052</v>
      </c>
      <c r="B2492" s="555">
        <v>1505.85</v>
      </c>
    </row>
    <row r="2493" spans="1:2" ht="16.149999999999999" customHeight="1" x14ac:dyDescent="0.25">
      <c r="A2493" s="553">
        <v>36053</v>
      </c>
      <c r="B2493" s="554">
        <v>1510.41</v>
      </c>
    </row>
    <row r="2494" spans="1:2" ht="16.149999999999999" customHeight="1" x14ac:dyDescent="0.25">
      <c r="A2494" s="553">
        <v>36054</v>
      </c>
      <c r="B2494" s="555">
        <v>1516.92</v>
      </c>
    </row>
    <row r="2495" spans="1:2" ht="16.149999999999999" customHeight="1" x14ac:dyDescent="0.25">
      <c r="A2495" s="553">
        <v>36055</v>
      </c>
      <c r="B2495" s="554">
        <v>1520.63</v>
      </c>
    </row>
    <row r="2496" spans="1:2" ht="16.149999999999999" customHeight="1" x14ac:dyDescent="0.25">
      <c r="A2496" s="553">
        <v>36056</v>
      </c>
      <c r="B2496" s="555">
        <v>1531.49</v>
      </c>
    </row>
    <row r="2497" spans="1:2" ht="16.149999999999999" customHeight="1" x14ac:dyDescent="0.25">
      <c r="A2497" s="553">
        <v>36057</v>
      </c>
      <c r="B2497" s="554">
        <v>1533.95</v>
      </c>
    </row>
    <row r="2498" spans="1:2" ht="16.149999999999999" customHeight="1" x14ac:dyDescent="0.25">
      <c r="A2498" s="553">
        <v>36058</v>
      </c>
      <c r="B2498" s="555">
        <v>1533.95</v>
      </c>
    </row>
    <row r="2499" spans="1:2" ht="16.149999999999999" customHeight="1" x14ac:dyDescent="0.25">
      <c r="A2499" s="553">
        <v>36059</v>
      </c>
      <c r="B2499" s="554">
        <v>1533.95</v>
      </c>
    </row>
    <row r="2500" spans="1:2" ht="16.149999999999999" customHeight="1" x14ac:dyDescent="0.25">
      <c r="A2500" s="553">
        <v>36060</v>
      </c>
      <c r="B2500" s="555">
        <v>1529.26</v>
      </c>
    </row>
    <row r="2501" spans="1:2" ht="16.149999999999999" customHeight="1" x14ac:dyDescent="0.25">
      <c r="A2501" s="553">
        <v>36061</v>
      </c>
      <c r="B2501" s="554">
        <v>1541.16</v>
      </c>
    </row>
    <row r="2502" spans="1:2" ht="16.149999999999999" customHeight="1" x14ac:dyDescent="0.25">
      <c r="A2502" s="553">
        <v>36062</v>
      </c>
      <c r="B2502" s="555">
        <v>1561.28</v>
      </c>
    </row>
    <row r="2503" spans="1:2" ht="16.149999999999999" customHeight="1" x14ac:dyDescent="0.25">
      <c r="A2503" s="553">
        <v>36063</v>
      </c>
      <c r="B2503" s="554">
        <v>1548.95</v>
      </c>
    </row>
    <row r="2504" spans="1:2" ht="16.149999999999999" customHeight="1" x14ac:dyDescent="0.25">
      <c r="A2504" s="553">
        <v>36064</v>
      </c>
      <c r="B2504" s="555">
        <v>1547.81</v>
      </c>
    </row>
    <row r="2505" spans="1:2" ht="16.149999999999999" customHeight="1" x14ac:dyDescent="0.25">
      <c r="A2505" s="553">
        <v>36065</v>
      </c>
      <c r="B2505" s="554">
        <v>1547.81</v>
      </c>
    </row>
    <row r="2506" spans="1:2" ht="16.149999999999999" customHeight="1" x14ac:dyDescent="0.25">
      <c r="A2506" s="553">
        <v>36066</v>
      </c>
      <c r="B2506" s="555">
        <v>1547.81</v>
      </c>
    </row>
    <row r="2507" spans="1:2" ht="16.149999999999999" customHeight="1" x14ac:dyDescent="0.25">
      <c r="A2507" s="553">
        <v>36067</v>
      </c>
      <c r="B2507" s="554">
        <v>1556.25</v>
      </c>
    </row>
    <row r="2508" spans="1:2" ht="16.149999999999999" customHeight="1" x14ac:dyDescent="0.25">
      <c r="A2508" s="553">
        <v>36068</v>
      </c>
      <c r="B2508" s="555">
        <v>1556.15</v>
      </c>
    </row>
    <row r="2509" spans="1:2" ht="16.149999999999999" customHeight="1" x14ac:dyDescent="0.25">
      <c r="A2509" s="553">
        <v>36069</v>
      </c>
      <c r="B2509" s="554">
        <v>1556.52</v>
      </c>
    </row>
    <row r="2510" spans="1:2" ht="16.149999999999999" customHeight="1" x14ac:dyDescent="0.25">
      <c r="A2510" s="553">
        <v>36070</v>
      </c>
      <c r="B2510" s="555">
        <v>1573.22</v>
      </c>
    </row>
    <row r="2511" spans="1:2" ht="16.149999999999999" customHeight="1" x14ac:dyDescent="0.25">
      <c r="A2511" s="553">
        <v>36071</v>
      </c>
      <c r="B2511" s="554">
        <v>1578.96</v>
      </c>
    </row>
    <row r="2512" spans="1:2" ht="16.149999999999999" customHeight="1" x14ac:dyDescent="0.25">
      <c r="A2512" s="553">
        <v>36072</v>
      </c>
      <c r="B2512" s="555">
        <v>1578.96</v>
      </c>
    </row>
    <row r="2513" spans="1:2" ht="16.149999999999999" customHeight="1" x14ac:dyDescent="0.25">
      <c r="A2513" s="553">
        <v>36073</v>
      </c>
      <c r="B2513" s="554">
        <v>1578.96</v>
      </c>
    </row>
    <row r="2514" spans="1:2" ht="16.149999999999999" customHeight="1" x14ac:dyDescent="0.25">
      <c r="A2514" s="553">
        <v>36074</v>
      </c>
      <c r="B2514" s="555">
        <v>1585.64</v>
      </c>
    </row>
    <row r="2515" spans="1:2" ht="16.149999999999999" customHeight="1" x14ac:dyDescent="0.25">
      <c r="A2515" s="553">
        <v>36075</v>
      </c>
      <c r="B2515" s="554">
        <v>1588.64</v>
      </c>
    </row>
    <row r="2516" spans="1:2" ht="16.149999999999999" customHeight="1" x14ac:dyDescent="0.25">
      <c r="A2516" s="553">
        <v>36076</v>
      </c>
      <c r="B2516" s="555">
        <v>1586.53</v>
      </c>
    </row>
    <row r="2517" spans="1:2" ht="16.149999999999999" customHeight="1" x14ac:dyDescent="0.25">
      <c r="A2517" s="553">
        <v>36077</v>
      </c>
      <c r="B2517" s="554">
        <v>1587.46</v>
      </c>
    </row>
    <row r="2518" spans="1:2" ht="16.149999999999999" customHeight="1" x14ac:dyDescent="0.25">
      <c r="A2518" s="553">
        <v>36078</v>
      </c>
      <c r="B2518" s="555">
        <v>1590.64</v>
      </c>
    </row>
    <row r="2519" spans="1:2" ht="16.149999999999999" customHeight="1" x14ac:dyDescent="0.25">
      <c r="A2519" s="553">
        <v>36079</v>
      </c>
      <c r="B2519" s="554">
        <v>1590.64</v>
      </c>
    </row>
    <row r="2520" spans="1:2" ht="16.149999999999999" customHeight="1" x14ac:dyDescent="0.25">
      <c r="A2520" s="553">
        <v>36080</v>
      </c>
      <c r="B2520" s="555">
        <v>1590.64</v>
      </c>
    </row>
    <row r="2521" spans="1:2" ht="16.149999999999999" customHeight="1" x14ac:dyDescent="0.25">
      <c r="A2521" s="553">
        <v>36081</v>
      </c>
      <c r="B2521" s="554">
        <v>1590.64</v>
      </c>
    </row>
    <row r="2522" spans="1:2" ht="16.149999999999999" customHeight="1" x14ac:dyDescent="0.25">
      <c r="A2522" s="553">
        <v>36082</v>
      </c>
      <c r="B2522" s="555">
        <v>1592.11</v>
      </c>
    </row>
    <row r="2523" spans="1:2" ht="16.149999999999999" customHeight="1" x14ac:dyDescent="0.25">
      <c r="A2523" s="553">
        <v>36083</v>
      </c>
      <c r="B2523" s="554">
        <v>1591.01</v>
      </c>
    </row>
    <row r="2524" spans="1:2" ht="16.149999999999999" customHeight="1" x14ac:dyDescent="0.25">
      <c r="A2524" s="553">
        <v>36084</v>
      </c>
      <c r="B2524" s="555">
        <v>1594.19</v>
      </c>
    </row>
    <row r="2525" spans="1:2" ht="16.149999999999999" customHeight="1" x14ac:dyDescent="0.25">
      <c r="A2525" s="553">
        <v>36085</v>
      </c>
      <c r="B2525" s="554">
        <v>1596.21</v>
      </c>
    </row>
    <row r="2526" spans="1:2" ht="16.149999999999999" customHeight="1" x14ac:dyDescent="0.25">
      <c r="A2526" s="553">
        <v>36086</v>
      </c>
      <c r="B2526" s="555">
        <v>1596.21</v>
      </c>
    </row>
    <row r="2527" spans="1:2" ht="16.149999999999999" customHeight="1" x14ac:dyDescent="0.25">
      <c r="A2527" s="553">
        <v>36087</v>
      </c>
      <c r="B2527" s="554">
        <v>1596.21</v>
      </c>
    </row>
    <row r="2528" spans="1:2" ht="16.149999999999999" customHeight="1" x14ac:dyDescent="0.25">
      <c r="A2528" s="553">
        <v>36088</v>
      </c>
      <c r="B2528" s="555">
        <v>1598.18</v>
      </c>
    </row>
    <row r="2529" spans="1:2" ht="16.149999999999999" customHeight="1" x14ac:dyDescent="0.25">
      <c r="A2529" s="553">
        <v>36089</v>
      </c>
      <c r="B2529" s="554">
        <v>1598.61</v>
      </c>
    </row>
    <row r="2530" spans="1:2" ht="16.149999999999999" customHeight="1" x14ac:dyDescent="0.25">
      <c r="A2530" s="553">
        <v>36090</v>
      </c>
      <c r="B2530" s="555">
        <v>1597.79</v>
      </c>
    </row>
    <row r="2531" spans="1:2" ht="16.149999999999999" customHeight="1" x14ac:dyDescent="0.25">
      <c r="A2531" s="553">
        <v>36091</v>
      </c>
      <c r="B2531" s="554">
        <v>1599.15</v>
      </c>
    </row>
    <row r="2532" spans="1:2" ht="16.149999999999999" customHeight="1" x14ac:dyDescent="0.25">
      <c r="A2532" s="553">
        <v>36092</v>
      </c>
      <c r="B2532" s="555">
        <v>1597.97</v>
      </c>
    </row>
    <row r="2533" spans="1:2" ht="16.149999999999999" customHeight="1" x14ac:dyDescent="0.25">
      <c r="A2533" s="553">
        <v>36093</v>
      </c>
      <c r="B2533" s="554">
        <v>1597.97</v>
      </c>
    </row>
    <row r="2534" spans="1:2" ht="16.149999999999999" customHeight="1" x14ac:dyDescent="0.25">
      <c r="A2534" s="553">
        <v>36094</v>
      </c>
      <c r="B2534" s="555">
        <v>1597.97</v>
      </c>
    </row>
    <row r="2535" spans="1:2" ht="16.149999999999999" customHeight="1" x14ac:dyDescent="0.25">
      <c r="A2535" s="553">
        <v>36095</v>
      </c>
      <c r="B2535" s="554">
        <v>1590.64</v>
      </c>
    </row>
    <row r="2536" spans="1:2" ht="16.149999999999999" customHeight="1" x14ac:dyDescent="0.25">
      <c r="A2536" s="553">
        <v>36096</v>
      </c>
      <c r="B2536" s="555">
        <v>1576.38</v>
      </c>
    </row>
    <row r="2537" spans="1:2" ht="16.149999999999999" customHeight="1" x14ac:dyDescent="0.25">
      <c r="A2537" s="553">
        <v>36097</v>
      </c>
      <c r="B2537" s="554">
        <v>1577.9</v>
      </c>
    </row>
    <row r="2538" spans="1:2" ht="16.149999999999999" customHeight="1" x14ac:dyDescent="0.25">
      <c r="A2538" s="553">
        <v>36098</v>
      </c>
      <c r="B2538" s="555">
        <v>1577.19</v>
      </c>
    </row>
    <row r="2539" spans="1:2" ht="16.149999999999999" customHeight="1" x14ac:dyDescent="0.25">
      <c r="A2539" s="553">
        <v>36099</v>
      </c>
      <c r="B2539" s="554">
        <v>1575.08</v>
      </c>
    </row>
    <row r="2540" spans="1:2" ht="16.149999999999999" customHeight="1" x14ac:dyDescent="0.25">
      <c r="A2540" s="553">
        <v>36100</v>
      </c>
      <c r="B2540" s="555">
        <v>1575.08</v>
      </c>
    </row>
    <row r="2541" spans="1:2" ht="16.149999999999999" customHeight="1" x14ac:dyDescent="0.25">
      <c r="A2541" s="553">
        <v>36101</v>
      </c>
      <c r="B2541" s="554">
        <v>1575.08</v>
      </c>
    </row>
    <row r="2542" spans="1:2" ht="16.149999999999999" customHeight="1" x14ac:dyDescent="0.25">
      <c r="A2542" s="553">
        <v>36102</v>
      </c>
      <c r="B2542" s="555">
        <v>1575.08</v>
      </c>
    </row>
    <row r="2543" spans="1:2" ht="16.149999999999999" customHeight="1" x14ac:dyDescent="0.25">
      <c r="A2543" s="553">
        <v>36103</v>
      </c>
      <c r="B2543" s="554">
        <v>1569.93</v>
      </c>
    </row>
    <row r="2544" spans="1:2" ht="16.149999999999999" customHeight="1" x14ac:dyDescent="0.25">
      <c r="A2544" s="553">
        <v>36104</v>
      </c>
      <c r="B2544" s="555">
        <v>1568.54</v>
      </c>
    </row>
    <row r="2545" spans="1:2" ht="16.149999999999999" customHeight="1" x14ac:dyDescent="0.25">
      <c r="A2545" s="553">
        <v>36105</v>
      </c>
      <c r="B2545" s="554">
        <v>1563.32</v>
      </c>
    </row>
    <row r="2546" spans="1:2" ht="16.149999999999999" customHeight="1" x14ac:dyDescent="0.25">
      <c r="A2546" s="553">
        <v>36106</v>
      </c>
      <c r="B2546" s="555">
        <v>1553.71</v>
      </c>
    </row>
    <row r="2547" spans="1:2" ht="16.149999999999999" customHeight="1" x14ac:dyDescent="0.25">
      <c r="A2547" s="553">
        <v>36107</v>
      </c>
      <c r="B2547" s="554">
        <v>1553.71</v>
      </c>
    </row>
    <row r="2548" spans="1:2" ht="16.149999999999999" customHeight="1" x14ac:dyDescent="0.25">
      <c r="A2548" s="553">
        <v>36108</v>
      </c>
      <c r="B2548" s="555">
        <v>1553.71</v>
      </c>
    </row>
    <row r="2549" spans="1:2" ht="16.149999999999999" customHeight="1" x14ac:dyDescent="0.25">
      <c r="A2549" s="553">
        <v>36109</v>
      </c>
      <c r="B2549" s="554">
        <v>1559.35</v>
      </c>
    </row>
    <row r="2550" spans="1:2" ht="16.149999999999999" customHeight="1" x14ac:dyDescent="0.25">
      <c r="A2550" s="553">
        <v>36110</v>
      </c>
      <c r="B2550" s="555">
        <v>1571.76</v>
      </c>
    </row>
    <row r="2551" spans="1:2" ht="16.149999999999999" customHeight="1" x14ac:dyDescent="0.25">
      <c r="A2551" s="553">
        <v>36111</v>
      </c>
      <c r="B2551" s="554">
        <v>1577.61</v>
      </c>
    </row>
    <row r="2552" spans="1:2" ht="16.149999999999999" customHeight="1" x14ac:dyDescent="0.25">
      <c r="A2552" s="553">
        <v>36112</v>
      </c>
      <c r="B2552" s="555">
        <v>1578.79</v>
      </c>
    </row>
    <row r="2553" spans="1:2" ht="16.149999999999999" customHeight="1" x14ac:dyDescent="0.25">
      <c r="A2553" s="553">
        <v>36113</v>
      </c>
      <c r="B2553" s="554">
        <v>1580.99</v>
      </c>
    </row>
    <row r="2554" spans="1:2" ht="16.149999999999999" customHeight="1" x14ac:dyDescent="0.25">
      <c r="A2554" s="553">
        <v>36114</v>
      </c>
      <c r="B2554" s="555">
        <v>1580.99</v>
      </c>
    </row>
    <row r="2555" spans="1:2" ht="16.149999999999999" customHeight="1" x14ac:dyDescent="0.25">
      <c r="A2555" s="553">
        <v>36115</v>
      </c>
      <c r="B2555" s="554">
        <v>1580.99</v>
      </c>
    </row>
    <row r="2556" spans="1:2" ht="16.149999999999999" customHeight="1" x14ac:dyDescent="0.25">
      <c r="A2556" s="553">
        <v>36116</v>
      </c>
      <c r="B2556" s="555">
        <v>1580.99</v>
      </c>
    </row>
    <row r="2557" spans="1:2" ht="16.149999999999999" customHeight="1" x14ac:dyDescent="0.25">
      <c r="A2557" s="553">
        <v>36117</v>
      </c>
      <c r="B2557" s="554">
        <v>1583.29</v>
      </c>
    </row>
    <row r="2558" spans="1:2" ht="16.149999999999999" customHeight="1" x14ac:dyDescent="0.25">
      <c r="A2558" s="553">
        <v>36118</v>
      </c>
      <c r="B2558" s="555">
        <v>1569.6</v>
      </c>
    </row>
    <row r="2559" spans="1:2" ht="16.149999999999999" customHeight="1" x14ac:dyDescent="0.25">
      <c r="A2559" s="553">
        <v>36119</v>
      </c>
      <c r="B2559" s="554">
        <v>1558.49</v>
      </c>
    </row>
    <row r="2560" spans="1:2" ht="16.149999999999999" customHeight="1" x14ac:dyDescent="0.25">
      <c r="A2560" s="553">
        <v>36120</v>
      </c>
      <c r="B2560" s="555">
        <v>1539.38</v>
      </c>
    </row>
    <row r="2561" spans="1:2" ht="16.149999999999999" customHeight="1" x14ac:dyDescent="0.25">
      <c r="A2561" s="553">
        <v>36121</v>
      </c>
      <c r="B2561" s="554">
        <v>1539.38</v>
      </c>
    </row>
    <row r="2562" spans="1:2" ht="16.149999999999999" customHeight="1" x14ac:dyDescent="0.25">
      <c r="A2562" s="553">
        <v>36122</v>
      </c>
      <c r="B2562" s="555">
        <v>1539.38</v>
      </c>
    </row>
    <row r="2563" spans="1:2" ht="16.149999999999999" customHeight="1" x14ac:dyDescent="0.25">
      <c r="A2563" s="553">
        <v>36123</v>
      </c>
      <c r="B2563" s="554">
        <v>1547.92</v>
      </c>
    </row>
    <row r="2564" spans="1:2" ht="16.149999999999999" customHeight="1" x14ac:dyDescent="0.25">
      <c r="A2564" s="553">
        <v>36124</v>
      </c>
      <c r="B2564" s="555">
        <v>1557.57</v>
      </c>
    </row>
    <row r="2565" spans="1:2" ht="16.149999999999999" customHeight="1" x14ac:dyDescent="0.25">
      <c r="A2565" s="553">
        <v>36125</v>
      </c>
      <c r="B2565" s="554">
        <v>1545.53</v>
      </c>
    </row>
    <row r="2566" spans="1:2" ht="16.149999999999999" customHeight="1" x14ac:dyDescent="0.25">
      <c r="A2566" s="553">
        <v>36126</v>
      </c>
      <c r="B2566" s="555">
        <v>1543.45</v>
      </c>
    </row>
    <row r="2567" spans="1:2" ht="16.149999999999999" customHeight="1" x14ac:dyDescent="0.25">
      <c r="A2567" s="553">
        <v>36127</v>
      </c>
      <c r="B2567" s="554">
        <v>1547.11</v>
      </c>
    </row>
    <row r="2568" spans="1:2" ht="16.149999999999999" customHeight="1" x14ac:dyDescent="0.25">
      <c r="A2568" s="553">
        <v>36128</v>
      </c>
      <c r="B2568" s="555">
        <v>1547.11</v>
      </c>
    </row>
    <row r="2569" spans="1:2" ht="16.149999999999999" customHeight="1" x14ac:dyDescent="0.25">
      <c r="A2569" s="553">
        <v>36129</v>
      </c>
      <c r="B2569" s="554">
        <v>1547.11</v>
      </c>
    </row>
    <row r="2570" spans="1:2" ht="16.149999999999999" customHeight="1" x14ac:dyDescent="0.25">
      <c r="A2570" s="553">
        <v>36130</v>
      </c>
      <c r="B2570" s="555">
        <v>1545.88</v>
      </c>
    </row>
    <row r="2571" spans="1:2" ht="16.149999999999999" customHeight="1" x14ac:dyDescent="0.25">
      <c r="A2571" s="553">
        <v>36131</v>
      </c>
      <c r="B2571" s="554">
        <v>1545.82</v>
      </c>
    </row>
    <row r="2572" spans="1:2" ht="16.149999999999999" customHeight="1" x14ac:dyDescent="0.25">
      <c r="A2572" s="553">
        <v>36132</v>
      </c>
      <c r="B2572" s="555">
        <v>1539.32</v>
      </c>
    </row>
    <row r="2573" spans="1:2" ht="16.149999999999999" customHeight="1" x14ac:dyDescent="0.25">
      <c r="A2573" s="553">
        <v>36133</v>
      </c>
      <c r="B2573" s="554">
        <v>1545.89</v>
      </c>
    </row>
    <row r="2574" spans="1:2" ht="16.149999999999999" customHeight="1" x14ac:dyDescent="0.25">
      <c r="A2574" s="553">
        <v>36134</v>
      </c>
      <c r="B2574" s="555">
        <v>1552.48</v>
      </c>
    </row>
    <row r="2575" spans="1:2" ht="16.149999999999999" customHeight="1" x14ac:dyDescent="0.25">
      <c r="A2575" s="553">
        <v>36135</v>
      </c>
      <c r="B2575" s="554">
        <v>1552.48</v>
      </c>
    </row>
    <row r="2576" spans="1:2" ht="16.149999999999999" customHeight="1" x14ac:dyDescent="0.25">
      <c r="A2576" s="553">
        <v>36136</v>
      </c>
      <c r="B2576" s="555">
        <v>1552.48</v>
      </c>
    </row>
    <row r="2577" spans="1:2" ht="16.149999999999999" customHeight="1" x14ac:dyDescent="0.25">
      <c r="A2577" s="553">
        <v>36137</v>
      </c>
      <c r="B2577" s="554">
        <v>1548.63</v>
      </c>
    </row>
    <row r="2578" spans="1:2" ht="16.149999999999999" customHeight="1" x14ac:dyDescent="0.25">
      <c r="A2578" s="553">
        <v>36138</v>
      </c>
      <c r="B2578" s="555">
        <v>1548.63</v>
      </c>
    </row>
    <row r="2579" spans="1:2" ht="16.149999999999999" customHeight="1" x14ac:dyDescent="0.25">
      <c r="A2579" s="553">
        <v>36139</v>
      </c>
      <c r="B2579" s="554">
        <v>1541.14</v>
      </c>
    </row>
    <row r="2580" spans="1:2" ht="16.149999999999999" customHeight="1" x14ac:dyDescent="0.25">
      <c r="A2580" s="553">
        <v>36140</v>
      </c>
      <c r="B2580" s="555">
        <v>1530.63</v>
      </c>
    </row>
    <row r="2581" spans="1:2" ht="16.149999999999999" customHeight="1" x14ac:dyDescent="0.25">
      <c r="A2581" s="553">
        <v>36141</v>
      </c>
      <c r="B2581" s="554">
        <v>1531.13</v>
      </c>
    </row>
    <row r="2582" spans="1:2" ht="16.149999999999999" customHeight="1" x14ac:dyDescent="0.25">
      <c r="A2582" s="553">
        <v>36142</v>
      </c>
      <c r="B2582" s="555">
        <v>1531.13</v>
      </c>
    </row>
    <row r="2583" spans="1:2" ht="16.149999999999999" customHeight="1" x14ac:dyDescent="0.25">
      <c r="A2583" s="553">
        <v>36143</v>
      </c>
      <c r="B2583" s="554">
        <v>1531.13</v>
      </c>
    </row>
    <row r="2584" spans="1:2" ht="16.149999999999999" customHeight="1" x14ac:dyDescent="0.25">
      <c r="A2584" s="553">
        <v>36144</v>
      </c>
      <c r="B2584" s="555">
        <v>1532.76</v>
      </c>
    </row>
    <row r="2585" spans="1:2" ht="16.149999999999999" customHeight="1" x14ac:dyDescent="0.25">
      <c r="A2585" s="553">
        <v>36145</v>
      </c>
      <c r="B2585" s="554">
        <v>1529.07</v>
      </c>
    </row>
    <row r="2586" spans="1:2" ht="16.149999999999999" customHeight="1" x14ac:dyDescent="0.25">
      <c r="A2586" s="553">
        <v>36146</v>
      </c>
      <c r="B2586" s="555">
        <v>1523.8</v>
      </c>
    </row>
    <row r="2587" spans="1:2" ht="16.149999999999999" customHeight="1" x14ac:dyDescent="0.25">
      <c r="A2587" s="553">
        <v>36147</v>
      </c>
      <c r="B2587" s="554">
        <v>1515.98</v>
      </c>
    </row>
    <row r="2588" spans="1:2" ht="16.149999999999999" customHeight="1" x14ac:dyDescent="0.25">
      <c r="A2588" s="553">
        <v>36148</v>
      </c>
      <c r="B2588" s="555">
        <v>1494.11</v>
      </c>
    </row>
    <row r="2589" spans="1:2" ht="16.149999999999999" customHeight="1" x14ac:dyDescent="0.25">
      <c r="A2589" s="553">
        <v>36149</v>
      </c>
      <c r="B2589" s="554">
        <v>1494.11</v>
      </c>
    </row>
    <row r="2590" spans="1:2" ht="16.149999999999999" customHeight="1" x14ac:dyDescent="0.25">
      <c r="A2590" s="553">
        <v>36150</v>
      </c>
      <c r="B2590" s="555">
        <v>1494.11</v>
      </c>
    </row>
    <row r="2591" spans="1:2" ht="16.149999999999999" customHeight="1" x14ac:dyDescent="0.25">
      <c r="A2591" s="553">
        <v>36151</v>
      </c>
      <c r="B2591" s="554">
        <v>1477.51</v>
      </c>
    </row>
    <row r="2592" spans="1:2" ht="16.149999999999999" customHeight="1" x14ac:dyDescent="0.25">
      <c r="A2592" s="553">
        <v>36152</v>
      </c>
      <c r="B2592" s="555">
        <v>1467.04</v>
      </c>
    </row>
    <row r="2593" spans="1:2" ht="16.149999999999999" customHeight="1" x14ac:dyDescent="0.25">
      <c r="A2593" s="553">
        <v>36153</v>
      </c>
      <c r="B2593" s="554">
        <v>1484.88</v>
      </c>
    </row>
    <row r="2594" spans="1:2" ht="16.149999999999999" customHeight="1" x14ac:dyDescent="0.25">
      <c r="A2594" s="553">
        <v>36154</v>
      </c>
      <c r="B2594" s="555">
        <v>1484.88</v>
      </c>
    </row>
    <row r="2595" spans="1:2" ht="16.149999999999999" customHeight="1" x14ac:dyDescent="0.25">
      <c r="A2595" s="553">
        <v>36155</v>
      </c>
      <c r="B2595" s="554">
        <v>1484.88</v>
      </c>
    </row>
    <row r="2596" spans="1:2" ht="16.149999999999999" customHeight="1" x14ac:dyDescent="0.25">
      <c r="A2596" s="553">
        <v>36156</v>
      </c>
      <c r="B2596" s="555">
        <v>1484.88</v>
      </c>
    </row>
    <row r="2597" spans="1:2" ht="16.149999999999999" customHeight="1" x14ac:dyDescent="0.25">
      <c r="A2597" s="553">
        <v>36157</v>
      </c>
      <c r="B2597" s="554">
        <v>1484.88</v>
      </c>
    </row>
    <row r="2598" spans="1:2" ht="16.149999999999999" customHeight="1" x14ac:dyDescent="0.25">
      <c r="A2598" s="553">
        <v>36158</v>
      </c>
      <c r="B2598" s="555">
        <v>1507.52</v>
      </c>
    </row>
    <row r="2599" spans="1:2" ht="16.149999999999999" customHeight="1" x14ac:dyDescent="0.25">
      <c r="A2599" s="553">
        <v>36159</v>
      </c>
      <c r="B2599" s="554">
        <v>1535.55</v>
      </c>
    </row>
    <row r="2600" spans="1:2" ht="16.149999999999999" customHeight="1" x14ac:dyDescent="0.25">
      <c r="A2600" s="553">
        <v>36160</v>
      </c>
      <c r="B2600" s="555">
        <v>1542.11</v>
      </c>
    </row>
    <row r="2601" spans="1:2" ht="16.149999999999999" customHeight="1" x14ac:dyDescent="0.25">
      <c r="A2601" s="553">
        <v>36161</v>
      </c>
      <c r="B2601" s="554">
        <v>1542.11</v>
      </c>
    </row>
    <row r="2602" spans="1:2" ht="16.149999999999999" customHeight="1" x14ac:dyDescent="0.25">
      <c r="A2602" s="553">
        <v>36162</v>
      </c>
      <c r="B2602" s="555">
        <v>1542.11</v>
      </c>
    </row>
    <row r="2603" spans="1:2" ht="16.149999999999999" customHeight="1" x14ac:dyDescent="0.25">
      <c r="A2603" s="553">
        <v>36163</v>
      </c>
      <c r="B2603" s="554">
        <v>1542.11</v>
      </c>
    </row>
    <row r="2604" spans="1:2" ht="16.149999999999999" customHeight="1" x14ac:dyDescent="0.25">
      <c r="A2604" s="553">
        <v>36164</v>
      </c>
      <c r="B2604" s="555">
        <v>1542.11</v>
      </c>
    </row>
    <row r="2605" spans="1:2" ht="16.149999999999999" customHeight="1" x14ac:dyDescent="0.25">
      <c r="A2605" s="553">
        <v>36165</v>
      </c>
      <c r="B2605" s="554">
        <v>1545.11</v>
      </c>
    </row>
    <row r="2606" spans="1:2" ht="16.149999999999999" customHeight="1" x14ac:dyDescent="0.25">
      <c r="A2606" s="553">
        <v>36166</v>
      </c>
      <c r="B2606" s="555">
        <v>1528.28</v>
      </c>
    </row>
    <row r="2607" spans="1:2" ht="16.149999999999999" customHeight="1" x14ac:dyDescent="0.25">
      <c r="A2607" s="553">
        <v>36167</v>
      </c>
      <c r="B2607" s="554">
        <v>1530.48</v>
      </c>
    </row>
    <row r="2608" spans="1:2" ht="16.149999999999999" customHeight="1" x14ac:dyDescent="0.25">
      <c r="A2608" s="553">
        <v>36168</v>
      </c>
      <c r="B2608" s="555">
        <v>1543.22</v>
      </c>
    </row>
    <row r="2609" spans="1:2" ht="16.149999999999999" customHeight="1" x14ac:dyDescent="0.25">
      <c r="A2609" s="553">
        <v>36169</v>
      </c>
      <c r="B2609" s="554">
        <v>1535.96</v>
      </c>
    </row>
    <row r="2610" spans="1:2" ht="16.149999999999999" customHeight="1" x14ac:dyDescent="0.25">
      <c r="A2610" s="553">
        <v>36170</v>
      </c>
      <c r="B2610" s="555">
        <v>1535.96</v>
      </c>
    </row>
    <row r="2611" spans="1:2" ht="16.149999999999999" customHeight="1" x14ac:dyDescent="0.25">
      <c r="A2611" s="553">
        <v>36171</v>
      </c>
      <c r="B2611" s="554">
        <v>1535.96</v>
      </c>
    </row>
    <row r="2612" spans="1:2" ht="16.149999999999999" customHeight="1" x14ac:dyDescent="0.25">
      <c r="A2612" s="553">
        <v>36172</v>
      </c>
      <c r="B2612" s="555">
        <v>1535.96</v>
      </c>
    </row>
    <row r="2613" spans="1:2" ht="16.149999999999999" customHeight="1" x14ac:dyDescent="0.25">
      <c r="A2613" s="553">
        <v>36173</v>
      </c>
      <c r="B2613" s="554">
        <v>1549.35</v>
      </c>
    </row>
    <row r="2614" spans="1:2" ht="16.149999999999999" customHeight="1" x14ac:dyDescent="0.25">
      <c r="A2614" s="553">
        <v>36174</v>
      </c>
      <c r="B2614" s="555">
        <v>1588.8</v>
      </c>
    </row>
    <row r="2615" spans="1:2" ht="16.149999999999999" customHeight="1" x14ac:dyDescent="0.25">
      <c r="A2615" s="553">
        <v>36175</v>
      </c>
      <c r="B2615" s="554">
        <v>1584.42</v>
      </c>
    </row>
    <row r="2616" spans="1:2" ht="16.149999999999999" customHeight="1" x14ac:dyDescent="0.25">
      <c r="A2616" s="553">
        <v>36176</v>
      </c>
      <c r="B2616" s="555">
        <v>1596.59</v>
      </c>
    </row>
    <row r="2617" spans="1:2" ht="16.149999999999999" customHeight="1" x14ac:dyDescent="0.25">
      <c r="A2617" s="553">
        <v>36177</v>
      </c>
      <c r="B2617" s="554">
        <v>1596.59</v>
      </c>
    </row>
    <row r="2618" spans="1:2" ht="16.149999999999999" customHeight="1" x14ac:dyDescent="0.25">
      <c r="A2618" s="553">
        <v>36178</v>
      </c>
      <c r="B2618" s="555">
        <v>1596.59</v>
      </c>
    </row>
    <row r="2619" spans="1:2" ht="16.149999999999999" customHeight="1" x14ac:dyDescent="0.25">
      <c r="A2619" s="553">
        <v>36179</v>
      </c>
      <c r="B2619" s="554">
        <v>1580.4</v>
      </c>
    </row>
    <row r="2620" spans="1:2" ht="16.149999999999999" customHeight="1" x14ac:dyDescent="0.25">
      <c r="A2620" s="553">
        <v>36180</v>
      </c>
      <c r="B2620" s="555">
        <v>1587.18</v>
      </c>
    </row>
    <row r="2621" spans="1:2" ht="16.149999999999999" customHeight="1" x14ac:dyDescent="0.25">
      <c r="A2621" s="553">
        <v>36181</v>
      </c>
      <c r="B2621" s="554">
        <v>1582.57</v>
      </c>
    </row>
    <row r="2622" spans="1:2" ht="16.149999999999999" customHeight="1" x14ac:dyDescent="0.25">
      <c r="A2622" s="553">
        <v>36182</v>
      </c>
      <c r="B2622" s="555">
        <v>1589.65</v>
      </c>
    </row>
    <row r="2623" spans="1:2" ht="16.149999999999999" customHeight="1" x14ac:dyDescent="0.25">
      <c r="A2623" s="553">
        <v>36183</v>
      </c>
      <c r="B2623" s="554">
        <v>1591.81</v>
      </c>
    </row>
    <row r="2624" spans="1:2" ht="16.149999999999999" customHeight="1" x14ac:dyDescent="0.25">
      <c r="A2624" s="553">
        <v>36184</v>
      </c>
      <c r="B2624" s="555">
        <v>1591.81</v>
      </c>
    </row>
    <row r="2625" spans="1:2" ht="16.149999999999999" customHeight="1" x14ac:dyDescent="0.25">
      <c r="A2625" s="553">
        <v>36185</v>
      </c>
      <c r="B2625" s="554">
        <v>1591.81</v>
      </c>
    </row>
    <row r="2626" spans="1:2" ht="16.149999999999999" customHeight="1" x14ac:dyDescent="0.25">
      <c r="A2626" s="553">
        <v>36186</v>
      </c>
      <c r="B2626" s="555">
        <v>1591.58</v>
      </c>
    </row>
    <row r="2627" spans="1:2" ht="16.149999999999999" customHeight="1" x14ac:dyDescent="0.25">
      <c r="A2627" s="553">
        <v>36187</v>
      </c>
      <c r="B2627" s="554">
        <v>1591.69</v>
      </c>
    </row>
    <row r="2628" spans="1:2" ht="16.149999999999999" customHeight="1" x14ac:dyDescent="0.25">
      <c r="A2628" s="553">
        <v>36188</v>
      </c>
      <c r="B2628" s="555">
        <v>1590.33</v>
      </c>
    </row>
    <row r="2629" spans="1:2" ht="16.149999999999999" customHeight="1" x14ac:dyDescent="0.25">
      <c r="A2629" s="553">
        <v>36189</v>
      </c>
      <c r="B2629" s="554">
        <v>1580.72</v>
      </c>
    </row>
    <row r="2630" spans="1:2" ht="16.149999999999999" customHeight="1" x14ac:dyDescent="0.25">
      <c r="A2630" s="553">
        <v>36190</v>
      </c>
      <c r="B2630" s="555">
        <v>1582.9</v>
      </c>
    </row>
    <row r="2631" spans="1:2" ht="16.149999999999999" customHeight="1" x14ac:dyDescent="0.25">
      <c r="A2631" s="553">
        <v>36191</v>
      </c>
      <c r="B2631" s="554">
        <v>1582.9</v>
      </c>
    </row>
    <row r="2632" spans="1:2" ht="16.149999999999999" customHeight="1" x14ac:dyDescent="0.25">
      <c r="A2632" s="553">
        <v>36192</v>
      </c>
      <c r="B2632" s="555">
        <v>1582.9</v>
      </c>
    </row>
    <row r="2633" spans="1:2" ht="16.149999999999999" customHeight="1" x14ac:dyDescent="0.25">
      <c r="A2633" s="553">
        <v>36193</v>
      </c>
      <c r="B2633" s="554">
        <v>1581.27</v>
      </c>
    </row>
    <row r="2634" spans="1:2" ht="16.149999999999999" customHeight="1" x14ac:dyDescent="0.25">
      <c r="A2634" s="553">
        <v>36194</v>
      </c>
      <c r="B2634" s="555">
        <v>1576.22</v>
      </c>
    </row>
    <row r="2635" spans="1:2" ht="16.149999999999999" customHeight="1" x14ac:dyDescent="0.25">
      <c r="A2635" s="553">
        <v>36195</v>
      </c>
      <c r="B2635" s="554">
        <v>1574.07</v>
      </c>
    </row>
    <row r="2636" spans="1:2" ht="16.149999999999999" customHeight="1" x14ac:dyDescent="0.25">
      <c r="A2636" s="553">
        <v>36196</v>
      </c>
      <c r="B2636" s="555">
        <v>1575.69</v>
      </c>
    </row>
    <row r="2637" spans="1:2" ht="16.149999999999999" customHeight="1" x14ac:dyDescent="0.25">
      <c r="A2637" s="553">
        <v>36197</v>
      </c>
      <c r="B2637" s="554">
        <v>1570.94</v>
      </c>
    </row>
    <row r="2638" spans="1:2" ht="16.149999999999999" customHeight="1" x14ac:dyDescent="0.25">
      <c r="A2638" s="553">
        <v>36198</v>
      </c>
      <c r="B2638" s="555">
        <v>1570.94</v>
      </c>
    </row>
    <row r="2639" spans="1:2" ht="16.149999999999999" customHeight="1" x14ac:dyDescent="0.25">
      <c r="A2639" s="553">
        <v>36199</v>
      </c>
      <c r="B2639" s="554">
        <v>1570.94</v>
      </c>
    </row>
    <row r="2640" spans="1:2" ht="16.149999999999999" customHeight="1" x14ac:dyDescent="0.25">
      <c r="A2640" s="553">
        <v>36200</v>
      </c>
      <c r="B2640" s="555">
        <v>1562.14</v>
      </c>
    </row>
    <row r="2641" spans="1:2" ht="16.149999999999999" customHeight="1" x14ac:dyDescent="0.25">
      <c r="A2641" s="553">
        <v>36201</v>
      </c>
      <c r="B2641" s="554">
        <v>1563.39</v>
      </c>
    </row>
    <row r="2642" spans="1:2" ht="16.149999999999999" customHeight="1" x14ac:dyDescent="0.25">
      <c r="A2642" s="553">
        <v>36202</v>
      </c>
      <c r="B2642" s="555">
        <v>1570.81</v>
      </c>
    </row>
    <row r="2643" spans="1:2" ht="16.149999999999999" customHeight="1" x14ac:dyDescent="0.25">
      <c r="A2643" s="553">
        <v>36203</v>
      </c>
      <c r="B2643" s="554">
        <v>1564.04</v>
      </c>
    </row>
    <row r="2644" spans="1:2" ht="16.149999999999999" customHeight="1" x14ac:dyDescent="0.25">
      <c r="A2644" s="553">
        <v>36204</v>
      </c>
      <c r="B2644" s="555">
        <v>1565.57</v>
      </c>
    </row>
    <row r="2645" spans="1:2" ht="16.149999999999999" customHeight="1" x14ac:dyDescent="0.25">
      <c r="A2645" s="553">
        <v>36205</v>
      </c>
      <c r="B2645" s="554">
        <v>1565.57</v>
      </c>
    </row>
    <row r="2646" spans="1:2" ht="16.149999999999999" customHeight="1" x14ac:dyDescent="0.25">
      <c r="A2646" s="553">
        <v>36206</v>
      </c>
      <c r="B2646" s="555">
        <v>1565.57</v>
      </c>
    </row>
    <row r="2647" spans="1:2" ht="16.149999999999999" customHeight="1" x14ac:dyDescent="0.25">
      <c r="A2647" s="553">
        <v>36207</v>
      </c>
      <c r="B2647" s="554">
        <v>1557.79</v>
      </c>
    </row>
    <row r="2648" spans="1:2" ht="16.149999999999999" customHeight="1" x14ac:dyDescent="0.25">
      <c r="A2648" s="553">
        <v>36208</v>
      </c>
      <c r="B2648" s="555">
        <v>1561.53</v>
      </c>
    </row>
    <row r="2649" spans="1:2" ht="16.149999999999999" customHeight="1" x14ac:dyDescent="0.25">
      <c r="A2649" s="553">
        <v>36209</v>
      </c>
      <c r="B2649" s="554">
        <v>1569.4</v>
      </c>
    </row>
    <row r="2650" spans="1:2" ht="16.149999999999999" customHeight="1" x14ac:dyDescent="0.25">
      <c r="A2650" s="553">
        <v>36210</v>
      </c>
      <c r="B2650" s="555">
        <v>1567.17</v>
      </c>
    </row>
    <row r="2651" spans="1:2" ht="16.149999999999999" customHeight="1" x14ac:dyDescent="0.25">
      <c r="A2651" s="553">
        <v>36211</v>
      </c>
      <c r="B2651" s="554">
        <v>1560.46</v>
      </c>
    </row>
    <row r="2652" spans="1:2" ht="16.149999999999999" customHeight="1" x14ac:dyDescent="0.25">
      <c r="A2652" s="553">
        <v>36212</v>
      </c>
      <c r="B2652" s="555">
        <v>1560.46</v>
      </c>
    </row>
    <row r="2653" spans="1:2" ht="16.149999999999999" customHeight="1" x14ac:dyDescent="0.25">
      <c r="A2653" s="553">
        <v>36213</v>
      </c>
      <c r="B2653" s="554">
        <v>1560.46</v>
      </c>
    </row>
    <row r="2654" spans="1:2" ht="16.149999999999999" customHeight="1" x14ac:dyDescent="0.25">
      <c r="A2654" s="553">
        <v>36214</v>
      </c>
      <c r="B2654" s="555">
        <v>1556.65</v>
      </c>
    </row>
    <row r="2655" spans="1:2" ht="16.149999999999999" customHeight="1" x14ac:dyDescent="0.25">
      <c r="A2655" s="553">
        <v>36215</v>
      </c>
      <c r="B2655" s="554">
        <v>1550.88</v>
      </c>
    </row>
    <row r="2656" spans="1:2" ht="16.149999999999999" customHeight="1" x14ac:dyDescent="0.25">
      <c r="A2656" s="553">
        <v>36216</v>
      </c>
      <c r="B2656" s="555">
        <v>1557.97</v>
      </c>
    </row>
    <row r="2657" spans="1:2" ht="16.149999999999999" customHeight="1" x14ac:dyDescent="0.25">
      <c r="A2657" s="553">
        <v>36217</v>
      </c>
      <c r="B2657" s="554">
        <v>1572.46</v>
      </c>
    </row>
    <row r="2658" spans="1:2" ht="16.149999999999999" customHeight="1" x14ac:dyDescent="0.25">
      <c r="A2658" s="553">
        <v>36218</v>
      </c>
      <c r="B2658" s="555">
        <v>1568.3</v>
      </c>
    </row>
    <row r="2659" spans="1:2" ht="16.149999999999999" customHeight="1" x14ac:dyDescent="0.25">
      <c r="A2659" s="553">
        <v>36219</v>
      </c>
      <c r="B2659" s="554">
        <v>1568.3</v>
      </c>
    </row>
    <row r="2660" spans="1:2" ht="16.149999999999999" customHeight="1" x14ac:dyDescent="0.25">
      <c r="A2660" s="553">
        <v>36220</v>
      </c>
      <c r="B2660" s="555">
        <v>1568.3</v>
      </c>
    </row>
    <row r="2661" spans="1:2" ht="16.149999999999999" customHeight="1" x14ac:dyDescent="0.25">
      <c r="A2661" s="553">
        <v>36221</v>
      </c>
      <c r="B2661" s="554">
        <v>1560.4</v>
      </c>
    </row>
    <row r="2662" spans="1:2" ht="16.149999999999999" customHeight="1" x14ac:dyDescent="0.25">
      <c r="A2662" s="553">
        <v>36222</v>
      </c>
      <c r="B2662" s="555">
        <v>1557.94</v>
      </c>
    </row>
    <row r="2663" spans="1:2" ht="16.149999999999999" customHeight="1" x14ac:dyDescent="0.25">
      <c r="A2663" s="553">
        <v>36223</v>
      </c>
      <c r="B2663" s="554">
        <v>1558.66</v>
      </c>
    </row>
    <row r="2664" spans="1:2" ht="16.149999999999999" customHeight="1" x14ac:dyDescent="0.25">
      <c r="A2664" s="553">
        <v>36224</v>
      </c>
      <c r="B2664" s="555">
        <v>1555.84</v>
      </c>
    </row>
    <row r="2665" spans="1:2" ht="16.149999999999999" customHeight="1" x14ac:dyDescent="0.25">
      <c r="A2665" s="553">
        <v>36225</v>
      </c>
      <c r="B2665" s="554">
        <v>1552.37</v>
      </c>
    </row>
    <row r="2666" spans="1:2" ht="16.149999999999999" customHeight="1" x14ac:dyDescent="0.25">
      <c r="A2666" s="553">
        <v>36226</v>
      </c>
      <c r="B2666" s="555">
        <v>1552.37</v>
      </c>
    </row>
    <row r="2667" spans="1:2" ht="16.149999999999999" customHeight="1" x14ac:dyDescent="0.25">
      <c r="A2667" s="553">
        <v>36227</v>
      </c>
      <c r="B2667" s="554">
        <v>1552.37</v>
      </c>
    </row>
    <row r="2668" spans="1:2" ht="16.149999999999999" customHeight="1" x14ac:dyDescent="0.25">
      <c r="A2668" s="553">
        <v>36228</v>
      </c>
      <c r="B2668" s="555">
        <v>1552.44</v>
      </c>
    </row>
    <row r="2669" spans="1:2" ht="16.149999999999999" customHeight="1" x14ac:dyDescent="0.25">
      <c r="A2669" s="553">
        <v>36229</v>
      </c>
      <c r="B2669" s="554">
        <v>1550.33</v>
      </c>
    </row>
    <row r="2670" spans="1:2" ht="16.149999999999999" customHeight="1" x14ac:dyDescent="0.25">
      <c r="A2670" s="553">
        <v>36230</v>
      </c>
      <c r="B2670" s="555">
        <v>1545.09</v>
      </c>
    </row>
    <row r="2671" spans="1:2" ht="16.149999999999999" customHeight="1" x14ac:dyDescent="0.25">
      <c r="A2671" s="553">
        <v>36231</v>
      </c>
      <c r="B2671" s="554">
        <v>1552.28</v>
      </c>
    </row>
    <row r="2672" spans="1:2" ht="16.149999999999999" customHeight="1" x14ac:dyDescent="0.25">
      <c r="A2672" s="553">
        <v>36232</v>
      </c>
      <c r="B2672" s="555">
        <v>1562.91</v>
      </c>
    </row>
    <row r="2673" spans="1:2" ht="16.149999999999999" customHeight="1" x14ac:dyDescent="0.25">
      <c r="A2673" s="553">
        <v>36233</v>
      </c>
      <c r="B2673" s="554">
        <v>1562.91</v>
      </c>
    </row>
    <row r="2674" spans="1:2" ht="16.149999999999999" customHeight="1" x14ac:dyDescent="0.25">
      <c r="A2674" s="553">
        <v>36234</v>
      </c>
      <c r="B2674" s="555">
        <v>1562.91</v>
      </c>
    </row>
    <row r="2675" spans="1:2" ht="16.149999999999999" customHeight="1" x14ac:dyDescent="0.25">
      <c r="A2675" s="553">
        <v>36235</v>
      </c>
      <c r="B2675" s="554">
        <v>1563.97</v>
      </c>
    </row>
    <row r="2676" spans="1:2" ht="16.149999999999999" customHeight="1" x14ac:dyDescent="0.25">
      <c r="A2676" s="553">
        <v>36236</v>
      </c>
      <c r="B2676" s="555">
        <v>1561.74</v>
      </c>
    </row>
    <row r="2677" spans="1:2" ht="16.149999999999999" customHeight="1" x14ac:dyDescent="0.25">
      <c r="A2677" s="553">
        <v>36237</v>
      </c>
      <c r="B2677" s="554">
        <v>1554.85</v>
      </c>
    </row>
    <row r="2678" spans="1:2" ht="16.149999999999999" customHeight="1" x14ac:dyDescent="0.25">
      <c r="A2678" s="553">
        <v>36238</v>
      </c>
      <c r="B2678" s="555">
        <v>1550.03</v>
      </c>
    </row>
    <row r="2679" spans="1:2" ht="16.149999999999999" customHeight="1" x14ac:dyDescent="0.25">
      <c r="A2679" s="553">
        <v>36239</v>
      </c>
      <c r="B2679" s="554">
        <v>1546.77</v>
      </c>
    </row>
    <row r="2680" spans="1:2" ht="16.149999999999999" customHeight="1" x14ac:dyDescent="0.25">
      <c r="A2680" s="553">
        <v>36240</v>
      </c>
      <c r="B2680" s="555">
        <v>1546.77</v>
      </c>
    </row>
    <row r="2681" spans="1:2" ht="16.149999999999999" customHeight="1" x14ac:dyDescent="0.25">
      <c r="A2681" s="553">
        <v>36241</v>
      </c>
      <c r="B2681" s="554">
        <v>1546.77</v>
      </c>
    </row>
    <row r="2682" spans="1:2" ht="16.149999999999999" customHeight="1" x14ac:dyDescent="0.25">
      <c r="A2682" s="553">
        <v>36242</v>
      </c>
      <c r="B2682" s="555">
        <v>1546.77</v>
      </c>
    </row>
    <row r="2683" spans="1:2" ht="16.149999999999999" customHeight="1" x14ac:dyDescent="0.25">
      <c r="A2683" s="553">
        <v>36243</v>
      </c>
      <c r="B2683" s="554">
        <v>1544.6</v>
      </c>
    </row>
    <row r="2684" spans="1:2" ht="16.149999999999999" customHeight="1" x14ac:dyDescent="0.25">
      <c r="A2684" s="553">
        <v>36244</v>
      </c>
      <c r="B2684" s="555">
        <v>1541.74</v>
      </c>
    </row>
    <row r="2685" spans="1:2" ht="16.149999999999999" customHeight="1" x14ac:dyDescent="0.25">
      <c r="A2685" s="553">
        <v>36245</v>
      </c>
      <c r="B2685" s="554">
        <v>1534.28</v>
      </c>
    </row>
    <row r="2686" spans="1:2" ht="16.149999999999999" customHeight="1" x14ac:dyDescent="0.25">
      <c r="A2686" s="553">
        <v>36246</v>
      </c>
      <c r="B2686" s="555">
        <v>1525.59</v>
      </c>
    </row>
    <row r="2687" spans="1:2" ht="16.149999999999999" customHeight="1" x14ac:dyDescent="0.25">
      <c r="A2687" s="553">
        <v>36247</v>
      </c>
      <c r="B2687" s="554">
        <v>1525.59</v>
      </c>
    </row>
    <row r="2688" spans="1:2" ht="16.149999999999999" customHeight="1" x14ac:dyDescent="0.25">
      <c r="A2688" s="553">
        <v>36248</v>
      </c>
      <c r="B2688" s="555">
        <v>1525.59</v>
      </c>
    </row>
    <row r="2689" spans="1:2" ht="16.149999999999999" customHeight="1" x14ac:dyDescent="0.25">
      <c r="A2689" s="553">
        <v>36249</v>
      </c>
      <c r="B2689" s="554">
        <v>1529.59</v>
      </c>
    </row>
    <row r="2690" spans="1:2" ht="16.149999999999999" customHeight="1" x14ac:dyDescent="0.25">
      <c r="A2690" s="553">
        <v>36250</v>
      </c>
      <c r="B2690" s="555">
        <v>1533.51</v>
      </c>
    </row>
    <row r="2691" spans="1:2" ht="16.149999999999999" customHeight="1" x14ac:dyDescent="0.25">
      <c r="A2691" s="553">
        <v>36251</v>
      </c>
      <c r="B2691" s="554">
        <v>1533.32</v>
      </c>
    </row>
    <row r="2692" spans="1:2" ht="16.149999999999999" customHeight="1" x14ac:dyDescent="0.25">
      <c r="A2692" s="553">
        <v>36252</v>
      </c>
      <c r="B2692" s="555">
        <v>1533.32</v>
      </c>
    </row>
    <row r="2693" spans="1:2" ht="16.149999999999999" customHeight="1" x14ac:dyDescent="0.25">
      <c r="A2693" s="553">
        <v>36253</v>
      </c>
      <c r="B2693" s="554">
        <v>1533.32</v>
      </c>
    </row>
    <row r="2694" spans="1:2" ht="16.149999999999999" customHeight="1" x14ac:dyDescent="0.25">
      <c r="A2694" s="553">
        <v>36254</v>
      </c>
      <c r="B2694" s="555">
        <v>1533.32</v>
      </c>
    </row>
    <row r="2695" spans="1:2" ht="16.149999999999999" customHeight="1" x14ac:dyDescent="0.25">
      <c r="A2695" s="553">
        <v>36255</v>
      </c>
      <c r="B2695" s="554">
        <v>1533.32</v>
      </c>
    </row>
    <row r="2696" spans="1:2" ht="16.149999999999999" customHeight="1" x14ac:dyDescent="0.25">
      <c r="A2696" s="553">
        <v>36256</v>
      </c>
      <c r="B2696" s="555">
        <v>1532.48</v>
      </c>
    </row>
    <row r="2697" spans="1:2" ht="16.149999999999999" customHeight="1" x14ac:dyDescent="0.25">
      <c r="A2697" s="553">
        <v>36257</v>
      </c>
      <c r="B2697" s="554">
        <v>1534.13</v>
      </c>
    </row>
    <row r="2698" spans="1:2" ht="16.149999999999999" customHeight="1" x14ac:dyDescent="0.25">
      <c r="A2698" s="553">
        <v>36258</v>
      </c>
      <c r="B2698" s="555">
        <v>1548.14</v>
      </c>
    </row>
    <row r="2699" spans="1:2" ht="16.149999999999999" customHeight="1" x14ac:dyDescent="0.25">
      <c r="A2699" s="553">
        <v>36259</v>
      </c>
      <c r="B2699" s="554">
        <v>1574.77</v>
      </c>
    </row>
    <row r="2700" spans="1:2" ht="16.149999999999999" customHeight="1" x14ac:dyDescent="0.25">
      <c r="A2700" s="553">
        <v>36260</v>
      </c>
      <c r="B2700" s="555">
        <v>1588.17</v>
      </c>
    </row>
    <row r="2701" spans="1:2" ht="16.149999999999999" customHeight="1" x14ac:dyDescent="0.25">
      <c r="A2701" s="553">
        <v>36261</v>
      </c>
      <c r="B2701" s="554">
        <v>1588.17</v>
      </c>
    </row>
    <row r="2702" spans="1:2" ht="16.149999999999999" customHeight="1" x14ac:dyDescent="0.25">
      <c r="A2702" s="553">
        <v>36262</v>
      </c>
      <c r="B2702" s="555">
        <v>1588.17</v>
      </c>
    </row>
    <row r="2703" spans="1:2" ht="16.149999999999999" customHeight="1" x14ac:dyDescent="0.25">
      <c r="A2703" s="553">
        <v>36263</v>
      </c>
      <c r="B2703" s="554">
        <v>1588.19</v>
      </c>
    </row>
    <row r="2704" spans="1:2" ht="16.149999999999999" customHeight="1" x14ac:dyDescent="0.25">
      <c r="A2704" s="553">
        <v>36264</v>
      </c>
      <c r="B2704" s="555">
        <v>1603.95</v>
      </c>
    </row>
    <row r="2705" spans="1:2" ht="16.149999999999999" customHeight="1" x14ac:dyDescent="0.25">
      <c r="A2705" s="553">
        <v>36265</v>
      </c>
      <c r="B2705" s="554">
        <v>1593.17</v>
      </c>
    </row>
    <row r="2706" spans="1:2" ht="16.149999999999999" customHeight="1" x14ac:dyDescent="0.25">
      <c r="A2706" s="553">
        <v>36266</v>
      </c>
      <c r="B2706" s="555">
        <v>1586.04</v>
      </c>
    </row>
    <row r="2707" spans="1:2" ht="16.149999999999999" customHeight="1" x14ac:dyDescent="0.25">
      <c r="A2707" s="553">
        <v>36267</v>
      </c>
      <c r="B2707" s="554">
        <v>1578.93</v>
      </c>
    </row>
    <row r="2708" spans="1:2" ht="16.149999999999999" customHeight="1" x14ac:dyDescent="0.25">
      <c r="A2708" s="553">
        <v>36268</v>
      </c>
      <c r="B2708" s="555">
        <v>1578.93</v>
      </c>
    </row>
    <row r="2709" spans="1:2" ht="16.149999999999999" customHeight="1" x14ac:dyDescent="0.25">
      <c r="A2709" s="553">
        <v>36269</v>
      </c>
      <c r="B2709" s="554">
        <v>1578.93</v>
      </c>
    </row>
    <row r="2710" spans="1:2" ht="16.149999999999999" customHeight="1" x14ac:dyDescent="0.25">
      <c r="A2710" s="553">
        <v>36270</v>
      </c>
      <c r="B2710" s="555">
        <v>1570.53</v>
      </c>
    </row>
    <row r="2711" spans="1:2" ht="16.149999999999999" customHeight="1" x14ac:dyDescent="0.25">
      <c r="A2711" s="553">
        <v>36271</v>
      </c>
      <c r="B2711" s="554">
        <v>1563.94</v>
      </c>
    </row>
    <row r="2712" spans="1:2" ht="16.149999999999999" customHeight="1" x14ac:dyDescent="0.25">
      <c r="A2712" s="553">
        <v>36272</v>
      </c>
      <c r="B2712" s="555">
        <v>1570.34</v>
      </c>
    </row>
    <row r="2713" spans="1:2" ht="16.149999999999999" customHeight="1" x14ac:dyDescent="0.25">
      <c r="A2713" s="553">
        <v>36273</v>
      </c>
      <c r="B2713" s="554">
        <v>1573.86</v>
      </c>
    </row>
    <row r="2714" spans="1:2" ht="16.149999999999999" customHeight="1" x14ac:dyDescent="0.25">
      <c r="A2714" s="553">
        <v>36274</v>
      </c>
      <c r="B2714" s="555">
        <v>1578.98</v>
      </c>
    </row>
    <row r="2715" spans="1:2" ht="16.149999999999999" customHeight="1" x14ac:dyDescent="0.25">
      <c r="A2715" s="553">
        <v>36275</v>
      </c>
      <c r="B2715" s="554">
        <v>1578.98</v>
      </c>
    </row>
    <row r="2716" spans="1:2" ht="16.149999999999999" customHeight="1" x14ac:dyDescent="0.25">
      <c r="A2716" s="553">
        <v>36276</v>
      </c>
      <c r="B2716" s="555">
        <v>1578.98</v>
      </c>
    </row>
    <row r="2717" spans="1:2" ht="16.149999999999999" customHeight="1" x14ac:dyDescent="0.25">
      <c r="A2717" s="553">
        <v>36277</v>
      </c>
      <c r="B2717" s="554">
        <v>1580.78</v>
      </c>
    </row>
    <row r="2718" spans="1:2" ht="16.149999999999999" customHeight="1" x14ac:dyDescent="0.25">
      <c r="A2718" s="553">
        <v>36278</v>
      </c>
      <c r="B2718" s="555">
        <v>1590.53</v>
      </c>
    </row>
    <row r="2719" spans="1:2" ht="16.149999999999999" customHeight="1" x14ac:dyDescent="0.25">
      <c r="A2719" s="553">
        <v>36279</v>
      </c>
      <c r="B2719" s="554">
        <v>1598.69</v>
      </c>
    </row>
    <row r="2720" spans="1:2" ht="16.149999999999999" customHeight="1" x14ac:dyDescent="0.25">
      <c r="A2720" s="553">
        <v>36280</v>
      </c>
      <c r="B2720" s="555">
        <v>1604.44</v>
      </c>
    </row>
    <row r="2721" spans="1:2" ht="16.149999999999999" customHeight="1" x14ac:dyDescent="0.25">
      <c r="A2721" s="553">
        <v>36281</v>
      </c>
      <c r="B2721" s="554">
        <v>1611.48</v>
      </c>
    </row>
    <row r="2722" spans="1:2" ht="16.149999999999999" customHeight="1" x14ac:dyDescent="0.25">
      <c r="A2722" s="553">
        <v>36282</v>
      </c>
      <c r="B2722" s="555">
        <v>1611.48</v>
      </c>
    </row>
    <row r="2723" spans="1:2" ht="16.149999999999999" customHeight="1" x14ac:dyDescent="0.25">
      <c r="A2723" s="553">
        <v>36283</v>
      </c>
      <c r="B2723" s="554">
        <v>1611.48</v>
      </c>
    </row>
    <row r="2724" spans="1:2" ht="16.149999999999999" customHeight="1" x14ac:dyDescent="0.25">
      <c r="A2724" s="553">
        <v>36284</v>
      </c>
      <c r="B2724" s="555">
        <v>1613.61</v>
      </c>
    </row>
    <row r="2725" spans="1:2" ht="16.149999999999999" customHeight="1" x14ac:dyDescent="0.25">
      <c r="A2725" s="553">
        <v>36285</v>
      </c>
      <c r="B2725" s="554">
        <v>1603.97</v>
      </c>
    </row>
    <row r="2726" spans="1:2" ht="16.149999999999999" customHeight="1" x14ac:dyDescent="0.25">
      <c r="A2726" s="553">
        <v>36286</v>
      </c>
      <c r="B2726" s="555">
        <v>1610.66</v>
      </c>
    </row>
    <row r="2727" spans="1:2" ht="16.149999999999999" customHeight="1" x14ac:dyDescent="0.25">
      <c r="A2727" s="553">
        <v>36287</v>
      </c>
      <c r="B2727" s="554">
        <v>1618</v>
      </c>
    </row>
    <row r="2728" spans="1:2" ht="16.149999999999999" customHeight="1" x14ac:dyDescent="0.25">
      <c r="A2728" s="553">
        <v>36288</v>
      </c>
      <c r="B2728" s="555">
        <v>1631.71</v>
      </c>
    </row>
    <row r="2729" spans="1:2" ht="16.149999999999999" customHeight="1" x14ac:dyDescent="0.25">
      <c r="A2729" s="553">
        <v>36289</v>
      </c>
      <c r="B2729" s="554">
        <v>1631.71</v>
      </c>
    </row>
    <row r="2730" spans="1:2" ht="16.149999999999999" customHeight="1" x14ac:dyDescent="0.25">
      <c r="A2730" s="553">
        <v>36290</v>
      </c>
      <c r="B2730" s="555">
        <v>1631.71</v>
      </c>
    </row>
    <row r="2731" spans="1:2" ht="16.149999999999999" customHeight="1" x14ac:dyDescent="0.25">
      <c r="A2731" s="553">
        <v>36291</v>
      </c>
      <c r="B2731" s="554">
        <v>1627.3</v>
      </c>
    </row>
    <row r="2732" spans="1:2" ht="16.149999999999999" customHeight="1" x14ac:dyDescent="0.25">
      <c r="A2732" s="553">
        <v>36292</v>
      </c>
      <c r="B2732" s="555">
        <v>1631.02</v>
      </c>
    </row>
    <row r="2733" spans="1:2" ht="16.149999999999999" customHeight="1" x14ac:dyDescent="0.25">
      <c r="A2733" s="553">
        <v>36293</v>
      </c>
      <c r="B2733" s="554">
        <v>1631.95</v>
      </c>
    </row>
    <row r="2734" spans="1:2" ht="16.149999999999999" customHeight="1" x14ac:dyDescent="0.25">
      <c r="A2734" s="553">
        <v>36294</v>
      </c>
      <c r="B2734" s="555">
        <v>1630.08</v>
      </c>
    </row>
    <row r="2735" spans="1:2" ht="16.149999999999999" customHeight="1" x14ac:dyDescent="0.25">
      <c r="A2735" s="553">
        <v>36295</v>
      </c>
      <c r="B2735" s="554">
        <v>1640.15</v>
      </c>
    </row>
    <row r="2736" spans="1:2" ht="16.149999999999999" customHeight="1" x14ac:dyDescent="0.25">
      <c r="A2736" s="553">
        <v>36296</v>
      </c>
      <c r="B2736" s="555">
        <v>1640.15</v>
      </c>
    </row>
    <row r="2737" spans="1:2" ht="16.149999999999999" customHeight="1" x14ac:dyDescent="0.25">
      <c r="A2737" s="553">
        <v>36297</v>
      </c>
      <c r="B2737" s="554">
        <v>1640.15</v>
      </c>
    </row>
    <row r="2738" spans="1:2" ht="16.149999999999999" customHeight="1" x14ac:dyDescent="0.25">
      <c r="A2738" s="553">
        <v>36298</v>
      </c>
      <c r="B2738" s="555">
        <v>1640.15</v>
      </c>
    </row>
    <row r="2739" spans="1:2" ht="16.149999999999999" customHeight="1" x14ac:dyDescent="0.25">
      <c r="A2739" s="553">
        <v>36299</v>
      </c>
      <c r="B2739" s="554">
        <v>1644.11</v>
      </c>
    </row>
    <row r="2740" spans="1:2" ht="16.149999999999999" customHeight="1" x14ac:dyDescent="0.25">
      <c r="A2740" s="553">
        <v>36300</v>
      </c>
      <c r="B2740" s="555">
        <v>1643.05</v>
      </c>
    </row>
    <row r="2741" spans="1:2" ht="16.149999999999999" customHeight="1" x14ac:dyDescent="0.25">
      <c r="A2741" s="553">
        <v>36301</v>
      </c>
      <c r="B2741" s="554">
        <v>1644.6</v>
      </c>
    </row>
    <row r="2742" spans="1:2" ht="16.149999999999999" customHeight="1" x14ac:dyDescent="0.25">
      <c r="A2742" s="553">
        <v>36302</v>
      </c>
      <c r="B2742" s="555">
        <v>1665.36</v>
      </c>
    </row>
    <row r="2743" spans="1:2" ht="16.149999999999999" customHeight="1" x14ac:dyDescent="0.25">
      <c r="A2743" s="553">
        <v>36303</v>
      </c>
      <c r="B2743" s="554">
        <v>1665.36</v>
      </c>
    </row>
    <row r="2744" spans="1:2" ht="16.149999999999999" customHeight="1" x14ac:dyDescent="0.25">
      <c r="A2744" s="553">
        <v>36304</v>
      </c>
      <c r="B2744" s="555">
        <v>1665.36</v>
      </c>
    </row>
    <row r="2745" spans="1:2" ht="16.149999999999999" customHeight="1" x14ac:dyDescent="0.25">
      <c r="A2745" s="553">
        <v>36305</v>
      </c>
      <c r="B2745" s="554">
        <v>1671.2</v>
      </c>
    </row>
    <row r="2746" spans="1:2" ht="16.149999999999999" customHeight="1" x14ac:dyDescent="0.25">
      <c r="A2746" s="553">
        <v>36306</v>
      </c>
      <c r="B2746" s="555">
        <v>1669.27</v>
      </c>
    </row>
    <row r="2747" spans="1:2" ht="16.149999999999999" customHeight="1" x14ac:dyDescent="0.25">
      <c r="A2747" s="553">
        <v>36307</v>
      </c>
      <c r="B2747" s="554">
        <v>1682.12</v>
      </c>
    </row>
    <row r="2748" spans="1:2" ht="16.149999999999999" customHeight="1" x14ac:dyDescent="0.25">
      <c r="A2748" s="553">
        <v>36308</v>
      </c>
      <c r="B2748" s="555">
        <v>1685.33</v>
      </c>
    </row>
    <row r="2749" spans="1:2" ht="16.149999999999999" customHeight="1" x14ac:dyDescent="0.25">
      <c r="A2749" s="553">
        <v>36309</v>
      </c>
      <c r="B2749" s="554">
        <v>1671.67</v>
      </c>
    </row>
    <row r="2750" spans="1:2" ht="16.149999999999999" customHeight="1" x14ac:dyDescent="0.25">
      <c r="A2750" s="553">
        <v>36310</v>
      </c>
      <c r="B2750" s="555">
        <v>1671.67</v>
      </c>
    </row>
    <row r="2751" spans="1:2" ht="16.149999999999999" customHeight="1" x14ac:dyDescent="0.25">
      <c r="A2751" s="553">
        <v>36311</v>
      </c>
      <c r="B2751" s="554">
        <v>1671.67</v>
      </c>
    </row>
    <row r="2752" spans="1:2" ht="16.149999999999999" customHeight="1" x14ac:dyDescent="0.25">
      <c r="A2752" s="553">
        <v>36312</v>
      </c>
      <c r="B2752" s="555">
        <v>1663.55</v>
      </c>
    </row>
    <row r="2753" spans="1:2" ht="16.149999999999999" customHeight="1" x14ac:dyDescent="0.25">
      <c r="A2753" s="553">
        <v>36313</v>
      </c>
      <c r="B2753" s="554">
        <v>1657.7</v>
      </c>
    </row>
    <row r="2754" spans="1:2" ht="16.149999999999999" customHeight="1" x14ac:dyDescent="0.25">
      <c r="A2754" s="553">
        <v>36314</v>
      </c>
      <c r="B2754" s="555">
        <v>1667.88</v>
      </c>
    </row>
    <row r="2755" spans="1:2" ht="16.149999999999999" customHeight="1" x14ac:dyDescent="0.25">
      <c r="A2755" s="553">
        <v>36315</v>
      </c>
      <c r="B2755" s="554">
        <v>1654.75</v>
      </c>
    </row>
    <row r="2756" spans="1:2" ht="16.149999999999999" customHeight="1" x14ac:dyDescent="0.25">
      <c r="A2756" s="553">
        <v>36316</v>
      </c>
      <c r="B2756" s="555">
        <v>1653.96</v>
      </c>
    </row>
    <row r="2757" spans="1:2" ht="16.149999999999999" customHeight="1" x14ac:dyDescent="0.25">
      <c r="A2757" s="553">
        <v>36317</v>
      </c>
      <c r="B2757" s="554">
        <v>1653.96</v>
      </c>
    </row>
    <row r="2758" spans="1:2" ht="16.149999999999999" customHeight="1" x14ac:dyDescent="0.25">
      <c r="A2758" s="553">
        <v>36318</v>
      </c>
      <c r="B2758" s="555">
        <v>1653.96</v>
      </c>
    </row>
    <row r="2759" spans="1:2" ht="16.149999999999999" customHeight="1" x14ac:dyDescent="0.25">
      <c r="A2759" s="553">
        <v>36319</v>
      </c>
      <c r="B2759" s="554">
        <v>1653.96</v>
      </c>
    </row>
    <row r="2760" spans="1:2" ht="16.149999999999999" customHeight="1" x14ac:dyDescent="0.25">
      <c r="A2760" s="553">
        <v>36320</v>
      </c>
      <c r="B2760" s="555">
        <v>1672.01</v>
      </c>
    </row>
    <row r="2761" spans="1:2" ht="16.149999999999999" customHeight="1" x14ac:dyDescent="0.25">
      <c r="A2761" s="553">
        <v>36321</v>
      </c>
      <c r="B2761" s="554">
        <v>1679.12</v>
      </c>
    </row>
    <row r="2762" spans="1:2" ht="16.149999999999999" customHeight="1" x14ac:dyDescent="0.25">
      <c r="A2762" s="553">
        <v>36322</v>
      </c>
      <c r="B2762" s="555">
        <v>1686.08</v>
      </c>
    </row>
    <row r="2763" spans="1:2" ht="16.149999999999999" customHeight="1" x14ac:dyDescent="0.25">
      <c r="A2763" s="553">
        <v>36323</v>
      </c>
      <c r="B2763" s="554">
        <v>1682.09</v>
      </c>
    </row>
    <row r="2764" spans="1:2" ht="16.149999999999999" customHeight="1" x14ac:dyDescent="0.25">
      <c r="A2764" s="553">
        <v>36324</v>
      </c>
      <c r="B2764" s="555">
        <v>1682.09</v>
      </c>
    </row>
    <row r="2765" spans="1:2" ht="16.149999999999999" customHeight="1" x14ac:dyDescent="0.25">
      <c r="A2765" s="553">
        <v>36325</v>
      </c>
      <c r="B2765" s="554">
        <v>1682.09</v>
      </c>
    </row>
    <row r="2766" spans="1:2" ht="16.149999999999999" customHeight="1" x14ac:dyDescent="0.25">
      <c r="A2766" s="553">
        <v>36326</v>
      </c>
      <c r="B2766" s="555">
        <v>1682.09</v>
      </c>
    </row>
    <row r="2767" spans="1:2" ht="16.149999999999999" customHeight="1" x14ac:dyDescent="0.25">
      <c r="A2767" s="553">
        <v>36327</v>
      </c>
      <c r="B2767" s="554">
        <v>1694.56</v>
      </c>
    </row>
    <row r="2768" spans="1:2" ht="16.149999999999999" customHeight="1" x14ac:dyDescent="0.25">
      <c r="A2768" s="553">
        <v>36328</v>
      </c>
      <c r="B2768" s="555">
        <v>1698.55</v>
      </c>
    </row>
    <row r="2769" spans="1:2" ht="16.149999999999999" customHeight="1" x14ac:dyDescent="0.25">
      <c r="A2769" s="553">
        <v>36329</v>
      </c>
      <c r="B2769" s="554">
        <v>1693.75</v>
      </c>
    </row>
    <row r="2770" spans="1:2" ht="16.149999999999999" customHeight="1" x14ac:dyDescent="0.25">
      <c r="A2770" s="553">
        <v>36330</v>
      </c>
      <c r="B2770" s="555">
        <v>1692.36</v>
      </c>
    </row>
    <row r="2771" spans="1:2" ht="16.149999999999999" customHeight="1" x14ac:dyDescent="0.25">
      <c r="A2771" s="553">
        <v>36331</v>
      </c>
      <c r="B2771" s="554">
        <v>1692.36</v>
      </c>
    </row>
    <row r="2772" spans="1:2" ht="16.149999999999999" customHeight="1" x14ac:dyDescent="0.25">
      <c r="A2772" s="553">
        <v>36332</v>
      </c>
      <c r="B2772" s="555">
        <v>1692.36</v>
      </c>
    </row>
    <row r="2773" spans="1:2" ht="16.149999999999999" customHeight="1" x14ac:dyDescent="0.25">
      <c r="A2773" s="553">
        <v>36333</v>
      </c>
      <c r="B2773" s="554">
        <v>1694.26</v>
      </c>
    </row>
    <row r="2774" spans="1:2" ht="16.149999999999999" customHeight="1" x14ac:dyDescent="0.25">
      <c r="A2774" s="553">
        <v>36334</v>
      </c>
      <c r="B2774" s="555">
        <v>1710.03</v>
      </c>
    </row>
    <row r="2775" spans="1:2" ht="16.149999999999999" customHeight="1" x14ac:dyDescent="0.25">
      <c r="A2775" s="553">
        <v>36335</v>
      </c>
      <c r="B2775" s="554">
        <v>1723.26</v>
      </c>
    </row>
    <row r="2776" spans="1:2" ht="16.149999999999999" customHeight="1" x14ac:dyDescent="0.25">
      <c r="A2776" s="553">
        <v>36336</v>
      </c>
      <c r="B2776" s="555">
        <v>1734.83</v>
      </c>
    </row>
    <row r="2777" spans="1:2" ht="16.149999999999999" customHeight="1" x14ac:dyDescent="0.25">
      <c r="A2777" s="553">
        <v>36337</v>
      </c>
      <c r="B2777" s="554">
        <v>1737.91</v>
      </c>
    </row>
    <row r="2778" spans="1:2" ht="16.149999999999999" customHeight="1" x14ac:dyDescent="0.25">
      <c r="A2778" s="553">
        <v>36338</v>
      </c>
      <c r="B2778" s="555">
        <v>1737.91</v>
      </c>
    </row>
    <row r="2779" spans="1:2" ht="16.149999999999999" customHeight="1" x14ac:dyDescent="0.25">
      <c r="A2779" s="553">
        <v>36339</v>
      </c>
      <c r="B2779" s="554">
        <v>1737.91</v>
      </c>
    </row>
    <row r="2780" spans="1:2" ht="16.149999999999999" customHeight="1" x14ac:dyDescent="0.25">
      <c r="A2780" s="553">
        <v>36340</v>
      </c>
      <c r="B2780" s="555">
        <v>1751</v>
      </c>
    </row>
    <row r="2781" spans="1:2" ht="16.149999999999999" customHeight="1" x14ac:dyDescent="0.25">
      <c r="A2781" s="553">
        <v>36341</v>
      </c>
      <c r="B2781" s="554">
        <v>1732.1</v>
      </c>
    </row>
    <row r="2782" spans="1:2" ht="16.149999999999999" customHeight="1" x14ac:dyDescent="0.25">
      <c r="A2782" s="553">
        <v>36342</v>
      </c>
      <c r="B2782" s="555">
        <v>1736.03</v>
      </c>
    </row>
    <row r="2783" spans="1:2" ht="16.149999999999999" customHeight="1" x14ac:dyDescent="0.25">
      <c r="A2783" s="553">
        <v>36343</v>
      </c>
      <c r="B2783" s="554">
        <v>1751.26</v>
      </c>
    </row>
    <row r="2784" spans="1:2" ht="16.149999999999999" customHeight="1" x14ac:dyDescent="0.25">
      <c r="A2784" s="553">
        <v>36344</v>
      </c>
      <c r="B2784" s="555">
        <v>1755.31</v>
      </c>
    </row>
    <row r="2785" spans="1:2" ht="16.149999999999999" customHeight="1" x14ac:dyDescent="0.25">
      <c r="A2785" s="553">
        <v>36345</v>
      </c>
      <c r="B2785" s="554">
        <v>1755.31</v>
      </c>
    </row>
    <row r="2786" spans="1:2" ht="16.149999999999999" customHeight="1" x14ac:dyDescent="0.25">
      <c r="A2786" s="553">
        <v>36346</v>
      </c>
      <c r="B2786" s="555">
        <v>1755.31</v>
      </c>
    </row>
    <row r="2787" spans="1:2" ht="16.149999999999999" customHeight="1" x14ac:dyDescent="0.25">
      <c r="A2787" s="553">
        <v>36347</v>
      </c>
      <c r="B2787" s="554">
        <v>1755.31</v>
      </c>
    </row>
    <row r="2788" spans="1:2" ht="16.149999999999999" customHeight="1" x14ac:dyDescent="0.25">
      <c r="A2788" s="553">
        <v>36348</v>
      </c>
      <c r="B2788" s="555">
        <v>1772.69</v>
      </c>
    </row>
    <row r="2789" spans="1:2" ht="16.149999999999999" customHeight="1" x14ac:dyDescent="0.25">
      <c r="A2789" s="553">
        <v>36349</v>
      </c>
      <c r="B2789" s="554">
        <v>1795.36</v>
      </c>
    </row>
    <row r="2790" spans="1:2" ht="16.149999999999999" customHeight="1" x14ac:dyDescent="0.25">
      <c r="A2790" s="553">
        <v>36350</v>
      </c>
      <c r="B2790" s="555">
        <v>1831.1</v>
      </c>
    </row>
    <row r="2791" spans="1:2" ht="16.149999999999999" customHeight="1" x14ac:dyDescent="0.25">
      <c r="A2791" s="553">
        <v>36351</v>
      </c>
      <c r="B2791" s="554">
        <v>1840.38</v>
      </c>
    </row>
    <row r="2792" spans="1:2" ht="16.149999999999999" customHeight="1" x14ac:dyDescent="0.25">
      <c r="A2792" s="553">
        <v>36352</v>
      </c>
      <c r="B2792" s="555">
        <v>1840.38</v>
      </c>
    </row>
    <row r="2793" spans="1:2" ht="16.149999999999999" customHeight="1" x14ac:dyDescent="0.25">
      <c r="A2793" s="553">
        <v>36353</v>
      </c>
      <c r="B2793" s="554">
        <v>1840.38</v>
      </c>
    </row>
    <row r="2794" spans="1:2" ht="16.149999999999999" customHeight="1" x14ac:dyDescent="0.25">
      <c r="A2794" s="553">
        <v>36354</v>
      </c>
      <c r="B2794" s="555">
        <v>1887.17</v>
      </c>
    </row>
    <row r="2795" spans="1:2" ht="16.149999999999999" customHeight="1" x14ac:dyDescent="0.25">
      <c r="A2795" s="553">
        <v>36355</v>
      </c>
      <c r="B2795" s="554">
        <v>1926.55</v>
      </c>
    </row>
    <row r="2796" spans="1:2" ht="16.149999999999999" customHeight="1" x14ac:dyDescent="0.25">
      <c r="A2796" s="553">
        <v>36356</v>
      </c>
      <c r="B2796" s="555">
        <v>1881.42</v>
      </c>
    </row>
    <row r="2797" spans="1:2" ht="16.149999999999999" customHeight="1" x14ac:dyDescent="0.25">
      <c r="A2797" s="553">
        <v>36357</v>
      </c>
      <c r="B2797" s="554">
        <v>1823.29</v>
      </c>
    </row>
    <row r="2798" spans="1:2" ht="16.149999999999999" customHeight="1" x14ac:dyDescent="0.25">
      <c r="A2798" s="553">
        <v>36358</v>
      </c>
      <c r="B2798" s="555">
        <v>1821.95</v>
      </c>
    </row>
    <row r="2799" spans="1:2" ht="16.149999999999999" customHeight="1" x14ac:dyDescent="0.25">
      <c r="A2799" s="553">
        <v>36359</v>
      </c>
      <c r="B2799" s="554">
        <v>1821.95</v>
      </c>
    </row>
    <row r="2800" spans="1:2" ht="16.149999999999999" customHeight="1" x14ac:dyDescent="0.25">
      <c r="A2800" s="553">
        <v>36360</v>
      </c>
      <c r="B2800" s="555">
        <v>1821.95</v>
      </c>
    </row>
    <row r="2801" spans="1:2" ht="16.149999999999999" customHeight="1" x14ac:dyDescent="0.25">
      <c r="A2801" s="553">
        <v>36361</v>
      </c>
      <c r="B2801" s="554">
        <v>1819.04</v>
      </c>
    </row>
    <row r="2802" spans="1:2" ht="16.149999999999999" customHeight="1" x14ac:dyDescent="0.25">
      <c r="A2802" s="553">
        <v>36362</v>
      </c>
      <c r="B2802" s="555">
        <v>1819.04</v>
      </c>
    </row>
    <row r="2803" spans="1:2" ht="16.149999999999999" customHeight="1" x14ac:dyDescent="0.25">
      <c r="A2803" s="553">
        <v>36363</v>
      </c>
      <c r="B2803" s="554">
        <v>1809.56</v>
      </c>
    </row>
    <row r="2804" spans="1:2" ht="16.149999999999999" customHeight="1" x14ac:dyDescent="0.25">
      <c r="A2804" s="553">
        <v>36364</v>
      </c>
      <c r="B2804" s="555">
        <v>1807.9</v>
      </c>
    </row>
    <row r="2805" spans="1:2" ht="16.149999999999999" customHeight="1" x14ac:dyDescent="0.25">
      <c r="A2805" s="553">
        <v>36365</v>
      </c>
      <c r="B2805" s="554">
        <v>1831.19</v>
      </c>
    </row>
    <row r="2806" spans="1:2" ht="16.149999999999999" customHeight="1" x14ac:dyDescent="0.25">
      <c r="A2806" s="553">
        <v>36366</v>
      </c>
      <c r="B2806" s="555">
        <v>1831.19</v>
      </c>
    </row>
    <row r="2807" spans="1:2" ht="16.149999999999999" customHeight="1" x14ac:dyDescent="0.25">
      <c r="A2807" s="553">
        <v>36367</v>
      </c>
      <c r="B2807" s="554">
        <v>1831.19</v>
      </c>
    </row>
    <row r="2808" spans="1:2" ht="16.149999999999999" customHeight="1" x14ac:dyDescent="0.25">
      <c r="A2808" s="553">
        <v>36368</v>
      </c>
      <c r="B2808" s="555">
        <v>1829.63</v>
      </c>
    </row>
    <row r="2809" spans="1:2" ht="16.149999999999999" customHeight="1" x14ac:dyDescent="0.25">
      <c r="A2809" s="553">
        <v>36369</v>
      </c>
      <c r="B2809" s="554">
        <v>1829.06</v>
      </c>
    </row>
    <row r="2810" spans="1:2" ht="16.149999999999999" customHeight="1" x14ac:dyDescent="0.25">
      <c r="A2810" s="553">
        <v>36370</v>
      </c>
      <c r="B2810" s="555">
        <v>1817.09</v>
      </c>
    </row>
    <row r="2811" spans="1:2" ht="16.149999999999999" customHeight="1" x14ac:dyDescent="0.25">
      <c r="A2811" s="553">
        <v>36371</v>
      </c>
      <c r="B2811" s="554">
        <v>1806.52</v>
      </c>
    </row>
    <row r="2812" spans="1:2" ht="16.149999999999999" customHeight="1" x14ac:dyDescent="0.25">
      <c r="A2812" s="553">
        <v>36372</v>
      </c>
      <c r="B2812" s="555">
        <v>1809.5</v>
      </c>
    </row>
    <row r="2813" spans="1:2" ht="16.149999999999999" customHeight="1" x14ac:dyDescent="0.25">
      <c r="A2813" s="553">
        <v>36373</v>
      </c>
      <c r="B2813" s="554">
        <v>1809.5</v>
      </c>
    </row>
    <row r="2814" spans="1:2" ht="16.149999999999999" customHeight="1" x14ac:dyDescent="0.25">
      <c r="A2814" s="553">
        <v>36374</v>
      </c>
      <c r="B2814" s="555">
        <v>1809.5</v>
      </c>
    </row>
    <row r="2815" spans="1:2" ht="16.149999999999999" customHeight="1" x14ac:dyDescent="0.25">
      <c r="A2815" s="553">
        <v>36375</v>
      </c>
      <c r="B2815" s="554">
        <v>1813.6</v>
      </c>
    </row>
    <row r="2816" spans="1:2" ht="16.149999999999999" customHeight="1" x14ac:dyDescent="0.25">
      <c r="A2816" s="553">
        <v>36376</v>
      </c>
      <c r="B2816" s="555">
        <v>1800.79</v>
      </c>
    </row>
    <row r="2817" spans="1:2" ht="16.149999999999999" customHeight="1" x14ac:dyDescent="0.25">
      <c r="A2817" s="553">
        <v>36377</v>
      </c>
      <c r="B2817" s="554">
        <v>1822.84</v>
      </c>
    </row>
    <row r="2818" spans="1:2" ht="16.149999999999999" customHeight="1" x14ac:dyDescent="0.25">
      <c r="A2818" s="553">
        <v>36378</v>
      </c>
      <c r="B2818" s="555">
        <v>1834.97</v>
      </c>
    </row>
    <row r="2819" spans="1:2" ht="16.149999999999999" customHeight="1" x14ac:dyDescent="0.25">
      <c r="A2819" s="553">
        <v>36379</v>
      </c>
      <c r="B2819" s="554">
        <v>1849.12</v>
      </c>
    </row>
    <row r="2820" spans="1:2" ht="16.149999999999999" customHeight="1" x14ac:dyDescent="0.25">
      <c r="A2820" s="553">
        <v>36380</v>
      </c>
      <c r="B2820" s="555">
        <v>1849.12</v>
      </c>
    </row>
    <row r="2821" spans="1:2" ht="16.149999999999999" customHeight="1" x14ac:dyDescent="0.25">
      <c r="A2821" s="553">
        <v>36381</v>
      </c>
      <c r="B2821" s="554">
        <v>1849.12</v>
      </c>
    </row>
    <row r="2822" spans="1:2" ht="16.149999999999999" customHeight="1" x14ac:dyDescent="0.25">
      <c r="A2822" s="553">
        <v>36382</v>
      </c>
      <c r="B2822" s="555">
        <v>1852.8</v>
      </c>
    </row>
    <row r="2823" spans="1:2" ht="16.149999999999999" customHeight="1" x14ac:dyDescent="0.25">
      <c r="A2823" s="553">
        <v>36383</v>
      </c>
      <c r="B2823" s="554">
        <v>1855.03</v>
      </c>
    </row>
    <row r="2824" spans="1:2" ht="16.149999999999999" customHeight="1" x14ac:dyDescent="0.25">
      <c r="A2824" s="553">
        <v>36384</v>
      </c>
      <c r="B2824" s="555">
        <v>1865.3</v>
      </c>
    </row>
    <row r="2825" spans="1:2" ht="16.149999999999999" customHeight="1" x14ac:dyDescent="0.25">
      <c r="A2825" s="553">
        <v>36385</v>
      </c>
      <c r="B2825" s="554">
        <v>1893.25</v>
      </c>
    </row>
    <row r="2826" spans="1:2" ht="16.149999999999999" customHeight="1" x14ac:dyDescent="0.25">
      <c r="A2826" s="553">
        <v>36386</v>
      </c>
      <c r="B2826" s="555">
        <v>1879.15</v>
      </c>
    </row>
    <row r="2827" spans="1:2" ht="16.149999999999999" customHeight="1" x14ac:dyDescent="0.25">
      <c r="A2827" s="553">
        <v>36387</v>
      </c>
      <c r="B2827" s="554">
        <v>1879.15</v>
      </c>
    </row>
    <row r="2828" spans="1:2" ht="16.149999999999999" customHeight="1" x14ac:dyDescent="0.25">
      <c r="A2828" s="553">
        <v>36388</v>
      </c>
      <c r="B2828" s="555">
        <v>1879.15</v>
      </c>
    </row>
    <row r="2829" spans="1:2" ht="16.149999999999999" customHeight="1" x14ac:dyDescent="0.25">
      <c r="A2829" s="553">
        <v>36389</v>
      </c>
      <c r="B2829" s="554">
        <v>1879.15</v>
      </c>
    </row>
    <row r="2830" spans="1:2" ht="16.149999999999999" customHeight="1" x14ac:dyDescent="0.25">
      <c r="A2830" s="553">
        <v>36390</v>
      </c>
      <c r="B2830" s="555">
        <v>1880.39</v>
      </c>
    </row>
    <row r="2831" spans="1:2" ht="16.149999999999999" customHeight="1" x14ac:dyDescent="0.25">
      <c r="A2831" s="553">
        <v>36391</v>
      </c>
      <c r="B2831" s="554">
        <v>1898.03</v>
      </c>
    </row>
    <row r="2832" spans="1:2" ht="16.149999999999999" customHeight="1" x14ac:dyDescent="0.25">
      <c r="A2832" s="553">
        <v>36392</v>
      </c>
      <c r="B2832" s="555">
        <v>1892.5</v>
      </c>
    </row>
    <row r="2833" spans="1:2" ht="16.149999999999999" customHeight="1" x14ac:dyDescent="0.25">
      <c r="A2833" s="553">
        <v>36393</v>
      </c>
      <c r="B2833" s="554">
        <v>1907.94</v>
      </c>
    </row>
    <row r="2834" spans="1:2" ht="16.149999999999999" customHeight="1" x14ac:dyDescent="0.25">
      <c r="A2834" s="553">
        <v>36394</v>
      </c>
      <c r="B2834" s="555">
        <v>1907.94</v>
      </c>
    </row>
    <row r="2835" spans="1:2" ht="16.149999999999999" customHeight="1" x14ac:dyDescent="0.25">
      <c r="A2835" s="553">
        <v>36395</v>
      </c>
      <c r="B2835" s="554">
        <v>1907.94</v>
      </c>
    </row>
    <row r="2836" spans="1:2" ht="16.149999999999999" customHeight="1" x14ac:dyDescent="0.25">
      <c r="A2836" s="553">
        <v>36396</v>
      </c>
      <c r="B2836" s="555">
        <v>1912.27</v>
      </c>
    </row>
    <row r="2837" spans="1:2" ht="16.149999999999999" customHeight="1" x14ac:dyDescent="0.25">
      <c r="A2837" s="553">
        <v>36397</v>
      </c>
      <c r="B2837" s="554">
        <v>1921.87</v>
      </c>
    </row>
    <row r="2838" spans="1:2" ht="16.149999999999999" customHeight="1" x14ac:dyDescent="0.25">
      <c r="A2838" s="553">
        <v>36398</v>
      </c>
      <c r="B2838" s="555">
        <v>1921.16</v>
      </c>
    </row>
    <row r="2839" spans="1:2" ht="16.149999999999999" customHeight="1" x14ac:dyDescent="0.25">
      <c r="A2839" s="553">
        <v>36399</v>
      </c>
      <c r="B2839" s="554">
        <v>1914.22</v>
      </c>
    </row>
    <row r="2840" spans="1:2" ht="16.149999999999999" customHeight="1" x14ac:dyDescent="0.25">
      <c r="A2840" s="553">
        <v>36400</v>
      </c>
      <c r="B2840" s="555">
        <v>1936.12</v>
      </c>
    </row>
    <row r="2841" spans="1:2" ht="16.149999999999999" customHeight="1" x14ac:dyDescent="0.25">
      <c r="A2841" s="553">
        <v>36401</v>
      </c>
      <c r="B2841" s="554">
        <v>1936.12</v>
      </c>
    </row>
    <row r="2842" spans="1:2" ht="16.149999999999999" customHeight="1" x14ac:dyDescent="0.25">
      <c r="A2842" s="553">
        <v>36402</v>
      </c>
      <c r="B2842" s="555">
        <v>1936.12</v>
      </c>
    </row>
    <row r="2843" spans="1:2" ht="16.149999999999999" customHeight="1" x14ac:dyDescent="0.25">
      <c r="A2843" s="553">
        <v>36403</v>
      </c>
      <c r="B2843" s="554">
        <v>1954.72</v>
      </c>
    </row>
    <row r="2844" spans="1:2" ht="16.149999999999999" customHeight="1" x14ac:dyDescent="0.25">
      <c r="A2844" s="553">
        <v>36404</v>
      </c>
      <c r="B2844" s="555">
        <v>1941.25</v>
      </c>
    </row>
    <row r="2845" spans="1:2" ht="16.149999999999999" customHeight="1" x14ac:dyDescent="0.25">
      <c r="A2845" s="553">
        <v>36405</v>
      </c>
      <c r="B2845" s="554">
        <v>1934.46</v>
      </c>
    </row>
    <row r="2846" spans="1:2" ht="16.149999999999999" customHeight="1" x14ac:dyDescent="0.25">
      <c r="A2846" s="553">
        <v>36406</v>
      </c>
      <c r="B2846" s="555">
        <v>1943.23</v>
      </c>
    </row>
    <row r="2847" spans="1:2" ht="16.149999999999999" customHeight="1" x14ac:dyDescent="0.25">
      <c r="A2847" s="553">
        <v>36407</v>
      </c>
      <c r="B2847" s="554">
        <v>1943.24</v>
      </c>
    </row>
    <row r="2848" spans="1:2" ht="16.149999999999999" customHeight="1" x14ac:dyDescent="0.25">
      <c r="A2848" s="553">
        <v>36408</v>
      </c>
      <c r="B2848" s="555">
        <v>1943.24</v>
      </c>
    </row>
    <row r="2849" spans="1:2" ht="16.149999999999999" customHeight="1" x14ac:dyDescent="0.25">
      <c r="A2849" s="553">
        <v>36409</v>
      </c>
      <c r="B2849" s="554">
        <v>1943.24</v>
      </c>
    </row>
    <row r="2850" spans="1:2" ht="16.149999999999999" customHeight="1" x14ac:dyDescent="0.25">
      <c r="A2850" s="553">
        <v>36410</v>
      </c>
      <c r="B2850" s="555">
        <v>1947.31</v>
      </c>
    </row>
    <row r="2851" spans="1:2" ht="16.149999999999999" customHeight="1" x14ac:dyDescent="0.25">
      <c r="A2851" s="553">
        <v>36411</v>
      </c>
      <c r="B2851" s="554">
        <v>1969.82</v>
      </c>
    </row>
    <row r="2852" spans="1:2" ht="16.149999999999999" customHeight="1" x14ac:dyDescent="0.25">
      <c r="A2852" s="553">
        <v>36412</v>
      </c>
      <c r="B2852" s="555">
        <v>1972.35</v>
      </c>
    </row>
    <row r="2853" spans="1:2" ht="16.149999999999999" customHeight="1" x14ac:dyDescent="0.25">
      <c r="A2853" s="553">
        <v>36413</v>
      </c>
      <c r="B2853" s="554">
        <v>1976.07</v>
      </c>
    </row>
    <row r="2854" spans="1:2" ht="16.149999999999999" customHeight="1" x14ac:dyDescent="0.25">
      <c r="A2854" s="553">
        <v>36414</v>
      </c>
      <c r="B2854" s="555">
        <v>1981.41</v>
      </c>
    </row>
    <row r="2855" spans="1:2" ht="16.149999999999999" customHeight="1" x14ac:dyDescent="0.25">
      <c r="A2855" s="553">
        <v>36415</v>
      </c>
      <c r="B2855" s="554">
        <v>1981.41</v>
      </c>
    </row>
    <row r="2856" spans="1:2" ht="16.149999999999999" customHeight="1" x14ac:dyDescent="0.25">
      <c r="A2856" s="553">
        <v>36416</v>
      </c>
      <c r="B2856" s="555">
        <v>1981.41</v>
      </c>
    </row>
    <row r="2857" spans="1:2" ht="16.149999999999999" customHeight="1" x14ac:dyDescent="0.25">
      <c r="A2857" s="553">
        <v>36417</v>
      </c>
      <c r="B2857" s="554">
        <v>1977.85</v>
      </c>
    </row>
    <row r="2858" spans="1:2" ht="16.149999999999999" customHeight="1" x14ac:dyDescent="0.25">
      <c r="A2858" s="553">
        <v>36418</v>
      </c>
      <c r="B2858" s="555">
        <v>1970.54</v>
      </c>
    </row>
    <row r="2859" spans="1:2" ht="16.149999999999999" customHeight="1" x14ac:dyDescent="0.25">
      <c r="A2859" s="553">
        <v>36419</v>
      </c>
      <c r="B2859" s="554">
        <v>1967.58</v>
      </c>
    </row>
    <row r="2860" spans="1:2" ht="16.149999999999999" customHeight="1" x14ac:dyDescent="0.25">
      <c r="A2860" s="553">
        <v>36420</v>
      </c>
      <c r="B2860" s="555">
        <v>1977.52</v>
      </c>
    </row>
    <row r="2861" spans="1:2" ht="16.149999999999999" customHeight="1" x14ac:dyDescent="0.25">
      <c r="A2861" s="553">
        <v>36421</v>
      </c>
      <c r="B2861" s="554">
        <v>1987.08</v>
      </c>
    </row>
    <row r="2862" spans="1:2" ht="16.149999999999999" customHeight="1" x14ac:dyDescent="0.25">
      <c r="A2862" s="553">
        <v>36422</v>
      </c>
      <c r="B2862" s="555">
        <v>1987.08</v>
      </c>
    </row>
    <row r="2863" spans="1:2" ht="16.149999999999999" customHeight="1" x14ac:dyDescent="0.25">
      <c r="A2863" s="553">
        <v>36423</v>
      </c>
      <c r="B2863" s="554">
        <v>1987.08</v>
      </c>
    </row>
    <row r="2864" spans="1:2" ht="16.149999999999999" customHeight="1" x14ac:dyDescent="0.25">
      <c r="A2864" s="553">
        <v>36424</v>
      </c>
      <c r="B2864" s="555">
        <v>1981.64</v>
      </c>
    </row>
    <row r="2865" spans="1:2" ht="16.149999999999999" customHeight="1" x14ac:dyDescent="0.25">
      <c r="A2865" s="553">
        <v>36425</v>
      </c>
      <c r="B2865" s="554">
        <v>1975.46</v>
      </c>
    </row>
    <row r="2866" spans="1:2" ht="16.149999999999999" customHeight="1" x14ac:dyDescent="0.25">
      <c r="A2866" s="553">
        <v>36426</v>
      </c>
      <c r="B2866" s="555">
        <v>1992.36</v>
      </c>
    </row>
    <row r="2867" spans="1:2" ht="16.149999999999999" customHeight="1" x14ac:dyDescent="0.25">
      <c r="A2867" s="553">
        <v>36427</v>
      </c>
      <c r="B2867" s="554">
        <v>1994.86</v>
      </c>
    </row>
    <row r="2868" spans="1:2" ht="16.149999999999999" customHeight="1" x14ac:dyDescent="0.25">
      <c r="A2868" s="553">
        <v>36428</v>
      </c>
      <c r="B2868" s="555">
        <v>1995.64</v>
      </c>
    </row>
    <row r="2869" spans="1:2" ht="16.149999999999999" customHeight="1" x14ac:dyDescent="0.25">
      <c r="A2869" s="553">
        <v>36429</v>
      </c>
      <c r="B2869" s="554">
        <v>1995.64</v>
      </c>
    </row>
    <row r="2870" spans="1:2" ht="16.149999999999999" customHeight="1" x14ac:dyDescent="0.25">
      <c r="A2870" s="553">
        <v>36430</v>
      </c>
      <c r="B2870" s="555">
        <v>1995.64</v>
      </c>
    </row>
    <row r="2871" spans="1:2" ht="16.149999999999999" customHeight="1" x14ac:dyDescent="0.25">
      <c r="A2871" s="553">
        <v>36431</v>
      </c>
      <c r="B2871" s="554">
        <v>2013.24</v>
      </c>
    </row>
    <row r="2872" spans="1:2" ht="16.149999999999999" customHeight="1" x14ac:dyDescent="0.25">
      <c r="A2872" s="553">
        <v>36432</v>
      </c>
      <c r="B2872" s="555">
        <v>2003.82</v>
      </c>
    </row>
    <row r="2873" spans="1:2" ht="16.149999999999999" customHeight="1" x14ac:dyDescent="0.25">
      <c r="A2873" s="553">
        <v>36433</v>
      </c>
      <c r="B2873" s="554">
        <v>2017.27</v>
      </c>
    </row>
    <row r="2874" spans="1:2" ht="16.149999999999999" customHeight="1" x14ac:dyDescent="0.25">
      <c r="A2874" s="553">
        <v>36434</v>
      </c>
      <c r="B2874" s="555">
        <v>2015.15</v>
      </c>
    </row>
    <row r="2875" spans="1:2" ht="16.149999999999999" customHeight="1" x14ac:dyDescent="0.25">
      <c r="A2875" s="553">
        <v>36435</v>
      </c>
      <c r="B2875" s="554">
        <v>2004.22</v>
      </c>
    </row>
    <row r="2876" spans="1:2" ht="16.149999999999999" customHeight="1" x14ac:dyDescent="0.25">
      <c r="A2876" s="553">
        <v>36436</v>
      </c>
      <c r="B2876" s="555">
        <v>2004.22</v>
      </c>
    </row>
    <row r="2877" spans="1:2" ht="16.149999999999999" customHeight="1" x14ac:dyDescent="0.25">
      <c r="A2877" s="553">
        <v>36437</v>
      </c>
      <c r="B2877" s="554">
        <v>2004.22</v>
      </c>
    </row>
    <row r="2878" spans="1:2" ht="16.149999999999999" customHeight="1" x14ac:dyDescent="0.25">
      <c r="A2878" s="553">
        <v>36438</v>
      </c>
      <c r="B2878" s="555">
        <v>1992.65</v>
      </c>
    </row>
    <row r="2879" spans="1:2" ht="16.149999999999999" customHeight="1" x14ac:dyDescent="0.25">
      <c r="A2879" s="553">
        <v>36439</v>
      </c>
      <c r="B2879" s="554">
        <v>2000.48</v>
      </c>
    </row>
    <row r="2880" spans="1:2" ht="16.149999999999999" customHeight="1" x14ac:dyDescent="0.25">
      <c r="A2880" s="553">
        <v>36440</v>
      </c>
      <c r="B2880" s="555">
        <v>1995.71</v>
      </c>
    </row>
    <row r="2881" spans="1:2" ht="16.149999999999999" customHeight="1" x14ac:dyDescent="0.25">
      <c r="A2881" s="553">
        <v>36441</v>
      </c>
      <c r="B2881" s="554">
        <v>1993.18</v>
      </c>
    </row>
    <row r="2882" spans="1:2" ht="16.149999999999999" customHeight="1" x14ac:dyDescent="0.25">
      <c r="A2882" s="553">
        <v>36442</v>
      </c>
      <c r="B2882" s="555">
        <v>1992.74</v>
      </c>
    </row>
    <row r="2883" spans="1:2" ht="16.149999999999999" customHeight="1" x14ac:dyDescent="0.25">
      <c r="A2883" s="553">
        <v>36443</v>
      </c>
      <c r="B2883" s="554">
        <v>1992.74</v>
      </c>
    </row>
    <row r="2884" spans="1:2" ht="16.149999999999999" customHeight="1" x14ac:dyDescent="0.25">
      <c r="A2884" s="553">
        <v>36444</v>
      </c>
      <c r="B2884" s="555">
        <v>1992.74</v>
      </c>
    </row>
    <row r="2885" spans="1:2" ht="16.149999999999999" customHeight="1" x14ac:dyDescent="0.25">
      <c r="A2885" s="553">
        <v>36445</v>
      </c>
      <c r="B2885" s="554">
        <v>1992.03</v>
      </c>
    </row>
    <row r="2886" spans="1:2" ht="16.149999999999999" customHeight="1" x14ac:dyDescent="0.25">
      <c r="A2886" s="553">
        <v>36446</v>
      </c>
      <c r="B2886" s="555">
        <v>1988.7</v>
      </c>
    </row>
    <row r="2887" spans="1:2" ht="16.149999999999999" customHeight="1" x14ac:dyDescent="0.25">
      <c r="A2887" s="553">
        <v>36447</v>
      </c>
      <c r="B2887" s="554">
        <v>1981.14</v>
      </c>
    </row>
    <row r="2888" spans="1:2" ht="16.149999999999999" customHeight="1" x14ac:dyDescent="0.25">
      <c r="A2888" s="553">
        <v>36448</v>
      </c>
      <c r="B2888" s="555">
        <v>1975.8</v>
      </c>
    </row>
    <row r="2889" spans="1:2" ht="16.149999999999999" customHeight="1" x14ac:dyDescent="0.25">
      <c r="A2889" s="553">
        <v>36449</v>
      </c>
      <c r="B2889" s="554">
        <v>1977.04</v>
      </c>
    </row>
    <row r="2890" spans="1:2" ht="16.149999999999999" customHeight="1" x14ac:dyDescent="0.25">
      <c r="A2890" s="553">
        <v>36450</v>
      </c>
      <c r="B2890" s="555">
        <v>1977.04</v>
      </c>
    </row>
    <row r="2891" spans="1:2" ht="16.149999999999999" customHeight="1" x14ac:dyDescent="0.25">
      <c r="A2891" s="553">
        <v>36451</v>
      </c>
      <c r="B2891" s="554">
        <v>1977.04</v>
      </c>
    </row>
    <row r="2892" spans="1:2" ht="16.149999999999999" customHeight="1" x14ac:dyDescent="0.25">
      <c r="A2892" s="553">
        <v>36452</v>
      </c>
      <c r="B2892" s="555">
        <v>1977.04</v>
      </c>
    </row>
    <row r="2893" spans="1:2" ht="16.149999999999999" customHeight="1" x14ac:dyDescent="0.25">
      <c r="A2893" s="553">
        <v>36453</v>
      </c>
      <c r="B2893" s="554">
        <v>1965.92</v>
      </c>
    </row>
    <row r="2894" spans="1:2" ht="16.149999999999999" customHeight="1" x14ac:dyDescent="0.25">
      <c r="A2894" s="553">
        <v>36454</v>
      </c>
      <c r="B2894" s="555">
        <v>1957.53</v>
      </c>
    </row>
    <row r="2895" spans="1:2" ht="16.149999999999999" customHeight="1" x14ac:dyDescent="0.25">
      <c r="A2895" s="553">
        <v>36455</v>
      </c>
      <c r="B2895" s="554">
        <v>1946</v>
      </c>
    </row>
    <row r="2896" spans="1:2" ht="16.149999999999999" customHeight="1" x14ac:dyDescent="0.25">
      <c r="A2896" s="553">
        <v>36456</v>
      </c>
      <c r="B2896" s="555">
        <v>1946.24</v>
      </c>
    </row>
    <row r="2897" spans="1:2" ht="16.149999999999999" customHeight="1" x14ac:dyDescent="0.25">
      <c r="A2897" s="553">
        <v>36457</v>
      </c>
      <c r="B2897" s="554">
        <v>1946.24</v>
      </c>
    </row>
    <row r="2898" spans="1:2" ht="16.149999999999999" customHeight="1" x14ac:dyDescent="0.25">
      <c r="A2898" s="553">
        <v>36458</v>
      </c>
      <c r="B2898" s="555">
        <v>1946.24</v>
      </c>
    </row>
    <row r="2899" spans="1:2" ht="16.149999999999999" customHeight="1" x14ac:dyDescent="0.25">
      <c r="A2899" s="553">
        <v>36459</v>
      </c>
      <c r="B2899" s="554">
        <v>1949.33</v>
      </c>
    </row>
    <row r="2900" spans="1:2" ht="16.149999999999999" customHeight="1" x14ac:dyDescent="0.25">
      <c r="A2900" s="553">
        <v>36460</v>
      </c>
      <c r="B2900" s="555">
        <v>1966.07</v>
      </c>
    </row>
    <row r="2901" spans="1:2" ht="16.149999999999999" customHeight="1" x14ac:dyDescent="0.25">
      <c r="A2901" s="553">
        <v>36461</v>
      </c>
      <c r="B2901" s="554">
        <v>1968.9</v>
      </c>
    </row>
    <row r="2902" spans="1:2" ht="16.149999999999999" customHeight="1" x14ac:dyDescent="0.25">
      <c r="A2902" s="553">
        <v>36462</v>
      </c>
      <c r="B2902" s="555">
        <v>1965.44</v>
      </c>
    </row>
    <row r="2903" spans="1:2" ht="16.149999999999999" customHeight="1" x14ac:dyDescent="0.25">
      <c r="A2903" s="553">
        <v>36463</v>
      </c>
      <c r="B2903" s="554">
        <v>1971.59</v>
      </c>
    </row>
    <row r="2904" spans="1:2" ht="16.149999999999999" customHeight="1" x14ac:dyDescent="0.25">
      <c r="A2904" s="553">
        <v>36464</v>
      </c>
      <c r="B2904" s="555">
        <v>1971.59</v>
      </c>
    </row>
    <row r="2905" spans="1:2" ht="16.149999999999999" customHeight="1" x14ac:dyDescent="0.25">
      <c r="A2905" s="553">
        <v>36465</v>
      </c>
      <c r="B2905" s="554">
        <v>1971.59</v>
      </c>
    </row>
    <row r="2906" spans="1:2" ht="16.149999999999999" customHeight="1" x14ac:dyDescent="0.25">
      <c r="A2906" s="553">
        <v>36466</v>
      </c>
      <c r="B2906" s="555">
        <v>1971.59</v>
      </c>
    </row>
    <row r="2907" spans="1:2" ht="16.149999999999999" customHeight="1" x14ac:dyDescent="0.25">
      <c r="A2907" s="553">
        <v>36467</v>
      </c>
      <c r="B2907" s="554">
        <v>1966.5</v>
      </c>
    </row>
    <row r="2908" spans="1:2" ht="16.149999999999999" customHeight="1" x14ac:dyDescent="0.25">
      <c r="A2908" s="553">
        <v>36468</v>
      </c>
      <c r="B2908" s="555">
        <v>1960.7</v>
      </c>
    </row>
    <row r="2909" spans="1:2" ht="16.149999999999999" customHeight="1" x14ac:dyDescent="0.25">
      <c r="A2909" s="553">
        <v>36469</v>
      </c>
      <c r="B2909" s="554">
        <v>1962.16</v>
      </c>
    </row>
    <row r="2910" spans="1:2" ht="16.149999999999999" customHeight="1" x14ac:dyDescent="0.25">
      <c r="A2910" s="553">
        <v>36470</v>
      </c>
      <c r="B2910" s="555">
        <v>1959.46</v>
      </c>
    </row>
    <row r="2911" spans="1:2" ht="16.149999999999999" customHeight="1" x14ac:dyDescent="0.25">
      <c r="A2911" s="553">
        <v>36471</v>
      </c>
      <c r="B2911" s="554">
        <v>1959.46</v>
      </c>
    </row>
    <row r="2912" spans="1:2" ht="16.149999999999999" customHeight="1" x14ac:dyDescent="0.25">
      <c r="A2912" s="553">
        <v>36472</v>
      </c>
      <c r="B2912" s="555">
        <v>1959.46</v>
      </c>
    </row>
    <row r="2913" spans="1:2" ht="16.149999999999999" customHeight="1" x14ac:dyDescent="0.25">
      <c r="A2913" s="553">
        <v>36473</v>
      </c>
      <c r="B2913" s="554">
        <v>1954.56</v>
      </c>
    </row>
    <row r="2914" spans="1:2" ht="16.149999999999999" customHeight="1" x14ac:dyDescent="0.25">
      <c r="A2914" s="553">
        <v>36474</v>
      </c>
      <c r="B2914" s="555">
        <v>1948.05</v>
      </c>
    </row>
    <row r="2915" spans="1:2" ht="16.149999999999999" customHeight="1" x14ac:dyDescent="0.25">
      <c r="A2915" s="553">
        <v>36475</v>
      </c>
      <c r="B2915" s="554">
        <v>1951.11</v>
      </c>
    </row>
    <row r="2916" spans="1:2" ht="16.149999999999999" customHeight="1" x14ac:dyDescent="0.25">
      <c r="A2916" s="553">
        <v>36476</v>
      </c>
      <c r="B2916" s="555">
        <v>1958.41</v>
      </c>
    </row>
    <row r="2917" spans="1:2" ht="16.149999999999999" customHeight="1" x14ac:dyDescent="0.25">
      <c r="A2917" s="553">
        <v>36477</v>
      </c>
      <c r="B2917" s="554">
        <v>1961.8</v>
      </c>
    </row>
    <row r="2918" spans="1:2" ht="16.149999999999999" customHeight="1" x14ac:dyDescent="0.25">
      <c r="A2918" s="553">
        <v>36478</v>
      </c>
      <c r="B2918" s="555">
        <v>1961.8</v>
      </c>
    </row>
    <row r="2919" spans="1:2" ht="16.149999999999999" customHeight="1" x14ac:dyDescent="0.25">
      <c r="A2919" s="553">
        <v>36479</v>
      </c>
      <c r="B2919" s="554">
        <v>1961.8</v>
      </c>
    </row>
    <row r="2920" spans="1:2" ht="16.149999999999999" customHeight="1" x14ac:dyDescent="0.25">
      <c r="A2920" s="553">
        <v>36480</v>
      </c>
      <c r="B2920" s="555">
        <v>1961.8</v>
      </c>
    </row>
    <row r="2921" spans="1:2" ht="16.149999999999999" customHeight="1" x14ac:dyDescent="0.25">
      <c r="A2921" s="553">
        <v>36481</v>
      </c>
      <c r="B2921" s="554">
        <v>1961.7</v>
      </c>
    </row>
    <row r="2922" spans="1:2" ht="16.149999999999999" customHeight="1" x14ac:dyDescent="0.25">
      <c r="A2922" s="553">
        <v>36482</v>
      </c>
      <c r="B2922" s="555">
        <v>1946.27</v>
      </c>
    </row>
    <row r="2923" spans="1:2" ht="16.149999999999999" customHeight="1" x14ac:dyDescent="0.25">
      <c r="A2923" s="553">
        <v>36483</v>
      </c>
      <c r="B2923" s="554">
        <v>1927.47</v>
      </c>
    </row>
    <row r="2924" spans="1:2" ht="16.149999999999999" customHeight="1" x14ac:dyDescent="0.25">
      <c r="A2924" s="553">
        <v>36484</v>
      </c>
      <c r="B2924" s="555">
        <v>1925.11</v>
      </c>
    </row>
    <row r="2925" spans="1:2" ht="16.149999999999999" customHeight="1" x14ac:dyDescent="0.25">
      <c r="A2925" s="553">
        <v>36485</v>
      </c>
      <c r="B2925" s="554">
        <v>1925.11</v>
      </c>
    </row>
    <row r="2926" spans="1:2" ht="16.149999999999999" customHeight="1" x14ac:dyDescent="0.25">
      <c r="A2926" s="553">
        <v>36486</v>
      </c>
      <c r="B2926" s="555">
        <v>1925.11</v>
      </c>
    </row>
    <row r="2927" spans="1:2" ht="16.149999999999999" customHeight="1" x14ac:dyDescent="0.25">
      <c r="A2927" s="553">
        <v>36487</v>
      </c>
      <c r="B2927" s="554">
        <v>1935.48</v>
      </c>
    </row>
    <row r="2928" spans="1:2" ht="16.149999999999999" customHeight="1" x14ac:dyDescent="0.25">
      <c r="A2928" s="553">
        <v>36488</v>
      </c>
      <c r="B2928" s="555">
        <v>1925</v>
      </c>
    </row>
    <row r="2929" spans="1:2" ht="16.149999999999999" customHeight="1" x14ac:dyDescent="0.25">
      <c r="A2929" s="553">
        <v>36489</v>
      </c>
      <c r="B2929" s="554">
        <v>1912.86</v>
      </c>
    </row>
    <row r="2930" spans="1:2" ht="16.149999999999999" customHeight="1" x14ac:dyDescent="0.25">
      <c r="A2930" s="553">
        <v>36490</v>
      </c>
      <c r="B2930" s="555">
        <v>1918.85</v>
      </c>
    </row>
    <row r="2931" spans="1:2" ht="16.149999999999999" customHeight="1" x14ac:dyDescent="0.25">
      <c r="A2931" s="553">
        <v>36491</v>
      </c>
      <c r="B2931" s="554">
        <v>1921.93</v>
      </c>
    </row>
    <row r="2932" spans="1:2" ht="16.149999999999999" customHeight="1" x14ac:dyDescent="0.25">
      <c r="A2932" s="553">
        <v>36492</v>
      </c>
      <c r="B2932" s="555">
        <v>1921.93</v>
      </c>
    </row>
    <row r="2933" spans="1:2" ht="16.149999999999999" customHeight="1" x14ac:dyDescent="0.25">
      <c r="A2933" s="553">
        <v>36493</v>
      </c>
      <c r="B2933" s="554">
        <v>1921.93</v>
      </c>
    </row>
    <row r="2934" spans="1:2" ht="16.149999999999999" customHeight="1" x14ac:dyDescent="0.25">
      <c r="A2934" s="553">
        <v>36494</v>
      </c>
      <c r="B2934" s="555">
        <v>1923.77</v>
      </c>
    </row>
    <row r="2935" spans="1:2" ht="16.149999999999999" customHeight="1" x14ac:dyDescent="0.25">
      <c r="A2935" s="553">
        <v>36495</v>
      </c>
      <c r="B2935" s="554">
        <v>1922.47</v>
      </c>
    </row>
    <row r="2936" spans="1:2" ht="16.149999999999999" customHeight="1" x14ac:dyDescent="0.25">
      <c r="A2936" s="553">
        <v>36496</v>
      </c>
      <c r="B2936" s="555">
        <v>1918.63</v>
      </c>
    </row>
    <row r="2937" spans="1:2" ht="16.149999999999999" customHeight="1" x14ac:dyDescent="0.25">
      <c r="A2937" s="553">
        <v>36497</v>
      </c>
      <c r="B2937" s="554">
        <v>1911.35</v>
      </c>
    </row>
    <row r="2938" spans="1:2" ht="16.149999999999999" customHeight="1" x14ac:dyDescent="0.25">
      <c r="A2938" s="553">
        <v>36498</v>
      </c>
      <c r="B2938" s="555">
        <v>1903.8</v>
      </c>
    </row>
    <row r="2939" spans="1:2" ht="16.149999999999999" customHeight="1" x14ac:dyDescent="0.25">
      <c r="A2939" s="553">
        <v>36499</v>
      </c>
      <c r="B2939" s="554">
        <v>1903.8</v>
      </c>
    </row>
    <row r="2940" spans="1:2" ht="16.149999999999999" customHeight="1" x14ac:dyDescent="0.25">
      <c r="A2940" s="553">
        <v>36500</v>
      </c>
      <c r="B2940" s="555">
        <v>1903.8</v>
      </c>
    </row>
    <row r="2941" spans="1:2" ht="16.149999999999999" customHeight="1" x14ac:dyDescent="0.25">
      <c r="A2941" s="553">
        <v>36501</v>
      </c>
      <c r="B2941" s="554">
        <v>1886.46</v>
      </c>
    </row>
    <row r="2942" spans="1:2" ht="16.149999999999999" customHeight="1" x14ac:dyDescent="0.25">
      <c r="A2942" s="553">
        <v>36502</v>
      </c>
      <c r="B2942" s="555">
        <v>1888.99</v>
      </c>
    </row>
    <row r="2943" spans="1:2" ht="16.149999999999999" customHeight="1" x14ac:dyDescent="0.25">
      <c r="A2943" s="553">
        <v>36503</v>
      </c>
      <c r="B2943" s="554">
        <v>1888.99</v>
      </c>
    </row>
    <row r="2944" spans="1:2" ht="16.149999999999999" customHeight="1" x14ac:dyDescent="0.25">
      <c r="A2944" s="553">
        <v>36504</v>
      </c>
      <c r="B2944" s="555">
        <v>1906.91</v>
      </c>
    </row>
    <row r="2945" spans="1:2" ht="16.149999999999999" customHeight="1" x14ac:dyDescent="0.25">
      <c r="A2945" s="553">
        <v>36505</v>
      </c>
      <c r="B2945" s="554">
        <v>1900.22</v>
      </c>
    </row>
    <row r="2946" spans="1:2" ht="16.149999999999999" customHeight="1" x14ac:dyDescent="0.25">
      <c r="A2946" s="553">
        <v>36506</v>
      </c>
      <c r="B2946" s="555">
        <v>1900.22</v>
      </c>
    </row>
    <row r="2947" spans="1:2" ht="16.149999999999999" customHeight="1" x14ac:dyDescent="0.25">
      <c r="A2947" s="553">
        <v>36507</v>
      </c>
      <c r="B2947" s="554">
        <v>1900.22</v>
      </c>
    </row>
    <row r="2948" spans="1:2" ht="16.149999999999999" customHeight="1" x14ac:dyDescent="0.25">
      <c r="A2948" s="553">
        <v>36508</v>
      </c>
      <c r="B2948" s="555">
        <v>1905.5</v>
      </c>
    </row>
    <row r="2949" spans="1:2" ht="16.149999999999999" customHeight="1" x14ac:dyDescent="0.25">
      <c r="A2949" s="553">
        <v>36509</v>
      </c>
      <c r="B2949" s="554">
        <v>1891.67</v>
      </c>
    </row>
    <row r="2950" spans="1:2" ht="16.149999999999999" customHeight="1" x14ac:dyDescent="0.25">
      <c r="A2950" s="553">
        <v>36510</v>
      </c>
      <c r="B2950" s="555">
        <v>1874.14</v>
      </c>
    </row>
    <row r="2951" spans="1:2" ht="16.149999999999999" customHeight="1" x14ac:dyDescent="0.25">
      <c r="A2951" s="553">
        <v>36511</v>
      </c>
      <c r="B2951" s="554">
        <v>1879.55</v>
      </c>
    </row>
    <row r="2952" spans="1:2" ht="16.149999999999999" customHeight="1" x14ac:dyDescent="0.25">
      <c r="A2952" s="553">
        <v>36512</v>
      </c>
      <c r="B2952" s="555">
        <v>1867.02</v>
      </c>
    </row>
    <row r="2953" spans="1:2" ht="16.149999999999999" customHeight="1" x14ac:dyDescent="0.25">
      <c r="A2953" s="553">
        <v>36513</v>
      </c>
      <c r="B2953" s="554">
        <v>1867.02</v>
      </c>
    </row>
    <row r="2954" spans="1:2" ht="16.149999999999999" customHeight="1" x14ac:dyDescent="0.25">
      <c r="A2954" s="553">
        <v>36514</v>
      </c>
      <c r="B2954" s="555">
        <v>1867.02</v>
      </c>
    </row>
    <row r="2955" spans="1:2" ht="16.149999999999999" customHeight="1" x14ac:dyDescent="0.25">
      <c r="A2955" s="553">
        <v>36515</v>
      </c>
      <c r="B2955" s="554">
        <v>1868.47</v>
      </c>
    </row>
    <row r="2956" spans="1:2" ht="16.149999999999999" customHeight="1" x14ac:dyDescent="0.25">
      <c r="A2956" s="553">
        <v>36516</v>
      </c>
      <c r="B2956" s="555">
        <v>1884.64</v>
      </c>
    </row>
    <row r="2957" spans="1:2" ht="16.149999999999999" customHeight="1" x14ac:dyDescent="0.25">
      <c r="A2957" s="553">
        <v>36517</v>
      </c>
      <c r="B2957" s="554">
        <v>1886.27</v>
      </c>
    </row>
    <row r="2958" spans="1:2" ht="16.149999999999999" customHeight="1" x14ac:dyDescent="0.25">
      <c r="A2958" s="553">
        <v>36518</v>
      </c>
      <c r="B2958" s="555">
        <v>1874.77</v>
      </c>
    </row>
    <row r="2959" spans="1:2" ht="16.149999999999999" customHeight="1" x14ac:dyDescent="0.25">
      <c r="A2959" s="553">
        <v>36519</v>
      </c>
      <c r="B2959" s="554">
        <v>1874.58</v>
      </c>
    </row>
    <row r="2960" spans="1:2" ht="16.149999999999999" customHeight="1" x14ac:dyDescent="0.25">
      <c r="A2960" s="553">
        <v>36520</v>
      </c>
      <c r="B2960" s="555">
        <v>1874.58</v>
      </c>
    </row>
    <row r="2961" spans="1:2" ht="16.149999999999999" customHeight="1" x14ac:dyDescent="0.25">
      <c r="A2961" s="553">
        <v>36521</v>
      </c>
      <c r="B2961" s="554">
        <v>1874.58</v>
      </c>
    </row>
    <row r="2962" spans="1:2" ht="16.149999999999999" customHeight="1" x14ac:dyDescent="0.25">
      <c r="A2962" s="553">
        <v>36522</v>
      </c>
      <c r="B2962" s="555">
        <v>1870.65</v>
      </c>
    </row>
    <row r="2963" spans="1:2" ht="16.149999999999999" customHeight="1" x14ac:dyDescent="0.25">
      <c r="A2963" s="553">
        <v>36523</v>
      </c>
      <c r="B2963" s="554">
        <v>1867.82</v>
      </c>
    </row>
    <row r="2964" spans="1:2" ht="16.149999999999999" customHeight="1" x14ac:dyDescent="0.25">
      <c r="A2964" s="553">
        <v>36524</v>
      </c>
      <c r="B2964" s="555">
        <v>1873.77</v>
      </c>
    </row>
    <row r="2965" spans="1:2" ht="16.149999999999999" customHeight="1" x14ac:dyDescent="0.25">
      <c r="A2965" s="553">
        <v>36525</v>
      </c>
      <c r="B2965" s="554">
        <v>1873.77</v>
      </c>
    </row>
    <row r="2966" spans="1:2" ht="16.149999999999999" customHeight="1" x14ac:dyDescent="0.25">
      <c r="A2966" s="553">
        <v>36526</v>
      </c>
      <c r="B2966" s="555">
        <v>1873.77</v>
      </c>
    </row>
    <row r="2967" spans="1:2" ht="16.149999999999999" customHeight="1" x14ac:dyDescent="0.25">
      <c r="A2967" s="553">
        <v>36527</v>
      </c>
      <c r="B2967" s="554">
        <v>1873.77</v>
      </c>
    </row>
    <row r="2968" spans="1:2" ht="16.149999999999999" customHeight="1" x14ac:dyDescent="0.25">
      <c r="A2968" s="553">
        <v>36528</v>
      </c>
      <c r="B2968" s="555">
        <v>1873.77</v>
      </c>
    </row>
    <row r="2969" spans="1:2" ht="16.149999999999999" customHeight="1" x14ac:dyDescent="0.25">
      <c r="A2969" s="553">
        <v>36529</v>
      </c>
      <c r="B2969" s="554">
        <v>1874.35</v>
      </c>
    </row>
    <row r="2970" spans="1:2" ht="16.149999999999999" customHeight="1" x14ac:dyDescent="0.25">
      <c r="A2970" s="553">
        <v>36530</v>
      </c>
      <c r="B2970" s="555">
        <v>1895.97</v>
      </c>
    </row>
    <row r="2971" spans="1:2" ht="16.149999999999999" customHeight="1" x14ac:dyDescent="0.25">
      <c r="A2971" s="553">
        <v>36531</v>
      </c>
      <c r="B2971" s="554">
        <v>1912.69</v>
      </c>
    </row>
    <row r="2972" spans="1:2" ht="16.149999999999999" customHeight="1" x14ac:dyDescent="0.25">
      <c r="A2972" s="553">
        <v>36532</v>
      </c>
      <c r="B2972" s="555">
        <v>1911.33</v>
      </c>
    </row>
    <row r="2973" spans="1:2" ht="16.149999999999999" customHeight="1" x14ac:dyDescent="0.25">
      <c r="A2973" s="553">
        <v>36533</v>
      </c>
      <c r="B2973" s="554">
        <v>1900.14</v>
      </c>
    </row>
    <row r="2974" spans="1:2" ht="16.149999999999999" customHeight="1" x14ac:dyDescent="0.25">
      <c r="A2974" s="553">
        <v>36534</v>
      </c>
      <c r="B2974" s="555">
        <v>1900.14</v>
      </c>
    </row>
    <row r="2975" spans="1:2" ht="16.149999999999999" customHeight="1" x14ac:dyDescent="0.25">
      <c r="A2975" s="553">
        <v>36535</v>
      </c>
      <c r="B2975" s="554">
        <v>1900.14</v>
      </c>
    </row>
    <row r="2976" spans="1:2" ht="16.149999999999999" customHeight="1" x14ac:dyDescent="0.25">
      <c r="A2976" s="553">
        <v>36536</v>
      </c>
      <c r="B2976" s="555">
        <v>1900.14</v>
      </c>
    </row>
    <row r="2977" spans="1:2" ht="16.149999999999999" customHeight="1" x14ac:dyDescent="0.25">
      <c r="A2977" s="553">
        <v>36537</v>
      </c>
      <c r="B2977" s="554">
        <v>1902.25</v>
      </c>
    </row>
    <row r="2978" spans="1:2" ht="16.149999999999999" customHeight="1" x14ac:dyDescent="0.25">
      <c r="A2978" s="553">
        <v>36538</v>
      </c>
      <c r="B2978" s="555">
        <v>1904.54</v>
      </c>
    </row>
    <row r="2979" spans="1:2" ht="16.149999999999999" customHeight="1" x14ac:dyDescent="0.25">
      <c r="A2979" s="553">
        <v>36539</v>
      </c>
      <c r="B2979" s="554">
        <v>1917.38</v>
      </c>
    </row>
    <row r="2980" spans="1:2" ht="16.149999999999999" customHeight="1" x14ac:dyDescent="0.25">
      <c r="A2980" s="553">
        <v>36540</v>
      </c>
      <c r="B2980" s="555">
        <v>1920.83</v>
      </c>
    </row>
    <row r="2981" spans="1:2" ht="16.149999999999999" customHeight="1" x14ac:dyDescent="0.25">
      <c r="A2981" s="553">
        <v>36541</v>
      </c>
      <c r="B2981" s="554">
        <v>1920.83</v>
      </c>
    </row>
    <row r="2982" spans="1:2" ht="16.149999999999999" customHeight="1" x14ac:dyDescent="0.25">
      <c r="A2982" s="553">
        <v>36542</v>
      </c>
      <c r="B2982" s="555">
        <v>1920.83</v>
      </c>
    </row>
    <row r="2983" spans="1:2" ht="16.149999999999999" customHeight="1" x14ac:dyDescent="0.25">
      <c r="A2983" s="553">
        <v>36543</v>
      </c>
      <c r="B2983" s="554">
        <v>1919.21</v>
      </c>
    </row>
    <row r="2984" spans="1:2" ht="16.149999999999999" customHeight="1" x14ac:dyDescent="0.25">
      <c r="A2984" s="553">
        <v>36544</v>
      </c>
      <c r="B2984" s="555">
        <v>1928.51</v>
      </c>
    </row>
    <row r="2985" spans="1:2" ht="16.149999999999999" customHeight="1" x14ac:dyDescent="0.25">
      <c r="A2985" s="553">
        <v>36545</v>
      </c>
      <c r="B2985" s="554">
        <v>1945.17</v>
      </c>
    </row>
    <row r="2986" spans="1:2" ht="16.149999999999999" customHeight="1" x14ac:dyDescent="0.25">
      <c r="A2986" s="553">
        <v>36546</v>
      </c>
      <c r="B2986" s="555">
        <v>1938.84</v>
      </c>
    </row>
    <row r="2987" spans="1:2" ht="16.149999999999999" customHeight="1" x14ac:dyDescent="0.25">
      <c r="A2987" s="553">
        <v>36547</v>
      </c>
      <c r="B2987" s="554">
        <v>1931.97</v>
      </c>
    </row>
    <row r="2988" spans="1:2" ht="16.149999999999999" customHeight="1" x14ac:dyDescent="0.25">
      <c r="A2988" s="553">
        <v>36548</v>
      </c>
      <c r="B2988" s="555">
        <v>1931.97</v>
      </c>
    </row>
    <row r="2989" spans="1:2" ht="16.149999999999999" customHeight="1" x14ac:dyDescent="0.25">
      <c r="A2989" s="553">
        <v>36549</v>
      </c>
      <c r="B2989" s="554">
        <v>1931.97</v>
      </c>
    </row>
    <row r="2990" spans="1:2" ht="16.149999999999999" customHeight="1" x14ac:dyDescent="0.25">
      <c r="A2990" s="553">
        <v>36550</v>
      </c>
      <c r="B2990" s="555">
        <v>1943.88</v>
      </c>
    </row>
    <row r="2991" spans="1:2" ht="16.149999999999999" customHeight="1" x14ac:dyDescent="0.25">
      <c r="A2991" s="553">
        <v>36551</v>
      </c>
      <c r="B2991" s="554">
        <v>1939.63</v>
      </c>
    </row>
    <row r="2992" spans="1:2" ht="16.149999999999999" customHeight="1" x14ac:dyDescent="0.25">
      <c r="A2992" s="553">
        <v>36552</v>
      </c>
      <c r="B2992" s="555">
        <v>1958.17</v>
      </c>
    </row>
    <row r="2993" spans="1:2" ht="16.149999999999999" customHeight="1" x14ac:dyDescent="0.25">
      <c r="A2993" s="553">
        <v>36553</v>
      </c>
      <c r="B2993" s="554">
        <v>1976.14</v>
      </c>
    </row>
    <row r="2994" spans="1:2" ht="16.149999999999999" customHeight="1" x14ac:dyDescent="0.25">
      <c r="A2994" s="553">
        <v>36554</v>
      </c>
      <c r="B2994" s="555">
        <v>1976.72</v>
      </c>
    </row>
    <row r="2995" spans="1:2" ht="16.149999999999999" customHeight="1" x14ac:dyDescent="0.25">
      <c r="A2995" s="553">
        <v>36555</v>
      </c>
      <c r="B2995" s="554">
        <v>1976.72</v>
      </c>
    </row>
    <row r="2996" spans="1:2" ht="16.149999999999999" customHeight="1" x14ac:dyDescent="0.25">
      <c r="A2996" s="553">
        <v>36556</v>
      </c>
      <c r="B2996" s="555">
        <v>1976.72</v>
      </c>
    </row>
    <row r="2997" spans="1:2" ht="16.149999999999999" customHeight="1" x14ac:dyDescent="0.25">
      <c r="A2997" s="553">
        <v>36557</v>
      </c>
      <c r="B2997" s="554">
        <v>1973.36</v>
      </c>
    </row>
    <row r="2998" spans="1:2" ht="16.149999999999999" customHeight="1" x14ac:dyDescent="0.25">
      <c r="A2998" s="553">
        <v>36558</v>
      </c>
      <c r="B2998" s="555">
        <v>1970.61</v>
      </c>
    </row>
    <row r="2999" spans="1:2" ht="16.149999999999999" customHeight="1" x14ac:dyDescent="0.25">
      <c r="A2999" s="553">
        <v>36559</v>
      </c>
      <c r="B2999" s="554">
        <v>1965.61</v>
      </c>
    </row>
    <row r="3000" spans="1:2" ht="16.149999999999999" customHeight="1" x14ac:dyDescent="0.25">
      <c r="A3000" s="553">
        <v>36560</v>
      </c>
      <c r="B3000" s="555">
        <v>1947.55</v>
      </c>
    </row>
    <row r="3001" spans="1:2" ht="16.149999999999999" customHeight="1" x14ac:dyDescent="0.25">
      <c r="A3001" s="553">
        <v>36561</v>
      </c>
      <c r="B3001" s="554">
        <v>1948.6</v>
      </c>
    </row>
    <row r="3002" spans="1:2" ht="16.149999999999999" customHeight="1" x14ac:dyDescent="0.25">
      <c r="A3002" s="553">
        <v>36562</v>
      </c>
      <c r="B3002" s="555">
        <v>1948.6</v>
      </c>
    </row>
    <row r="3003" spans="1:2" ht="16.149999999999999" customHeight="1" x14ac:dyDescent="0.25">
      <c r="A3003" s="553">
        <v>36563</v>
      </c>
      <c r="B3003" s="554">
        <v>1948.6</v>
      </c>
    </row>
    <row r="3004" spans="1:2" ht="16.149999999999999" customHeight="1" x14ac:dyDescent="0.25">
      <c r="A3004" s="553">
        <v>36564</v>
      </c>
      <c r="B3004" s="555">
        <v>1950.59</v>
      </c>
    </row>
    <row r="3005" spans="1:2" ht="16.149999999999999" customHeight="1" x14ac:dyDescent="0.25">
      <c r="A3005" s="553">
        <v>36565</v>
      </c>
      <c r="B3005" s="554">
        <v>1949.54</v>
      </c>
    </row>
    <row r="3006" spans="1:2" ht="16.149999999999999" customHeight="1" x14ac:dyDescent="0.25">
      <c r="A3006" s="553">
        <v>36566</v>
      </c>
      <c r="B3006" s="555">
        <v>1946.51</v>
      </c>
    </row>
    <row r="3007" spans="1:2" ht="16.149999999999999" customHeight="1" x14ac:dyDescent="0.25">
      <c r="A3007" s="553">
        <v>36567</v>
      </c>
      <c r="B3007" s="554">
        <v>1952.29</v>
      </c>
    </row>
    <row r="3008" spans="1:2" ht="16.149999999999999" customHeight="1" x14ac:dyDescent="0.25">
      <c r="A3008" s="553">
        <v>36568</v>
      </c>
      <c r="B3008" s="555">
        <v>1948.16</v>
      </c>
    </row>
    <row r="3009" spans="1:2" ht="16.149999999999999" customHeight="1" x14ac:dyDescent="0.25">
      <c r="A3009" s="553">
        <v>36569</v>
      </c>
      <c r="B3009" s="554">
        <v>1948.16</v>
      </c>
    </row>
    <row r="3010" spans="1:2" ht="16.149999999999999" customHeight="1" x14ac:dyDescent="0.25">
      <c r="A3010" s="553">
        <v>36570</v>
      </c>
      <c r="B3010" s="555">
        <v>1948.16</v>
      </c>
    </row>
    <row r="3011" spans="1:2" ht="16.149999999999999" customHeight="1" x14ac:dyDescent="0.25">
      <c r="A3011" s="553">
        <v>36571</v>
      </c>
      <c r="B3011" s="554">
        <v>1950.77</v>
      </c>
    </row>
    <row r="3012" spans="1:2" ht="16.149999999999999" customHeight="1" x14ac:dyDescent="0.25">
      <c r="A3012" s="553">
        <v>36572</v>
      </c>
      <c r="B3012" s="555">
        <v>1949.61</v>
      </c>
    </row>
    <row r="3013" spans="1:2" ht="16.149999999999999" customHeight="1" x14ac:dyDescent="0.25">
      <c r="A3013" s="553">
        <v>36573</v>
      </c>
      <c r="B3013" s="554">
        <v>1946.79</v>
      </c>
    </row>
    <row r="3014" spans="1:2" ht="16.149999999999999" customHeight="1" x14ac:dyDescent="0.25">
      <c r="A3014" s="553">
        <v>36574</v>
      </c>
      <c r="B3014" s="555">
        <v>1945.31</v>
      </c>
    </row>
    <row r="3015" spans="1:2" ht="16.149999999999999" customHeight="1" x14ac:dyDescent="0.25">
      <c r="A3015" s="553">
        <v>36575</v>
      </c>
      <c r="B3015" s="554">
        <v>1947.41</v>
      </c>
    </row>
    <row r="3016" spans="1:2" ht="16.149999999999999" customHeight="1" x14ac:dyDescent="0.25">
      <c r="A3016" s="553">
        <v>36576</v>
      </c>
      <c r="B3016" s="555">
        <v>1947.41</v>
      </c>
    </row>
    <row r="3017" spans="1:2" ht="16.149999999999999" customHeight="1" x14ac:dyDescent="0.25">
      <c r="A3017" s="553">
        <v>36577</v>
      </c>
      <c r="B3017" s="554">
        <v>1947.41</v>
      </c>
    </row>
    <row r="3018" spans="1:2" ht="16.149999999999999" customHeight="1" x14ac:dyDescent="0.25">
      <c r="A3018" s="553">
        <v>36578</v>
      </c>
      <c r="B3018" s="555">
        <v>1943.83</v>
      </c>
    </row>
    <row r="3019" spans="1:2" ht="16.149999999999999" customHeight="1" x14ac:dyDescent="0.25">
      <c r="A3019" s="553">
        <v>36579</v>
      </c>
      <c r="B3019" s="554">
        <v>1941.54</v>
      </c>
    </row>
    <row r="3020" spans="1:2" ht="16.149999999999999" customHeight="1" x14ac:dyDescent="0.25">
      <c r="A3020" s="553">
        <v>36580</v>
      </c>
      <c r="B3020" s="555">
        <v>1944.18</v>
      </c>
    </row>
    <row r="3021" spans="1:2" ht="16.149999999999999" customHeight="1" x14ac:dyDescent="0.25">
      <c r="A3021" s="553">
        <v>36581</v>
      </c>
      <c r="B3021" s="554">
        <v>1947.72</v>
      </c>
    </row>
    <row r="3022" spans="1:2" ht="16.149999999999999" customHeight="1" x14ac:dyDescent="0.25">
      <c r="A3022" s="553">
        <v>36582</v>
      </c>
      <c r="B3022" s="555">
        <v>1947.28</v>
      </c>
    </row>
    <row r="3023" spans="1:2" ht="16.149999999999999" customHeight="1" x14ac:dyDescent="0.25">
      <c r="A3023" s="553">
        <v>36583</v>
      </c>
      <c r="B3023" s="554">
        <v>1947.28</v>
      </c>
    </row>
    <row r="3024" spans="1:2" ht="16.149999999999999" customHeight="1" x14ac:dyDescent="0.25">
      <c r="A3024" s="553">
        <v>36584</v>
      </c>
      <c r="B3024" s="555">
        <v>1947.28</v>
      </c>
    </row>
    <row r="3025" spans="1:2" ht="16.149999999999999" customHeight="1" x14ac:dyDescent="0.25">
      <c r="A3025" s="553">
        <v>36585</v>
      </c>
      <c r="B3025" s="554">
        <v>1946.17</v>
      </c>
    </row>
    <row r="3026" spans="1:2" ht="16.149999999999999" customHeight="1" x14ac:dyDescent="0.25">
      <c r="A3026" s="553">
        <v>36586</v>
      </c>
      <c r="B3026" s="555">
        <v>1948.05</v>
      </c>
    </row>
    <row r="3027" spans="1:2" ht="16.149999999999999" customHeight="1" x14ac:dyDescent="0.25">
      <c r="A3027" s="553">
        <v>36587</v>
      </c>
      <c r="B3027" s="554">
        <v>1950.88</v>
      </c>
    </row>
    <row r="3028" spans="1:2" ht="16.149999999999999" customHeight="1" x14ac:dyDescent="0.25">
      <c r="A3028" s="553">
        <v>36588</v>
      </c>
      <c r="B3028" s="555">
        <v>1956.8</v>
      </c>
    </row>
    <row r="3029" spans="1:2" ht="16.149999999999999" customHeight="1" x14ac:dyDescent="0.25">
      <c r="A3029" s="553">
        <v>36589</v>
      </c>
      <c r="B3029" s="554">
        <v>1961.16</v>
      </c>
    </row>
    <row r="3030" spans="1:2" ht="16.149999999999999" customHeight="1" x14ac:dyDescent="0.25">
      <c r="A3030" s="553">
        <v>36590</v>
      </c>
      <c r="B3030" s="555">
        <v>1961.16</v>
      </c>
    </row>
    <row r="3031" spans="1:2" ht="16.149999999999999" customHeight="1" x14ac:dyDescent="0.25">
      <c r="A3031" s="553">
        <v>36591</v>
      </c>
      <c r="B3031" s="554">
        <v>1961.16</v>
      </c>
    </row>
    <row r="3032" spans="1:2" ht="16.149999999999999" customHeight="1" x14ac:dyDescent="0.25">
      <c r="A3032" s="553">
        <v>36592</v>
      </c>
      <c r="B3032" s="555">
        <v>1965.63</v>
      </c>
    </row>
    <row r="3033" spans="1:2" ht="16.149999999999999" customHeight="1" x14ac:dyDescent="0.25">
      <c r="A3033" s="553">
        <v>36593</v>
      </c>
      <c r="B3033" s="554">
        <v>1964.26</v>
      </c>
    </row>
    <row r="3034" spans="1:2" ht="16.149999999999999" customHeight="1" x14ac:dyDescent="0.25">
      <c r="A3034" s="553">
        <v>36594</v>
      </c>
      <c r="B3034" s="555">
        <v>1960.47</v>
      </c>
    </row>
    <row r="3035" spans="1:2" ht="16.149999999999999" customHeight="1" x14ac:dyDescent="0.25">
      <c r="A3035" s="553">
        <v>36595</v>
      </c>
      <c r="B3035" s="554">
        <v>1959.77</v>
      </c>
    </row>
    <row r="3036" spans="1:2" ht="16.149999999999999" customHeight="1" x14ac:dyDescent="0.25">
      <c r="A3036" s="553">
        <v>36596</v>
      </c>
      <c r="B3036" s="555">
        <v>1958.48</v>
      </c>
    </row>
    <row r="3037" spans="1:2" ht="16.149999999999999" customHeight="1" x14ac:dyDescent="0.25">
      <c r="A3037" s="553">
        <v>36597</v>
      </c>
      <c r="B3037" s="554">
        <v>1958.48</v>
      </c>
    </row>
    <row r="3038" spans="1:2" ht="16.149999999999999" customHeight="1" x14ac:dyDescent="0.25">
      <c r="A3038" s="553">
        <v>36598</v>
      </c>
      <c r="B3038" s="555">
        <v>1958.48</v>
      </c>
    </row>
    <row r="3039" spans="1:2" ht="16.149999999999999" customHeight="1" x14ac:dyDescent="0.25">
      <c r="A3039" s="553">
        <v>36599</v>
      </c>
      <c r="B3039" s="554">
        <v>1957.5</v>
      </c>
    </row>
    <row r="3040" spans="1:2" ht="16.149999999999999" customHeight="1" x14ac:dyDescent="0.25">
      <c r="A3040" s="553">
        <v>36600</v>
      </c>
      <c r="B3040" s="555">
        <v>1955.75</v>
      </c>
    </row>
    <row r="3041" spans="1:2" ht="16.149999999999999" customHeight="1" x14ac:dyDescent="0.25">
      <c r="A3041" s="553">
        <v>36601</v>
      </c>
      <c r="B3041" s="554">
        <v>1954.26</v>
      </c>
    </row>
    <row r="3042" spans="1:2" ht="16.149999999999999" customHeight="1" x14ac:dyDescent="0.25">
      <c r="A3042" s="553">
        <v>36602</v>
      </c>
      <c r="B3042" s="555">
        <v>1950.01</v>
      </c>
    </row>
    <row r="3043" spans="1:2" ht="16.149999999999999" customHeight="1" x14ac:dyDescent="0.25">
      <c r="A3043" s="553">
        <v>36603</v>
      </c>
      <c r="B3043" s="554">
        <v>1952.98</v>
      </c>
    </row>
    <row r="3044" spans="1:2" ht="16.149999999999999" customHeight="1" x14ac:dyDescent="0.25">
      <c r="A3044" s="553">
        <v>36604</v>
      </c>
      <c r="B3044" s="555">
        <v>1952.98</v>
      </c>
    </row>
    <row r="3045" spans="1:2" ht="16.149999999999999" customHeight="1" x14ac:dyDescent="0.25">
      <c r="A3045" s="553">
        <v>36605</v>
      </c>
      <c r="B3045" s="554">
        <v>1952.98</v>
      </c>
    </row>
    <row r="3046" spans="1:2" ht="16.149999999999999" customHeight="1" x14ac:dyDescent="0.25">
      <c r="A3046" s="553">
        <v>36606</v>
      </c>
      <c r="B3046" s="555">
        <v>1952.98</v>
      </c>
    </row>
    <row r="3047" spans="1:2" ht="16.149999999999999" customHeight="1" x14ac:dyDescent="0.25">
      <c r="A3047" s="553">
        <v>36607</v>
      </c>
      <c r="B3047" s="554">
        <v>1956.98</v>
      </c>
    </row>
    <row r="3048" spans="1:2" ht="16.149999999999999" customHeight="1" x14ac:dyDescent="0.25">
      <c r="A3048" s="553">
        <v>36608</v>
      </c>
      <c r="B3048" s="555">
        <v>1959.84</v>
      </c>
    </row>
    <row r="3049" spans="1:2" ht="16.149999999999999" customHeight="1" x14ac:dyDescent="0.25">
      <c r="A3049" s="553">
        <v>36609</v>
      </c>
      <c r="B3049" s="554">
        <v>1954.57</v>
      </c>
    </row>
    <row r="3050" spans="1:2" ht="16.149999999999999" customHeight="1" x14ac:dyDescent="0.25">
      <c r="A3050" s="553">
        <v>36610</v>
      </c>
      <c r="B3050" s="555">
        <v>1954.83</v>
      </c>
    </row>
    <row r="3051" spans="1:2" ht="16.149999999999999" customHeight="1" x14ac:dyDescent="0.25">
      <c r="A3051" s="553">
        <v>36611</v>
      </c>
      <c r="B3051" s="554">
        <v>1954.83</v>
      </c>
    </row>
    <row r="3052" spans="1:2" ht="16.149999999999999" customHeight="1" x14ac:dyDescent="0.25">
      <c r="A3052" s="553">
        <v>36612</v>
      </c>
      <c r="B3052" s="555">
        <v>1954.83</v>
      </c>
    </row>
    <row r="3053" spans="1:2" ht="16.149999999999999" customHeight="1" x14ac:dyDescent="0.25">
      <c r="A3053" s="553">
        <v>36613</v>
      </c>
      <c r="B3053" s="554">
        <v>1958.93</v>
      </c>
    </row>
    <row r="3054" spans="1:2" ht="16.149999999999999" customHeight="1" x14ac:dyDescent="0.25">
      <c r="A3054" s="553">
        <v>36614</v>
      </c>
      <c r="B3054" s="555">
        <v>1955.14</v>
      </c>
    </row>
    <row r="3055" spans="1:2" ht="16.149999999999999" customHeight="1" x14ac:dyDescent="0.25">
      <c r="A3055" s="553">
        <v>36615</v>
      </c>
      <c r="B3055" s="554">
        <v>1949.75</v>
      </c>
    </row>
    <row r="3056" spans="1:2" ht="16.149999999999999" customHeight="1" x14ac:dyDescent="0.25">
      <c r="A3056" s="553">
        <v>36616</v>
      </c>
      <c r="B3056" s="555">
        <v>1951.56</v>
      </c>
    </row>
    <row r="3057" spans="1:2" ht="16.149999999999999" customHeight="1" x14ac:dyDescent="0.25">
      <c r="A3057" s="553">
        <v>36617</v>
      </c>
      <c r="B3057" s="554">
        <v>1958.12</v>
      </c>
    </row>
    <row r="3058" spans="1:2" ht="16.149999999999999" customHeight="1" x14ac:dyDescent="0.25">
      <c r="A3058" s="553">
        <v>36618</v>
      </c>
      <c r="B3058" s="555">
        <v>1958.12</v>
      </c>
    </row>
    <row r="3059" spans="1:2" ht="16.149999999999999" customHeight="1" x14ac:dyDescent="0.25">
      <c r="A3059" s="553">
        <v>36619</v>
      </c>
      <c r="B3059" s="554">
        <v>1958.12</v>
      </c>
    </row>
    <row r="3060" spans="1:2" ht="16.149999999999999" customHeight="1" x14ac:dyDescent="0.25">
      <c r="A3060" s="553">
        <v>36620</v>
      </c>
      <c r="B3060" s="555">
        <v>1963.22</v>
      </c>
    </row>
    <row r="3061" spans="1:2" ht="16.149999999999999" customHeight="1" x14ac:dyDescent="0.25">
      <c r="A3061" s="553">
        <v>36621</v>
      </c>
      <c r="B3061" s="554">
        <v>1964.1</v>
      </c>
    </row>
    <row r="3062" spans="1:2" ht="16.149999999999999" customHeight="1" x14ac:dyDescent="0.25">
      <c r="A3062" s="553">
        <v>36622</v>
      </c>
      <c r="B3062" s="555">
        <v>1968.92</v>
      </c>
    </row>
    <row r="3063" spans="1:2" ht="16.149999999999999" customHeight="1" x14ac:dyDescent="0.25">
      <c r="A3063" s="553">
        <v>36623</v>
      </c>
      <c r="B3063" s="554">
        <v>1986.96</v>
      </c>
    </row>
    <row r="3064" spans="1:2" ht="16.149999999999999" customHeight="1" x14ac:dyDescent="0.25">
      <c r="A3064" s="553">
        <v>36624</v>
      </c>
      <c r="B3064" s="555">
        <v>1996.24</v>
      </c>
    </row>
    <row r="3065" spans="1:2" ht="16.149999999999999" customHeight="1" x14ac:dyDescent="0.25">
      <c r="A3065" s="553">
        <v>36625</v>
      </c>
      <c r="B3065" s="554">
        <v>1996.24</v>
      </c>
    </row>
    <row r="3066" spans="1:2" ht="16.149999999999999" customHeight="1" x14ac:dyDescent="0.25">
      <c r="A3066" s="553">
        <v>36626</v>
      </c>
      <c r="B3066" s="555">
        <v>1996.24</v>
      </c>
    </row>
    <row r="3067" spans="1:2" ht="16.149999999999999" customHeight="1" x14ac:dyDescent="0.25">
      <c r="A3067" s="553">
        <v>36627</v>
      </c>
      <c r="B3067" s="554">
        <v>1998.25</v>
      </c>
    </row>
    <row r="3068" spans="1:2" ht="16.149999999999999" customHeight="1" x14ac:dyDescent="0.25">
      <c r="A3068" s="553">
        <v>36628</v>
      </c>
      <c r="B3068" s="555">
        <v>1986.75</v>
      </c>
    </row>
    <row r="3069" spans="1:2" ht="16.149999999999999" customHeight="1" x14ac:dyDescent="0.25">
      <c r="A3069" s="553">
        <v>36629</v>
      </c>
      <c r="B3069" s="554">
        <v>1987.38</v>
      </c>
    </row>
    <row r="3070" spans="1:2" ht="16.149999999999999" customHeight="1" x14ac:dyDescent="0.25">
      <c r="A3070" s="553">
        <v>36630</v>
      </c>
      <c r="B3070" s="555">
        <v>1987.36</v>
      </c>
    </row>
    <row r="3071" spans="1:2" ht="16.149999999999999" customHeight="1" x14ac:dyDescent="0.25">
      <c r="A3071" s="553">
        <v>36631</v>
      </c>
      <c r="B3071" s="554">
        <v>1987.39</v>
      </c>
    </row>
    <row r="3072" spans="1:2" ht="16.149999999999999" customHeight="1" x14ac:dyDescent="0.25">
      <c r="A3072" s="553">
        <v>36632</v>
      </c>
      <c r="B3072" s="555">
        <v>1987.39</v>
      </c>
    </row>
    <row r="3073" spans="1:2" ht="16.149999999999999" customHeight="1" x14ac:dyDescent="0.25">
      <c r="A3073" s="553">
        <v>36633</v>
      </c>
      <c r="B3073" s="554">
        <v>1987.39</v>
      </c>
    </row>
    <row r="3074" spans="1:2" ht="16.149999999999999" customHeight="1" x14ac:dyDescent="0.25">
      <c r="A3074" s="553">
        <v>36634</v>
      </c>
      <c r="B3074" s="555">
        <v>1996.29</v>
      </c>
    </row>
    <row r="3075" spans="1:2" ht="16.149999999999999" customHeight="1" x14ac:dyDescent="0.25">
      <c r="A3075" s="553">
        <v>36635</v>
      </c>
      <c r="B3075" s="554">
        <v>2003.02</v>
      </c>
    </row>
    <row r="3076" spans="1:2" ht="16.149999999999999" customHeight="1" x14ac:dyDescent="0.25">
      <c r="A3076" s="553">
        <v>36636</v>
      </c>
      <c r="B3076" s="555">
        <v>1996.07</v>
      </c>
    </row>
    <row r="3077" spans="1:2" ht="16.149999999999999" customHeight="1" x14ac:dyDescent="0.25">
      <c r="A3077" s="553">
        <v>36637</v>
      </c>
      <c r="B3077" s="554">
        <v>1996.07</v>
      </c>
    </row>
    <row r="3078" spans="1:2" ht="16.149999999999999" customHeight="1" x14ac:dyDescent="0.25">
      <c r="A3078" s="553">
        <v>36638</v>
      </c>
      <c r="B3078" s="555">
        <v>1996.07</v>
      </c>
    </row>
    <row r="3079" spans="1:2" ht="16.149999999999999" customHeight="1" x14ac:dyDescent="0.25">
      <c r="A3079" s="553">
        <v>36639</v>
      </c>
      <c r="B3079" s="554">
        <v>1996.07</v>
      </c>
    </row>
    <row r="3080" spans="1:2" ht="16.149999999999999" customHeight="1" x14ac:dyDescent="0.25">
      <c r="A3080" s="553">
        <v>36640</v>
      </c>
      <c r="B3080" s="555">
        <v>1996.07</v>
      </c>
    </row>
    <row r="3081" spans="1:2" ht="16.149999999999999" customHeight="1" x14ac:dyDescent="0.25">
      <c r="A3081" s="553">
        <v>36641</v>
      </c>
      <c r="B3081" s="554">
        <v>1991.17</v>
      </c>
    </row>
    <row r="3082" spans="1:2" ht="16.149999999999999" customHeight="1" x14ac:dyDescent="0.25">
      <c r="A3082" s="553">
        <v>36642</v>
      </c>
      <c r="B3082" s="555">
        <v>1988.65</v>
      </c>
    </row>
    <row r="3083" spans="1:2" ht="16.149999999999999" customHeight="1" x14ac:dyDescent="0.25">
      <c r="A3083" s="553">
        <v>36643</v>
      </c>
      <c r="B3083" s="554">
        <v>1998.95</v>
      </c>
    </row>
    <row r="3084" spans="1:2" ht="16.149999999999999" customHeight="1" x14ac:dyDescent="0.25">
      <c r="A3084" s="553">
        <v>36644</v>
      </c>
      <c r="B3084" s="555">
        <v>2002.95</v>
      </c>
    </row>
    <row r="3085" spans="1:2" ht="16.149999999999999" customHeight="1" x14ac:dyDescent="0.25">
      <c r="A3085" s="553">
        <v>36645</v>
      </c>
      <c r="B3085" s="554">
        <v>2004.47</v>
      </c>
    </row>
    <row r="3086" spans="1:2" ht="16.149999999999999" customHeight="1" x14ac:dyDescent="0.25">
      <c r="A3086" s="553">
        <v>36646</v>
      </c>
      <c r="B3086" s="555">
        <v>2004.47</v>
      </c>
    </row>
    <row r="3087" spans="1:2" ht="16.149999999999999" customHeight="1" x14ac:dyDescent="0.25">
      <c r="A3087" s="553">
        <v>36647</v>
      </c>
      <c r="B3087" s="554">
        <v>2004.47</v>
      </c>
    </row>
    <row r="3088" spans="1:2" ht="16.149999999999999" customHeight="1" x14ac:dyDescent="0.25">
      <c r="A3088" s="553">
        <v>36648</v>
      </c>
      <c r="B3088" s="555">
        <v>2004.47</v>
      </c>
    </row>
    <row r="3089" spans="1:2" ht="16.149999999999999" customHeight="1" x14ac:dyDescent="0.25">
      <c r="A3089" s="553">
        <v>36649</v>
      </c>
      <c r="B3089" s="554">
        <v>2001.62</v>
      </c>
    </row>
    <row r="3090" spans="1:2" ht="16.149999999999999" customHeight="1" x14ac:dyDescent="0.25">
      <c r="A3090" s="553">
        <v>36650</v>
      </c>
      <c r="B3090" s="555">
        <v>2015.92</v>
      </c>
    </row>
    <row r="3091" spans="1:2" ht="16.149999999999999" customHeight="1" x14ac:dyDescent="0.25">
      <c r="A3091" s="553">
        <v>36651</v>
      </c>
      <c r="B3091" s="554">
        <v>2027.26</v>
      </c>
    </row>
    <row r="3092" spans="1:2" ht="16.149999999999999" customHeight="1" x14ac:dyDescent="0.25">
      <c r="A3092" s="553">
        <v>36652</v>
      </c>
      <c r="B3092" s="555">
        <v>2033.17</v>
      </c>
    </row>
    <row r="3093" spans="1:2" ht="16.149999999999999" customHeight="1" x14ac:dyDescent="0.25">
      <c r="A3093" s="553">
        <v>36653</v>
      </c>
      <c r="B3093" s="554">
        <v>2033.17</v>
      </c>
    </row>
    <row r="3094" spans="1:2" ht="16.149999999999999" customHeight="1" x14ac:dyDescent="0.25">
      <c r="A3094" s="553">
        <v>36654</v>
      </c>
      <c r="B3094" s="555">
        <v>2033.17</v>
      </c>
    </row>
    <row r="3095" spans="1:2" ht="16.149999999999999" customHeight="1" x14ac:dyDescent="0.25">
      <c r="A3095" s="553">
        <v>36655</v>
      </c>
      <c r="B3095" s="554">
        <v>2044.59</v>
      </c>
    </row>
    <row r="3096" spans="1:2" ht="16.149999999999999" customHeight="1" x14ac:dyDescent="0.25">
      <c r="A3096" s="553">
        <v>36656</v>
      </c>
      <c r="B3096" s="555">
        <v>2031.86</v>
      </c>
    </row>
    <row r="3097" spans="1:2" ht="16.149999999999999" customHeight="1" x14ac:dyDescent="0.25">
      <c r="A3097" s="553">
        <v>36657</v>
      </c>
      <c r="B3097" s="554">
        <v>2021.68</v>
      </c>
    </row>
    <row r="3098" spans="1:2" ht="16.149999999999999" customHeight="1" x14ac:dyDescent="0.25">
      <c r="A3098" s="553">
        <v>36658</v>
      </c>
      <c r="B3098" s="555">
        <v>2031.96</v>
      </c>
    </row>
    <row r="3099" spans="1:2" ht="16.149999999999999" customHeight="1" x14ac:dyDescent="0.25">
      <c r="A3099" s="553">
        <v>36659</v>
      </c>
      <c r="B3099" s="554">
        <v>2039.29</v>
      </c>
    </row>
    <row r="3100" spans="1:2" ht="16.149999999999999" customHeight="1" x14ac:dyDescent="0.25">
      <c r="A3100" s="553">
        <v>36660</v>
      </c>
      <c r="B3100" s="555">
        <v>2039.29</v>
      </c>
    </row>
    <row r="3101" spans="1:2" ht="16.149999999999999" customHeight="1" x14ac:dyDescent="0.25">
      <c r="A3101" s="553">
        <v>36661</v>
      </c>
      <c r="B3101" s="554">
        <v>2039.29</v>
      </c>
    </row>
    <row r="3102" spans="1:2" ht="16.149999999999999" customHeight="1" x14ac:dyDescent="0.25">
      <c r="A3102" s="553">
        <v>36662</v>
      </c>
      <c r="B3102" s="555">
        <v>2035.54</v>
      </c>
    </row>
    <row r="3103" spans="1:2" ht="16.149999999999999" customHeight="1" x14ac:dyDescent="0.25">
      <c r="A3103" s="553">
        <v>36663</v>
      </c>
      <c r="B3103" s="554">
        <v>2037.1</v>
      </c>
    </row>
    <row r="3104" spans="1:2" ht="16.149999999999999" customHeight="1" x14ac:dyDescent="0.25">
      <c r="A3104" s="553">
        <v>36664</v>
      </c>
      <c r="B3104" s="555">
        <v>2047.79</v>
      </c>
    </row>
    <row r="3105" spans="1:2" ht="16.149999999999999" customHeight="1" x14ac:dyDescent="0.25">
      <c r="A3105" s="553">
        <v>36665</v>
      </c>
      <c r="B3105" s="554">
        <v>2055.35</v>
      </c>
    </row>
    <row r="3106" spans="1:2" ht="16.149999999999999" customHeight="1" x14ac:dyDescent="0.25">
      <c r="A3106" s="553">
        <v>36666</v>
      </c>
      <c r="B3106" s="555">
        <v>2076.85</v>
      </c>
    </row>
    <row r="3107" spans="1:2" ht="16.149999999999999" customHeight="1" x14ac:dyDescent="0.25">
      <c r="A3107" s="553">
        <v>36667</v>
      </c>
      <c r="B3107" s="554">
        <v>2076.85</v>
      </c>
    </row>
    <row r="3108" spans="1:2" ht="16.149999999999999" customHeight="1" x14ac:dyDescent="0.25">
      <c r="A3108" s="553">
        <v>36668</v>
      </c>
      <c r="B3108" s="555">
        <v>2076.85</v>
      </c>
    </row>
    <row r="3109" spans="1:2" ht="16.149999999999999" customHeight="1" x14ac:dyDescent="0.25">
      <c r="A3109" s="553">
        <v>36669</v>
      </c>
      <c r="B3109" s="554">
        <v>2094.73</v>
      </c>
    </row>
    <row r="3110" spans="1:2" ht="16.149999999999999" customHeight="1" x14ac:dyDescent="0.25">
      <c r="A3110" s="553">
        <v>36670</v>
      </c>
      <c r="B3110" s="555">
        <v>2111.94</v>
      </c>
    </row>
    <row r="3111" spans="1:2" ht="16.149999999999999" customHeight="1" x14ac:dyDescent="0.25">
      <c r="A3111" s="553">
        <v>36671</v>
      </c>
      <c r="B3111" s="554">
        <v>2142.14</v>
      </c>
    </row>
    <row r="3112" spans="1:2" ht="16.149999999999999" customHeight="1" x14ac:dyDescent="0.25">
      <c r="A3112" s="553">
        <v>36672</v>
      </c>
      <c r="B3112" s="555">
        <v>2113.2800000000002</v>
      </c>
    </row>
    <row r="3113" spans="1:2" ht="16.149999999999999" customHeight="1" x14ac:dyDescent="0.25">
      <c r="A3113" s="553">
        <v>36673</v>
      </c>
      <c r="B3113" s="554">
        <v>2096.52</v>
      </c>
    </row>
    <row r="3114" spans="1:2" ht="16.149999999999999" customHeight="1" x14ac:dyDescent="0.25">
      <c r="A3114" s="553">
        <v>36674</v>
      </c>
      <c r="B3114" s="555">
        <v>2096.52</v>
      </c>
    </row>
    <row r="3115" spans="1:2" ht="16.149999999999999" customHeight="1" x14ac:dyDescent="0.25">
      <c r="A3115" s="553">
        <v>36675</v>
      </c>
      <c r="B3115" s="554">
        <v>2096.52</v>
      </c>
    </row>
    <row r="3116" spans="1:2" ht="16.149999999999999" customHeight="1" x14ac:dyDescent="0.25">
      <c r="A3116" s="553">
        <v>36676</v>
      </c>
      <c r="B3116" s="555">
        <v>2077.2800000000002</v>
      </c>
    </row>
    <row r="3117" spans="1:2" ht="16.149999999999999" customHeight="1" x14ac:dyDescent="0.25">
      <c r="A3117" s="553">
        <v>36677</v>
      </c>
      <c r="B3117" s="554">
        <v>2084.92</v>
      </c>
    </row>
    <row r="3118" spans="1:2" ht="16.149999999999999" customHeight="1" x14ac:dyDescent="0.25">
      <c r="A3118" s="553">
        <v>36678</v>
      </c>
      <c r="B3118" s="555">
        <v>2096.96</v>
      </c>
    </row>
    <row r="3119" spans="1:2" ht="16.149999999999999" customHeight="1" x14ac:dyDescent="0.25">
      <c r="A3119" s="553">
        <v>36679</v>
      </c>
      <c r="B3119" s="554">
        <v>2095.1</v>
      </c>
    </row>
    <row r="3120" spans="1:2" ht="16.149999999999999" customHeight="1" x14ac:dyDescent="0.25">
      <c r="A3120" s="553">
        <v>36680</v>
      </c>
      <c r="B3120" s="555">
        <v>2118.5700000000002</v>
      </c>
    </row>
    <row r="3121" spans="1:2" ht="16.149999999999999" customHeight="1" x14ac:dyDescent="0.25">
      <c r="A3121" s="553">
        <v>36681</v>
      </c>
      <c r="B3121" s="554">
        <v>2118.5700000000002</v>
      </c>
    </row>
    <row r="3122" spans="1:2" ht="16.149999999999999" customHeight="1" x14ac:dyDescent="0.25">
      <c r="A3122" s="553">
        <v>36682</v>
      </c>
      <c r="B3122" s="555">
        <v>2118.5700000000002</v>
      </c>
    </row>
    <row r="3123" spans="1:2" ht="16.149999999999999" customHeight="1" x14ac:dyDescent="0.25">
      <c r="A3123" s="553">
        <v>36683</v>
      </c>
      <c r="B3123" s="554">
        <v>2118.5700000000002</v>
      </c>
    </row>
    <row r="3124" spans="1:2" ht="16.149999999999999" customHeight="1" x14ac:dyDescent="0.25">
      <c r="A3124" s="553">
        <v>36684</v>
      </c>
      <c r="B3124" s="555">
        <v>2121.73</v>
      </c>
    </row>
    <row r="3125" spans="1:2" ht="16.149999999999999" customHeight="1" x14ac:dyDescent="0.25">
      <c r="A3125" s="553">
        <v>36685</v>
      </c>
      <c r="B3125" s="554">
        <v>2127.0300000000002</v>
      </c>
    </row>
    <row r="3126" spans="1:2" ht="16.149999999999999" customHeight="1" x14ac:dyDescent="0.25">
      <c r="A3126" s="553">
        <v>36686</v>
      </c>
      <c r="B3126" s="555">
        <v>2125.3000000000002</v>
      </c>
    </row>
    <row r="3127" spans="1:2" ht="16.149999999999999" customHeight="1" x14ac:dyDescent="0.25">
      <c r="A3127" s="553">
        <v>36687</v>
      </c>
      <c r="B3127" s="554">
        <v>2115.86</v>
      </c>
    </row>
    <row r="3128" spans="1:2" ht="16.149999999999999" customHeight="1" x14ac:dyDescent="0.25">
      <c r="A3128" s="553">
        <v>36688</v>
      </c>
      <c r="B3128" s="555">
        <v>2115.86</v>
      </c>
    </row>
    <row r="3129" spans="1:2" ht="16.149999999999999" customHeight="1" x14ac:dyDescent="0.25">
      <c r="A3129" s="553">
        <v>36689</v>
      </c>
      <c r="B3129" s="554">
        <v>2115.86</v>
      </c>
    </row>
    <row r="3130" spans="1:2" ht="16.149999999999999" customHeight="1" x14ac:dyDescent="0.25">
      <c r="A3130" s="553">
        <v>36690</v>
      </c>
      <c r="B3130" s="555">
        <v>2106.9699999999998</v>
      </c>
    </row>
    <row r="3131" spans="1:2" ht="16.149999999999999" customHeight="1" x14ac:dyDescent="0.25">
      <c r="A3131" s="553">
        <v>36691</v>
      </c>
      <c r="B3131" s="554">
        <v>2122.2399999999998</v>
      </c>
    </row>
    <row r="3132" spans="1:2" ht="16.149999999999999" customHeight="1" x14ac:dyDescent="0.25">
      <c r="A3132" s="553">
        <v>36692</v>
      </c>
      <c r="B3132" s="555">
        <v>2111.09</v>
      </c>
    </row>
    <row r="3133" spans="1:2" ht="16.149999999999999" customHeight="1" x14ac:dyDescent="0.25">
      <c r="A3133" s="553">
        <v>36693</v>
      </c>
      <c r="B3133" s="554">
        <v>2110.5700000000002</v>
      </c>
    </row>
    <row r="3134" spans="1:2" ht="16.149999999999999" customHeight="1" x14ac:dyDescent="0.25">
      <c r="A3134" s="553">
        <v>36694</v>
      </c>
      <c r="B3134" s="555">
        <v>2114.8000000000002</v>
      </c>
    </row>
    <row r="3135" spans="1:2" ht="16.149999999999999" customHeight="1" x14ac:dyDescent="0.25">
      <c r="A3135" s="553">
        <v>36695</v>
      </c>
      <c r="B3135" s="554">
        <v>2114.8000000000002</v>
      </c>
    </row>
    <row r="3136" spans="1:2" ht="16.149999999999999" customHeight="1" x14ac:dyDescent="0.25">
      <c r="A3136" s="553">
        <v>36696</v>
      </c>
      <c r="B3136" s="555">
        <v>2114.8000000000002</v>
      </c>
    </row>
    <row r="3137" spans="1:2" ht="16.149999999999999" customHeight="1" x14ac:dyDescent="0.25">
      <c r="A3137" s="553">
        <v>36697</v>
      </c>
      <c r="B3137" s="554">
        <v>2115.15</v>
      </c>
    </row>
    <row r="3138" spans="1:2" ht="16.149999999999999" customHeight="1" x14ac:dyDescent="0.25">
      <c r="A3138" s="553">
        <v>36698</v>
      </c>
      <c r="B3138" s="555">
        <v>2123.58</v>
      </c>
    </row>
    <row r="3139" spans="1:2" ht="16.149999999999999" customHeight="1" x14ac:dyDescent="0.25">
      <c r="A3139" s="553">
        <v>36699</v>
      </c>
      <c r="B3139" s="554">
        <v>2134.34</v>
      </c>
    </row>
    <row r="3140" spans="1:2" ht="16.149999999999999" customHeight="1" x14ac:dyDescent="0.25">
      <c r="A3140" s="553">
        <v>36700</v>
      </c>
      <c r="B3140" s="555">
        <v>2129.13</v>
      </c>
    </row>
    <row r="3141" spans="1:2" ht="16.149999999999999" customHeight="1" x14ac:dyDescent="0.25">
      <c r="A3141" s="553">
        <v>36701</v>
      </c>
      <c r="B3141" s="554">
        <v>2123.9899999999998</v>
      </c>
    </row>
    <row r="3142" spans="1:2" ht="16.149999999999999" customHeight="1" x14ac:dyDescent="0.25">
      <c r="A3142" s="553">
        <v>36702</v>
      </c>
      <c r="B3142" s="555">
        <v>2123.9899999999998</v>
      </c>
    </row>
    <row r="3143" spans="1:2" ht="16.149999999999999" customHeight="1" x14ac:dyDescent="0.25">
      <c r="A3143" s="553">
        <v>36703</v>
      </c>
      <c r="B3143" s="554">
        <v>2123.9899999999998</v>
      </c>
    </row>
    <row r="3144" spans="1:2" ht="16.149999999999999" customHeight="1" x14ac:dyDescent="0.25">
      <c r="A3144" s="553">
        <v>36704</v>
      </c>
      <c r="B3144" s="555">
        <v>2123.9899999999998</v>
      </c>
    </row>
    <row r="3145" spans="1:2" ht="16.149999999999999" customHeight="1" x14ac:dyDescent="0.25">
      <c r="A3145" s="553">
        <v>36705</v>
      </c>
      <c r="B3145" s="554">
        <v>2135.65</v>
      </c>
    </row>
    <row r="3146" spans="1:2" ht="16.149999999999999" customHeight="1" x14ac:dyDescent="0.25">
      <c r="A3146" s="553">
        <v>36706</v>
      </c>
      <c r="B3146" s="555">
        <v>2136.2199999999998</v>
      </c>
    </row>
    <row r="3147" spans="1:2" ht="16.149999999999999" customHeight="1" x14ac:dyDescent="0.25">
      <c r="A3147" s="553">
        <v>36707</v>
      </c>
      <c r="B3147" s="554">
        <v>2139.11</v>
      </c>
    </row>
    <row r="3148" spans="1:2" ht="16.149999999999999" customHeight="1" x14ac:dyDescent="0.25">
      <c r="A3148" s="553">
        <v>36708</v>
      </c>
      <c r="B3148" s="555">
        <v>2150.7600000000002</v>
      </c>
    </row>
    <row r="3149" spans="1:2" ht="16.149999999999999" customHeight="1" x14ac:dyDescent="0.25">
      <c r="A3149" s="553">
        <v>36709</v>
      </c>
      <c r="B3149" s="554">
        <v>2150.7600000000002</v>
      </c>
    </row>
    <row r="3150" spans="1:2" ht="16.149999999999999" customHeight="1" x14ac:dyDescent="0.25">
      <c r="A3150" s="553">
        <v>36710</v>
      </c>
      <c r="B3150" s="555">
        <v>2150.7600000000002</v>
      </c>
    </row>
    <row r="3151" spans="1:2" ht="16.149999999999999" customHeight="1" x14ac:dyDescent="0.25">
      <c r="A3151" s="553">
        <v>36711</v>
      </c>
      <c r="B3151" s="554">
        <v>2150.7600000000002</v>
      </c>
    </row>
    <row r="3152" spans="1:2" ht="16.149999999999999" customHeight="1" x14ac:dyDescent="0.25">
      <c r="A3152" s="553">
        <v>36712</v>
      </c>
      <c r="B3152" s="555">
        <v>2151.0500000000002</v>
      </c>
    </row>
    <row r="3153" spans="1:2" ht="16.149999999999999" customHeight="1" x14ac:dyDescent="0.25">
      <c r="A3153" s="553">
        <v>36713</v>
      </c>
      <c r="B3153" s="554">
        <v>2163.44</v>
      </c>
    </row>
    <row r="3154" spans="1:2" ht="16.149999999999999" customHeight="1" x14ac:dyDescent="0.25">
      <c r="A3154" s="553">
        <v>36714</v>
      </c>
      <c r="B3154" s="555">
        <v>2168.65</v>
      </c>
    </row>
    <row r="3155" spans="1:2" ht="16.149999999999999" customHeight="1" x14ac:dyDescent="0.25">
      <c r="A3155" s="553">
        <v>36715</v>
      </c>
      <c r="B3155" s="554">
        <v>2165.5100000000002</v>
      </c>
    </row>
    <row r="3156" spans="1:2" ht="16.149999999999999" customHeight="1" x14ac:dyDescent="0.25">
      <c r="A3156" s="553">
        <v>36716</v>
      </c>
      <c r="B3156" s="555">
        <v>2165.5100000000002</v>
      </c>
    </row>
    <row r="3157" spans="1:2" ht="16.149999999999999" customHeight="1" x14ac:dyDescent="0.25">
      <c r="A3157" s="553">
        <v>36717</v>
      </c>
      <c r="B3157" s="554">
        <v>2165.5100000000002</v>
      </c>
    </row>
    <row r="3158" spans="1:2" ht="16.149999999999999" customHeight="1" x14ac:dyDescent="0.25">
      <c r="A3158" s="553">
        <v>36718</v>
      </c>
      <c r="B3158" s="555">
        <v>2171.63</v>
      </c>
    </row>
    <row r="3159" spans="1:2" ht="16.149999999999999" customHeight="1" x14ac:dyDescent="0.25">
      <c r="A3159" s="553">
        <v>36719</v>
      </c>
      <c r="B3159" s="554">
        <v>2182.56</v>
      </c>
    </row>
    <row r="3160" spans="1:2" ht="16.149999999999999" customHeight="1" x14ac:dyDescent="0.25">
      <c r="A3160" s="553">
        <v>36720</v>
      </c>
      <c r="B3160" s="555">
        <v>2172.16</v>
      </c>
    </row>
    <row r="3161" spans="1:2" ht="16.149999999999999" customHeight="1" x14ac:dyDescent="0.25">
      <c r="A3161" s="553">
        <v>36721</v>
      </c>
      <c r="B3161" s="554">
        <v>2166.2199999999998</v>
      </c>
    </row>
    <row r="3162" spans="1:2" ht="16.149999999999999" customHeight="1" x14ac:dyDescent="0.25">
      <c r="A3162" s="553">
        <v>36722</v>
      </c>
      <c r="B3162" s="555">
        <v>2156.3200000000002</v>
      </c>
    </row>
    <row r="3163" spans="1:2" ht="16.149999999999999" customHeight="1" x14ac:dyDescent="0.25">
      <c r="A3163" s="553">
        <v>36723</v>
      </c>
      <c r="B3163" s="554">
        <v>2156.3200000000002</v>
      </c>
    </row>
    <row r="3164" spans="1:2" ht="16.149999999999999" customHeight="1" x14ac:dyDescent="0.25">
      <c r="A3164" s="553">
        <v>36724</v>
      </c>
      <c r="B3164" s="555">
        <v>2156.3200000000002</v>
      </c>
    </row>
    <row r="3165" spans="1:2" ht="16.149999999999999" customHeight="1" x14ac:dyDescent="0.25">
      <c r="A3165" s="553">
        <v>36725</v>
      </c>
      <c r="B3165" s="554">
        <v>2144.0100000000002</v>
      </c>
    </row>
    <row r="3166" spans="1:2" ht="16.149999999999999" customHeight="1" x14ac:dyDescent="0.25">
      <c r="A3166" s="553">
        <v>36726</v>
      </c>
      <c r="B3166" s="555">
        <v>2151.56</v>
      </c>
    </row>
    <row r="3167" spans="1:2" ht="16.149999999999999" customHeight="1" x14ac:dyDescent="0.25">
      <c r="A3167" s="553">
        <v>36727</v>
      </c>
      <c r="B3167" s="554">
        <v>2155.81</v>
      </c>
    </row>
    <row r="3168" spans="1:2" ht="16.149999999999999" customHeight="1" x14ac:dyDescent="0.25">
      <c r="A3168" s="553">
        <v>36728</v>
      </c>
      <c r="B3168" s="555">
        <v>2155.81</v>
      </c>
    </row>
    <row r="3169" spans="1:2" ht="16.149999999999999" customHeight="1" x14ac:dyDescent="0.25">
      <c r="A3169" s="553">
        <v>36729</v>
      </c>
      <c r="B3169" s="554">
        <v>2152.3000000000002</v>
      </c>
    </row>
    <row r="3170" spans="1:2" ht="16.149999999999999" customHeight="1" x14ac:dyDescent="0.25">
      <c r="A3170" s="553">
        <v>36730</v>
      </c>
      <c r="B3170" s="555">
        <v>2152.3000000000002</v>
      </c>
    </row>
    <row r="3171" spans="1:2" ht="16.149999999999999" customHeight="1" x14ac:dyDescent="0.25">
      <c r="A3171" s="553">
        <v>36731</v>
      </c>
      <c r="B3171" s="554">
        <v>2152.3000000000002</v>
      </c>
    </row>
    <row r="3172" spans="1:2" ht="16.149999999999999" customHeight="1" x14ac:dyDescent="0.25">
      <c r="A3172" s="553">
        <v>36732</v>
      </c>
      <c r="B3172" s="555">
        <v>2147.65</v>
      </c>
    </row>
    <row r="3173" spans="1:2" ht="16.149999999999999" customHeight="1" x14ac:dyDescent="0.25">
      <c r="A3173" s="553">
        <v>36733</v>
      </c>
      <c r="B3173" s="554">
        <v>2153.91</v>
      </c>
    </row>
    <row r="3174" spans="1:2" ht="16.149999999999999" customHeight="1" x14ac:dyDescent="0.25">
      <c r="A3174" s="553">
        <v>36734</v>
      </c>
      <c r="B3174" s="555">
        <v>2165.37</v>
      </c>
    </row>
    <row r="3175" spans="1:2" ht="16.149999999999999" customHeight="1" x14ac:dyDescent="0.25">
      <c r="A3175" s="553">
        <v>36735</v>
      </c>
      <c r="B3175" s="554">
        <v>2173.7800000000002</v>
      </c>
    </row>
    <row r="3176" spans="1:2" ht="16.149999999999999" customHeight="1" x14ac:dyDescent="0.25">
      <c r="A3176" s="553">
        <v>36736</v>
      </c>
      <c r="B3176" s="555">
        <v>2172.79</v>
      </c>
    </row>
    <row r="3177" spans="1:2" ht="16.149999999999999" customHeight="1" x14ac:dyDescent="0.25">
      <c r="A3177" s="553">
        <v>36737</v>
      </c>
      <c r="B3177" s="554">
        <v>2172.79</v>
      </c>
    </row>
    <row r="3178" spans="1:2" ht="16.149999999999999" customHeight="1" x14ac:dyDescent="0.25">
      <c r="A3178" s="553">
        <v>36738</v>
      </c>
      <c r="B3178" s="555">
        <v>2172.79</v>
      </c>
    </row>
    <row r="3179" spans="1:2" ht="16.149999999999999" customHeight="1" x14ac:dyDescent="0.25">
      <c r="A3179" s="553">
        <v>36739</v>
      </c>
      <c r="B3179" s="554">
        <v>2174.5500000000002</v>
      </c>
    </row>
    <row r="3180" spans="1:2" ht="16.149999999999999" customHeight="1" x14ac:dyDescent="0.25">
      <c r="A3180" s="553">
        <v>36740</v>
      </c>
      <c r="B3180" s="555">
        <v>2175.02</v>
      </c>
    </row>
    <row r="3181" spans="1:2" ht="16.149999999999999" customHeight="1" x14ac:dyDescent="0.25">
      <c r="A3181" s="553">
        <v>36741</v>
      </c>
      <c r="B3181" s="554">
        <v>2173.62</v>
      </c>
    </row>
    <row r="3182" spans="1:2" ht="16.149999999999999" customHeight="1" x14ac:dyDescent="0.25">
      <c r="A3182" s="553">
        <v>36742</v>
      </c>
      <c r="B3182" s="555">
        <v>2177.67</v>
      </c>
    </row>
    <row r="3183" spans="1:2" ht="16.149999999999999" customHeight="1" x14ac:dyDescent="0.25">
      <c r="A3183" s="553">
        <v>36743</v>
      </c>
      <c r="B3183" s="554">
        <v>2180.64</v>
      </c>
    </row>
    <row r="3184" spans="1:2" ht="16.149999999999999" customHeight="1" x14ac:dyDescent="0.25">
      <c r="A3184" s="553">
        <v>36744</v>
      </c>
      <c r="B3184" s="555">
        <v>2180.64</v>
      </c>
    </row>
    <row r="3185" spans="1:2" ht="16.149999999999999" customHeight="1" x14ac:dyDescent="0.25">
      <c r="A3185" s="553">
        <v>36745</v>
      </c>
      <c r="B3185" s="554">
        <v>2180.64</v>
      </c>
    </row>
    <row r="3186" spans="1:2" ht="16.149999999999999" customHeight="1" x14ac:dyDescent="0.25">
      <c r="A3186" s="553">
        <v>36746</v>
      </c>
      <c r="B3186" s="555">
        <v>2180.64</v>
      </c>
    </row>
    <row r="3187" spans="1:2" ht="16.149999999999999" customHeight="1" x14ac:dyDescent="0.25">
      <c r="A3187" s="553">
        <v>36747</v>
      </c>
      <c r="B3187" s="554">
        <v>2176.52</v>
      </c>
    </row>
    <row r="3188" spans="1:2" ht="16.149999999999999" customHeight="1" x14ac:dyDescent="0.25">
      <c r="A3188" s="553">
        <v>36748</v>
      </c>
      <c r="B3188" s="555">
        <v>2176.17</v>
      </c>
    </row>
    <row r="3189" spans="1:2" ht="16.149999999999999" customHeight="1" x14ac:dyDescent="0.25">
      <c r="A3189" s="553">
        <v>36749</v>
      </c>
      <c r="B3189" s="554">
        <v>2179.6</v>
      </c>
    </row>
    <row r="3190" spans="1:2" ht="16.149999999999999" customHeight="1" x14ac:dyDescent="0.25">
      <c r="A3190" s="553">
        <v>36750</v>
      </c>
      <c r="B3190" s="555">
        <v>2180.89</v>
      </c>
    </row>
    <row r="3191" spans="1:2" ht="16.149999999999999" customHeight="1" x14ac:dyDescent="0.25">
      <c r="A3191" s="553">
        <v>36751</v>
      </c>
      <c r="B3191" s="554">
        <v>2180.89</v>
      </c>
    </row>
    <row r="3192" spans="1:2" ht="16.149999999999999" customHeight="1" x14ac:dyDescent="0.25">
      <c r="A3192" s="553">
        <v>36752</v>
      </c>
      <c r="B3192" s="555">
        <v>2180.89</v>
      </c>
    </row>
    <row r="3193" spans="1:2" ht="16.149999999999999" customHeight="1" x14ac:dyDescent="0.25">
      <c r="A3193" s="553">
        <v>36753</v>
      </c>
      <c r="B3193" s="554">
        <v>2180.9899999999998</v>
      </c>
    </row>
    <row r="3194" spans="1:2" ht="16.149999999999999" customHeight="1" x14ac:dyDescent="0.25">
      <c r="A3194" s="553">
        <v>36754</v>
      </c>
      <c r="B3194" s="555">
        <v>2185.4499999999998</v>
      </c>
    </row>
    <row r="3195" spans="1:2" ht="16.149999999999999" customHeight="1" x14ac:dyDescent="0.25">
      <c r="A3195" s="553">
        <v>36755</v>
      </c>
      <c r="B3195" s="554">
        <v>2185.46</v>
      </c>
    </row>
    <row r="3196" spans="1:2" ht="16.149999999999999" customHeight="1" x14ac:dyDescent="0.25">
      <c r="A3196" s="553">
        <v>36756</v>
      </c>
      <c r="B3196" s="555">
        <v>2185.75</v>
      </c>
    </row>
    <row r="3197" spans="1:2" ht="16.149999999999999" customHeight="1" x14ac:dyDescent="0.25">
      <c r="A3197" s="553">
        <v>36757</v>
      </c>
      <c r="B3197" s="554">
        <v>2183.0100000000002</v>
      </c>
    </row>
    <row r="3198" spans="1:2" ht="16.149999999999999" customHeight="1" x14ac:dyDescent="0.25">
      <c r="A3198" s="553">
        <v>36758</v>
      </c>
      <c r="B3198" s="555">
        <v>2183.0100000000002</v>
      </c>
    </row>
    <row r="3199" spans="1:2" ht="16.149999999999999" customHeight="1" x14ac:dyDescent="0.25">
      <c r="A3199" s="553">
        <v>36759</v>
      </c>
      <c r="B3199" s="554">
        <v>2183.0100000000002</v>
      </c>
    </row>
    <row r="3200" spans="1:2" ht="16.149999999999999" customHeight="1" x14ac:dyDescent="0.25">
      <c r="A3200" s="553">
        <v>36760</v>
      </c>
      <c r="B3200" s="555">
        <v>2183.0100000000002</v>
      </c>
    </row>
    <row r="3201" spans="1:2" ht="16.149999999999999" customHeight="1" x14ac:dyDescent="0.25">
      <c r="A3201" s="553">
        <v>36761</v>
      </c>
      <c r="B3201" s="554">
        <v>2187.83</v>
      </c>
    </row>
    <row r="3202" spans="1:2" ht="16.149999999999999" customHeight="1" x14ac:dyDescent="0.25">
      <c r="A3202" s="553">
        <v>36762</v>
      </c>
      <c r="B3202" s="555">
        <v>2196.7199999999998</v>
      </c>
    </row>
    <row r="3203" spans="1:2" ht="16.149999999999999" customHeight="1" x14ac:dyDescent="0.25">
      <c r="A3203" s="553">
        <v>36763</v>
      </c>
      <c r="B3203" s="554">
        <v>2205.6</v>
      </c>
    </row>
    <row r="3204" spans="1:2" ht="16.149999999999999" customHeight="1" x14ac:dyDescent="0.25">
      <c r="A3204" s="553">
        <v>36764</v>
      </c>
      <c r="B3204" s="555">
        <v>2208.8200000000002</v>
      </c>
    </row>
    <row r="3205" spans="1:2" ht="16.149999999999999" customHeight="1" x14ac:dyDescent="0.25">
      <c r="A3205" s="553">
        <v>36765</v>
      </c>
      <c r="B3205" s="554">
        <v>2208.8200000000002</v>
      </c>
    </row>
    <row r="3206" spans="1:2" ht="16.149999999999999" customHeight="1" x14ac:dyDescent="0.25">
      <c r="A3206" s="553">
        <v>36766</v>
      </c>
      <c r="B3206" s="555">
        <v>2208.8200000000002</v>
      </c>
    </row>
    <row r="3207" spans="1:2" ht="16.149999999999999" customHeight="1" x14ac:dyDescent="0.25">
      <c r="A3207" s="553">
        <v>36767</v>
      </c>
      <c r="B3207" s="554">
        <v>2208.17</v>
      </c>
    </row>
    <row r="3208" spans="1:2" ht="16.149999999999999" customHeight="1" x14ac:dyDescent="0.25">
      <c r="A3208" s="553">
        <v>36768</v>
      </c>
      <c r="B3208" s="555">
        <v>2204.2199999999998</v>
      </c>
    </row>
    <row r="3209" spans="1:2" ht="16.149999999999999" customHeight="1" x14ac:dyDescent="0.25">
      <c r="A3209" s="553">
        <v>36769</v>
      </c>
      <c r="B3209" s="554">
        <v>2208.21</v>
      </c>
    </row>
    <row r="3210" spans="1:2" ht="16.149999999999999" customHeight="1" x14ac:dyDescent="0.25">
      <c r="A3210" s="553">
        <v>36770</v>
      </c>
      <c r="B3210" s="555">
        <v>2212.9699999999998</v>
      </c>
    </row>
    <row r="3211" spans="1:2" ht="16.149999999999999" customHeight="1" x14ac:dyDescent="0.25">
      <c r="A3211" s="553">
        <v>36771</v>
      </c>
      <c r="B3211" s="554">
        <v>2214</v>
      </c>
    </row>
    <row r="3212" spans="1:2" ht="16.149999999999999" customHeight="1" x14ac:dyDescent="0.25">
      <c r="A3212" s="553">
        <v>36772</v>
      </c>
      <c r="B3212" s="555">
        <v>2214</v>
      </c>
    </row>
    <row r="3213" spans="1:2" ht="16.149999999999999" customHeight="1" x14ac:dyDescent="0.25">
      <c r="A3213" s="553">
        <v>36773</v>
      </c>
      <c r="B3213" s="554">
        <v>2214</v>
      </c>
    </row>
    <row r="3214" spans="1:2" ht="16.149999999999999" customHeight="1" x14ac:dyDescent="0.25">
      <c r="A3214" s="553">
        <v>36774</v>
      </c>
      <c r="B3214" s="555">
        <v>2210.3200000000002</v>
      </c>
    </row>
    <row r="3215" spans="1:2" ht="16.149999999999999" customHeight="1" x14ac:dyDescent="0.25">
      <c r="A3215" s="553">
        <v>36775</v>
      </c>
      <c r="B3215" s="554">
        <v>2211.13</v>
      </c>
    </row>
    <row r="3216" spans="1:2" ht="16.149999999999999" customHeight="1" x14ac:dyDescent="0.25">
      <c r="A3216" s="553">
        <v>36776</v>
      </c>
      <c r="B3216" s="555">
        <v>2211.11</v>
      </c>
    </row>
    <row r="3217" spans="1:2" ht="16.149999999999999" customHeight="1" x14ac:dyDescent="0.25">
      <c r="A3217" s="553">
        <v>36777</v>
      </c>
      <c r="B3217" s="554">
        <v>2209.1799999999998</v>
      </c>
    </row>
    <row r="3218" spans="1:2" ht="16.149999999999999" customHeight="1" x14ac:dyDescent="0.25">
      <c r="A3218" s="553">
        <v>36778</v>
      </c>
      <c r="B3218" s="555">
        <v>2204.85</v>
      </c>
    </row>
    <row r="3219" spans="1:2" ht="16.149999999999999" customHeight="1" x14ac:dyDescent="0.25">
      <c r="A3219" s="553">
        <v>36779</v>
      </c>
      <c r="B3219" s="554">
        <v>2204.85</v>
      </c>
    </row>
    <row r="3220" spans="1:2" ht="16.149999999999999" customHeight="1" x14ac:dyDescent="0.25">
      <c r="A3220" s="553">
        <v>36780</v>
      </c>
      <c r="B3220" s="555">
        <v>2204.85</v>
      </c>
    </row>
    <row r="3221" spans="1:2" ht="16.149999999999999" customHeight="1" x14ac:dyDescent="0.25">
      <c r="A3221" s="553">
        <v>36781</v>
      </c>
      <c r="B3221" s="554">
        <v>2206.39</v>
      </c>
    </row>
    <row r="3222" spans="1:2" ht="16.149999999999999" customHeight="1" x14ac:dyDescent="0.25">
      <c r="A3222" s="553">
        <v>36782</v>
      </c>
      <c r="B3222" s="555">
        <v>2206.9299999999998</v>
      </c>
    </row>
    <row r="3223" spans="1:2" ht="16.149999999999999" customHeight="1" x14ac:dyDescent="0.25">
      <c r="A3223" s="553">
        <v>36783</v>
      </c>
      <c r="B3223" s="554">
        <v>2208.64</v>
      </c>
    </row>
    <row r="3224" spans="1:2" ht="16.149999999999999" customHeight="1" x14ac:dyDescent="0.25">
      <c r="A3224" s="553">
        <v>36784</v>
      </c>
      <c r="B3224" s="555">
        <v>2212.73</v>
      </c>
    </row>
    <row r="3225" spans="1:2" ht="16.149999999999999" customHeight="1" x14ac:dyDescent="0.25">
      <c r="A3225" s="553">
        <v>36785</v>
      </c>
      <c r="B3225" s="554">
        <v>2210.34</v>
      </c>
    </row>
    <row r="3226" spans="1:2" ht="16.149999999999999" customHeight="1" x14ac:dyDescent="0.25">
      <c r="A3226" s="553">
        <v>36786</v>
      </c>
      <c r="B3226" s="555">
        <v>2210.34</v>
      </c>
    </row>
    <row r="3227" spans="1:2" ht="16.149999999999999" customHeight="1" x14ac:dyDescent="0.25">
      <c r="A3227" s="553">
        <v>36787</v>
      </c>
      <c r="B3227" s="554">
        <v>2210.34</v>
      </c>
    </row>
    <row r="3228" spans="1:2" ht="16.149999999999999" customHeight="1" x14ac:dyDescent="0.25">
      <c r="A3228" s="553">
        <v>36788</v>
      </c>
      <c r="B3228" s="555">
        <v>2211.36</v>
      </c>
    </row>
    <row r="3229" spans="1:2" ht="16.149999999999999" customHeight="1" x14ac:dyDescent="0.25">
      <c r="A3229" s="553">
        <v>36789</v>
      </c>
      <c r="B3229" s="554">
        <v>2210.81</v>
      </c>
    </row>
    <row r="3230" spans="1:2" ht="16.149999999999999" customHeight="1" x14ac:dyDescent="0.25">
      <c r="A3230" s="553">
        <v>36790</v>
      </c>
      <c r="B3230" s="555">
        <v>2212.9299999999998</v>
      </c>
    </row>
    <row r="3231" spans="1:2" ht="16.149999999999999" customHeight="1" x14ac:dyDescent="0.25">
      <c r="A3231" s="553">
        <v>36791</v>
      </c>
      <c r="B3231" s="554">
        <v>2223.46</v>
      </c>
    </row>
    <row r="3232" spans="1:2" ht="16.149999999999999" customHeight="1" x14ac:dyDescent="0.25">
      <c r="A3232" s="553">
        <v>36792</v>
      </c>
      <c r="B3232" s="555">
        <v>2232.2399999999998</v>
      </c>
    </row>
    <row r="3233" spans="1:2" ht="16.149999999999999" customHeight="1" x14ac:dyDescent="0.25">
      <c r="A3233" s="553">
        <v>36793</v>
      </c>
      <c r="B3233" s="554">
        <v>2232.2399999999998</v>
      </c>
    </row>
    <row r="3234" spans="1:2" ht="16.149999999999999" customHeight="1" x14ac:dyDescent="0.25">
      <c r="A3234" s="553">
        <v>36794</v>
      </c>
      <c r="B3234" s="555">
        <v>2232.2399999999998</v>
      </c>
    </row>
    <row r="3235" spans="1:2" ht="16.149999999999999" customHeight="1" x14ac:dyDescent="0.25">
      <c r="A3235" s="553">
        <v>36795</v>
      </c>
      <c r="B3235" s="554">
        <v>2228.0500000000002</v>
      </c>
    </row>
    <row r="3236" spans="1:2" ht="16.149999999999999" customHeight="1" x14ac:dyDescent="0.25">
      <c r="A3236" s="553">
        <v>36796</v>
      </c>
      <c r="B3236" s="555">
        <v>2222.67</v>
      </c>
    </row>
    <row r="3237" spans="1:2" ht="16.149999999999999" customHeight="1" x14ac:dyDescent="0.25">
      <c r="A3237" s="553">
        <v>36797</v>
      </c>
      <c r="B3237" s="554">
        <v>2216.9299999999998</v>
      </c>
    </row>
    <row r="3238" spans="1:2" ht="16.149999999999999" customHeight="1" x14ac:dyDescent="0.25">
      <c r="A3238" s="553">
        <v>36798</v>
      </c>
      <c r="B3238" s="555">
        <v>2211.94</v>
      </c>
    </row>
    <row r="3239" spans="1:2" ht="16.149999999999999" customHeight="1" x14ac:dyDescent="0.25">
      <c r="A3239" s="553">
        <v>36799</v>
      </c>
      <c r="B3239" s="554">
        <v>2212.2600000000002</v>
      </c>
    </row>
    <row r="3240" spans="1:2" ht="16.149999999999999" customHeight="1" x14ac:dyDescent="0.25">
      <c r="A3240" s="553">
        <v>36800</v>
      </c>
      <c r="B3240" s="555">
        <v>2212.2600000000002</v>
      </c>
    </row>
    <row r="3241" spans="1:2" ht="16.149999999999999" customHeight="1" x14ac:dyDescent="0.25">
      <c r="A3241" s="553">
        <v>36801</v>
      </c>
      <c r="B3241" s="554">
        <v>2212.2600000000002</v>
      </c>
    </row>
    <row r="3242" spans="1:2" ht="16.149999999999999" customHeight="1" x14ac:dyDescent="0.25">
      <c r="A3242" s="553">
        <v>36802</v>
      </c>
      <c r="B3242" s="555">
        <v>2210.4</v>
      </c>
    </row>
    <row r="3243" spans="1:2" ht="16.149999999999999" customHeight="1" x14ac:dyDescent="0.25">
      <c r="A3243" s="553">
        <v>36803</v>
      </c>
      <c r="B3243" s="554">
        <v>2201.5100000000002</v>
      </c>
    </row>
    <row r="3244" spans="1:2" ht="16.149999999999999" customHeight="1" x14ac:dyDescent="0.25">
      <c r="A3244" s="553">
        <v>36804</v>
      </c>
      <c r="B3244" s="555">
        <v>2194.98</v>
      </c>
    </row>
    <row r="3245" spans="1:2" ht="16.149999999999999" customHeight="1" x14ac:dyDescent="0.25">
      <c r="A3245" s="553">
        <v>36805</v>
      </c>
      <c r="B3245" s="554">
        <v>2185.06</v>
      </c>
    </row>
    <row r="3246" spans="1:2" ht="16.149999999999999" customHeight="1" x14ac:dyDescent="0.25">
      <c r="A3246" s="553">
        <v>36806</v>
      </c>
      <c r="B3246" s="555">
        <v>2187.38</v>
      </c>
    </row>
    <row r="3247" spans="1:2" ht="16.149999999999999" customHeight="1" x14ac:dyDescent="0.25">
      <c r="A3247" s="553">
        <v>36807</v>
      </c>
      <c r="B3247" s="554">
        <v>2187.38</v>
      </c>
    </row>
    <row r="3248" spans="1:2" ht="16.149999999999999" customHeight="1" x14ac:dyDescent="0.25">
      <c r="A3248" s="553">
        <v>36808</v>
      </c>
      <c r="B3248" s="555">
        <v>2187.38</v>
      </c>
    </row>
    <row r="3249" spans="1:2" ht="16.149999999999999" customHeight="1" x14ac:dyDescent="0.25">
      <c r="A3249" s="553">
        <v>36809</v>
      </c>
      <c r="B3249" s="554">
        <v>2184.2600000000002</v>
      </c>
    </row>
    <row r="3250" spans="1:2" ht="16.149999999999999" customHeight="1" x14ac:dyDescent="0.25">
      <c r="A3250" s="553">
        <v>36810</v>
      </c>
      <c r="B3250" s="555">
        <v>2182.17</v>
      </c>
    </row>
    <row r="3251" spans="1:2" ht="16.149999999999999" customHeight="1" x14ac:dyDescent="0.25">
      <c r="A3251" s="553">
        <v>36811</v>
      </c>
      <c r="B3251" s="554">
        <v>2175.9699999999998</v>
      </c>
    </row>
    <row r="3252" spans="1:2" ht="16.149999999999999" customHeight="1" x14ac:dyDescent="0.25">
      <c r="A3252" s="553">
        <v>36812</v>
      </c>
      <c r="B3252" s="555">
        <v>2175.96</v>
      </c>
    </row>
    <row r="3253" spans="1:2" ht="16.149999999999999" customHeight="1" x14ac:dyDescent="0.25">
      <c r="A3253" s="553">
        <v>36813</v>
      </c>
      <c r="B3253" s="554">
        <v>2180.69</v>
      </c>
    </row>
    <row r="3254" spans="1:2" ht="16.149999999999999" customHeight="1" x14ac:dyDescent="0.25">
      <c r="A3254" s="553">
        <v>36814</v>
      </c>
      <c r="B3254" s="555">
        <v>2180.69</v>
      </c>
    </row>
    <row r="3255" spans="1:2" ht="16.149999999999999" customHeight="1" x14ac:dyDescent="0.25">
      <c r="A3255" s="553">
        <v>36815</v>
      </c>
      <c r="B3255" s="554">
        <v>2180.69</v>
      </c>
    </row>
    <row r="3256" spans="1:2" ht="16.149999999999999" customHeight="1" x14ac:dyDescent="0.25">
      <c r="A3256" s="553">
        <v>36816</v>
      </c>
      <c r="B3256" s="555">
        <v>2180.69</v>
      </c>
    </row>
    <row r="3257" spans="1:2" ht="16.149999999999999" customHeight="1" x14ac:dyDescent="0.25">
      <c r="A3257" s="553">
        <v>36817</v>
      </c>
      <c r="B3257" s="554">
        <v>2178.13</v>
      </c>
    </row>
    <row r="3258" spans="1:2" ht="16.149999999999999" customHeight="1" x14ac:dyDescent="0.25">
      <c r="A3258" s="553">
        <v>36818</v>
      </c>
      <c r="B3258" s="555">
        <v>2162.86</v>
      </c>
    </row>
    <row r="3259" spans="1:2" ht="16.149999999999999" customHeight="1" x14ac:dyDescent="0.25">
      <c r="A3259" s="553">
        <v>36819</v>
      </c>
      <c r="B3259" s="554">
        <v>2152.31</v>
      </c>
    </row>
    <row r="3260" spans="1:2" ht="16.149999999999999" customHeight="1" x14ac:dyDescent="0.25">
      <c r="A3260" s="553">
        <v>36820</v>
      </c>
      <c r="B3260" s="555">
        <v>2159.79</v>
      </c>
    </row>
    <row r="3261" spans="1:2" ht="16.149999999999999" customHeight="1" x14ac:dyDescent="0.25">
      <c r="A3261" s="553">
        <v>36821</v>
      </c>
      <c r="B3261" s="554">
        <v>2159.79</v>
      </c>
    </row>
    <row r="3262" spans="1:2" ht="16.149999999999999" customHeight="1" x14ac:dyDescent="0.25">
      <c r="A3262" s="553">
        <v>36822</v>
      </c>
      <c r="B3262" s="555">
        <v>2159.79</v>
      </c>
    </row>
    <row r="3263" spans="1:2" ht="16.149999999999999" customHeight="1" x14ac:dyDescent="0.25">
      <c r="A3263" s="553">
        <v>36823</v>
      </c>
      <c r="B3263" s="554">
        <v>2157.84</v>
      </c>
    </row>
    <row r="3264" spans="1:2" ht="16.149999999999999" customHeight="1" x14ac:dyDescent="0.25">
      <c r="A3264" s="553">
        <v>36824</v>
      </c>
      <c r="B3264" s="555">
        <v>2153.1799999999998</v>
      </c>
    </row>
    <row r="3265" spans="1:2" ht="16.149999999999999" customHeight="1" x14ac:dyDescent="0.25">
      <c r="A3265" s="553">
        <v>36825</v>
      </c>
      <c r="B3265" s="554">
        <v>2170.3200000000002</v>
      </c>
    </row>
    <row r="3266" spans="1:2" ht="16.149999999999999" customHeight="1" x14ac:dyDescent="0.25">
      <c r="A3266" s="553">
        <v>36826</v>
      </c>
      <c r="B3266" s="555">
        <v>2167.2600000000002</v>
      </c>
    </row>
    <row r="3267" spans="1:2" ht="16.149999999999999" customHeight="1" x14ac:dyDescent="0.25">
      <c r="A3267" s="553">
        <v>36827</v>
      </c>
      <c r="B3267" s="554">
        <v>2158.14</v>
      </c>
    </row>
    <row r="3268" spans="1:2" ht="16.149999999999999" customHeight="1" x14ac:dyDescent="0.25">
      <c r="A3268" s="553">
        <v>36828</v>
      </c>
      <c r="B3268" s="555">
        <v>2158.14</v>
      </c>
    </row>
    <row r="3269" spans="1:2" ht="16.149999999999999" customHeight="1" x14ac:dyDescent="0.25">
      <c r="A3269" s="553">
        <v>36829</v>
      </c>
      <c r="B3269" s="554">
        <v>2158.14</v>
      </c>
    </row>
    <row r="3270" spans="1:2" ht="16.149999999999999" customHeight="1" x14ac:dyDescent="0.25">
      <c r="A3270" s="553">
        <v>36830</v>
      </c>
      <c r="B3270" s="555">
        <v>2158.36</v>
      </c>
    </row>
    <row r="3271" spans="1:2" ht="16.149999999999999" customHeight="1" x14ac:dyDescent="0.25">
      <c r="A3271" s="553">
        <v>36831</v>
      </c>
      <c r="B3271" s="554">
        <v>2147.89</v>
      </c>
    </row>
    <row r="3272" spans="1:2" ht="16.149999999999999" customHeight="1" x14ac:dyDescent="0.25">
      <c r="A3272" s="553">
        <v>36832</v>
      </c>
      <c r="B3272" s="555">
        <v>2138.9499999999998</v>
      </c>
    </row>
    <row r="3273" spans="1:2" ht="16.149999999999999" customHeight="1" x14ac:dyDescent="0.25">
      <c r="A3273" s="553">
        <v>36833</v>
      </c>
      <c r="B3273" s="554">
        <v>2136.73</v>
      </c>
    </row>
    <row r="3274" spans="1:2" ht="16.149999999999999" customHeight="1" x14ac:dyDescent="0.25">
      <c r="A3274" s="553">
        <v>36834</v>
      </c>
      <c r="B3274" s="555">
        <v>2139.21</v>
      </c>
    </row>
    <row r="3275" spans="1:2" ht="16.149999999999999" customHeight="1" x14ac:dyDescent="0.25">
      <c r="A3275" s="553">
        <v>36835</v>
      </c>
      <c r="B3275" s="554">
        <v>2139.21</v>
      </c>
    </row>
    <row r="3276" spans="1:2" ht="16.149999999999999" customHeight="1" x14ac:dyDescent="0.25">
      <c r="A3276" s="553">
        <v>36836</v>
      </c>
      <c r="B3276" s="555">
        <v>2139.21</v>
      </c>
    </row>
    <row r="3277" spans="1:2" ht="16.149999999999999" customHeight="1" x14ac:dyDescent="0.25">
      <c r="A3277" s="553">
        <v>36837</v>
      </c>
      <c r="B3277" s="554">
        <v>2139.21</v>
      </c>
    </row>
    <row r="3278" spans="1:2" ht="16.149999999999999" customHeight="1" x14ac:dyDescent="0.25">
      <c r="A3278" s="553">
        <v>36838</v>
      </c>
      <c r="B3278" s="555">
        <v>2134.08</v>
      </c>
    </row>
    <row r="3279" spans="1:2" ht="16.149999999999999" customHeight="1" x14ac:dyDescent="0.25">
      <c r="A3279" s="553">
        <v>36839</v>
      </c>
      <c r="B3279" s="554">
        <v>2124.84</v>
      </c>
    </row>
    <row r="3280" spans="1:2" ht="16.149999999999999" customHeight="1" x14ac:dyDescent="0.25">
      <c r="A3280" s="553">
        <v>36840</v>
      </c>
      <c r="B3280" s="555">
        <v>2127.5100000000002</v>
      </c>
    </row>
    <row r="3281" spans="1:2" ht="16.149999999999999" customHeight="1" x14ac:dyDescent="0.25">
      <c r="A3281" s="553">
        <v>36841</v>
      </c>
      <c r="B3281" s="554">
        <v>2126.41</v>
      </c>
    </row>
    <row r="3282" spans="1:2" ht="16.149999999999999" customHeight="1" x14ac:dyDescent="0.25">
      <c r="A3282" s="553">
        <v>36842</v>
      </c>
      <c r="B3282" s="555">
        <v>2126.41</v>
      </c>
    </row>
    <row r="3283" spans="1:2" ht="16.149999999999999" customHeight="1" x14ac:dyDescent="0.25">
      <c r="A3283" s="553">
        <v>36843</v>
      </c>
      <c r="B3283" s="554">
        <v>2126.41</v>
      </c>
    </row>
    <row r="3284" spans="1:2" ht="16.149999999999999" customHeight="1" x14ac:dyDescent="0.25">
      <c r="A3284" s="553">
        <v>36844</v>
      </c>
      <c r="B3284" s="555">
        <v>2126.41</v>
      </c>
    </row>
    <row r="3285" spans="1:2" ht="16.149999999999999" customHeight="1" x14ac:dyDescent="0.25">
      <c r="A3285" s="553">
        <v>36845</v>
      </c>
      <c r="B3285" s="554">
        <v>2125.17</v>
      </c>
    </row>
    <row r="3286" spans="1:2" ht="16.149999999999999" customHeight="1" x14ac:dyDescent="0.25">
      <c r="A3286" s="553">
        <v>36846</v>
      </c>
      <c r="B3286" s="555">
        <v>2125.31</v>
      </c>
    </row>
    <row r="3287" spans="1:2" ht="16.149999999999999" customHeight="1" x14ac:dyDescent="0.25">
      <c r="A3287" s="553">
        <v>36847</v>
      </c>
      <c r="B3287" s="554">
        <v>2121.64</v>
      </c>
    </row>
    <row r="3288" spans="1:2" ht="16.149999999999999" customHeight="1" x14ac:dyDescent="0.25">
      <c r="A3288" s="553">
        <v>36848</v>
      </c>
      <c r="B3288" s="555">
        <v>2122.63</v>
      </c>
    </row>
    <row r="3289" spans="1:2" ht="16.149999999999999" customHeight="1" x14ac:dyDescent="0.25">
      <c r="A3289" s="553">
        <v>36849</v>
      </c>
      <c r="B3289" s="554">
        <v>2122.63</v>
      </c>
    </row>
    <row r="3290" spans="1:2" ht="16.149999999999999" customHeight="1" x14ac:dyDescent="0.25">
      <c r="A3290" s="553">
        <v>36850</v>
      </c>
      <c r="B3290" s="555">
        <v>2122.63</v>
      </c>
    </row>
    <row r="3291" spans="1:2" ht="16.149999999999999" customHeight="1" x14ac:dyDescent="0.25">
      <c r="A3291" s="553">
        <v>36851</v>
      </c>
      <c r="B3291" s="554">
        <v>2122.61</v>
      </c>
    </row>
    <row r="3292" spans="1:2" ht="16.149999999999999" customHeight="1" x14ac:dyDescent="0.25">
      <c r="A3292" s="553">
        <v>36852</v>
      </c>
      <c r="B3292" s="555">
        <v>2124.16</v>
      </c>
    </row>
    <row r="3293" spans="1:2" ht="16.149999999999999" customHeight="1" x14ac:dyDescent="0.25">
      <c r="A3293" s="553">
        <v>36853</v>
      </c>
      <c r="B3293" s="554">
        <v>2131.7600000000002</v>
      </c>
    </row>
    <row r="3294" spans="1:2" ht="16.149999999999999" customHeight="1" x14ac:dyDescent="0.25">
      <c r="A3294" s="553">
        <v>36854</v>
      </c>
      <c r="B3294" s="555">
        <v>2141.14</v>
      </c>
    </row>
    <row r="3295" spans="1:2" ht="16.149999999999999" customHeight="1" x14ac:dyDescent="0.25">
      <c r="A3295" s="553">
        <v>36855</v>
      </c>
      <c r="B3295" s="554">
        <v>2141.91</v>
      </c>
    </row>
    <row r="3296" spans="1:2" ht="16.149999999999999" customHeight="1" x14ac:dyDescent="0.25">
      <c r="A3296" s="553">
        <v>36856</v>
      </c>
      <c r="B3296" s="555">
        <v>2141.91</v>
      </c>
    </row>
    <row r="3297" spans="1:2" ht="16.149999999999999" customHeight="1" x14ac:dyDescent="0.25">
      <c r="A3297" s="553">
        <v>36857</v>
      </c>
      <c r="B3297" s="554">
        <v>2141.91</v>
      </c>
    </row>
    <row r="3298" spans="1:2" ht="16.149999999999999" customHeight="1" x14ac:dyDescent="0.25">
      <c r="A3298" s="553">
        <v>36858</v>
      </c>
      <c r="B3298" s="555">
        <v>2158.0500000000002</v>
      </c>
    </row>
    <row r="3299" spans="1:2" ht="16.149999999999999" customHeight="1" x14ac:dyDescent="0.25">
      <c r="A3299" s="553">
        <v>36859</v>
      </c>
      <c r="B3299" s="554">
        <v>2169.8200000000002</v>
      </c>
    </row>
    <row r="3300" spans="1:2" ht="16.149999999999999" customHeight="1" x14ac:dyDescent="0.25">
      <c r="A3300" s="553">
        <v>36860</v>
      </c>
      <c r="B3300" s="555">
        <v>2172.84</v>
      </c>
    </row>
    <row r="3301" spans="1:2" ht="16.149999999999999" customHeight="1" x14ac:dyDescent="0.25">
      <c r="A3301" s="553">
        <v>36861</v>
      </c>
      <c r="B3301" s="554">
        <v>2168.6</v>
      </c>
    </row>
    <row r="3302" spans="1:2" ht="16.149999999999999" customHeight="1" x14ac:dyDescent="0.25">
      <c r="A3302" s="553">
        <v>36862</v>
      </c>
      <c r="B3302" s="555">
        <v>2174.85</v>
      </c>
    </row>
    <row r="3303" spans="1:2" ht="16.149999999999999" customHeight="1" x14ac:dyDescent="0.25">
      <c r="A3303" s="553">
        <v>36863</v>
      </c>
      <c r="B3303" s="554">
        <v>2174.85</v>
      </c>
    </row>
    <row r="3304" spans="1:2" ht="16.149999999999999" customHeight="1" x14ac:dyDescent="0.25">
      <c r="A3304" s="553">
        <v>36864</v>
      </c>
      <c r="B3304" s="555">
        <v>2174.85</v>
      </c>
    </row>
    <row r="3305" spans="1:2" ht="16.149999999999999" customHeight="1" x14ac:dyDescent="0.25">
      <c r="A3305" s="553">
        <v>36865</v>
      </c>
      <c r="B3305" s="554">
        <v>2180.3000000000002</v>
      </c>
    </row>
    <row r="3306" spans="1:2" ht="16.149999999999999" customHeight="1" x14ac:dyDescent="0.25">
      <c r="A3306" s="553">
        <v>36866</v>
      </c>
      <c r="B3306" s="555">
        <v>2184.1799999999998</v>
      </c>
    </row>
    <row r="3307" spans="1:2" ht="16.149999999999999" customHeight="1" x14ac:dyDescent="0.25">
      <c r="A3307" s="553">
        <v>36867</v>
      </c>
      <c r="B3307" s="554">
        <v>2174.29</v>
      </c>
    </row>
    <row r="3308" spans="1:2" ht="16.149999999999999" customHeight="1" x14ac:dyDescent="0.25">
      <c r="A3308" s="553">
        <v>36868</v>
      </c>
      <c r="B3308" s="555">
        <v>2176.33</v>
      </c>
    </row>
    <row r="3309" spans="1:2" ht="16.149999999999999" customHeight="1" x14ac:dyDescent="0.25">
      <c r="A3309" s="553">
        <v>36869</v>
      </c>
      <c r="B3309" s="554">
        <v>2176.33</v>
      </c>
    </row>
    <row r="3310" spans="1:2" ht="16.149999999999999" customHeight="1" x14ac:dyDescent="0.25">
      <c r="A3310" s="553">
        <v>36870</v>
      </c>
      <c r="B3310" s="555">
        <v>2176.33</v>
      </c>
    </row>
    <row r="3311" spans="1:2" ht="16.149999999999999" customHeight="1" x14ac:dyDescent="0.25">
      <c r="A3311" s="553">
        <v>36871</v>
      </c>
      <c r="B3311" s="554">
        <v>2176.33</v>
      </c>
    </row>
    <row r="3312" spans="1:2" ht="16.149999999999999" customHeight="1" x14ac:dyDescent="0.25">
      <c r="A3312" s="553">
        <v>36872</v>
      </c>
      <c r="B3312" s="555">
        <v>2175.5700000000002</v>
      </c>
    </row>
    <row r="3313" spans="1:2" ht="16.149999999999999" customHeight="1" x14ac:dyDescent="0.25">
      <c r="A3313" s="553">
        <v>36873</v>
      </c>
      <c r="B3313" s="554">
        <v>2183.08</v>
      </c>
    </row>
    <row r="3314" spans="1:2" ht="16.149999999999999" customHeight="1" x14ac:dyDescent="0.25">
      <c r="A3314" s="553">
        <v>36874</v>
      </c>
      <c r="B3314" s="555">
        <v>2186.87</v>
      </c>
    </row>
    <row r="3315" spans="1:2" ht="16.149999999999999" customHeight="1" x14ac:dyDescent="0.25">
      <c r="A3315" s="553">
        <v>36875</v>
      </c>
      <c r="B3315" s="554">
        <v>2184.7600000000002</v>
      </c>
    </row>
    <row r="3316" spans="1:2" ht="16.149999999999999" customHeight="1" x14ac:dyDescent="0.25">
      <c r="A3316" s="553">
        <v>36876</v>
      </c>
      <c r="B3316" s="555">
        <v>2175.91</v>
      </c>
    </row>
    <row r="3317" spans="1:2" ht="16.149999999999999" customHeight="1" x14ac:dyDescent="0.25">
      <c r="A3317" s="553">
        <v>36877</v>
      </c>
      <c r="B3317" s="554">
        <v>2175.91</v>
      </c>
    </row>
    <row r="3318" spans="1:2" ht="16.149999999999999" customHeight="1" x14ac:dyDescent="0.25">
      <c r="A3318" s="553">
        <v>36878</v>
      </c>
      <c r="B3318" s="555">
        <v>2175.91</v>
      </c>
    </row>
    <row r="3319" spans="1:2" ht="16.149999999999999" customHeight="1" x14ac:dyDescent="0.25">
      <c r="A3319" s="553">
        <v>36879</v>
      </c>
      <c r="B3319" s="554">
        <v>2179.13</v>
      </c>
    </row>
    <row r="3320" spans="1:2" ht="16.149999999999999" customHeight="1" x14ac:dyDescent="0.25">
      <c r="A3320" s="553">
        <v>36880</v>
      </c>
      <c r="B3320" s="555">
        <v>2187.17</v>
      </c>
    </row>
    <row r="3321" spans="1:2" ht="16.149999999999999" customHeight="1" x14ac:dyDescent="0.25">
      <c r="A3321" s="553">
        <v>36881</v>
      </c>
      <c r="B3321" s="554">
        <v>2185.0500000000002</v>
      </c>
    </row>
    <row r="3322" spans="1:2" ht="16.149999999999999" customHeight="1" x14ac:dyDescent="0.25">
      <c r="A3322" s="553">
        <v>36882</v>
      </c>
      <c r="B3322" s="555">
        <v>2187.02</v>
      </c>
    </row>
    <row r="3323" spans="1:2" ht="16.149999999999999" customHeight="1" x14ac:dyDescent="0.25">
      <c r="A3323" s="553">
        <v>36883</v>
      </c>
      <c r="B3323" s="554">
        <v>2193.5700000000002</v>
      </c>
    </row>
    <row r="3324" spans="1:2" ht="16.149999999999999" customHeight="1" x14ac:dyDescent="0.25">
      <c r="A3324" s="553">
        <v>36884</v>
      </c>
      <c r="B3324" s="555">
        <v>2193.5700000000002</v>
      </c>
    </row>
    <row r="3325" spans="1:2" ht="16.149999999999999" customHeight="1" x14ac:dyDescent="0.25">
      <c r="A3325" s="553">
        <v>36885</v>
      </c>
      <c r="B3325" s="554">
        <v>2193.5700000000002</v>
      </c>
    </row>
    <row r="3326" spans="1:2" ht="16.149999999999999" customHeight="1" x14ac:dyDescent="0.25">
      <c r="A3326" s="553">
        <v>36886</v>
      </c>
      <c r="B3326" s="555">
        <v>2193.5700000000002</v>
      </c>
    </row>
    <row r="3327" spans="1:2" ht="16.149999999999999" customHeight="1" x14ac:dyDescent="0.25">
      <c r="A3327" s="553">
        <v>36887</v>
      </c>
      <c r="B3327" s="554">
        <v>2196.7600000000002</v>
      </c>
    </row>
    <row r="3328" spans="1:2" ht="16.149999999999999" customHeight="1" x14ac:dyDescent="0.25">
      <c r="A3328" s="553">
        <v>36888</v>
      </c>
      <c r="B3328" s="555">
        <v>2215.35</v>
      </c>
    </row>
    <row r="3329" spans="1:2" ht="16.149999999999999" customHeight="1" x14ac:dyDescent="0.25">
      <c r="A3329" s="553">
        <v>36889</v>
      </c>
      <c r="B3329" s="554">
        <v>2229.1799999999998</v>
      </c>
    </row>
    <row r="3330" spans="1:2" ht="16.149999999999999" customHeight="1" x14ac:dyDescent="0.25">
      <c r="A3330" s="553">
        <v>36890</v>
      </c>
      <c r="B3330" s="555">
        <v>2229.1799999999998</v>
      </c>
    </row>
    <row r="3331" spans="1:2" ht="16.149999999999999" customHeight="1" x14ac:dyDescent="0.25">
      <c r="A3331" s="553">
        <v>36891</v>
      </c>
      <c r="B3331" s="554">
        <v>2229.1799999999998</v>
      </c>
    </row>
    <row r="3332" spans="1:2" ht="16.149999999999999" customHeight="1" x14ac:dyDescent="0.25">
      <c r="A3332" s="553">
        <v>36892</v>
      </c>
      <c r="B3332" s="555">
        <v>2229.1799999999998</v>
      </c>
    </row>
    <row r="3333" spans="1:2" ht="16.149999999999999" customHeight="1" x14ac:dyDescent="0.25">
      <c r="A3333" s="553">
        <v>36893</v>
      </c>
      <c r="B3333" s="554">
        <v>2229.1799999999998</v>
      </c>
    </row>
    <row r="3334" spans="1:2" ht="16.149999999999999" customHeight="1" x14ac:dyDescent="0.25">
      <c r="A3334" s="553">
        <v>36894</v>
      </c>
      <c r="B3334" s="555">
        <v>2219.6</v>
      </c>
    </row>
    <row r="3335" spans="1:2" ht="16.149999999999999" customHeight="1" x14ac:dyDescent="0.25">
      <c r="A3335" s="553">
        <v>36895</v>
      </c>
      <c r="B3335" s="554">
        <v>2224.38</v>
      </c>
    </row>
    <row r="3336" spans="1:2" ht="16.149999999999999" customHeight="1" x14ac:dyDescent="0.25">
      <c r="A3336" s="553">
        <v>36896</v>
      </c>
      <c r="B3336" s="555">
        <v>2239.89</v>
      </c>
    </row>
    <row r="3337" spans="1:2" ht="16.149999999999999" customHeight="1" x14ac:dyDescent="0.25">
      <c r="A3337" s="553">
        <v>36897</v>
      </c>
      <c r="B3337" s="554">
        <v>2243.16</v>
      </c>
    </row>
    <row r="3338" spans="1:2" ht="16.149999999999999" customHeight="1" x14ac:dyDescent="0.25">
      <c r="A3338" s="553">
        <v>36898</v>
      </c>
      <c r="B3338" s="555">
        <v>2243.16</v>
      </c>
    </row>
    <row r="3339" spans="1:2" ht="16.149999999999999" customHeight="1" x14ac:dyDescent="0.25">
      <c r="A3339" s="553">
        <v>36899</v>
      </c>
      <c r="B3339" s="554">
        <v>2243.16</v>
      </c>
    </row>
    <row r="3340" spans="1:2" ht="16.149999999999999" customHeight="1" x14ac:dyDescent="0.25">
      <c r="A3340" s="553">
        <v>36900</v>
      </c>
      <c r="B3340" s="555">
        <v>2243.16</v>
      </c>
    </row>
    <row r="3341" spans="1:2" ht="16.149999999999999" customHeight="1" x14ac:dyDescent="0.25">
      <c r="A3341" s="553">
        <v>36901</v>
      </c>
      <c r="B3341" s="554">
        <v>2235.4299999999998</v>
      </c>
    </row>
    <row r="3342" spans="1:2" ht="16.149999999999999" customHeight="1" x14ac:dyDescent="0.25">
      <c r="A3342" s="553">
        <v>36902</v>
      </c>
      <c r="B3342" s="555">
        <v>2230.14</v>
      </c>
    </row>
    <row r="3343" spans="1:2" ht="16.149999999999999" customHeight="1" x14ac:dyDescent="0.25">
      <c r="A3343" s="553">
        <v>36903</v>
      </c>
      <c r="B3343" s="554">
        <v>2246.58</v>
      </c>
    </row>
    <row r="3344" spans="1:2" ht="16.149999999999999" customHeight="1" x14ac:dyDescent="0.25">
      <c r="A3344" s="553">
        <v>36904</v>
      </c>
      <c r="B3344" s="555">
        <v>2251.75</v>
      </c>
    </row>
    <row r="3345" spans="1:2" ht="16.149999999999999" customHeight="1" x14ac:dyDescent="0.25">
      <c r="A3345" s="553">
        <v>36905</v>
      </c>
      <c r="B3345" s="554">
        <v>2251.75</v>
      </c>
    </row>
    <row r="3346" spans="1:2" ht="16.149999999999999" customHeight="1" x14ac:dyDescent="0.25">
      <c r="A3346" s="553">
        <v>36906</v>
      </c>
      <c r="B3346" s="555">
        <v>2251.75</v>
      </c>
    </row>
    <row r="3347" spans="1:2" ht="16.149999999999999" customHeight="1" x14ac:dyDescent="0.25">
      <c r="A3347" s="553">
        <v>36907</v>
      </c>
      <c r="B3347" s="554">
        <v>2248.61</v>
      </c>
    </row>
    <row r="3348" spans="1:2" ht="16.149999999999999" customHeight="1" x14ac:dyDescent="0.25">
      <c r="A3348" s="553">
        <v>36908</v>
      </c>
      <c r="B3348" s="555">
        <v>2245.89</v>
      </c>
    </row>
    <row r="3349" spans="1:2" ht="16.149999999999999" customHeight="1" x14ac:dyDescent="0.25">
      <c r="A3349" s="553">
        <v>36909</v>
      </c>
      <c r="B3349" s="554">
        <v>2236.46</v>
      </c>
    </row>
    <row r="3350" spans="1:2" ht="16.149999999999999" customHeight="1" x14ac:dyDescent="0.25">
      <c r="A3350" s="553">
        <v>36910</v>
      </c>
      <c r="B3350" s="555">
        <v>2246.7399999999998</v>
      </c>
    </row>
    <row r="3351" spans="1:2" ht="16.149999999999999" customHeight="1" x14ac:dyDescent="0.25">
      <c r="A3351" s="553">
        <v>36911</v>
      </c>
      <c r="B3351" s="554">
        <v>2244.59</v>
      </c>
    </row>
    <row r="3352" spans="1:2" ht="16.149999999999999" customHeight="1" x14ac:dyDescent="0.25">
      <c r="A3352" s="553">
        <v>36912</v>
      </c>
      <c r="B3352" s="555">
        <v>2244.59</v>
      </c>
    </row>
    <row r="3353" spans="1:2" ht="16.149999999999999" customHeight="1" x14ac:dyDescent="0.25">
      <c r="A3353" s="553">
        <v>36913</v>
      </c>
      <c r="B3353" s="554">
        <v>2244.59</v>
      </c>
    </row>
    <row r="3354" spans="1:2" ht="16.149999999999999" customHeight="1" x14ac:dyDescent="0.25">
      <c r="A3354" s="553">
        <v>36914</v>
      </c>
      <c r="B3354" s="555">
        <v>2240.02</v>
      </c>
    </row>
    <row r="3355" spans="1:2" ht="16.149999999999999" customHeight="1" x14ac:dyDescent="0.25">
      <c r="A3355" s="553">
        <v>36915</v>
      </c>
      <c r="B3355" s="554">
        <v>2255.8200000000002</v>
      </c>
    </row>
    <row r="3356" spans="1:2" ht="16.149999999999999" customHeight="1" x14ac:dyDescent="0.25">
      <c r="A3356" s="553">
        <v>36916</v>
      </c>
      <c r="B3356" s="555">
        <v>2254.35</v>
      </c>
    </row>
    <row r="3357" spans="1:2" ht="16.149999999999999" customHeight="1" x14ac:dyDescent="0.25">
      <c r="A3357" s="553">
        <v>36917</v>
      </c>
      <c r="B3357" s="554">
        <v>2250.0300000000002</v>
      </c>
    </row>
    <row r="3358" spans="1:2" ht="16.149999999999999" customHeight="1" x14ac:dyDescent="0.25">
      <c r="A3358" s="553">
        <v>36918</v>
      </c>
      <c r="B3358" s="555">
        <v>2245.46</v>
      </c>
    </row>
    <row r="3359" spans="1:2" ht="16.149999999999999" customHeight="1" x14ac:dyDescent="0.25">
      <c r="A3359" s="553">
        <v>36919</v>
      </c>
      <c r="B3359" s="554">
        <v>2245.46</v>
      </c>
    </row>
    <row r="3360" spans="1:2" ht="16.149999999999999" customHeight="1" x14ac:dyDescent="0.25">
      <c r="A3360" s="553">
        <v>36920</v>
      </c>
      <c r="B3360" s="555">
        <v>2245.46</v>
      </c>
    </row>
    <row r="3361" spans="1:2" ht="16.149999999999999" customHeight="1" x14ac:dyDescent="0.25">
      <c r="A3361" s="553">
        <v>36921</v>
      </c>
      <c r="B3361" s="554">
        <v>2240.56</v>
      </c>
    </row>
    <row r="3362" spans="1:2" ht="16.149999999999999" customHeight="1" x14ac:dyDescent="0.25">
      <c r="A3362" s="553">
        <v>36922</v>
      </c>
      <c r="B3362" s="555">
        <v>2240.8000000000002</v>
      </c>
    </row>
    <row r="3363" spans="1:2" ht="16.149999999999999" customHeight="1" x14ac:dyDescent="0.25">
      <c r="A3363" s="553">
        <v>36923</v>
      </c>
      <c r="B3363" s="554">
        <v>2242.08</v>
      </c>
    </row>
    <row r="3364" spans="1:2" ht="16.149999999999999" customHeight="1" x14ac:dyDescent="0.25">
      <c r="A3364" s="553">
        <v>36924</v>
      </c>
      <c r="B3364" s="555">
        <v>2240.04</v>
      </c>
    </row>
    <row r="3365" spans="1:2" ht="16.149999999999999" customHeight="1" x14ac:dyDescent="0.25">
      <c r="A3365" s="553">
        <v>36925</v>
      </c>
      <c r="B3365" s="554">
        <v>2242.1999999999998</v>
      </c>
    </row>
    <row r="3366" spans="1:2" ht="16.149999999999999" customHeight="1" x14ac:dyDescent="0.25">
      <c r="A3366" s="553">
        <v>36926</v>
      </c>
      <c r="B3366" s="555">
        <v>2242.1999999999998</v>
      </c>
    </row>
    <row r="3367" spans="1:2" ht="16.149999999999999" customHeight="1" x14ac:dyDescent="0.25">
      <c r="A3367" s="553">
        <v>36927</v>
      </c>
      <c r="B3367" s="554">
        <v>2242.1999999999998</v>
      </c>
    </row>
    <row r="3368" spans="1:2" ht="16.149999999999999" customHeight="1" x14ac:dyDescent="0.25">
      <c r="A3368" s="553">
        <v>36928</v>
      </c>
      <c r="B3368" s="555">
        <v>2238.35</v>
      </c>
    </row>
    <row r="3369" spans="1:2" ht="16.149999999999999" customHeight="1" x14ac:dyDescent="0.25">
      <c r="A3369" s="553">
        <v>36929</v>
      </c>
      <c r="B3369" s="554">
        <v>2235.0300000000002</v>
      </c>
    </row>
    <row r="3370" spans="1:2" ht="16.149999999999999" customHeight="1" x14ac:dyDescent="0.25">
      <c r="A3370" s="553">
        <v>36930</v>
      </c>
      <c r="B3370" s="555">
        <v>2238.09</v>
      </c>
    </row>
    <row r="3371" spans="1:2" ht="16.149999999999999" customHeight="1" x14ac:dyDescent="0.25">
      <c r="A3371" s="553">
        <v>36931</v>
      </c>
      <c r="B3371" s="554">
        <v>2242.6799999999998</v>
      </c>
    </row>
    <row r="3372" spans="1:2" ht="16.149999999999999" customHeight="1" x14ac:dyDescent="0.25">
      <c r="A3372" s="553">
        <v>36932</v>
      </c>
      <c r="B3372" s="555">
        <v>2237.58</v>
      </c>
    </row>
    <row r="3373" spans="1:2" ht="16.149999999999999" customHeight="1" x14ac:dyDescent="0.25">
      <c r="A3373" s="553">
        <v>36933</v>
      </c>
      <c r="B3373" s="554">
        <v>2237.58</v>
      </c>
    </row>
    <row r="3374" spans="1:2" ht="16.149999999999999" customHeight="1" x14ac:dyDescent="0.25">
      <c r="A3374" s="553">
        <v>36934</v>
      </c>
      <c r="B3374" s="555">
        <v>2237.58</v>
      </c>
    </row>
    <row r="3375" spans="1:2" ht="16.149999999999999" customHeight="1" x14ac:dyDescent="0.25">
      <c r="A3375" s="553">
        <v>36935</v>
      </c>
      <c r="B3375" s="554">
        <v>2229.59</v>
      </c>
    </row>
    <row r="3376" spans="1:2" ht="16.149999999999999" customHeight="1" x14ac:dyDescent="0.25">
      <c r="A3376" s="553">
        <v>36936</v>
      </c>
      <c r="B3376" s="555">
        <v>2237.37</v>
      </c>
    </row>
    <row r="3377" spans="1:2" ht="16.149999999999999" customHeight="1" x14ac:dyDescent="0.25">
      <c r="A3377" s="553">
        <v>36937</v>
      </c>
      <c r="B3377" s="554">
        <v>2239.0300000000002</v>
      </c>
    </row>
    <row r="3378" spans="1:2" ht="16.149999999999999" customHeight="1" x14ac:dyDescent="0.25">
      <c r="A3378" s="553">
        <v>36938</v>
      </c>
      <c r="B3378" s="555">
        <v>2238.61</v>
      </c>
    </row>
    <row r="3379" spans="1:2" ht="16.149999999999999" customHeight="1" x14ac:dyDescent="0.25">
      <c r="A3379" s="553">
        <v>36939</v>
      </c>
      <c r="B3379" s="554">
        <v>2238.5100000000002</v>
      </c>
    </row>
    <row r="3380" spans="1:2" ht="16.149999999999999" customHeight="1" x14ac:dyDescent="0.25">
      <c r="A3380" s="553">
        <v>36940</v>
      </c>
      <c r="B3380" s="555">
        <v>2238.5100000000002</v>
      </c>
    </row>
    <row r="3381" spans="1:2" ht="16.149999999999999" customHeight="1" x14ac:dyDescent="0.25">
      <c r="A3381" s="553">
        <v>36941</v>
      </c>
      <c r="B3381" s="554">
        <v>2238.5100000000002</v>
      </c>
    </row>
    <row r="3382" spans="1:2" ht="16.149999999999999" customHeight="1" x14ac:dyDescent="0.25">
      <c r="A3382" s="553">
        <v>36942</v>
      </c>
      <c r="B3382" s="555">
        <v>2245.16</v>
      </c>
    </row>
    <row r="3383" spans="1:2" ht="16.149999999999999" customHeight="1" x14ac:dyDescent="0.25">
      <c r="A3383" s="553">
        <v>36943</v>
      </c>
      <c r="B3383" s="554">
        <v>2247.09</v>
      </c>
    </row>
    <row r="3384" spans="1:2" ht="16.149999999999999" customHeight="1" x14ac:dyDescent="0.25">
      <c r="A3384" s="553">
        <v>36944</v>
      </c>
      <c r="B3384" s="555">
        <v>2252.65</v>
      </c>
    </row>
    <row r="3385" spans="1:2" ht="16.149999999999999" customHeight="1" x14ac:dyDescent="0.25">
      <c r="A3385" s="553">
        <v>36945</v>
      </c>
      <c r="B3385" s="554">
        <v>2252.86</v>
      </c>
    </row>
    <row r="3386" spans="1:2" ht="16.149999999999999" customHeight="1" x14ac:dyDescent="0.25">
      <c r="A3386" s="553">
        <v>36946</v>
      </c>
      <c r="B3386" s="555">
        <v>2257.6999999999998</v>
      </c>
    </row>
    <row r="3387" spans="1:2" ht="16.149999999999999" customHeight="1" x14ac:dyDescent="0.25">
      <c r="A3387" s="553">
        <v>36947</v>
      </c>
      <c r="B3387" s="554">
        <v>2257.6999999999998</v>
      </c>
    </row>
    <row r="3388" spans="1:2" ht="16.149999999999999" customHeight="1" x14ac:dyDescent="0.25">
      <c r="A3388" s="553">
        <v>36948</v>
      </c>
      <c r="B3388" s="555">
        <v>2257.6999999999998</v>
      </c>
    </row>
    <row r="3389" spans="1:2" ht="16.149999999999999" customHeight="1" x14ac:dyDescent="0.25">
      <c r="A3389" s="553">
        <v>36949</v>
      </c>
      <c r="B3389" s="554">
        <v>2256.42</v>
      </c>
    </row>
    <row r="3390" spans="1:2" ht="16.149999999999999" customHeight="1" x14ac:dyDescent="0.25">
      <c r="A3390" s="553">
        <v>36950</v>
      </c>
      <c r="B3390" s="555">
        <v>2257.4499999999998</v>
      </c>
    </row>
    <row r="3391" spans="1:2" ht="16.149999999999999" customHeight="1" x14ac:dyDescent="0.25">
      <c r="A3391" s="553">
        <v>36951</v>
      </c>
      <c r="B3391" s="554">
        <v>2259.64</v>
      </c>
    </row>
    <row r="3392" spans="1:2" ht="16.149999999999999" customHeight="1" x14ac:dyDescent="0.25">
      <c r="A3392" s="553">
        <v>36952</v>
      </c>
      <c r="B3392" s="555">
        <v>2265.44</v>
      </c>
    </row>
    <row r="3393" spans="1:2" ht="16.149999999999999" customHeight="1" x14ac:dyDescent="0.25">
      <c r="A3393" s="553">
        <v>36953</v>
      </c>
      <c r="B3393" s="554">
        <v>2264.09</v>
      </c>
    </row>
    <row r="3394" spans="1:2" ht="16.149999999999999" customHeight="1" x14ac:dyDescent="0.25">
      <c r="A3394" s="553">
        <v>36954</v>
      </c>
      <c r="B3394" s="555">
        <v>2264.09</v>
      </c>
    </row>
    <row r="3395" spans="1:2" ht="16.149999999999999" customHeight="1" x14ac:dyDescent="0.25">
      <c r="A3395" s="553">
        <v>36955</v>
      </c>
      <c r="B3395" s="554">
        <v>2264.09</v>
      </c>
    </row>
    <row r="3396" spans="1:2" ht="16.149999999999999" customHeight="1" x14ac:dyDescent="0.25">
      <c r="A3396" s="553">
        <v>36956</v>
      </c>
      <c r="B3396" s="555">
        <v>2259.0700000000002</v>
      </c>
    </row>
    <row r="3397" spans="1:2" ht="16.149999999999999" customHeight="1" x14ac:dyDescent="0.25">
      <c r="A3397" s="553">
        <v>36957</v>
      </c>
      <c r="B3397" s="554">
        <v>2260.33</v>
      </c>
    </row>
    <row r="3398" spans="1:2" ht="16.149999999999999" customHeight="1" x14ac:dyDescent="0.25">
      <c r="A3398" s="553">
        <v>36958</v>
      </c>
      <c r="B3398" s="555">
        <v>2262.06</v>
      </c>
    </row>
    <row r="3399" spans="1:2" ht="16.149999999999999" customHeight="1" x14ac:dyDescent="0.25">
      <c r="A3399" s="553">
        <v>36959</v>
      </c>
      <c r="B3399" s="554">
        <v>2262.5500000000002</v>
      </c>
    </row>
    <row r="3400" spans="1:2" ht="16.149999999999999" customHeight="1" x14ac:dyDescent="0.25">
      <c r="A3400" s="553">
        <v>36960</v>
      </c>
      <c r="B3400" s="555">
        <v>2264.0100000000002</v>
      </c>
    </row>
    <row r="3401" spans="1:2" ht="16.149999999999999" customHeight="1" x14ac:dyDescent="0.25">
      <c r="A3401" s="553">
        <v>36961</v>
      </c>
      <c r="B3401" s="554">
        <v>2264.0100000000002</v>
      </c>
    </row>
    <row r="3402" spans="1:2" ht="16.149999999999999" customHeight="1" x14ac:dyDescent="0.25">
      <c r="A3402" s="553">
        <v>36962</v>
      </c>
      <c r="B3402" s="555">
        <v>2264.0100000000002</v>
      </c>
    </row>
    <row r="3403" spans="1:2" ht="16.149999999999999" customHeight="1" x14ac:dyDescent="0.25">
      <c r="A3403" s="553">
        <v>36963</v>
      </c>
      <c r="B3403" s="554">
        <v>2275.98</v>
      </c>
    </row>
    <row r="3404" spans="1:2" ht="16.149999999999999" customHeight="1" x14ac:dyDescent="0.25">
      <c r="A3404" s="553">
        <v>36964</v>
      </c>
      <c r="B3404" s="555">
        <v>2275.92</v>
      </c>
    </row>
    <row r="3405" spans="1:2" ht="16.149999999999999" customHeight="1" x14ac:dyDescent="0.25">
      <c r="A3405" s="553">
        <v>36965</v>
      </c>
      <c r="B3405" s="554">
        <v>2282.0100000000002</v>
      </c>
    </row>
    <row r="3406" spans="1:2" ht="16.149999999999999" customHeight="1" x14ac:dyDescent="0.25">
      <c r="A3406" s="553">
        <v>36966</v>
      </c>
      <c r="B3406" s="555">
        <v>2281.02</v>
      </c>
    </row>
    <row r="3407" spans="1:2" ht="16.149999999999999" customHeight="1" x14ac:dyDescent="0.25">
      <c r="A3407" s="553">
        <v>36967</v>
      </c>
      <c r="B3407" s="554">
        <v>2282.96</v>
      </c>
    </row>
    <row r="3408" spans="1:2" ht="16.149999999999999" customHeight="1" x14ac:dyDescent="0.25">
      <c r="A3408" s="553">
        <v>36968</v>
      </c>
      <c r="B3408" s="555">
        <v>2282.96</v>
      </c>
    </row>
    <row r="3409" spans="1:2" ht="16.149999999999999" customHeight="1" x14ac:dyDescent="0.25">
      <c r="A3409" s="553">
        <v>36969</v>
      </c>
      <c r="B3409" s="554">
        <v>2282.96</v>
      </c>
    </row>
    <row r="3410" spans="1:2" ht="16.149999999999999" customHeight="1" x14ac:dyDescent="0.25">
      <c r="A3410" s="553">
        <v>36970</v>
      </c>
      <c r="B3410" s="555">
        <v>2282.96</v>
      </c>
    </row>
    <row r="3411" spans="1:2" ht="16.149999999999999" customHeight="1" x14ac:dyDescent="0.25">
      <c r="A3411" s="553">
        <v>36971</v>
      </c>
      <c r="B3411" s="554">
        <v>2282.17</v>
      </c>
    </row>
    <row r="3412" spans="1:2" ht="16.149999999999999" customHeight="1" x14ac:dyDescent="0.25">
      <c r="A3412" s="553">
        <v>36972</v>
      </c>
      <c r="B3412" s="555">
        <v>2284.04</v>
      </c>
    </row>
    <row r="3413" spans="1:2" ht="16.149999999999999" customHeight="1" x14ac:dyDescent="0.25">
      <c r="A3413" s="553">
        <v>36973</v>
      </c>
      <c r="B3413" s="554">
        <v>2290.02</v>
      </c>
    </row>
    <row r="3414" spans="1:2" ht="16.149999999999999" customHeight="1" x14ac:dyDescent="0.25">
      <c r="A3414" s="553">
        <v>36974</v>
      </c>
      <c r="B3414" s="555">
        <v>2295.7399999999998</v>
      </c>
    </row>
    <row r="3415" spans="1:2" ht="16.149999999999999" customHeight="1" x14ac:dyDescent="0.25">
      <c r="A3415" s="553">
        <v>36975</v>
      </c>
      <c r="B3415" s="554">
        <v>2295.7399999999998</v>
      </c>
    </row>
    <row r="3416" spans="1:2" ht="16.149999999999999" customHeight="1" x14ac:dyDescent="0.25">
      <c r="A3416" s="553">
        <v>36976</v>
      </c>
      <c r="B3416" s="555">
        <v>2295.7399999999998</v>
      </c>
    </row>
    <row r="3417" spans="1:2" ht="16.149999999999999" customHeight="1" x14ac:dyDescent="0.25">
      <c r="A3417" s="553">
        <v>36977</v>
      </c>
      <c r="B3417" s="554">
        <v>2293.9899999999998</v>
      </c>
    </row>
    <row r="3418" spans="1:2" ht="16.149999999999999" customHeight="1" x14ac:dyDescent="0.25">
      <c r="A3418" s="553">
        <v>36978</v>
      </c>
      <c r="B3418" s="555">
        <v>2299.6799999999998</v>
      </c>
    </row>
    <row r="3419" spans="1:2" ht="16.149999999999999" customHeight="1" x14ac:dyDescent="0.25">
      <c r="A3419" s="553">
        <v>36979</v>
      </c>
      <c r="B3419" s="554">
        <v>2303.86</v>
      </c>
    </row>
    <row r="3420" spans="1:2" ht="16.149999999999999" customHeight="1" x14ac:dyDescent="0.25">
      <c r="A3420" s="553">
        <v>36980</v>
      </c>
      <c r="B3420" s="555">
        <v>2309.83</v>
      </c>
    </row>
    <row r="3421" spans="1:2" ht="16.149999999999999" customHeight="1" x14ac:dyDescent="0.25">
      <c r="A3421" s="553">
        <v>36981</v>
      </c>
      <c r="B3421" s="554">
        <v>2310.5700000000002</v>
      </c>
    </row>
    <row r="3422" spans="1:2" ht="16.149999999999999" customHeight="1" x14ac:dyDescent="0.25">
      <c r="A3422" s="553">
        <v>36982</v>
      </c>
      <c r="B3422" s="555">
        <v>2310.5700000000002</v>
      </c>
    </row>
    <row r="3423" spans="1:2" ht="16.149999999999999" customHeight="1" x14ac:dyDescent="0.25">
      <c r="A3423" s="553">
        <v>36983</v>
      </c>
      <c r="B3423" s="554">
        <v>2310.5700000000002</v>
      </c>
    </row>
    <row r="3424" spans="1:2" ht="16.149999999999999" customHeight="1" x14ac:dyDescent="0.25">
      <c r="A3424" s="553">
        <v>36984</v>
      </c>
      <c r="B3424" s="555">
        <v>2304.19</v>
      </c>
    </row>
    <row r="3425" spans="1:2" ht="16.149999999999999" customHeight="1" x14ac:dyDescent="0.25">
      <c r="A3425" s="553">
        <v>36985</v>
      </c>
      <c r="B3425" s="554">
        <v>2308.64</v>
      </c>
    </row>
    <row r="3426" spans="1:2" ht="16.149999999999999" customHeight="1" x14ac:dyDescent="0.25">
      <c r="A3426" s="553">
        <v>36986</v>
      </c>
      <c r="B3426" s="555">
        <v>2315.81</v>
      </c>
    </row>
    <row r="3427" spans="1:2" ht="16.149999999999999" customHeight="1" x14ac:dyDescent="0.25">
      <c r="A3427" s="553">
        <v>36987</v>
      </c>
      <c r="B3427" s="554">
        <v>2317.46</v>
      </c>
    </row>
    <row r="3428" spans="1:2" ht="16.149999999999999" customHeight="1" x14ac:dyDescent="0.25">
      <c r="A3428" s="553">
        <v>36988</v>
      </c>
      <c r="B3428" s="555">
        <v>2318.58</v>
      </c>
    </row>
    <row r="3429" spans="1:2" ht="16.149999999999999" customHeight="1" x14ac:dyDescent="0.25">
      <c r="A3429" s="553">
        <v>36989</v>
      </c>
      <c r="B3429" s="554">
        <v>2318.58</v>
      </c>
    </row>
    <row r="3430" spans="1:2" ht="16.149999999999999" customHeight="1" x14ac:dyDescent="0.25">
      <c r="A3430" s="553">
        <v>36990</v>
      </c>
      <c r="B3430" s="555">
        <v>2318.58</v>
      </c>
    </row>
    <row r="3431" spans="1:2" ht="16.149999999999999" customHeight="1" x14ac:dyDescent="0.25">
      <c r="A3431" s="553">
        <v>36991</v>
      </c>
      <c r="B3431" s="554">
        <v>2315.21</v>
      </c>
    </row>
    <row r="3432" spans="1:2" ht="16.149999999999999" customHeight="1" x14ac:dyDescent="0.25">
      <c r="A3432" s="553">
        <v>36992</v>
      </c>
      <c r="B3432" s="555">
        <v>2309.84</v>
      </c>
    </row>
    <row r="3433" spans="1:2" ht="16.149999999999999" customHeight="1" x14ac:dyDescent="0.25">
      <c r="A3433" s="553">
        <v>36993</v>
      </c>
      <c r="B3433" s="554">
        <v>2314.0700000000002</v>
      </c>
    </row>
    <row r="3434" spans="1:2" ht="16.149999999999999" customHeight="1" x14ac:dyDescent="0.25">
      <c r="A3434" s="553">
        <v>36994</v>
      </c>
      <c r="B3434" s="555">
        <v>2314.0700000000002</v>
      </c>
    </row>
    <row r="3435" spans="1:2" ht="16.149999999999999" customHeight="1" x14ac:dyDescent="0.25">
      <c r="A3435" s="553">
        <v>36995</v>
      </c>
      <c r="B3435" s="554">
        <v>2314.0700000000002</v>
      </c>
    </row>
    <row r="3436" spans="1:2" ht="16.149999999999999" customHeight="1" x14ac:dyDescent="0.25">
      <c r="A3436" s="553">
        <v>36996</v>
      </c>
      <c r="B3436" s="555">
        <v>2314.0700000000002</v>
      </c>
    </row>
    <row r="3437" spans="1:2" ht="16.149999999999999" customHeight="1" x14ac:dyDescent="0.25">
      <c r="A3437" s="553">
        <v>36997</v>
      </c>
      <c r="B3437" s="554">
        <v>2314.0700000000002</v>
      </c>
    </row>
    <row r="3438" spans="1:2" ht="16.149999999999999" customHeight="1" x14ac:dyDescent="0.25">
      <c r="A3438" s="553">
        <v>36998</v>
      </c>
      <c r="B3438" s="555">
        <v>2320.1799999999998</v>
      </c>
    </row>
    <row r="3439" spans="1:2" ht="16.149999999999999" customHeight="1" x14ac:dyDescent="0.25">
      <c r="A3439" s="553">
        <v>36999</v>
      </c>
      <c r="B3439" s="554">
        <v>2319.5700000000002</v>
      </c>
    </row>
    <row r="3440" spans="1:2" ht="16.149999999999999" customHeight="1" x14ac:dyDescent="0.25">
      <c r="A3440" s="553">
        <v>37000</v>
      </c>
      <c r="B3440" s="555">
        <v>2316.91</v>
      </c>
    </row>
    <row r="3441" spans="1:2" ht="16.149999999999999" customHeight="1" x14ac:dyDescent="0.25">
      <c r="A3441" s="553">
        <v>37001</v>
      </c>
      <c r="B3441" s="554">
        <v>2327.08</v>
      </c>
    </row>
    <row r="3442" spans="1:2" ht="16.149999999999999" customHeight="1" x14ac:dyDescent="0.25">
      <c r="A3442" s="553">
        <v>37002</v>
      </c>
      <c r="B3442" s="555">
        <v>2329.73</v>
      </c>
    </row>
    <row r="3443" spans="1:2" ht="16.149999999999999" customHeight="1" x14ac:dyDescent="0.25">
      <c r="A3443" s="553">
        <v>37003</v>
      </c>
      <c r="B3443" s="554">
        <v>2329.73</v>
      </c>
    </row>
    <row r="3444" spans="1:2" ht="16.149999999999999" customHeight="1" x14ac:dyDescent="0.25">
      <c r="A3444" s="553">
        <v>37004</v>
      </c>
      <c r="B3444" s="555">
        <v>2329.73</v>
      </c>
    </row>
    <row r="3445" spans="1:2" ht="16.149999999999999" customHeight="1" x14ac:dyDescent="0.25">
      <c r="A3445" s="553">
        <v>37005</v>
      </c>
      <c r="B3445" s="554">
        <v>2334.38</v>
      </c>
    </row>
    <row r="3446" spans="1:2" ht="16.149999999999999" customHeight="1" x14ac:dyDescent="0.25">
      <c r="A3446" s="553">
        <v>37006</v>
      </c>
      <c r="B3446" s="555">
        <v>2339.16</v>
      </c>
    </row>
    <row r="3447" spans="1:2" ht="16.149999999999999" customHeight="1" x14ac:dyDescent="0.25">
      <c r="A3447" s="553">
        <v>37007</v>
      </c>
      <c r="B3447" s="554">
        <v>2345.21</v>
      </c>
    </row>
    <row r="3448" spans="1:2" ht="16.149999999999999" customHeight="1" x14ac:dyDescent="0.25">
      <c r="A3448" s="553">
        <v>37008</v>
      </c>
      <c r="B3448" s="555">
        <v>2345.5700000000002</v>
      </c>
    </row>
    <row r="3449" spans="1:2" ht="16.149999999999999" customHeight="1" x14ac:dyDescent="0.25">
      <c r="A3449" s="553">
        <v>37009</v>
      </c>
      <c r="B3449" s="554">
        <v>2346.73</v>
      </c>
    </row>
    <row r="3450" spans="1:2" ht="16.149999999999999" customHeight="1" x14ac:dyDescent="0.25">
      <c r="A3450" s="553">
        <v>37010</v>
      </c>
      <c r="B3450" s="555">
        <v>2346.73</v>
      </c>
    </row>
    <row r="3451" spans="1:2" ht="16.149999999999999" customHeight="1" x14ac:dyDescent="0.25">
      <c r="A3451" s="553">
        <v>37011</v>
      </c>
      <c r="B3451" s="554">
        <v>2346.73</v>
      </c>
    </row>
    <row r="3452" spans="1:2" ht="16.149999999999999" customHeight="1" x14ac:dyDescent="0.25">
      <c r="A3452" s="553">
        <v>37012</v>
      </c>
      <c r="B3452" s="555">
        <v>2341.09</v>
      </c>
    </row>
    <row r="3453" spans="1:2" ht="16.149999999999999" customHeight="1" x14ac:dyDescent="0.25">
      <c r="A3453" s="553">
        <v>37013</v>
      </c>
      <c r="B3453" s="554">
        <v>2341.09</v>
      </c>
    </row>
    <row r="3454" spans="1:2" ht="16.149999999999999" customHeight="1" x14ac:dyDescent="0.25">
      <c r="A3454" s="553">
        <v>37014</v>
      </c>
      <c r="B3454" s="555">
        <v>2345.96</v>
      </c>
    </row>
    <row r="3455" spans="1:2" ht="16.149999999999999" customHeight="1" x14ac:dyDescent="0.25">
      <c r="A3455" s="553">
        <v>37015</v>
      </c>
      <c r="B3455" s="554">
        <v>2349.9499999999998</v>
      </c>
    </row>
    <row r="3456" spans="1:2" ht="16.149999999999999" customHeight="1" x14ac:dyDescent="0.25">
      <c r="A3456" s="553">
        <v>37016</v>
      </c>
      <c r="B3456" s="555">
        <v>2354.4699999999998</v>
      </c>
    </row>
    <row r="3457" spans="1:2" ht="16.149999999999999" customHeight="1" x14ac:dyDescent="0.25">
      <c r="A3457" s="553">
        <v>37017</v>
      </c>
      <c r="B3457" s="554">
        <v>2354.4699999999998</v>
      </c>
    </row>
    <row r="3458" spans="1:2" ht="16.149999999999999" customHeight="1" x14ac:dyDescent="0.25">
      <c r="A3458" s="553">
        <v>37018</v>
      </c>
      <c r="B3458" s="555">
        <v>2354.4699999999998</v>
      </c>
    </row>
    <row r="3459" spans="1:2" ht="16.149999999999999" customHeight="1" x14ac:dyDescent="0.25">
      <c r="A3459" s="553">
        <v>37019</v>
      </c>
      <c r="B3459" s="554">
        <v>2359.54</v>
      </c>
    </row>
    <row r="3460" spans="1:2" ht="16.149999999999999" customHeight="1" x14ac:dyDescent="0.25">
      <c r="A3460" s="553">
        <v>37020</v>
      </c>
      <c r="B3460" s="555">
        <v>2359.2199999999998</v>
      </c>
    </row>
    <row r="3461" spans="1:2" ht="16.149999999999999" customHeight="1" x14ac:dyDescent="0.25">
      <c r="A3461" s="553">
        <v>37021</v>
      </c>
      <c r="B3461" s="554">
        <v>2359.98</v>
      </c>
    </row>
    <row r="3462" spans="1:2" ht="16.149999999999999" customHeight="1" x14ac:dyDescent="0.25">
      <c r="A3462" s="553">
        <v>37022</v>
      </c>
      <c r="B3462" s="555">
        <v>2359.79</v>
      </c>
    </row>
    <row r="3463" spans="1:2" ht="16.149999999999999" customHeight="1" x14ac:dyDescent="0.25">
      <c r="A3463" s="553">
        <v>37023</v>
      </c>
      <c r="B3463" s="554">
        <v>2367.3000000000002</v>
      </c>
    </row>
    <row r="3464" spans="1:2" ht="16.149999999999999" customHeight="1" x14ac:dyDescent="0.25">
      <c r="A3464" s="553">
        <v>37024</v>
      </c>
      <c r="B3464" s="555">
        <v>2367.3000000000002</v>
      </c>
    </row>
    <row r="3465" spans="1:2" ht="16.149999999999999" customHeight="1" x14ac:dyDescent="0.25">
      <c r="A3465" s="553">
        <v>37025</v>
      </c>
      <c r="B3465" s="554">
        <v>2367.3000000000002</v>
      </c>
    </row>
    <row r="3466" spans="1:2" ht="16.149999999999999" customHeight="1" x14ac:dyDescent="0.25">
      <c r="A3466" s="553">
        <v>37026</v>
      </c>
      <c r="B3466" s="555">
        <v>2371.58</v>
      </c>
    </row>
    <row r="3467" spans="1:2" ht="16.149999999999999" customHeight="1" x14ac:dyDescent="0.25">
      <c r="A3467" s="553">
        <v>37027</v>
      </c>
      <c r="B3467" s="554">
        <v>2376.9299999999998</v>
      </c>
    </row>
    <row r="3468" spans="1:2" ht="16.149999999999999" customHeight="1" x14ac:dyDescent="0.25">
      <c r="A3468" s="553">
        <v>37028</v>
      </c>
      <c r="B3468" s="555">
        <v>2378.21</v>
      </c>
    </row>
    <row r="3469" spans="1:2" ht="16.149999999999999" customHeight="1" x14ac:dyDescent="0.25">
      <c r="A3469" s="553">
        <v>37029</v>
      </c>
      <c r="B3469" s="554">
        <v>2378.41</v>
      </c>
    </row>
    <row r="3470" spans="1:2" ht="16.149999999999999" customHeight="1" x14ac:dyDescent="0.25">
      <c r="A3470" s="553">
        <v>37030</v>
      </c>
      <c r="B3470" s="555">
        <v>2348.88</v>
      </c>
    </row>
    <row r="3471" spans="1:2" ht="16.149999999999999" customHeight="1" x14ac:dyDescent="0.25">
      <c r="A3471" s="553">
        <v>37031</v>
      </c>
      <c r="B3471" s="554">
        <v>2348.88</v>
      </c>
    </row>
    <row r="3472" spans="1:2" ht="16.149999999999999" customHeight="1" x14ac:dyDescent="0.25">
      <c r="A3472" s="553">
        <v>37032</v>
      </c>
      <c r="B3472" s="555">
        <v>2348.88</v>
      </c>
    </row>
    <row r="3473" spans="1:2" ht="16.149999999999999" customHeight="1" x14ac:dyDescent="0.25">
      <c r="A3473" s="553">
        <v>37033</v>
      </c>
      <c r="B3473" s="554">
        <v>2314.75</v>
      </c>
    </row>
    <row r="3474" spans="1:2" ht="16.149999999999999" customHeight="1" x14ac:dyDescent="0.25">
      <c r="A3474" s="553">
        <v>37034</v>
      </c>
      <c r="B3474" s="555">
        <v>2316.7199999999998</v>
      </c>
    </row>
    <row r="3475" spans="1:2" ht="16.149999999999999" customHeight="1" x14ac:dyDescent="0.25">
      <c r="A3475" s="553">
        <v>37035</v>
      </c>
      <c r="B3475" s="554">
        <v>2295.23</v>
      </c>
    </row>
    <row r="3476" spans="1:2" ht="16.149999999999999" customHeight="1" x14ac:dyDescent="0.25">
      <c r="A3476" s="553">
        <v>37036</v>
      </c>
      <c r="B3476" s="555">
        <v>2310.64</v>
      </c>
    </row>
    <row r="3477" spans="1:2" ht="16.149999999999999" customHeight="1" x14ac:dyDescent="0.25">
      <c r="A3477" s="553">
        <v>37037</v>
      </c>
      <c r="B3477" s="554">
        <v>2339.98</v>
      </c>
    </row>
    <row r="3478" spans="1:2" ht="16.149999999999999" customHeight="1" x14ac:dyDescent="0.25">
      <c r="A3478" s="553">
        <v>37038</v>
      </c>
      <c r="B3478" s="555">
        <v>2339.98</v>
      </c>
    </row>
    <row r="3479" spans="1:2" ht="16.149999999999999" customHeight="1" x14ac:dyDescent="0.25">
      <c r="A3479" s="553">
        <v>37039</v>
      </c>
      <c r="B3479" s="554">
        <v>2339.98</v>
      </c>
    </row>
    <row r="3480" spans="1:2" ht="16.149999999999999" customHeight="1" x14ac:dyDescent="0.25">
      <c r="A3480" s="553">
        <v>37040</v>
      </c>
      <c r="B3480" s="555">
        <v>2339.98</v>
      </c>
    </row>
    <row r="3481" spans="1:2" ht="16.149999999999999" customHeight="1" x14ac:dyDescent="0.25">
      <c r="A3481" s="553">
        <v>37041</v>
      </c>
      <c r="B3481" s="554">
        <v>2331.91</v>
      </c>
    </row>
    <row r="3482" spans="1:2" ht="16.149999999999999" customHeight="1" x14ac:dyDescent="0.25">
      <c r="A3482" s="553">
        <v>37042</v>
      </c>
      <c r="B3482" s="555">
        <v>2324.98</v>
      </c>
    </row>
    <row r="3483" spans="1:2" ht="16.149999999999999" customHeight="1" x14ac:dyDescent="0.25">
      <c r="A3483" s="553">
        <v>37043</v>
      </c>
      <c r="B3483" s="554">
        <v>2327.25</v>
      </c>
    </row>
    <row r="3484" spans="1:2" ht="16.149999999999999" customHeight="1" x14ac:dyDescent="0.25">
      <c r="A3484" s="553">
        <v>37044</v>
      </c>
      <c r="B3484" s="555">
        <v>2319.16</v>
      </c>
    </row>
    <row r="3485" spans="1:2" ht="16.149999999999999" customHeight="1" x14ac:dyDescent="0.25">
      <c r="A3485" s="553">
        <v>37045</v>
      </c>
      <c r="B3485" s="554">
        <v>2319.16</v>
      </c>
    </row>
    <row r="3486" spans="1:2" ht="16.149999999999999" customHeight="1" x14ac:dyDescent="0.25">
      <c r="A3486" s="553">
        <v>37046</v>
      </c>
      <c r="B3486" s="555">
        <v>2319.16</v>
      </c>
    </row>
    <row r="3487" spans="1:2" ht="16.149999999999999" customHeight="1" x14ac:dyDescent="0.25">
      <c r="A3487" s="553">
        <v>37047</v>
      </c>
      <c r="B3487" s="554">
        <v>2296.88</v>
      </c>
    </row>
    <row r="3488" spans="1:2" ht="16.149999999999999" customHeight="1" x14ac:dyDescent="0.25">
      <c r="A3488" s="553">
        <v>37048</v>
      </c>
      <c r="B3488" s="555">
        <v>2303.37</v>
      </c>
    </row>
    <row r="3489" spans="1:2" ht="16.149999999999999" customHeight="1" x14ac:dyDescent="0.25">
      <c r="A3489" s="553">
        <v>37049</v>
      </c>
      <c r="B3489" s="554">
        <v>2303.38</v>
      </c>
    </row>
    <row r="3490" spans="1:2" ht="16.149999999999999" customHeight="1" x14ac:dyDescent="0.25">
      <c r="A3490" s="553">
        <v>37050</v>
      </c>
      <c r="B3490" s="555">
        <v>2303.41</v>
      </c>
    </row>
    <row r="3491" spans="1:2" ht="16.149999999999999" customHeight="1" x14ac:dyDescent="0.25">
      <c r="A3491" s="553">
        <v>37051</v>
      </c>
      <c r="B3491" s="554">
        <v>2296.31</v>
      </c>
    </row>
    <row r="3492" spans="1:2" ht="16.149999999999999" customHeight="1" x14ac:dyDescent="0.25">
      <c r="A3492" s="553">
        <v>37052</v>
      </c>
      <c r="B3492" s="555">
        <v>2296.31</v>
      </c>
    </row>
    <row r="3493" spans="1:2" ht="16.149999999999999" customHeight="1" x14ac:dyDescent="0.25">
      <c r="A3493" s="553">
        <v>37053</v>
      </c>
      <c r="B3493" s="554">
        <v>2296.31</v>
      </c>
    </row>
    <row r="3494" spans="1:2" ht="16.149999999999999" customHeight="1" x14ac:dyDescent="0.25">
      <c r="A3494" s="553">
        <v>37054</v>
      </c>
      <c r="B3494" s="555">
        <v>2309.06</v>
      </c>
    </row>
    <row r="3495" spans="1:2" ht="16.149999999999999" customHeight="1" x14ac:dyDescent="0.25">
      <c r="A3495" s="553">
        <v>37055</v>
      </c>
      <c r="B3495" s="554">
        <v>2313.7399999999998</v>
      </c>
    </row>
    <row r="3496" spans="1:2" ht="16.149999999999999" customHeight="1" x14ac:dyDescent="0.25">
      <c r="A3496" s="553">
        <v>37056</v>
      </c>
      <c r="B3496" s="555">
        <v>2302.16</v>
      </c>
    </row>
    <row r="3497" spans="1:2" ht="16.149999999999999" customHeight="1" x14ac:dyDescent="0.25">
      <c r="A3497" s="553">
        <v>37057</v>
      </c>
      <c r="B3497" s="554">
        <v>2300.1799999999998</v>
      </c>
    </row>
    <row r="3498" spans="1:2" ht="16.149999999999999" customHeight="1" x14ac:dyDescent="0.25">
      <c r="A3498" s="553">
        <v>37058</v>
      </c>
      <c r="B3498" s="555">
        <v>2303.13</v>
      </c>
    </row>
    <row r="3499" spans="1:2" ht="16.149999999999999" customHeight="1" x14ac:dyDescent="0.25">
      <c r="A3499" s="553">
        <v>37059</v>
      </c>
      <c r="B3499" s="554">
        <v>2303.13</v>
      </c>
    </row>
    <row r="3500" spans="1:2" ht="16.149999999999999" customHeight="1" x14ac:dyDescent="0.25">
      <c r="A3500" s="553">
        <v>37060</v>
      </c>
      <c r="B3500" s="555">
        <v>2303.13</v>
      </c>
    </row>
    <row r="3501" spans="1:2" ht="16.149999999999999" customHeight="1" x14ac:dyDescent="0.25">
      <c r="A3501" s="553">
        <v>37061</v>
      </c>
      <c r="B3501" s="554">
        <v>2303.13</v>
      </c>
    </row>
    <row r="3502" spans="1:2" ht="16.149999999999999" customHeight="1" x14ac:dyDescent="0.25">
      <c r="A3502" s="553">
        <v>37062</v>
      </c>
      <c r="B3502" s="555">
        <v>2307.7800000000002</v>
      </c>
    </row>
    <row r="3503" spans="1:2" ht="16.149999999999999" customHeight="1" x14ac:dyDescent="0.25">
      <c r="A3503" s="553">
        <v>37063</v>
      </c>
      <c r="B3503" s="554">
        <v>2305.35</v>
      </c>
    </row>
    <row r="3504" spans="1:2" ht="16.149999999999999" customHeight="1" x14ac:dyDescent="0.25">
      <c r="A3504" s="553">
        <v>37064</v>
      </c>
      <c r="B3504" s="555">
        <v>2300.46</v>
      </c>
    </row>
    <row r="3505" spans="1:2" ht="16.149999999999999" customHeight="1" x14ac:dyDescent="0.25">
      <c r="A3505" s="553">
        <v>37065</v>
      </c>
      <c r="B3505" s="554">
        <v>2298.88</v>
      </c>
    </row>
    <row r="3506" spans="1:2" ht="16.149999999999999" customHeight="1" x14ac:dyDescent="0.25">
      <c r="A3506" s="553">
        <v>37066</v>
      </c>
      <c r="B3506" s="555">
        <v>2298.88</v>
      </c>
    </row>
    <row r="3507" spans="1:2" ht="16.149999999999999" customHeight="1" x14ac:dyDescent="0.25">
      <c r="A3507" s="553">
        <v>37067</v>
      </c>
      <c r="B3507" s="554">
        <v>2298.88</v>
      </c>
    </row>
    <row r="3508" spans="1:2" ht="16.149999999999999" customHeight="1" x14ac:dyDescent="0.25">
      <c r="A3508" s="553">
        <v>37068</v>
      </c>
      <c r="B3508" s="555">
        <v>2298.88</v>
      </c>
    </row>
    <row r="3509" spans="1:2" ht="16.149999999999999" customHeight="1" x14ac:dyDescent="0.25">
      <c r="A3509" s="553">
        <v>37069</v>
      </c>
      <c r="B3509" s="554">
        <v>2304.6799999999998</v>
      </c>
    </row>
    <row r="3510" spans="1:2" ht="16.149999999999999" customHeight="1" x14ac:dyDescent="0.25">
      <c r="A3510" s="553">
        <v>37070</v>
      </c>
      <c r="B3510" s="555">
        <v>2307.0300000000002</v>
      </c>
    </row>
    <row r="3511" spans="1:2" ht="16.149999999999999" customHeight="1" x14ac:dyDescent="0.25">
      <c r="A3511" s="553">
        <v>37071</v>
      </c>
      <c r="B3511" s="554">
        <v>2305.33</v>
      </c>
    </row>
    <row r="3512" spans="1:2" ht="16.149999999999999" customHeight="1" x14ac:dyDescent="0.25">
      <c r="A3512" s="553">
        <v>37072</v>
      </c>
      <c r="B3512" s="555">
        <v>2298.85</v>
      </c>
    </row>
    <row r="3513" spans="1:2" ht="16.149999999999999" customHeight="1" x14ac:dyDescent="0.25">
      <c r="A3513" s="553">
        <v>37073</v>
      </c>
      <c r="B3513" s="554">
        <v>2298.85</v>
      </c>
    </row>
    <row r="3514" spans="1:2" ht="16.149999999999999" customHeight="1" x14ac:dyDescent="0.25">
      <c r="A3514" s="553">
        <v>37074</v>
      </c>
      <c r="B3514" s="555">
        <v>2298.85</v>
      </c>
    </row>
    <row r="3515" spans="1:2" ht="16.149999999999999" customHeight="1" x14ac:dyDescent="0.25">
      <c r="A3515" s="553">
        <v>37075</v>
      </c>
      <c r="B3515" s="554">
        <v>2298.85</v>
      </c>
    </row>
    <row r="3516" spans="1:2" ht="16.149999999999999" customHeight="1" x14ac:dyDescent="0.25">
      <c r="A3516" s="553">
        <v>37076</v>
      </c>
      <c r="B3516" s="555">
        <v>2300.02</v>
      </c>
    </row>
    <row r="3517" spans="1:2" ht="16.149999999999999" customHeight="1" x14ac:dyDescent="0.25">
      <c r="A3517" s="553">
        <v>37077</v>
      </c>
      <c r="B3517" s="554">
        <v>2303.2600000000002</v>
      </c>
    </row>
    <row r="3518" spans="1:2" ht="16.149999999999999" customHeight="1" x14ac:dyDescent="0.25">
      <c r="A3518" s="553">
        <v>37078</v>
      </c>
      <c r="B3518" s="555">
        <v>2303.36</v>
      </c>
    </row>
    <row r="3519" spans="1:2" ht="16.149999999999999" customHeight="1" x14ac:dyDescent="0.25">
      <c r="A3519" s="553">
        <v>37079</v>
      </c>
      <c r="B3519" s="554">
        <v>2304.75</v>
      </c>
    </row>
    <row r="3520" spans="1:2" ht="16.149999999999999" customHeight="1" x14ac:dyDescent="0.25">
      <c r="A3520" s="553">
        <v>37080</v>
      </c>
      <c r="B3520" s="555">
        <v>2304.75</v>
      </c>
    </row>
    <row r="3521" spans="1:2" ht="16.149999999999999" customHeight="1" x14ac:dyDescent="0.25">
      <c r="A3521" s="553">
        <v>37081</v>
      </c>
      <c r="B3521" s="554">
        <v>2304.75</v>
      </c>
    </row>
    <row r="3522" spans="1:2" ht="16.149999999999999" customHeight="1" x14ac:dyDescent="0.25">
      <c r="A3522" s="553">
        <v>37082</v>
      </c>
      <c r="B3522" s="555">
        <v>2305.37</v>
      </c>
    </row>
    <row r="3523" spans="1:2" ht="16.149999999999999" customHeight="1" x14ac:dyDescent="0.25">
      <c r="A3523" s="553">
        <v>37083</v>
      </c>
      <c r="B3523" s="554">
        <v>2306.16</v>
      </c>
    </row>
    <row r="3524" spans="1:2" ht="16.149999999999999" customHeight="1" x14ac:dyDescent="0.25">
      <c r="A3524" s="553">
        <v>37084</v>
      </c>
      <c r="B3524" s="555">
        <v>2312.21</v>
      </c>
    </row>
    <row r="3525" spans="1:2" ht="16.149999999999999" customHeight="1" x14ac:dyDescent="0.25">
      <c r="A3525" s="553">
        <v>37085</v>
      </c>
      <c r="B3525" s="554">
        <v>2323.9899999999998</v>
      </c>
    </row>
    <row r="3526" spans="1:2" ht="16.149999999999999" customHeight="1" x14ac:dyDescent="0.25">
      <c r="A3526" s="553">
        <v>37086</v>
      </c>
      <c r="B3526" s="555">
        <v>2317.92</v>
      </c>
    </row>
    <row r="3527" spans="1:2" ht="16.149999999999999" customHeight="1" x14ac:dyDescent="0.25">
      <c r="A3527" s="553">
        <v>37087</v>
      </c>
      <c r="B3527" s="554">
        <v>2317.92</v>
      </c>
    </row>
    <row r="3528" spans="1:2" ht="16.149999999999999" customHeight="1" x14ac:dyDescent="0.25">
      <c r="A3528" s="553">
        <v>37088</v>
      </c>
      <c r="B3528" s="555">
        <v>2317.92</v>
      </c>
    </row>
    <row r="3529" spans="1:2" ht="16.149999999999999" customHeight="1" x14ac:dyDescent="0.25">
      <c r="A3529" s="553">
        <v>37089</v>
      </c>
      <c r="B3529" s="554">
        <v>2302.56</v>
      </c>
    </row>
    <row r="3530" spans="1:2" ht="16.149999999999999" customHeight="1" x14ac:dyDescent="0.25">
      <c r="A3530" s="553">
        <v>37090</v>
      </c>
      <c r="B3530" s="555">
        <v>2298.7600000000002</v>
      </c>
    </row>
    <row r="3531" spans="1:2" ht="16.149999999999999" customHeight="1" x14ac:dyDescent="0.25">
      <c r="A3531" s="553">
        <v>37091</v>
      </c>
      <c r="B3531" s="554">
        <v>2298.63</v>
      </c>
    </row>
    <row r="3532" spans="1:2" ht="16.149999999999999" customHeight="1" x14ac:dyDescent="0.25">
      <c r="A3532" s="553">
        <v>37092</v>
      </c>
      <c r="B3532" s="555">
        <v>2301.67</v>
      </c>
    </row>
    <row r="3533" spans="1:2" ht="16.149999999999999" customHeight="1" x14ac:dyDescent="0.25">
      <c r="A3533" s="553">
        <v>37093</v>
      </c>
      <c r="B3533" s="554">
        <v>2301.67</v>
      </c>
    </row>
    <row r="3534" spans="1:2" ht="16.149999999999999" customHeight="1" x14ac:dyDescent="0.25">
      <c r="A3534" s="553">
        <v>37094</v>
      </c>
      <c r="B3534" s="555">
        <v>2301.67</v>
      </c>
    </row>
    <row r="3535" spans="1:2" ht="16.149999999999999" customHeight="1" x14ac:dyDescent="0.25">
      <c r="A3535" s="553">
        <v>37095</v>
      </c>
      <c r="B3535" s="554">
        <v>2301.67</v>
      </c>
    </row>
    <row r="3536" spans="1:2" ht="16.149999999999999" customHeight="1" x14ac:dyDescent="0.25">
      <c r="A3536" s="553">
        <v>37096</v>
      </c>
      <c r="B3536" s="555">
        <v>2302.2600000000002</v>
      </c>
    </row>
    <row r="3537" spans="1:2" ht="16.149999999999999" customHeight="1" x14ac:dyDescent="0.25">
      <c r="A3537" s="553">
        <v>37097</v>
      </c>
      <c r="B3537" s="554">
        <v>2301.56</v>
      </c>
    </row>
    <row r="3538" spans="1:2" ht="16.149999999999999" customHeight="1" x14ac:dyDescent="0.25">
      <c r="A3538" s="553">
        <v>37098</v>
      </c>
      <c r="B3538" s="555">
        <v>2302.6999999999998</v>
      </c>
    </row>
    <row r="3539" spans="1:2" ht="16.149999999999999" customHeight="1" x14ac:dyDescent="0.25">
      <c r="A3539" s="553">
        <v>37099</v>
      </c>
      <c r="B3539" s="554">
        <v>2301.5300000000002</v>
      </c>
    </row>
    <row r="3540" spans="1:2" ht="16.149999999999999" customHeight="1" x14ac:dyDescent="0.25">
      <c r="A3540" s="553">
        <v>37100</v>
      </c>
      <c r="B3540" s="555">
        <v>2301.6999999999998</v>
      </c>
    </row>
    <row r="3541" spans="1:2" ht="16.149999999999999" customHeight="1" x14ac:dyDescent="0.25">
      <c r="A3541" s="553">
        <v>37101</v>
      </c>
      <c r="B3541" s="554">
        <v>2301.6999999999998</v>
      </c>
    </row>
    <row r="3542" spans="1:2" ht="16.149999999999999" customHeight="1" x14ac:dyDescent="0.25">
      <c r="A3542" s="553">
        <v>37102</v>
      </c>
      <c r="B3542" s="555">
        <v>2301.6999999999998</v>
      </c>
    </row>
    <row r="3543" spans="1:2" ht="16.149999999999999" customHeight="1" x14ac:dyDescent="0.25">
      <c r="A3543" s="553">
        <v>37103</v>
      </c>
      <c r="B3543" s="554">
        <v>2298.27</v>
      </c>
    </row>
    <row r="3544" spans="1:2" ht="16.149999999999999" customHeight="1" x14ac:dyDescent="0.25">
      <c r="A3544" s="553">
        <v>37104</v>
      </c>
      <c r="B3544" s="555">
        <v>2293.25</v>
      </c>
    </row>
    <row r="3545" spans="1:2" ht="16.149999999999999" customHeight="1" x14ac:dyDescent="0.25">
      <c r="A3545" s="553">
        <v>37105</v>
      </c>
      <c r="B3545" s="554">
        <v>2295.19</v>
      </c>
    </row>
    <row r="3546" spans="1:2" ht="16.149999999999999" customHeight="1" x14ac:dyDescent="0.25">
      <c r="A3546" s="553">
        <v>37106</v>
      </c>
      <c r="B3546" s="555">
        <v>2298.91</v>
      </c>
    </row>
    <row r="3547" spans="1:2" ht="16.149999999999999" customHeight="1" x14ac:dyDescent="0.25">
      <c r="A3547" s="553">
        <v>37107</v>
      </c>
      <c r="B3547" s="554">
        <v>2295.7199999999998</v>
      </c>
    </row>
    <row r="3548" spans="1:2" ht="16.149999999999999" customHeight="1" x14ac:dyDescent="0.25">
      <c r="A3548" s="553">
        <v>37108</v>
      </c>
      <c r="B3548" s="555">
        <v>2295.7199999999998</v>
      </c>
    </row>
    <row r="3549" spans="1:2" ht="16.149999999999999" customHeight="1" x14ac:dyDescent="0.25">
      <c r="A3549" s="553">
        <v>37109</v>
      </c>
      <c r="B3549" s="554">
        <v>2295.7199999999998</v>
      </c>
    </row>
    <row r="3550" spans="1:2" ht="16.149999999999999" customHeight="1" x14ac:dyDescent="0.25">
      <c r="A3550" s="553">
        <v>37110</v>
      </c>
      <c r="B3550" s="555">
        <v>2291.46</v>
      </c>
    </row>
    <row r="3551" spans="1:2" ht="16.149999999999999" customHeight="1" x14ac:dyDescent="0.25">
      <c r="A3551" s="553">
        <v>37111</v>
      </c>
      <c r="B3551" s="554">
        <v>2291.46</v>
      </c>
    </row>
    <row r="3552" spans="1:2" ht="16.149999999999999" customHeight="1" x14ac:dyDescent="0.25">
      <c r="A3552" s="553">
        <v>37112</v>
      </c>
      <c r="B3552" s="555">
        <v>2295.0500000000002</v>
      </c>
    </row>
    <row r="3553" spans="1:2" ht="16.149999999999999" customHeight="1" x14ac:dyDescent="0.25">
      <c r="A3553" s="553">
        <v>37113</v>
      </c>
      <c r="B3553" s="554">
        <v>2291.5</v>
      </c>
    </row>
    <row r="3554" spans="1:2" ht="16.149999999999999" customHeight="1" x14ac:dyDescent="0.25">
      <c r="A3554" s="553">
        <v>37114</v>
      </c>
      <c r="B3554" s="555">
        <v>2288.0300000000002</v>
      </c>
    </row>
    <row r="3555" spans="1:2" ht="16.149999999999999" customHeight="1" x14ac:dyDescent="0.25">
      <c r="A3555" s="553">
        <v>37115</v>
      </c>
      <c r="B3555" s="554">
        <v>2288.0300000000002</v>
      </c>
    </row>
    <row r="3556" spans="1:2" ht="16.149999999999999" customHeight="1" x14ac:dyDescent="0.25">
      <c r="A3556" s="553">
        <v>37116</v>
      </c>
      <c r="B3556" s="555">
        <v>2288.0300000000002</v>
      </c>
    </row>
    <row r="3557" spans="1:2" ht="16.149999999999999" customHeight="1" x14ac:dyDescent="0.25">
      <c r="A3557" s="553">
        <v>37117</v>
      </c>
      <c r="B3557" s="554">
        <v>2284.9</v>
      </c>
    </row>
    <row r="3558" spans="1:2" ht="16.149999999999999" customHeight="1" x14ac:dyDescent="0.25">
      <c r="A3558" s="553">
        <v>37118</v>
      </c>
      <c r="B3558" s="555">
        <v>2284.98</v>
      </c>
    </row>
    <row r="3559" spans="1:2" ht="16.149999999999999" customHeight="1" x14ac:dyDescent="0.25">
      <c r="A3559" s="553">
        <v>37119</v>
      </c>
      <c r="B3559" s="554">
        <v>2291.41</v>
      </c>
    </row>
    <row r="3560" spans="1:2" ht="16.149999999999999" customHeight="1" x14ac:dyDescent="0.25">
      <c r="A3560" s="553">
        <v>37120</v>
      </c>
      <c r="B3560" s="555">
        <v>2288.1799999999998</v>
      </c>
    </row>
    <row r="3561" spans="1:2" ht="16.149999999999999" customHeight="1" x14ac:dyDescent="0.25">
      <c r="A3561" s="553">
        <v>37121</v>
      </c>
      <c r="B3561" s="554">
        <v>2285.06</v>
      </c>
    </row>
    <row r="3562" spans="1:2" ht="16.149999999999999" customHeight="1" x14ac:dyDescent="0.25">
      <c r="A3562" s="553">
        <v>37122</v>
      </c>
      <c r="B3562" s="555">
        <v>2285.06</v>
      </c>
    </row>
    <row r="3563" spans="1:2" ht="16.149999999999999" customHeight="1" x14ac:dyDescent="0.25">
      <c r="A3563" s="553">
        <v>37123</v>
      </c>
      <c r="B3563" s="554">
        <v>2285.06</v>
      </c>
    </row>
    <row r="3564" spans="1:2" ht="16.149999999999999" customHeight="1" x14ac:dyDescent="0.25">
      <c r="A3564" s="553">
        <v>37124</v>
      </c>
      <c r="B3564" s="555">
        <v>2285.06</v>
      </c>
    </row>
    <row r="3565" spans="1:2" ht="16.149999999999999" customHeight="1" x14ac:dyDescent="0.25">
      <c r="A3565" s="553">
        <v>37125</v>
      </c>
      <c r="B3565" s="554">
        <v>2283.86</v>
      </c>
    </row>
    <row r="3566" spans="1:2" ht="16.149999999999999" customHeight="1" x14ac:dyDescent="0.25">
      <c r="A3566" s="553">
        <v>37126</v>
      </c>
      <c r="B3566" s="555">
        <v>2279.25</v>
      </c>
    </row>
    <row r="3567" spans="1:2" ht="16.149999999999999" customHeight="1" x14ac:dyDescent="0.25">
      <c r="A3567" s="553">
        <v>37127</v>
      </c>
      <c r="B3567" s="554">
        <v>2275.0700000000002</v>
      </c>
    </row>
    <row r="3568" spans="1:2" ht="16.149999999999999" customHeight="1" x14ac:dyDescent="0.25">
      <c r="A3568" s="553">
        <v>37128</v>
      </c>
      <c r="B3568" s="555">
        <v>2273.5</v>
      </c>
    </row>
    <row r="3569" spans="1:2" ht="16.149999999999999" customHeight="1" x14ac:dyDescent="0.25">
      <c r="A3569" s="553">
        <v>37129</v>
      </c>
      <c r="B3569" s="554">
        <v>2273.5</v>
      </c>
    </row>
    <row r="3570" spans="1:2" ht="16.149999999999999" customHeight="1" x14ac:dyDescent="0.25">
      <c r="A3570" s="553">
        <v>37130</v>
      </c>
      <c r="B3570" s="555">
        <v>2273.5</v>
      </c>
    </row>
    <row r="3571" spans="1:2" ht="16.149999999999999" customHeight="1" x14ac:dyDescent="0.25">
      <c r="A3571" s="553">
        <v>37131</v>
      </c>
      <c r="B3571" s="554">
        <v>2282.56</v>
      </c>
    </row>
    <row r="3572" spans="1:2" ht="16.149999999999999" customHeight="1" x14ac:dyDescent="0.25">
      <c r="A3572" s="553">
        <v>37132</v>
      </c>
      <c r="B3572" s="555">
        <v>2290.5700000000002</v>
      </c>
    </row>
    <row r="3573" spans="1:2" ht="16.149999999999999" customHeight="1" x14ac:dyDescent="0.25">
      <c r="A3573" s="553">
        <v>37133</v>
      </c>
      <c r="B3573" s="554">
        <v>2297.2399999999998</v>
      </c>
    </row>
    <row r="3574" spans="1:2" ht="16.149999999999999" customHeight="1" x14ac:dyDescent="0.25">
      <c r="A3574" s="553">
        <v>37134</v>
      </c>
      <c r="B3574" s="555">
        <v>2301.23</v>
      </c>
    </row>
    <row r="3575" spans="1:2" ht="16.149999999999999" customHeight="1" x14ac:dyDescent="0.25">
      <c r="A3575" s="553">
        <v>37135</v>
      </c>
      <c r="B3575" s="554">
        <v>2296.85</v>
      </c>
    </row>
    <row r="3576" spans="1:2" ht="16.149999999999999" customHeight="1" x14ac:dyDescent="0.25">
      <c r="A3576" s="553">
        <v>37136</v>
      </c>
      <c r="B3576" s="555">
        <v>2296.85</v>
      </c>
    </row>
    <row r="3577" spans="1:2" ht="16.149999999999999" customHeight="1" x14ac:dyDescent="0.25">
      <c r="A3577" s="553">
        <v>37137</v>
      </c>
      <c r="B3577" s="554">
        <v>2296.85</v>
      </c>
    </row>
    <row r="3578" spans="1:2" ht="16.149999999999999" customHeight="1" x14ac:dyDescent="0.25">
      <c r="A3578" s="553">
        <v>37138</v>
      </c>
      <c r="B3578" s="555">
        <v>2305.15</v>
      </c>
    </row>
    <row r="3579" spans="1:2" ht="16.149999999999999" customHeight="1" x14ac:dyDescent="0.25">
      <c r="A3579" s="553">
        <v>37139</v>
      </c>
      <c r="B3579" s="554">
        <v>2305.2800000000002</v>
      </c>
    </row>
    <row r="3580" spans="1:2" ht="16.149999999999999" customHeight="1" x14ac:dyDescent="0.25">
      <c r="A3580" s="553">
        <v>37140</v>
      </c>
      <c r="B3580" s="555">
        <v>2312.87</v>
      </c>
    </row>
    <row r="3581" spans="1:2" ht="16.149999999999999" customHeight="1" x14ac:dyDescent="0.25">
      <c r="A3581" s="553">
        <v>37141</v>
      </c>
      <c r="B3581" s="554">
        <v>2317.02</v>
      </c>
    </row>
    <row r="3582" spans="1:2" ht="16.149999999999999" customHeight="1" x14ac:dyDescent="0.25">
      <c r="A3582" s="553">
        <v>37142</v>
      </c>
      <c r="B3582" s="555">
        <v>2320.09</v>
      </c>
    </row>
    <row r="3583" spans="1:2" ht="16.149999999999999" customHeight="1" x14ac:dyDescent="0.25">
      <c r="A3583" s="553">
        <v>37143</v>
      </c>
      <c r="B3583" s="554">
        <v>2320.09</v>
      </c>
    </row>
    <row r="3584" spans="1:2" ht="16.149999999999999" customHeight="1" x14ac:dyDescent="0.25">
      <c r="A3584" s="553">
        <v>37144</v>
      </c>
      <c r="B3584" s="555">
        <v>2320.09</v>
      </c>
    </row>
    <row r="3585" spans="1:2" ht="16.149999999999999" customHeight="1" x14ac:dyDescent="0.25">
      <c r="A3585" s="553">
        <v>37145</v>
      </c>
      <c r="B3585" s="554">
        <v>2324.7800000000002</v>
      </c>
    </row>
    <row r="3586" spans="1:2" ht="16.149999999999999" customHeight="1" x14ac:dyDescent="0.25">
      <c r="A3586" s="553">
        <v>37146</v>
      </c>
      <c r="B3586" s="555">
        <v>2341.2800000000002</v>
      </c>
    </row>
    <row r="3587" spans="1:2" ht="16.149999999999999" customHeight="1" x14ac:dyDescent="0.25">
      <c r="A3587" s="553">
        <v>37147</v>
      </c>
      <c r="B3587" s="554">
        <v>2341.14</v>
      </c>
    </row>
    <row r="3588" spans="1:2" ht="16.149999999999999" customHeight="1" x14ac:dyDescent="0.25">
      <c r="A3588" s="553">
        <v>37148</v>
      </c>
      <c r="B3588" s="555">
        <v>2337.25</v>
      </c>
    </row>
    <row r="3589" spans="1:2" ht="16.149999999999999" customHeight="1" x14ac:dyDescent="0.25">
      <c r="A3589" s="553">
        <v>37149</v>
      </c>
      <c r="B3589" s="554">
        <v>2342.44</v>
      </c>
    </row>
    <row r="3590" spans="1:2" ht="16.149999999999999" customHeight="1" x14ac:dyDescent="0.25">
      <c r="A3590" s="553">
        <v>37150</v>
      </c>
      <c r="B3590" s="555">
        <v>2342.44</v>
      </c>
    </row>
    <row r="3591" spans="1:2" ht="16.149999999999999" customHeight="1" x14ac:dyDescent="0.25">
      <c r="A3591" s="553">
        <v>37151</v>
      </c>
      <c r="B3591" s="554">
        <v>2342.44</v>
      </c>
    </row>
    <row r="3592" spans="1:2" ht="16.149999999999999" customHeight="1" x14ac:dyDescent="0.25">
      <c r="A3592" s="553">
        <v>37152</v>
      </c>
      <c r="B3592" s="555">
        <v>2342.1799999999998</v>
      </c>
    </row>
    <row r="3593" spans="1:2" ht="16.149999999999999" customHeight="1" x14ac:dyDescent="0.25">
      <c r="A3593" s="553">
        <v>37153</v>
      </c>
      <c r="B3593" s="554">
        <v>2338.39</v>
      </c>
    </row>
    <row r="3594" spans="1:2" ht="16.149999999999999" customHeight="1" x14ac:dyDescent="0.25">
      <c r="A3594" s="553">
        <v>37154</v>
      </c>
      <c r="B3594" s="555">
        <v>2342.04</v>
      </c>
    </row>
    <row r="3595" spans="1:2" ht="16.149999999999999" customHeight="1" x14ac:dyDescent="0.25">
      <c r="A3595" s="553">
        <v>37155</v>
      </c>
      <c r="B3595" s="554">
        <v>2341.6799999999998</v>
      </c>
    </row>
    <row r="3596" spans="1:2" ht="16.149999999999999" customHeight="1" x14ac:dyDescent="0.25">
      <c r="A3596" s="553">
        <v>37156</v>
      </c>
      <c r="B3596" s="555">
        <v>2342.1799999999998</v>
      </c>
    </row>
    <row r="3597" spans="1:2" ht="16.149999999999999" customHeight="1" x14ac:dyDescent="0.25">
      <c r="A3597" s="553">
        <v>37157</v>
      </c>
      <c r="B3597" s="554">
        <v>2342.1799999999998</v>
      </c>
    </row>
    <row r="3598" spans="1:2" ht="16.149999999999999" customHeight="1" x14ac:dyDescent="0.25">
      <c r="A3598" s="553">
        <v>37158</v>
      </c>
      <c r="B3598" s="555">
        <v>2342.1799999999998</v>
      </c>
    </row>
    <row r="3599" spans="1:2" ht="16.149999999999999" customHeight="1" x14ac:dyDescent="0.25">
      <c r="A3599" s="553">
        <v>37159</v>
      </c>
      <c r="B3599" s="554">
        <v>2329.6999999999998</v>
      </c>
    </row>
    <row r="3600" spans="1:2" ht="16.149999999999999" customHeight="1" x14ac:dyDescent="0.25">
      <c r="A3600" s="553">
        <v>37160</v>
      </c>
      <c r="B3600" s="555">
        <v>2327.09</v>
      </c>
    </row>
    <row r="3601" spans="1:2" ht="16.149999999999999" customHeight="1" x14ac:dyDescent="0.25">
      <c r="A3601" s="553">
        <v>37161</v>
      </c>
      <c r="B3601" s="554">
        <v>2328.4899999999998</v>
      </c>
    </row>
    <row r="3602" spans="1:2" ht="16.149999999999999" customHeight="1" x14ac:dyDescent="0.25">
      <c r="A3602" s="553">
        <v>37162</v>
      </c>
      <c r="B3602" s="555">
        <v>2328.75</v>
      </c>
    </row>
    <row r="3603" spans="1:2" ht="16.149999999999999" customHeight="1" x14ac:dyDescent="0.25">
      <c r="A3603" s="553">
        <v>37163</v>
      </c>
      <c r="B3603" s="554">
        <v>2332.19</v>
      </c>
    </row>
    <row r="3604" spans="1:2" ht="16.149999999999999" customHeight="1" x14ac:dyDescent="0.25">
      <c r="A3604" s="553">
        <v>37164</v>
      </c>
      <c r="B3604" s="555">
        <v>2332.19</v>
      </c>
    </row>
    <row r="3605" spans="1:2" ht="16.149999999999999" customHeight="1" x14ac:dyDescent="0.25">
      <c r="A3605" s="553">
        <v>37165</v>
      </c>
      <c r="B3605" s="554">
        <v>2332.19</v>
      </c>
    </row>
    <row r="3606" spans="1:2" ht="16.149999999999999" customHeight="1" x14ac:dyDescent="0.25">
      <c r="A3606" s="553">
        <v>37166</v>
      </c>
      <c r="B3606" s="555">
        <v>2338.4499999999998</v>
      </c>
    </row>
    <row r="3607" spans="1:2" ht="16.149999999999999" customHeight="1" x14ac:dyDescent="0.25">
      <c r="A3607" s="553">
        <v>37167</v>
      </c>
      <c r="B3607" s="554">
        <v>2334.2399999999998</v>
      </c>
    </row>
    <row r="3608" spans="1:2" ht="16.149999999999999" customHeight="1" x14ac:dyDescent="0.25">
      <c r="A3608" s="553">
        <v>37168</v>
      </c>
      <c r="B3608" s="555">
        <v>2336.1799999999998</v>
      </c>
    </row>
    <row r="3609" spans="1:2" ht="16.149999999999999" customHeight="1" x14ac:dyDescent="0.25">
      <c r="A3609" s="553">
        <v>37169</v>
      </c>
      <c r="B3609" s="554">
        <v>2336.2800000000002</v>
      </c>
    </row>
    <row r="3610" spans="1:2" ht="16.149999999999999" customHeight="1" x14ac:dyDescent="0.25">
      <c r="A3610" s="553">
        <v>37170</v>
      </c>
      <c r="B3610" s="555">
        <v>2331.0300000000002</v>
      </c>
    </row>
    <row r="3611" spans="1:2" ht="16.149999999999999" customHeight="1" x14ac:dyDescent="0.25">
      <c r="A3611" s="553">
        <v>37171</v>
      </c>
      <c r="B3611" s="554">
        <v>2331.0300000000002</v>
      </c>
    </row>
    <row r="3612" spans="1:2" ht="16.149999999999999" customHeight="1" x14ac:dyDescent="0.25">
      <c r="A3612" s="553">
        <v>37172</v>
      </c>
      <c r="B3612" s="555">
        <v>2331.0300000000002</v>
      </c>
    </row>
    <row r="3613" spans="1:2" ht="16.149999999999999" customHeight="1" x14ac:dyDescent="0.25">
      <c r="A3613" s="553">
        <v>37173</v>
      </c>
      <c r="B3613" s="554">
        <v>2331.02</v>
      </c>
    </row>
    <row r="3614" spans="1:2" ht="16.149999999999999" customHeight="1" x14ac:dyDescent="0.25">
      <c r="A3614" s="553">
        <v>37174</v>
      </c>
      <c r="B3614" s="555">
        <v>2328.91</v>
      </c>
    </row>
    <row r="3615" spans="1:2" ht="16.149999999999999" customHeight="1" x14ac:dyDescent="0.25">
      <c r="A3615" s="553">
        <v>37175</v>
      </c>
      <c r="B3615" s="554">
        <v>2320.41</v>
      </c>
    </row>
    <row r="3616" spans="1:2" ht="16.149999999999999" customHeight="1" x14ac:dyDescent="0.25">
      <c r="A3616" s="553">
        <v>37176</v>
      </c>
      <c r="B3616" s="555">
        <v>2312.33</v>
      </c>
    </row>
    <row r="3617" spans="1:2" ht="16.149999999999999" customHeight="1" x14ac:dyDescent="0.25">
      <c r="A3617" s="553">
        <v>37177</v>
      </c>
      <c r="B3617" s="554">
        <v>2314.7399999999998</v>
      </c>
    </row>
    <row r="3618" spans="1:2" ht="16.149999999999999" customHeight="1" x14ac:dyDescent="0.25">
      <c r="A3618" s="553">
        <v>37178</v>
      </c>
      <c r="B3618" s="555">
        <v>2314.7399999999998</v>
      </c>
    </row>
    <row r="3619" spans="1:2" ht="16.149999999999999" customHeight="1" x14ac:dyDescent="0.25">
      <c r="A3619" s="553">
        <v>37179</v>
      </c>
      <c r="B3619" s="554">
        <v>2314.7399999999998</v>
      </c>
    </row>
    <row r="3620" spans="1:2" ht="16.149999999999999" customHeight="1" x14ac:dyDescent="0.25">
      <c r="A3620" s="553">
        <v>37180</v>
      </c>
      <c r="B3620" s="555">
        <v>2314.7399999999998</v>
      </c>
    </row>
    <row r="3621" spans="1:2" ht="16.149999999999999" customHeight="1" x14ac:dyDescent="0.25">
      <c r="A3621" s="553">
        <v>37181</v>
      </c>
      <c r="B3621" s="554">
        <v>2303.3000000000002</v>
      </c>
    </row>
    <row r="3622" spans="1:2" ht="16.149999999999999" customHeight="1" x14ac:dyDescent="0.25">
      <c r="A3622" s="553">
        <v>37182</v>
      </c>
      <c r="B3622" s="555">
        <v>2300.0100000000002</v>
      </c>
    </row>
    <row r="3623" spans="1:2" ht="16.149999999999999" customHeight="1" x14ac:dyDescent="0.25">
      <c r="A3623" s="553">
        <v>37183</v>
      </c>
      <c r="B3623" s="554">
        <v>2313.2399999999998</v>
      </c>
    </row>
    <row r="3624" spans="1:2" ht="16.149999999999999" customHeight="1" x14ac:dyDescent="0.25">
      <c r="A3624" s="553">
        <v>37184</v>
      </c>
      <c r="B3624" s="555">
        <v>2315.2600000000002</v>
      </c>
    </row>
    <row r="3625" spans="1:2" ht="16.149999999999999" customHeight="1" x14ac:dyDescent="0.25">
      <c r="A3625" s="553">
        <v>37185</v>
      </c>
      <c r="B3625" s="554">
        <v>2315.2600000000002</v>
      </c>
    </row>
    <row r="3626" spans="1:2" ht="16.149999999999999" customHeight="1" x14ac:dyDescent="0.25">
      <c r="A3626" s="553">
        <v>37186</v>
      </c>
      <c r="B3626" s="555">
        <v>2315.2600000000002</v>
      </c>
    </row>
    <row r="3627" spans="1:2" ht="16.149999999999999" customHeight="1" x14ac:dyDescent="0.25">
      <c r="A3627" s="553">
        <v>37187</v>
      </c>
      <c r="B3627" s="554">
        <v>2318.4699999999998</v>
      </c>
    </row>
    <row r="3628" spans="1:2" ht="16.149999999999999" customHeight="1" x14ac:dyDescent="0.25">
      <c r="A3628" s="553">
        <v>37188</v>
      </c>
      <c r="B3628" s="555">
        <v>2316.14</v>
      </c>
    </row>
    <row r="3629" spans="1:2" ht="16.149999999999999" customHeight="1" x14ac:dyDescent="0.25">
      <c r="A3629" s="553">
        <v>37189</v>
      </c>
      <c r="B3629" s="554">
        <v>2319.5300000000002</v>
      </c>
    </row>
    <row r="3630" spans="1:2" ht="16.149999999999999" customHeight="1" x14ac:dyDescent="0.25">
      <c r="A3630" s="553">
        <v>37190</v>
      </c>
      <c r="B3630" s="555">
        <v>2316.6799999999998</v>
      </c>
    </row>
    <row r="3631" spans="1:2" ht="16.149999999999999" customHeight="1" x14ac:dyDescent="0.25">
      <c r="A3631" s="553">
        <v>37191</v>
      </c>
      <c r="B3631" s="554">
        <v>2314.5</v>
      </c>
    </row>
    <row r="3632" spans="1:2" ht="16.149999999999999" customHeight="1" x14ac:dyDescent="0.25">
      <c r="A3632" s="553">
        <v>37192</v>
      </c>
      <c r="B3632" s="555">
        <v>2314.5</v>
      </c>
    </row>
    <row r="3633" spans="1:2" ht="16.149999999999999" customHeight="1" x14ac:dyDescent="0.25">
      <c r="A3633" s="553">
        <v>37193</v>
      </c>
      <c r="B3633" s="554">
        <v>2314.5</v>
      </c>
    </row>
    <row r="3634" spans="1:2" ht="16.149999999999999" customHeight="1" x14ac:dyDescent="0.25">
      <c r="A3634" s="553">
        <v>37194</v>
      </c>
      <c r="B3634" s="555">
        <v>2311.42</v>
      </c>
    </row>
    <row r="3635" spans="1:2" ht="16.149999999999999" customHeight="1" x14ac:dyDescent="0.25">
      <c r="A3635" s="553">
        <v>37195</v>
      </c>
      <c r="B3635" s="554">
        <v>2310.02</v>
      </c>
    </row>
    <row r="3636" spans="1:2" ht="16.149999999999999" customHeight="1" x14ac:dyDescent="0.25">
      <c r="A3636" s="553">
        <v>37196</v>
      </c>
      <c r="B3636" s="555">
        <v>2309.12</v>
      </c>
    </row>
    <row r="3637" spans="1:2" ht="16.149999999999999" customHeight="1" x14ac:dyDescent="0.25">
      <c r="A3637" s="553">
        <v>37197</v>
      </c>
      <c r="B3637" s="554">
        <v>2309.89</v>
      </c>
    </row>
    <row r="3638" spans="1:2" ht="16.149999999999999" customHeight="1" x14ac:dyDescent="0.25">
      <c r="A3638" s="553">
        <v>37198</v>
      </c>
      <c r="B3638" s="555">
        <v>2309.42</v>
      </c>
    </row>
    <row r="3639" spans="1:2" ht="16.149999999999999" customHeight="1" x14ac:dyDescent="0.25">
      <c r="A3639" s="553">
        <v>37199</v>
      </c>
      <c r="B3639" s="554">
        <v>2309.42</v>
      </c>
    </row>
    <row r="3640" spans="1:2" ht="16.149999999999999" customHeight="1" x14ac:dyDescent="0.25">
      <c r="A3640" s="553">
        <v>37200</v>
      </c>
      <c r="B3640" s="555">
        <v>2309.42</v>
      </c>
    </row>
    <row r="3641" spans="1:2" ht="16.149999999999999" customHeight="1" x14ac:dyDescent="0.25">
      <c r="A3641" s="553">
        <v>37201</v>
      </c>
      <c r="B3641" s="554">
        <v>2309.42</v>
      </c>
    </row>
    <row r="3642" spans="1:2" ht="16.149999999999999" customHeight="1" x14ac:dyDescent="0.25">
      <c r="A3642" s="553">
        <v>37202</v>
      </c>
      <c r="B3642" s="555">
        <v>2309.2199999999998</v>
      </c>
    </row>
    <row r="3643" spans="1:2" ht="16.149999999999999" customHeight="1" x14ac:dyDescent="0.25">
      <c r="A3643" s="553">
        <v>37203</v>
      </c>
      <c r="B3643" s="554">
        <v>2306.5700000000002</v>
      </c>
    </row>
    <row r="3644" spans="1:2" ht="16.149999999999999" customHeight="1" x14ac:dyDescent="0.25">
      <c r="A3644" s="553">
        <v>37204</v>
      </c>
      <c r="B3644" s="555">
        <v>2307.2399999999998</v>
      </c>
    </row>
    <row r="3645" spans="1:2" ht="16.149999999999999" customHeight="1" x14ac:dyDescent="0.25">
      <c r="A3645" s="553">
        <v>37205</v>
      </c>
      <c r="B3645" s="554">
        <v>2303.6799999999998</v>
      </c>
    </row>
    <row r="3646" spans="1:2" ht="16.149999999999999" customHeight="1" x14ac:dyDescent="0.25">
      <c r="A3646" s="553">
        <v>37206</v>
      </c>
      <c r="B3646" s="555">
        <v>2303.6799999999998</v>
      </c>
    </row>
    <row r="3647" spans="1:2" ht="16.149999999999999" customHeight="1" x14ac:dyDescent="0.25">
      <c r="A3647" s="553">
        <v>37207</v>
      </c>
      <c r="B3647" s="554">
        <v>2303.6799999999998</v>
      </c>
    </row>
    <row r="3648" spans="1:2" ht="16.149999999999999" customHeight="1" x14ac:dyDescent="0.25">
      <c r="A3648" s="553">
        <v>37208</v>
      </c>
      <c r="B3648" s="555">
        <v>2303.6799999999998</v>
      </c>
    </row>
    <row r="3649" spans="1:2" ht="16.149999999999999" customHeight="1" x14ac:dyDescent="0.25">
      <c r="A3649" s="553">
        <v>37209</v>
      </c>
      <c r="B3649" s="554">
        <v>2300.69</v>
      </c>
    </row>
    <row r="3650" spans="1:2" ht="16.149999999999999" customHeight="1" x14ac:dyDescent="0.25">
      <c r="A3650" s="553">
        <v>37210</v>
      </c>
      <c r="B3650" s="555">
        <v>2302.81</v>
      </c>
    </row>
    <row r="3651" spans="1:2" ht="16.149999999999999" customHeight="1" x14ac:dyDescent="0.25">
      <c r="A3651" s="553">
        <v>37211</v>
      </c>
      <c r="B3651" s="554">
        <v>2311.5700000000002</v>
      </c>
    </row>
    <row r="3652" spans="1:2" ht="16.149999999999999" customHeight="1" x14ac:dyDescent="0.25">
      <c r="A3652" s="553">
        <v>37212</v>
      </c>
      <c r="B3652" s="555">
        <v>2314.33</v>
      </c>
    </row>
    <row r="3653" spans="1:2" ht="16.149999999999999" customHeight="1" x14ac:dyDescent="0.25">
      <c r="A3653" s="553">
        <v>37213</v>
      </c>
      <c r="B3653" s="554">
        <v>2314.33</v>
      </c>
    </row>
    <row r="3654" spans="1:2" ht="16.149999999999999" customHeight="1" x14ac:dyDescent="0.25">
      <c r="A3654" s="553">
        <v>37214</v>
      </c>
      <c r="B3654" s="555">
        <v>2314.33</v>
      </c>
    </row>
    <row r="3655" spans="1:2" ht="16.149999999999999" customHeight="1" x14ac:dyDescent="0.25">
      <c r="A3655" s="553">
        <v>37215</v>
      </c>
      <c r="B3655" s="554">
        <v>2310.9</v>
      </c>
    </row>
    <row r="3656" spans="1:2" ht="16.149999999999999" customHeight="1" x14ac:dyDescent="0.25">
      <c r="A3656" s="553">
        <v>37216</v>
      </c>
      <c r="B3656" s="555">
        <v>2314.86</v>
      </c>
    </row>
    <row r="3657" spans="1:2" ht="16.149999999999999" customHeight="1" x14ac:dyDescent="0.25">
      <c r="A3657" s="553">
        <v>37217</v>
      </c>
      <c r="B3657" s="554">
        <v>2319.34</v>
      </c>
    </row>
    <row r="3658" spans="1:2" ht="16.149999999999999" customHeight="1" x14ac:dyDescent="0.25">
      <c r="A3658" s="553">
        <v>37218</v>
      </c>
      <c r="B3658" s="555">
        <v>2317.5700000000002</v>
      </c>
    </row>
    <row r="3659" spans="1:2" ht="16.149999999999999" customHeight="1" x14ac:dyDescent="0.25">
      <c r="A3659" s="553">
        <v>37219</v>
      </c>
      <c r="B3659" s="554">
        <v>2316.4</v>
      </c>
    </row>
    <row r="3660" spans="1:2" ht="16.149999999999999" customHeight="1" x14ac:dyDescent="0.25">
      <c r="A3660" s="553">
        <v>37220</v>
      </c>
      <c r="B3660" s="555">
        <v>2316.4</v>
      </c>
    </row>
    <row r="3661" spans="1:2" ht="16.149999999999999" customHeight="1" x14ac:dyDescent="0.25">
      <c r="A3661" s="553">
        <v>37221</v>
      </c>
      <c r="B3661" s="554">
        <v>2316.4</v>
      </c>
    </row>
    <row r="3662" spans="1:2" ht="16.149999999999999" customHeight="1" x14ac:dyDescent="0.25">
      <c r="A3662" s="553">
        <v>37222</v>
      </c>
      <c r="B3662" s="555">
        <v>2313.2600000000002</v>
      </c>
    </row>
    <row r="3663" spans="1:2" ht="16.149999999999999" customHeight="1" x14ac:dyDescent="0.25">
      <c r="A3663" s="553">
        <v>37223</v>
      </c>
      <c r="B3663" s="554">
        <v>2312.9</v>
      </c>
    </row>
    <row r="3664" spans="1:2" ht="16.149999999999999" customHeight="1" x14ac:dyDescent="0.25">
      <c r="A3664" s="553">
        <v>37224</v>
      </c>
      <c r="B3664" s="555">
        <v>2310.9699999999998</v>
      </c>
    </row>
    <row r="3665" spans="1:2" ht="16.149999999999999" customHeight="1" x14ac:dyDescent="0.25">
      <c r="A3665" s="553">
        <v>37225</v>
      </c>
      <c r="B3665" s="554">
        <v>2308.59</v>
      </c>
    </row>
    <row r="3666" spans="1:2" ht="16.149999999999999" customHeight="1" x14ac:dyDescent="0.25">
      <c r="A3666" s="553">
        <v>37226</v>
      </c>
      <c r="B3666" s="555">
        <v>2303.35</v>
      </c>
    </row>
    <row r="3667" spans="1:2" ht="16.149999999999999" customHeight="1" x14ac:dyDescent="0.25">
      <c r="A3667" s="553">
        <v>37227</v>
      </c>
      <c r="B3667" s="554">
        <v>2303.35</v>
      </c>
    </row>
    <row r="3668" spans="1:2" ht="16.149999999999999" customHeight="1" x14ac:dyDescent="0.25">
      <c r="A3668" s="553">
        <v>37228</v>
      </c>
      <c r="B3668" s="555">
        <v>2303.35</v>
      </c>
    </row>
    <row r="3669" spans="1:2" ht="16.149999999999999" customHeight="1" x14ac:dyDescent="0.25">
      <c r="A3669" s="553">
        <v>37229</v>
      </c>
      <c r="B3669" s="554">
        <v>2304.13</v>
      </c>
    </row>
    <row r="3670" spans="1:2" ht="16.149999999999999" customHeight="1" x14ac:dyDescent="0.25">
      <c r="A3670" s="553">
        <v>37230</v>
      </c>
      <c r="B3670" s="555">
        <v>2314.7600000000002</v>
      </c>
    </row>
    <row r="3671" spans="1:2" ht="16.149999999999999" customHeight="1" x14ac:dyDescent="0.25">
      <c r="A3671" s="553">
        <v>37231</v>
      </c>
      <c r="B3671" s="554">
        <v>2315.36</v>
      </c>
    </row>
    <row r="3672" spans="1:2" ht="16.149999999999999" customHeight="1" x14ac:dyDescent="0.25">
      <c r="A3672" s="553">
        <v>37232</v>
      </c>
      <c r="B3672" s="555">
        <v>2314.89</v>
      </c>
    </row>
    <row r="3673" spans="1:2" ht="16.149999999999999" customHeight="1" x14ac:dyDescent="0.25">
      <c r="A3673" s="553">
        <v>37233</v>
      </c>
      <c r="B3673" s="554">
        <v>2310.9</v>
      </c>
    </row>
    <row r="3674" spans="1:2" ht="16.149999999999999" customHeight="1" x14ac:dyDescent="0.25">
      <c r="A3674" s="553">
        <v>37234</v>
      </c>
      <c r="B3674" s="555">
        <v>2310.9</v>
      </c>
    </row>
    <row r="3675" spans="1:2" ht="16.149999999999999" customHeight="1" x14ac:dyDescent="0.25">
      <c r="A3675" s="553">
        <v>37235</v>
      </c>
      <c r="B3675" s="554">
        <v>2310.9</v>
      </c>
    </row>
    <row r="3676" spans="1:2" ht="16.149999999999999" customHeight="1" x14ac:dyDescent="0.25">
      <c r="A3676" s="553">
        <v>37236</v>
      </c>
      <c r="B3676" s="555">
        <v>2308.41</v>
      </c>
    </row>
    <row r="3677" spans="1:2" ht="16.149999999999999" customHeight="1" x14ac:dyDescent="0.25">
      <c r="A3677" s="553">
        <v>37237</v>
      </c>
      <c r="B3677" s="554">
        <v>2306.56</v>
      </c>
    </row>
    <row r="3678" spans="1:2" ht="16.149999999999999" customHeight="1" x14ac:dyDescent="0.25">
      <c r="A3678" s="553">
        <v>37238</v>
      </c>
      <c r="B3678" s="555">
        <v>2307.12</v>
      </c>
    </row>
    <row r="3679" spans="1:2" ht="16.149999999999999" customHeight="1" x14ac:dyDescent="0.25">
      <c r="A3679" s="553">
        <v>37239</v>
      </c>
      <c r="B3679" s="554">
        <v>2312</v>
      </c>
    </row>
    <row r="3680" spans="1:2" ht="16.149999999999999" customHeight="1" x14ac:dyDescent="0.25">
      <c r="A3680" s="553">
        <v>37240</v>
      </c>
      <c r="B3680" s="555">
        <v>2318.67</v>
      </c>
    </row>
    <row r="3681" spans="1:2" ht="16.149999999999999" customHeight="1" x14ac:dyDescent="0.25">
      <c r="A3681" s="553">
        <v>37241</v>
      </c>
      <c r="B3681" s="554">
        <v>2318.67</v>
      </c>
    </row>
    <row r="3682" spans="1:2" ht="16.149999999999999" customHeight="1" x14ac:dyDescent="0.25">
      <c r="A3682" s="553">
        <v>37242</v>
      </c>
      <c r="B3682" s="555">
        <v>2318.67</v>
      </c>
    </row>
    <row r="3683" spans="1:2" ht="16.149999999999999" customHeight="1" x14ac:dyDescent="0.25">
      <c r="A3683" s="553">
        <v>37243</v>
      </c>
      <c r="B3683" s="554">
        <v>2310.58</v>
      </c>
    </row>
    <row r="3684" spans="1:2" ht="16.149999999999999" customHeight="1" x14ac:dyDescent="0.25">
      <c r="A3684" s="553">
        <v>37244</v>
      </c>
      <c r="B3684" s="555">
        <v>2306.8200000000002</v>
      </c>
    </row>
    <row r="3685" spans="1:2" ht="16.149999999999999" customHeight="1" x14ac:dyDescent="0.25">
      <c r="A3685" s="553">
        <v>37245</v>
      </c>
      <c r="B3685" s="554">
        <v>2307.1</v>
      </c>
    </row>
    <row r="3686" spans="1:2" ht="16.149999999999999" customHeight="1" x14ac:dyDescent="0.25">
      <c r="A3686" s="553">
        <v>37246</v>
      </c>
      <c r="B3686" s="555">
        <v>2306.88</v>
      </c>
    </row>
    <row r="3687" spans="1:2" ht="16.149999999999999" customHeight="1" x14ac:dyDescent="0.25">
      <c r="A3687" s="553">
        <v>37247</v>
      </c>
      <c r="B3687" s="554">
        <v>2303.15</v>
      </c>
    </row>
    <row r="3688" spans="1:2" ht="16.149999999999999" customHeight="1" x14ac:dyDescent="0.25">
      <c r="A3688" s="553">
        <v>37248</v>
      </c>
      <c r="B3688" s="555">
        <v>2303.15</v>
      </c>
    </row>
    <row r="3689" spans="1:2" ht="16.149999999999999" customHeight="1" x14ac:dyDescent="0.25">
      <c r="A3689" s="553">
        <v>37249</v>
      </c>
      <c r="B3689" s="554">
        <v>2303.15</v>
      </c>
    </row>
    <row r="3690" spans="1:2" ht="16.149999999999999" customHeight="1" x14ac:dyDescent="0.25">
      <c r="A3690" s="553">
        <v>37250</v>
      </c>
      <c r="B3690" s="555">
        <v>2297.59</v>
      </c>
    </row>
    <row r="3691" spans="1:2" ht="16.149999999999999" customHeight="1" x14ac:dyDescent="0.25">
      <c r="A3691" s="553">
        <v>37251</v>
      </c>
      <c r="B3691" s="554">
        <v>2297.59</v>
      </c>
    </row>
    <row r="3692" spans="1:2" ht="16.149999999999999" customHeight="1" x14ac:dyDescent="0.25">
      <c r="A3692" s="553">
        <v>37252</v>
      </c>
      <c r="B3692" s="555">
        <v>2297.17</v>
      </c>
    </row>
    <row r="3693" spans="1:2" ht="16.149999999999999" customHeight="1" x14ac:dyDescent="0.25">
      <c r="A3693" s="553">
        <v>37253</v>
      </c>
      <c r="B3693" s="554">
        <v>2301.33</v>
      </c>
    </row>
    <row r="3694" spans="1:2" ht="16.149999999999999" customHeight="1" x14ac:dyDescent="0.25">
      <c r="A3694" s="553">
        <v>37254</v>
      </c>
      <c r="B3694" s="555">
        <v>2291.1799999999998</v>
      </c>
    </row>
    <row r="3695" spans="1:2" ht="16.149999999999999" customHeight="1" x14ac:dyDescent="0.25">
      <c r="A3695" s="553">
        <v>37255</v>
      </c>
      <c r="B3695" s="554">
        <v>2291.1799999999998</v>
      </c>
    </row>
    <row r="3696" spans="1:2" ht="16.149999999999999" customHeight="1" x14ac:dyDescent="0.25">
      <c r="A3696" s="553">
        <v>37256</v>
      </c>
      <c r="B3696" s="555">
        <v>2291.1799999999998</v>
      </c>
    </row>
    <row r="3697" spans="1:2" ht="16.149999999999999" customHeight="1" x14ac:dyDescent="0.25">
      <c r="A3697" s="553">
        <v>37257</v>
      </c>
      <c r="B3697" s="554">
        <v>2291.1799999999998</v>
      </c>
    </row>
    <row r="3698" spans="1:2" ht="16.149999999999999" customHeight="1" x14ac:dyDescent="0.25">
      <c r="A3698" s="553">
        <v>37258</v>
      </c>
      <c r="B3698" s="555">
        <v>2291.1799999999998</v>
      </c>
    </row>
    <row r="3699" spans="1:2" ht="16.149999999999999" customHeight="1" x14ac:dyDescent="0.25">
      <c r="A3699" s="553">
        <v>37259</v>
      </c>
      <c r="B3699" s="554">
        <v>2289.42</v>
      </c>
    </row>
    <row r="3700" spans="1:2" ht="16.149999999999999" customHeight="1" x14ac:dyDescent="0.25">
      <c r="A3700" s="553">
        <v>37260</v>
      </c>
      <c r="B3700" s="555">
        <v>2289.91</v>
      </c>
    </row>
    <row r="3701" spans="1:2" ht="16.149999999999999" customHeight="1" x14ac:dyDescent="0.25">
      <c r="A3701" s="553">
        <v>37261</v>
      </c>
      <c r="B3701" s="554">
        <v>2295.59</v>
      </c>
    </row>
    <row r="3702" spans="1:2" ht="16.149999999999999" customHeight="1" x14ac:dyDescent="0.25">
      <c r="A3702" s="553">
        <v>37262</v>
      </c>
      <c r="B3702" s="555">
        <v>2295.59</v>
      </c>
    </row>
    <row r="3703" spans="1:2" ht="16.149999999999999" customHeight="1" x14ac:dyDescent="0.25">
      <c r="A3703" s="553">
        <v>37263</v>
      </c>
      <c r="B3703" s="554">
        <v>2295.59</v>
      </c>
    </row>
    <row r="3704" spans="1:2" ht="16.149999999999999" customHeight="1" x14ac:dyDescent="0.25">
      <c r="A3704" s="553">
        <v>37264</v>
      </c>
      <c r="B3704" s="555">
        <v>2295.59</v>
      </c>
    </row>
    <row r="3705" spans="1:2" ht="16.149999999999999" customHeight="1" x14ac:dyDescent="0.25">
      <c r="A3705" s="553">
        <v>37265</v>
      </c>
      <c r="B3705" s="554">
        <v>2306.31</v>
      </c>
    </row>
    <row r="3706" spans="1:2" ht="16.149999999999999" customHeight="1" x14ac:dyDescent="0.25">
      <c r="A3706" s="553">
        <v>37266</v>
      </c>
      <c r="B3706" s="555">
        <v>2306.35</v>
      </c>
    </row>
    <row r="3707" spans="1:2" ht="16.149999999999999" customHeight="1" x14ac:dyDescent="0.25">
      <c r="A3707" s="553">
        <v>37267</v>
      </c>
      <c r="B3707" s="554">
        <v>2311.5700000000002</v>
      </c>
    </row>
    <row r="3708" spans="1:2" ht="16.149999999999999" customHeight="1" x14ac:dyDescent="0.25">
      <c r="A3708" s="553">
        <v>37268</v>
      </c>
      <c r="B3708" s="555">
        <v>2304.54</v>
      </c>
    </row>
    <row r="3709" spans="1:2" ht="16.149999999999999" customHeight="1" x14ac:dyDescent="0.25">
      <c r="A3709" s="553">
        <v>37269</v>
      </c>
      <c r="B3709" s="554">
        <v>2304.54</v>
      </c>
    </row>
    <row r="3710" spans="1:2" ht="16.149999999999999" customHeight="1" x14ac:dyDescent="0.25">
      <c r="A3710" s="553">
        <v>37270</v>
      </c>
      <c r="B3710" s="555">
        <v>2304.54</v>
      </c>
    </row>
    <row r="3711" spans="1:2" ht="16.149999999999999" customHeight="1" x14ac:dyDescent="0.25">
      <c r="A3711" s="553">
        <v>37271</v>
      </c>
      <c r="B3711" s="554">
        <v>2297.31</v>
      </c>
    </row>
    <row r="3712" spans="1:2" ht="16.149999999999999" customHeight="1" x14ac:dyDescent="0.25">
      <c r="A3712" s="553">
        <v>37272</v>
      </c>
      <c r="B3712" s="555">
        <v>2280.73</v>
      </c>
    </row>
    <row r="3713" spans="1:2" ht="16.149999999999999" customHeight="1" x14ac:dyDescent="0.25">
      <c r="A3713" s="553">
        <v>37273</v>
      </c>
      <c r="B3713" s="554">
        <v>2265.66</v>
      </c>
    </row>
    <row r="3714" spans="1:2" ht="16.149999999999999" customHeight="1" x14ac:dyDescent="0.25">
      <c r="A3714" s="553">
        <v>37274</v>
      </c>
      <c r="B3714" s="555">
        <v>2265.0100000000002</v>
      </c>
    </row>
    <row r="3715" spans="1:2" ht="16.149999999999999" customHeight="1" x14ac:dyDescent="0.25">
      <c r="A3715" s="553">
        <v>37275</v>
      </c>
      <c r="B3715" s="554">
        <v>2269.7600000000002</v>
      </c>
    </row>
    <row r="3716" spans="1:2" ht="16.149999999999999" customHeight="1" x14ac:dyDescent="0.25">
      <c r="A3716" s="553">
        <v>37276</v>
      </c>
      <c r="B3716" s="555">
        <v>2269.7600000000002</v>
      </c>
    </row>
    <row r="3717" spans="1:2" ht="16.149999999999999" customHeight="1" x14ac:dyDescent="0.25">
      <c r="A3717" s="553">
        <v>37277</v>
      </c>
      <c r="B3717" s="554">
        <v>2269.7600000000002</v>
      </c>
    </row>
    <row r="3718" spans="1:2" ht="16.149999999999999" customHeight="1" x14ac:dyDescent="0.25">
      <c r="A3718" s="553">
        <v>37278</v>
      </c>
      <c r="B3718" s="555">
        <v>2259.2399999999998</v>
      </c>
    </row>
    <row r="3719" spans="1:2" ht="16.149999999999999" customHeight="1" x14ac:dyDescent="0.25">
      <c r="A3719" s="553">
        <v>37279</v>
      </c>
      <c r="B3719" s="554">
        <v>2247.29</v>
      </c>
    </row>
    <row r="3720" spans="1:2" ht="16.149999999999999" customHeight="1" x14ac:dyDescent="0.25">
      <c r="A3720" s="553">
        <v>37280</v>
      </c>
      <c r="B3720" s="555">
        <v>2239.92</v>
      </c>
    </row>
    <row r="3721" spans="1:2" ht="16.149999999999999" customHeight="1" x14ac:dyDescent="0.25">
      <c r="A3721" s="553">
        <v>37281</v>
      </c>
      <c r="B3721" s="554">
        <v>2231.98</v>
      </c>
    </row>
    <row r="3722" spans="1:2" ht="16.149999999999999" customHeight="1" x14ac:dyDescent="0.25">
      <c r="A3722" s="553">
        <v>37282</v>
      </c>
      <c r="B3722" s="555">
        <v>2242.67</v>
      </c>
    </row>
    <row r="3723" spans="1:2" ht="16.149999999999999" customHeight="1" x14ac:dyDescent="0.25">
      <c r="A3723" s="553">
        <v>37283</v>
      </c>
      <c r="B3723" s="554">
        <v>2242.67</v>
      </c>
    </row>
    <row r="3724" spans="1:2" ht="16.149999999999999" customHeight="1" x14ac:dyDescent="0.25">
      <c r="A3724" s="553">
        <v>37284</v>
      </c>
      <c r="B3724" s="555">
        <v>2242.67</v>
      </c>
    </row>
    <row r="3725" spans="1:2" ht="16.149999999999999" customHeight="1" x14ac:dyDescent="0.25">
      <c r="A3725" s="553">
        <v>37285</v>
      </c>
      <c r="B3725" s="554">
        <v>2252.37</v>
      </c>
    </row>
    <row r="3726" spans="1:2" ht="16.149999999999999" customHeight="1" x14ac:dyDescent="0.25">
      <c r="A3726" s="553">
        <v>37286</v>
      </c>
      <c r="B3726" s="555">
        <v>2262.4499999999998</v>
      </c>
    </row>
    <row r="3727" spans="1:2" ht="16.149999999999999" customHeight="1" x14ac:dyDescent="0.25">
      <c r="A3727" s="553">
        <v>37287</v>
      </c>
      <c r="B3727" s="554">
        <v>2264.8200000000002</v>
      </c>
    </row>
    <row r="3728" spans="1:2" ht="16.149999999999999" customHeight="1" x14ac:dyDescent="0.25">
      <c r="A3728" s="553">
        <v>37288</v>
      </c>
      <c r="B3728" s="555">
        <v>2265.9899999999998</v>
      </c>
    </row>
    <row r="3729" spans="1:2" ht="16.149999999999999" customHeight="1" x14ac:dyDescent="0.25">
      <c r="A3729" s="553">
        <v>37289</v>
      </c>
      <c r="B3729" s="554">
        <v>2267.33</v>
      </c>
    </row>
    <row r="3730" spans="1:2" ht="16.149999999999999" customHeight="1" x14ac:dyDescent="0.25">
      <c r="A3730" s="553">
        <v>37290</v>
      </c>
      <c r="B3730" s="555">
        <v>2267.33</v>
      </c>
    </row>
    <row r="3731" spans="1:2" ht="16.149999999999999" customHeight="1" x14ac:dyDescent="0.25">
      <c r="A3731" s="553">
        <v>37291</v>
      </c>
      <c r="B3731" s="554">
        <v>2267.33</v>
      </c>
    </row>
    <row r="3732" spans="1:2" ht="16.149999999999999" customHeight="1" x14ac:dyDescent="0.25">
      <c r="A3732" s="553">
        <v>37292</v>
      </c>
      <c r="B3732" s="555">
        <v>2266.61</v>
      </c>
    </row>
    <row r="3733" spans="1:2" ht="16.149999999999999" customHeight="1" x14ac:dyDescent="0.25">
      <c r="A3733" s="553">
        <v>37293</v>
      </c>
      <c r="B3733" s="554">
        <v>2259.81</v>
      </c>
    </row>
    <row r="3734" spans="1:2" ht="16.149999999999999" customHeight="1" x14ac:dyDescent="0.25">
      <c r="A3734" s="553">
        <v>37294</v>
      </c>
      <c r="B3734" s="555">
        <v>2254.98</v>
      </c>
    </row>
    <row r="3735" spans="1:2" ht="16.149999999999999" customHeight="1" x14ac:dyDescent="0.25">
      <c r="A3735" s="553">
        <v>37295</v>
      </c>
      <c r="B3735" s="554">
        <v>2260.17</v>
      </c>
    </row>
    <row r="3736" spans="1:2" ht="16.149999999999999" customHeight="1" x14ac:dyDescent="0.25">
      <c r="A3736" s="553">
        <v>37296</v>
      </c>
      <c r="B3736" s="555">
        <v>2272.7600000000002</v>
      </c>
    </row>
    <row r="3737" spans="1:2" ht="16.149999999999999" customHeight="1" x14ac:dyDescent="0.25">
      <c r="A3737" s="553">
        <v>37297</v>
      </c>
      <c r="B3737" s="554">
        <v>2272.7600000000002</v>
      </c>
    </row>
    <row r="3738" spans="1:2" ht="16.149999999999999" customHeight="1" x14ac:dyDescent="0.25">
      <c r="A3738" s="553">
        <v>37298</v>
      </c>
      <c r="B3738" s="555">
        <v>2272.7600000000002</v>
      </c>
    </row>
    <row r="3739" spans="1:2" ht="16.149999999999999" customHeight="1" x14ac:dyDescent="0.25">
      <c r="A3739" s="553">
        <v>37299</v>
      </c>
      <c r="B3739" s="554">
        <v>2283.14</v>
      </c>
    </row>
    <row r="3740" spans="1:2" ht="16.149999999999999" customHeight="1" x14ac:dyDescent="0.25">
      <c r="A3740" s="553">
        <v>37300</v>
      </c>
      <c r="B3740" s="555">
        <v>2290.19</v>
      </c>
    </row>
    <row r="3741" spans="1:2" ht="16.149999999999999" customHeight="1" x14ac:dyDescent="0.25">
      <c r="A3741" s="553">
        <v>37301</v>
      </c>
      <c r="B3741" s="554">
        <v>2309.27</v>
      </c>
    </row>
    <row r="3742" spans="1:2" ht="16.149999999999999" customHeight="1" x14ac:dyDescent="0.25">
      <c r="A3742" s="553">
        <v>37302</v>
      </c>
      <c r="B3742" s="555">
        <v>2312.0300000000002</v>
      </c>
    </row>
    <row r="3743" spans="1:2" ht="16.149999999999999" customHeight="1" x14ac:dyDescent="0.25">
      <c r="A3743" s="553">
        <v>37303</v>
      </c>
      <c r="B3743" s="554">
        <v>2288.54</v>
      </c>
    </row>
    <row r="3744" spans="1:2" ht="16.149999999999999" customHeight="1" x14ac:dyDescent="0.25">
      <c r="A3744" s="553">
        <v>37304</v>
      </c>
      <c r="B3744" s="555">
        <v>2288.54</v>
      </c>
    </row>
    <row r="3745" spans="1:2" ht="16.149999999999999" customHeight="1" x14ac:dyDescent="0.25">
      <c r="A3745" s="553">
        <v>37305</v>
      </c>
      <c r="B3745" s="554">
        <v>2288.54</v>
      </c>
    </row>
    <row r="3746" spans="1:2" ht="16.149999999999999" customHeight="1" x14ac:dyDescent="0.25">
      <c r="A3746" s="553">
        <v>37306</v>
      </c>
      <c r="B3746" s="555">
        <v>2288.98</v>
      </c>
    </row>
    <row r="3747" spans="1:2" ht="16.149999999999999" customHeight="1" x14ac:dyDescent="0.25">
      <c r="A3747" s="553">
        <v>37307</v>
      </c>
      <c r="B3747" s="554">
        <v>2280.98</v>
      </c>
    </row>
    <row r="3748" spans="1:2" ht="16.149999999999999" customHeight="1" x14ac:dyDescent="0.25">
      <c r="A3748" s="553">
        <v>37308</v>
      </c>
      <c r="B3748" s="555">
        <v>2282.94</v>
      </c>
    </row>
    <row r="3749" spans="1:2" ht="16.149999999999999" customHeight="1" x14ac:dyDescent="0.25">
      <c r="A3749" s="553">
        <v>37309</v>
      </c>
      <c r="B3749" s="554">
        <v>2309.4499999999998</v>
      </c>
    </row>
    <row r="3750" spans="1:2" ht="16.149999999999999" customHeight="1" x14ac:dyDescent="0.25">
      <c r="A3750" s="553">
        <v>37310</v>
      </c>
      <c r="B3750" s="555">
        <v>2307.75</v>
      </c>
    </row>
    <row r="3751" spans="1:2" ht="16.149999999999999" customHeight="1" x14ac:dyDescent="0.25">
      <c r="A3751" s="553">
        <v>37311</v>
      </c>
      <c r="B3751" s="554">
        <v>2307.75</v>
      </c>
    </row>
    <row r="3752" spans="1:2" ht="16.149999999999999" customHeight="1" x14ac:dyDescent="0.25">
      <c r="A3752" s="553">
        <v>37312</v>
      </c>
      <c r="B3752" s="555">
        <v>2307.75</v>
      </c>
    </row>
    <row r="3753" spans="1:2" ht="16.149999999999999" customHeight="1" x14ac:dyDescent="0.25">
      <c r="A3753" s="553">
        <v>37313</v>
      </c>
      <c r="B3753" s="554">
        <v>2310.21</v>
      </c>
    </row>
    <row r="3754" spans="1:2" ht="16.149999999999999" customHeight="1" x14ac:dyDescent="0.25">
      <c r="A3754" s="553">
        <v>37314</v>
      </c>
      <c r="B3754" s="555">
        <v>2313.13</v>
      </c>
    </row>
    <row r="3755" spans="1:2" ht="16.149999999999999" customHeight="1" x14ac:dyDescent="0.25">
      <c r="A3755" s="553">
        <v>37315</v>
      </c>
      <c r="B3755" s="554">
        <v>2309.8200000000002</v>
      </c>
    </row>
    <row r="3756" spans="1:2" ht="16.149999999999999" customHeight="1" x14ac:dyDescent="0.25">
      <c r="A3756" s="553">
        <v>37316</v>
      </c>
      <c r="B3756" s="555">
        <v>2306.4499999999998</v>
      </c>
    </row>
    <row r="3757" spans="1:2" ht="16.149999999999999" customHeight="1" x14ac:dyDescent="0.25">
      <c r="A3757" s="553">
        <v>37317</v>
      </c>
      <c r="B3757" s="554">
        <v>2306.33</v>
      </c>
    </row>
    <row r="3758" spans="1:2" ht="16.149999999999999" customHeight="1" x14ac:dyDescent="0.25">
      <c r="A3758" s="553">
        <v>37318</v>
      </c>
      <c r="B3758" s="555">
        <v>2306.33</v>
      </c>
    </row>
    <row r="3759" spans="1:2" ht="16.149999999999999" customHeight="1" x14ac:dyDescent="0.25">
      <c r="A3759" s="553">
        <v>37319</v>
      </c>
      <c r="B3759" s="554">
        <v>2306.33</v>
      </c>
    </row>
    <row r="3760" spans="1:2" ht="16.149999999999999" customHeight="1" x14ac:dyDescent="0.25">
      <c r="A3760" s="553">
        <v>37320</v>
      </c>
      <c r="B3760" s="555">
        <v>2299.15</v>
      </c>
    </row>
    <row r="3761" spans="1:2" ht="16.149999999999999" customHeight="1" x14ac:dyDescent="0.25">
      <c r="A3761" s="553">
        <v>37321</v>
      </c>
      <c r="B3761" s="554">
        <v>2293.6</v>
      </c>
    </row>
    <row r="3762" spans="1:2" ht="16.149999999999999" customHeight="1" x14ac:dyDescent="0.25">
      <c r="A3762" s="553">
        <v>37322</v>
      </c>
      <c r="B3762" s="555">
        <v>2290</v>
      </c>
    </row>
    <row r="3763" spans="1:2" ht="16.149999999999999" customHeight="1" x14ac:dyDescent="0.25">
      <c r="A3763" s="553">
        <v>37323</v>
      </c>
      <c r="B3763" s="554">
        <v>2289.83</v>
      </c>
    </row>
    <row r="3764" spans="1:2" ht="16.149999999999999" customHeight="1" x14ac:dyDescent="0.25">
      <c r="A3764" s="553">
        <v>37324</v>
      </c>
      <c r="B3764" s="555">
        <v>2283.83</v>
      </c>
    </row>
    <row r="3765" spans="1:2" ht="16.149999999999999" customHeight="1" x14ac:dyDescent="0.25">
      <c r="A3765" s="553">
        <v>37325</v>
      </c>
      <c r="B3765" s="554">
        <v>2283.83</v>
      </c>
    </row>
    <row r="3766" spans="1:2" ht="16.149999999999999" customHeight="1" x14ac:dyDescent="0.25">
      <c r="A3766" s="553">
        <v>37326</v>
      </c>
      <c r="B3766" s="555">
        <v>2283.83</v>
      </c>
    </row>
    <row r="3767" spans="1:2" ht="16.149999999999999" customHeight="1" x14ac:dyDescent="0.25">
      <c r="A3767" s="553">
        <v>37327</v>
      </c>
      <c r="B3767" s="554">
        <v>2269.88</v>
      </c>
    </row>
    <row r="3768" spans="1:2" ht="16.149999999999999" customHeight="1" x14ac:dyDescent="0.25">
      <c r="A3768" s="553">
        <v>37328</v>
      </c>
      <c r="B3768" s="555">
        <v>2269.17</v>
      </c>
    </row>
    <row r="3769" spans="1:2" ht="16.149999999999999" customHeight="1" x14ac:dyDescent="0.25">
      <c r="A3769" s="553">
        <v>37329</v>
      </c>
      <c r="B3769" s="554">
        <v>2270.66</v>
      </c>
    </row>
    <row r="3770" spans="1:2" ht="16.149999999999999" customHeight="1" x14ac:dyDescent="0.25">
      <c r="A3770" s="553">
        <v>37330</v>
      </c>
      <c r="B3770" s="555">
        <v>2272.27</v>
      </c>
    </row>
    <row r="3771" spans="1:2" ht="16.149999999999999" customHeight="1" x14ac:dyDescent="0.25">
      <c r="A3771" s="553">
        <v>37331</v>
      </c>
      <c r="B3771" s="554">
        <v>2278.56</v>
      </c>
    </row>
    <row r="3772" spans="1:2" ht="16.149999999999999" customHeight="1" x14ac:dyDescent="0.25">
      <c r="A3772" s="553">
        <v>37332</v>
      </c>
      <c r="B3772" s="555">
        <v>2278.56</v>
      </c>
    </row>
    <row r="3773" spans="1:2" ht="16.149999999999999" customHeight="1" x14ac:dyDescent="0.25">
      <c r="A3773" s="553">
        <v>37333</v>
      </c>
      <c r="B3773" s="554">
        <v>2278.56</v>
      </c>
    </row>
    <row r="3774" spans="1:2" ht="16.149999999999999" customHeight="1" x14ac:dyDescent="0.25">
      <c r="A3774" s="553">
        <v>37334</v>
      </c>
      <c r="B3774" s="555">
        <v>2282.25</v>
      </c>
    </row>
    <row r="3775" spans="1:2" ht="16.149999999999999" customHeight="1" x14ac:dyDescent="0.25">
      <c r="A3775" s="553">
        <v>37335</v>
      </c>
      <c r="B3775" s="554">
        <v>2274.5300000000002</v>
      </c>
    </row>
    <row r="3776" spans="1:2" ht="16.149999999999999" customHeight="1" x14ac:dyDescent="0.25">
      <c r="A3776" s="553">
        <v>37336</v>
      </c>
      <c r="B3776" s="555">
        <v>2279.6</v>
      </c>
    </row>
    <row r="3777" spans="1:2" ht="16.149999999999999" customHeight="1" x14ac:dyDescent="0.25">
      <c r="A3777" s="553">
        <v>37337</v>
      </c>
      <c r="B3777" s="554">
        <v>2280</v>
      </c>
    </row>
    <row r="3778" spans="1:2" ht="16.149999999999999" customHeight="1" x14ac:dyDescent="0.25">
      <c r="A3778" s="553">
        <v>37338</v>
      </c>
      <c r="B3778" s="555">
        <v>2274.4699999999998</v>
      </c>
    </row>
    <row r="3779" spans="1:2" ht="16.149999999999999" customHeight="1" x14ac:dyDescent="0.25">
      <c r="A3779" s="553">
        <v>37339</v>
      </c>
      <c r="B3779" s="554">
        <v>2274.4699999999998</v>
      </c>
    </row>
    <row r="3780" spans="1:2" ht="16.149999999999999" customHeight="1" x14ac:dyDescent="0.25">
      <c r="A3780" s="553">
        <v>37340</v>
      </c>
      <c r="B3780" s="555">
        <v>2274.4699999999998</v>
      </c>
    </row>
    <row r="3781" spans="1:2" ht="16.149999999999999" customHeight="1" x14ac:dyDescent="0.25">
      <c r="A3781" s="553">
        <v>37341</v>
      </c>
      <c r="B3781" s="554">
        <v>2274.4699999999998</v>
      </c>
    </row>
    <row r="3782" spans="1:2" ht="16.149999999999999" customHeight="1" x14ac:dyDescent="0.25">
      <c r="A3782" s="553">
        <v>37342</v>
      </c>
      <c r="B3782" s="555">
        <v>2261.37</v>
      </c>
    </row>
    <row r="3783" spans="1:2" ht="16.149999999999999" customHeight="1" x14ac:dyDescent="0.25">
      <c r="A3783" s="553">
        <v>37343</v>
      </c>
      <c r="B3783" s="554">
        <v>2261.23</v>
      </c>
    </row>
    <row r="3784" spans="1:2" ht="16.149999999999999" customHeight="1" x14ac:dyDescent="0.25">
      <c r="A3784" s="553">
        <v>37344</v>
      </c>
      <c r="B3784" s="555">
        <v>2261.23</v>
      </c>
    </row>
    <row r="3785" spans="1:2" ht="16.149999999999999" customHeight="1" x14ac:dyDescent="0.25">
      <c r="A3785" s="553">
        <v>37345</v>
      </c>
      <c r="B3785" s="554">
        <v>2261.23</v>
      </c>
    </row>
    <row r="3786" spans="1:2" ht="16.149999999999999" customHeight="1" x14ac:dyDescent="0.25">
      <c r="A3786" s="553">
        <v>37346</v>
      </c>
      <c r="B3786" s="555">
        <v>2261.23</v>
      </c>
    </row>
    <row r="3787" spans="1:2" ht="16.149999999999999" customHeight="1" x14ac:dyDescent="0.25">
      <c r="A3787" s="553">
        <v>37347</v>
      </c>
      <c r="B3787" s="554">
        <v>2261.23</v>
      </c>
    </row>
    <row r="3788" spans="1:2" ht="16.149999999999999" customHeight="1" x14ac:dyDescent="0.25">
      <c r="A3788" s="553">
        <v>37348</v>
      </c>
      <c r="B3788" s="555">
        <v>2264.5700000000002</v>
      </c>
    </row>
    <row r="3789" spans="1:2" ht="16.149999999999999" customHeight="1" x14ac:dyDescent="0.25">
      <c r="A3789" s="553">
        <v>37349</v>
      </c>
      <c r="B3789" s="554">
        <v>2257.16</v>
      </c>
    </row>
    <row r="3790" spans="1:2" ht="16.149999999999999" customHeight="1" x14ac:dyDescent="0.25">
      <c r="A3790" s="553">
        <v>37350</v>
      </c>
      <c r="B3790" s="555">
        <v>2267.9899999999998</v>
      </c>
    </row>
    <row r="3791" spans="1:2" ht="16.149999999999999" customHeight="1" x14ac:dyDescent="0.25">
      <c r="A3791" s="553">
        <v>37351</v>
      </c>
      <c r="B3791" s="554">
        <v>2269.35</v>
      </c>
    </row>
    <row r="3792" spans="1:2" ht="16.149999999999999" customHeight="1" x14ac:dyDescent="0.25">
      <c r="A3792" s="553">
        <v>37352</v>
      </c>
      <c r="B3792" s="555">
        <v>2263.0300000000002</v>
      </c>
    </row>
    <row r="3793" spans="1:2" ht="16.149999999999999" customHeight="1" x14ac:dyDescent="0.25">
      <c r="A3793" s="553">
        <v>37353</v>
      </c>
      <c r="B3793" s="554">
        <v>2263.0300000000002</v>
      </c>
    </row>
    <row r="3794" spans="1:2" ht="16.149999999999999" customHeight="1" x14ac:dyDescent="0.25">
      <c r="A3794" s="553">
        <v>37354</v>
      </c>
      <c r="B3794" s="555">
        <v>2263.0300000000002</v>
      </c>
    </row>
    <row r="3795" spans="1:2" ht="16.149999999999999" customHeight="1" x14ac:dyDescent="0.25">
      <c r="A3795" s="553">
        <v>37355</v>
      </c>
      <c r="B3795" s="554">
        <v>2255.02</v>
      </c>
    </row>
    <row r="3796" spans="1:2" ht="16.149999999999999" customHeight="1" x14ac:dyDescent="0.25">
      <c r="A3796" s="553">
        <v>37356</v>
      </c>
      <c r="B3796" s="555">
        <v>2254.4499999999998</v>
      </c>
    </row>
    <row r="3797" spans="1:2" ht="16.149999999999999" customHeight="1" x14ac:dyDescent="0.25">
      <c r="A3797" s="553">
        <v>37357</v>
      </c>
      <c r="B3797" s="554">
        <v>2257.7800000000002</v>
      </c>
    </row>
    <row r="3798" spans="1:2" ht="16.149999999999999" customHeight="1" x14ac:dyDescent="0.25">
      <c r="A3798" s="553">
        <v>37358</v>
      </c>
      <c r="B3798" s="555">
        <v>2261.66</v>
      </c>
    </row>
    <row r="3799" spans="1:2" ht="16.149999999999999" customHeight="1" x14ac:dyDescent="0.25">
      <c r="A3799" s="553">
        <v>37359</v>
      </c>
      <c r="B3799" s="554">
        <v>2264.98</v>
      </c>
    </row>
    <row r="3800" spans="1:2" ht="16.149999999999999" customHeight="1" x14ac:dyDescent="0.25">
      <c r="A3800" s="553">
        <v>37360</v>
      </c>
      <c r="B3800" s="555">
        <v>2264.98</v>
      </c>
    </row>
    <row r="3801" spans="1:2" ht="16.149999999999999" customHeight="1" x14ac:dyDescent="0.25">
      <c r="A3801" s="553">
        <v>37361</v>
      </c>
      <c r="B3801" s="554">
        <v>2264.98</v>
      </c>
    </row>
    <row r="3802" spans="1:2" ht="16.149999999999999" customHeight="1" x14ac:dyDescent="0.25">
      <c r="A3802" s="553">
        <v>37362</v>
      </c>
      <c r="B3802" s="555">
        <v>2266.92</v>
      </c>
    </row>
    <row r="3803" spans="1:2" ht="16.149999999999999" customHeight="1" x14ac:dyDescent="0.25">
      <c r="A3803" s="553">
        <v>37363</v>
      </c>
      <c r="B3803" s="554">
        <v>2262.56</v>
      </c>
    </row>
    <row r="3804" spans="1:2" ht="16.149999999999999" customHeight="1" x14ac:dyDescent="0.25">
      <c r="A3804" s="553">
        <v>37364</v>
      </c>
      <c r="B3804" s="555">
        <v>2261.12</v>
      </c>
    </row>
    <row r="3805" spans="1:2" ht="16.149999999999999" customHeight="1" x14ac:dyDescent="0.25">
      <c r="A3805" s="553">
        <v>37365</v>
      </c>
      <c r="B3805" s="554">
        <v>2256.66</v>
      </c>
    </row>
    <row r="3806" spans="1:2" ht="16.149999999999999" customHeight="1" x14ac:dyDescent="0.25">
      <c r="A3806" s="553">
        <v>37366</v>
      </c>
      <c r="B3806" s="555">
        <v>2260.9</v>
      </c>
    </row>
    <row r="3807" spans="1:2" ht="16.149999999999999" customHeight="1" x14ac:dyDescent="0.25">
      <c r="A3807" s="553">
        <v>37367</v>
      </c>
      <c r="B3807" s="554">
        <v>2260.9</v>
      </c>
    </row>
    <row r="3808" spans="1:2" ht="16.149999999999999" customHeight="1" x14ac:dyDescent="0.25">
      <c r="A3808" s="553">
        <v>37368</v>
      </c>
      <c r="B3808" s="555">
        <v>2260.9</v>
      </c>
    </row>
    <row r="3809" spans="1:2" ht="16.149999999999999" customHeight="1" x14ac:dyDescent="0.25">
      <c r="A3809" s="553">
        <v>37369</v>
      </c>
      <c r="B3809" s="554">
        <v>2259.88</v>
      </c>
    </row>
    <row r="3810" spans="1:2" ht="16.149999999999999" customHeight="1" x14ac:dyDescent="0.25">
      <c r="A3810" s="553">
        <v>37370</v>
      </c>
      <c r="B3810" s="555">
        <v>2263.6799999999998</v>
      </c>
    </row>
    <row r="3811" spans="1:2" ht="16.149999999999999" customHeight="1" x14ac:dyDescent="0.25">
      <c r="A3811" s="553">
        <v>37371</v>
      </c>
      <c r="B3811" s="554">
        <v>2265.6999999999998</v>
      </c>
    </row>
    <row r="3812" spans="1:2" ht="16.149999999999999" customHeight="1" x14ac:dyDescent="0.25">
      <c r="A3812" s="553">
        <v>37372</v>
      </c>
      <c r="B3812" s="555">
        <v>2267.4</v>
      </c>
    </row>
    <row r="3813" spans="1:2" ht="16.149999999999999" customHeight="1" x14ac:dyDescent="0.25">
      <c r="A3813" s="553">
        <v>37373</v>
      </c>
      <c r="B3813" s="554">
        <v>2270.92</v>
      </c>
    </row>
    <row r="3814" spans="1:2" ht="16.149999999999999" customHeight="1" x14ac:dyDescent="0.25">
      <c r="A3814" s="553">
        <v>37374</v>
      </c>
      <c r="B3814" s="555">
        <v>2270.92</v>
      </c>
    </row>
    <row r="3815" spans="1:2" ht="16.149999999999999" customHeight="1" x14ac:dyDescent="0.25">
      <c r="A3815" s="553">
        <v>37375</v>
      </c>
      <c r="B3815" s="554">
        <v>2270.92</v>
      </c>
    </row>
    <row r="3816" spans="1:2" ht="16.149999999999999" customHeight="1" x14ac:dyDescent="0.25">
      <c r="A3816" s="553">
        <v>37376</v>
      </c>
      <c r="B3816" s="555">
        <v>2275.35</v>
      </c>
    </row>
    <row r="3817" spans="1:2" ht="16.149999999999999" customHeight="1" x14ac:dyDescent="0.25">
      <c r="A3817" s="553">
        <v>37377</v>
      </c>
      <c r="B3817" s="554">
        <v>2275.4299999999998</v>
      </c>
    </row>
    <row r="3818" spans="1:2" ht="16.149999999999999" customHeight="1" x14ac:dyDescent="0.25">
      <c r="A3818" s="553">
        <v>37378</v>
      </c>
      <c r="B3818" s="555">
        <v>2275.4299999999998</v>
      </c>
    </row>
    <row r="3819" spans="1:2" ht="16.149999999999999" customHeight="1" x14ac:dyDescent="0.25">
      <c r="A3819" s="553">
        <v>37379</v>
      </c>
      <c r="B3819" s="554">
        <v>2279.56</v>
      </c>
    </row>
    <row r="3820" spans="1:2" ht="16.149999999999999" customHeight="1" x14ac:dyDescent="0.25">
      <c r="A3820" s="553">
        <v>37380</v>
      </c>
      <c r="B3820" s="555">
        <v>2286.39</v>
      </c>
    </row>
    <row r="3821" spans="1:2" ht="16.149999999999999" customHeight="1" x14ac:dyDescent="0.25">
      <c r="A3821" s="553">
        <v>37381</v>
      </c>
      <c r="B3821" s="554">
        <v>2286.39</v>
      </c>
    </row>
    <row r="3822" spans="1:2" ht="16.149999999999999" customHeight="1" x14ac:dyDescent="0.25">
      <c r="A3822" s="553">
        <v>37382</v>
      </c>
      <c r="B3822" s="555">
        <v>2286.39</v>
      </c>
    </row>
    <row r="3823" spans="1:2" ht="16.149999999999999" customHeight="1" x14ac:dyDescent="0.25">
      <c r="A3823" s="553">
        <v>37383</v>
      </c>
      <c r="B3823" s="554">
        <v>2285.64</v>
      </c>
    </row>
    <row r="3824" spans="1:2" ht="16.149999999999999" customHeight="1" x14ac:dyDescent="0.25">
      <c r="A3824" s="553">
        <v>37384</v>
      </c>
      <c r="B3824" s="555">
        <v>2286.6</v>
      </c>
    </row>
    <row r="3825" spans="1:2" ht="16.149999999999999" customHeight="1" x14ac:dyDescent="0.25">
      <c r="A3825" s="553">
        <v>37385</v>
      </c>
      <c r="B3825" s="554">
        <v>2284.9299999999998</v>
      </c>
    </row>
    <row r="3826" spans="1:2" ht="16.149999999999999" customHeight="1" x14ac:dyDescent="0.25">
      <c r="A3826" s="553">
        <v>37386</v>
      </c>
      <c r="B3826" s="555">
        <v>2289.17</v>
      </c>
    </row>
    <row r="3827" spans="1:2" ht="16.149999999999999" customHeight="1" x14ac:dyDescent="0.25">
      <c r="A3827" s="553">
        <v>37387</v>
      </c>
      <c r="B3827" s="554">
        <v>2292</v>
      </c>
    </row>
    <row r="3828" spans="1:2" ht="16.149999999999999" customHeight="1" x14ac:dyDescent="0.25">
      <c r="A3828" s="553">
        <v>37388</v>
      </c>
      <c r="B3828" s="555">
        <v>2292</v>
      </c>
    </row>
    <row r="3829" spans="1:2" ht="16.149999999999999" customHeight="1" x14ac:dyDescent="0.25">
      <c r="A3829" s="553">
        <v>37389</v>
      </c>
      <c r="B3829" s="554">
        <v>2292</v>
      </c>
    </row>
    <row r="3830" spans="1:2" ht="16.149999999999999" customHeight="1" x14ac:dyDescent="0.25">
      <c r="A3830" s="553">
        <v>37390</v>
      </c>
      <c r="B3830" s="555">
        <v>2292</v>
      </c>
    </row>
    <row r="3831" spans="1:2" ht="16.149999999999999" customHeight="1" x14ac:dyDescent="0.25">
      <c r="A3831" s="553">
        <v>37391</v>
      </c>
      <c r="B3831" s="554">
        <v>2293</v>
      </c>
    </row>
    <row r="3832" spans="1:2" ht="16.149999999999999" customHeight="1" x14ac:dyDescent="0.25">
      <c r="A3832" s="553">
        <v>37392</v>
      </c>
      <c r="B3832" s="555">
        <v>2300.02</v>
      </c>
    </row>
    <row r="3833" spans="1:2" ht="16.149999999999999" customHeight="1" x14ac:dyDescent="0.25">
      <c r="A3833" s="553">
        <v>37393</v>
      </c>
      <c r="B3833" s="554">
        <v>2314.21</v>
      </c>
    </row>
    <row r="3834" spans="1:2" ht="16.149999999999999" customHeight="1" x14ac:dyDescent="0.25">
      <c r="A3834" s="553">
        <v>37394</v>
      </c>
      <c r="B3834" s="555">
        <v>2332.6799999999998</v>
      </c>
    </row>
    <row r="3835" spans="1:2" ht="16.149999999999999" customHeight="1" x14ac:dyDescent="0.25">
      <c r="A3835" s="553">
        <v>37395</v>
      </c>
      <c r="B3835" s="554">
        <v>2332.6799999999998</v>
      </c>
    </row>
    <row r="3836" spans="1:2" ht="16.149999999999999" customHeight="1" x14ac:dyDescent="0.25">
      <c r="A3836" s="553">
        <v>37396</v>
      </c>
      <c r="B3836" s="555">
        <v>2332.6799999999998</v>
      </c>
    </row>
    <row r="3837" spans="1:2" ht="16.149999999999999" customHeight="1" x14ac:dyDescent="0.25">
      <c r="A3837" s="553">
        <v>37397</v>
      </c>
      <c r="B3837" s="554">
        <v>2350.1999999999998</v>
      </c>
    </row>
    <row r="3838" spans="1:2" ht="16.149999999999999" customHeight="1" x14ac:dyDescent="0.25">
      <c r="A3838" s="553">
        <v>37398</v>
      </c>
      <c r="B3838" s="555">
        <v>2363.2800000000002</v>
      </c>
    </row>
    <row r="3839" spans="1:2" ht="16.149999999999999" customHeight="1" x14ac:dyDescent="0.25">
      <c r="A3839" s="553">
        <v>37399</v>
      </c>
      <c r="B3839" s="554">
        <v>2349.8000000000002</v>
      </c>
    </row>
    <row r="3840" spans="1:2" ht="16.149999999999999" customHeight="1" x14ac:dyDescent="0.25">
      <c r="A3840" s="553">
        <v>37400</v>
      </c>
      <c r="B3840" s="555">
        <v>2338.5500000000002</v>
      </c>
    </row>
    <row r="3841" spans="1:2" ht="16.149999999999999" customHeight="1" x14ac:dyDescent="0.25">
      <c r="A3841" s="553">
        <v>37401</v>
      </c>
      <c r="B3841" s="554">
        <v>2331.0700000000002</v>
      </c>
    </row>
    <row r="3842" spans="1:2" ht="16.149999999999999" customHeight="1" x14ac:dyDescent="0.25">
      <c r="A3842" s="553">
        <v>37402</v>
      </c>
      <c r="B3842" s="555">
        <v>2331.0700000000002</v>
      </c>
    </row>
    <row r="3843" spans="1:2" ht="16.149999999999999" customHeight="1" x14ac:dyDescent="0.25">
      <c r="A3843" s="553">
        <v>37403</v>
      </c>
      <c r="B3843" s="554">
        <v>2331.0700000000002</v>
      </c>
    </row>
    <row r="3844" spans="1:2" ht="16.149999999999999" customHeight="1" x14ac:dyDescent="0.25">
      <c r="A3844" s="553">
        <v>37404</v>
      </c>
      <c r="B3844" s="555">
        <v>2309.85</v>
      </c>
    </row>
    <row r="3845" spans="1:2" ht="16.149999999999999" customHeight="1" x14ac:dyDescent="0.25">
      <c r="A3845" s="553">
        <v>37405</v>
      </c>
      <c r="B3845" s="554">
        <v>2314.3000000000002</v>
      </c>
    </row>
    <row r="3846" spans="1:2" ht="16.149999999999999" customHeight="1" x14ac:dyDescent="0.25">
      <c r="A3846" s="553">
        <v>37406</v>
      </c>
      <c r="B3846" s="555">
        <v>2317.12</v>
      </c>
    </row>
    <row r="3847" spans="1:2" ht="16.149999999999999" customHeight="1" x14ac:dyDescent="0.25">
      <c r="A3847" s="553">
        <v>37407</v>
      </c>
      <c r="B3847" s="554">
        <v>2321.16</v>
      </c>
    </row>
    <row r="3848" spans="1:2" ht="16.149999999999999" customHeight="1" x14ac:dyDescent="0.25">
      <c r="A3848" s="553">
        <v>37408</v>
      </c>
      <c r="B3848" s="555">
        <v>2321.6799999999998</v>
      </c>
    </row>
    <row r="3849" spans="1:2" ht="16.149999999999999" customHeight="1" x14ac:dyDescent="0.25">
      <c r="A3849" s="553">
        <v>37409</v>
      </c>
      <c r="B3849" s="554">
        <v>2321.6799999999998</v>
      </c>
    </row>
    <row r="3850" spans="1:2" ht="16.149999999999999" customHeight="1" x14ac:dyDescent="0.25">
      <c r="A3850" s="553">
        <v>37410</v>
      </c>
      <c r="B3850" s="555">
        <v>2321.6799999999998</v>
      </c>
    </row>
    <row r="3851" spans="1:2" ht="16.149999999999999" customHeight="1" x14ac:dyDescent="0.25">
      <c r="A3851" s="553">
        <v>37411</v>
      </c>
      <c r="B3851" s="554">
        <v>2321.6799999999998</v>
      </c>
    </row>
    <row r="3852" spans="1:2" ht="16.149999999999999" customHeight="1" x14ac:dyDescent="0.25">
      <c r="A3852" s="553">
        <v>37412</v>
      </c>
      <c r="B3852" s="555">
        <v>2324.54</v>
      </c>
    </row>
    <row r="3853" spans="1:2" ht="16.149999999999999" customHeight="1" x14ac:dyDescent="0.25">
      <c r="A3853" s="553">
        <v>37413</v>
      </c>
      <c r="B3853" s="554">
        <v>2331.69</v>
      </c>
    </row>
    <row r="3854" spans="1:2" ht="16.149999999999999" customHeight="1" x14ac:dyDescent="0.25">
      <c r="A3854" s="553">
        <v>37414</v>
      </c>
      <c r="B3854" s="555">
        <v>2335.3000000000002</v>
      </c>
    </row>
    <row r="3855" spans="1:2" ht="16.149999999999999" customHeight="1" x14ac:dyDescent="0.25">
      <c r="A3855" s="553">
        <v>37415</v>
      </c>
      <c r="B3855" s="554">
        <v>2336.11</v>
      </c>
    </row>
    <row r="3856" spans="1:2" ht="16.149999999999999" customHeight="1" x14ac:dyDescent="0.25">
      <c r="A3856" s="553">
        <v>37416</v>
      </c>
      <c r="B3856" s="555">
        <v>2336.11</v>
      </c>
    </row>
    <row r="3857" spans="1:2" ht="16.149999999999999" customHeight="1" x14ac:dyDescent="0.25">
      <c r="A3857" s="553">
        <v>37417</v>
      </c>
      <c r="B3857" s="554">
        <v>2336.11</v>
      </c>
    </row>
    <row r="3858" spans="1:2" ht="16.149999999999999" customHeight="1" x14ac:dyDescent="0.25">
      <c r="A3858" s="553">
        <v>37418</v>
      </c>
      <c r="B3858" s="555">
        <v>2336.11</v>
      </c>
    </row>
    <row r="3859" spans="1:2" ht="16.149999999999999" customHeight="1" x14ac:dyDescent="0.25">
      <c r="A3859" s="553">
        <v>37419</v>
      </c>
      <c r="B3859" s="554">
        <v>2340.36</v>
      </c>
    </row>
    <row r="3860" spans="1:2" ht="16.149999999999999" customHeight="1" x14ac:dyDescent="0.25">
      <c r="A3860" s="553">
        <v>37420</v>
      </c>
      <c r="B3860" s="555">
        <v>2347.6799999999998</v>
      </c>
    </row>
    <row r="3861" spans="1:2" ht="16.149999999999999" customHeight="1" x14ac:dyDescent="0.25">
      <c r="A3861" s="553">
        <v>37421</v>
      </c>
      <c r="B3861" s="554">
        <v>2357.14</v>
      </c>
    </row>
    <row r="3862" spans="1:2" ht="16.149999999999999" customHeight="1" x14ac:dyDescent="0.25">
      <c r="A3862" s="553">
        <v>37422</v>
      </c>
      <c r="B3862" s="555">
        <v>2369.12</v>
      </c>
    </row>
    <row r="3863" spans="1:2" ht="16.149999999999999" customHeight="1" x14ac:dyDescent="0.25">
      <c r="A3863" s="553">
        <v>37423</v>
      </c>
      <c r="B3863" s="554">
        <v>2369.12</v>
      </c>
    </row>
    <row r="3864" spans="1:2" ht="16.149999999999999" customHeight="1" x14ac:dyDescent="0.25">
      <c r="A3864" s="553">
        <v>37424</v>
      </c>
      <c r="B3864" s="555">
        <v>2369.12</v>
      </c>
    </row>
    <row r="3865" spans="1:2" ht="16.149999999999999" customHeight="1" x14ac:dyDescent="0.25">
      <c r="A3865" s="553">
        <v>37425</v>
      </c>
      <c r="B3865" s="554">
        <v>2379.92</v>
      </c>
    </row>
    <row r="3866" spans="1:2" ht="16.149999999999999" customHeight="1" x14ac:dyDescent="0.25">
      <c r="A3866" s="553">
        <v>37426</v>
      </c>
      <c r="B3866" s="555">
        <v>2383.31</v>
      </c>
    </row>
    <row r="3867" spans="1:2" ht="16.149999999999999" customHeight="1" x14ac:dyDescent="0.25">
      <c r="A3867" s="553">
        <v>37427</v>
      </c>
      <c r="B3867" s="554">
        <v>2393.87</v>
      </c>
    </row>
    <row r="3868" spans="1:2" ht="16.149999999999999" customHeight="1" x14ac:dyDescent="0.25">
      <c r="A3868" s="553">
        <v>37428</v>
      </c>
      <c r="B3868" s="555">
        <v>2391.65</v>
      </c>
    </row>
    <row r="3869" spans="1:2" ht="16.149999999999999" customHeight="1" x14ac:dyDescent="0.25">
      <c r="A3869" s="553">
        <v>37429</v>
      </c>
      <c r="B3869" s="554">
        <v>2384.2199999999998</v>
      </c>
    </row>
    <row r="3870" spans="1:2" ht="16.149999999999999" customHeight="1" x14ac:dyDescent="0.25">
      <c r="A3870" s="553">
        <v>37430</v>
      </c>
      <c r="B3870" s="555">
        <v>2384.2199999999998</v>
      </c>
    </row>
    <row r="3871" spans="1:2" ht="16.149999999999999" customHeight="1" x14ac:dyDescent="0.25">
      <c r="A3871" s="553">
        <v>37431</v>
      </c>
      <c r="B3871" s="554">
        <v>2384.2199999999998</v>
      </c>
    </row>
    <row r="3872" spans="1:2" ht="16.149999999999999" customHeight="1" x14ac:dyDescent="0.25">
      <c r="A3872" s="553">
        <v>37432</v>
      </c>
      <c r="B3872" s="555">
        <v>2383.41</v>
      </c>
    </row>
    <row r="3873" spans="1:2" ht="16.149999999999999" customHeight="1" x14ac:dyDescent="0.25">
      <c r="A3873" s="553">
        <v>37433</v>
      </c>
      <c r="B3873" s="554">
        <v>2386.1799999999998</v>
      </c>
    </row>
    <row r="3874" spans="1:2" ht="16.149999999999999" customHeight="1" x14ac:dyDescent="0.25">
      <c r="A3874" s="553">
        <v>37434</v>
      </c>
      <c r="B3874" s="555">
        <v>2392.13</v>
      </c>
    </row>
    <row r="3875" spans="1:2" ht="16.149999999999999" customHeight="1" x14ac:dyDescent="0.25">
      <c r="A3875" s="553">
        <v>37435</v>
      </c>
      <c r="B3875" s="554">
        <v>2398.14</v>
      </c>
    </row>
    <row r="3876" spans="1:2" ht="16.149999999999999" customHeight="1" x14ac:dyDescent="0.25">
      <c r="A3876" s="553">
        <v>37436</v>
      </c>
      <c r="B3876" s="555">
        <v>2398.8200000000002</v>
      </c>
    </row>
    <row r="3877" spans="1:2" ht="16.149999999999999" customHeight="1" x14ac:dyDescent="0.25">
      <c r="A3877" s="553">
        <v>37437</v>
      </c>
      <c r="B3877" s="554">
        <v>2398.8200000000002</v>
      </c>
    </row>
    <row r="3878" spans="1:2" ht="16.149999999999999" customHeight="1" x14ac:dyDescent="0.25">
      <c r="A3878" s="553">
        <v>37438</v>
      </c>
      <c r="B3878" s="555">
        <v>2398.8200000000002</v>
      </c>
    </row>
    <row r="3879" spans="1:2" ht="16.149999999999999" customHeight="1" x14ac:dyDescent="0.25">
      <c r="A3879" s="553">
        <v>37439</v>
      </c>
      <c r="B3879" s="554">
        <v>2398.8200000000002</v>
      </c>
    </row>
    <row r="3880" spans="1:2" ht="16.149999999999999" customHeight="1" x14ac:dyDescent="0.25">
      <c r="A3880" s="553">
        <v>37440</v>
      </c>
      <c r="B3880" s="555">
        <v>2410.54</v>
      </c>
    </row>
    <row r="3881" spans="1:2" ht="16.149999999999999" customHeight="1" x14ac:dyDescent="0.25">
      <c r="A3881" s="553">
        <v>37441</v>
      </c>
      <c r="B3881" s="554">
        <v>2425.42</v>
      </c>
    </row>
    <row r="3882" spans="1:2" ht="16.149999999999999" customHeight="1" x14ac:dyDescent="0.25">
      <c r="A3882" s="553">
        <v>37442</v>
      </c>
      <c r="B3882" s="555">
        <v>2426.4</v>
      </c>
    </row>
    <row r="3883" spans="1:2" ht="16.149999999999999" customHeight="1" x14ac:dyDescent="0.25">
      <c r="A3883" s="553">
        <v>37443</v>
      </c>
      <c r="B3883" s="554">
        <v>2434.3200000000002</v>
      </c>
    </row>
    <row r="3884" spans="1:2" ht="16.149999999999999" customHeight="1" x14ac:dyDescent="0.25">
      <c r="A3884" s="553">
        <v>37444</v>
      </c>
      <c r="B3884" s="555">
        <v>2434.3200000000002</v>
      </c>
    </row>
    <row r="3885" spans="1:2" ht="16.149999999999999" customHeight="1" x14ac:dyDescent="0.25">
      <c r="A3885" s="553">
        <v>37445</v>
      </c>
      <c r="B3885" s="554">
        <v>2434.3200000000002</v>
      </c>
    </row>
    <row r="3886" spans="1:2" ht="16.149999999999999" customHeight="1" x14ac:dyDescent="0.25">
      <c r="A3886" s="553">
        <v>37446</v>
      </c>
      <c r="B3886" s="555">
        <v>2457.39</v>
      </c>
    </row>
    <row r="3887" spans="1:2" ht="16.149999999999999" customHeight="1" x14ac:dyDescent="0.25">
      <c r="A3887" s="553">
        <v>37447</v>
      </c>
      <c r="B3887" s="554">
        <v>2462.1799999999998</v>
      </c>
    </row>
    <row r="3888" spans="1:2" ht="16.149999999999999" customHeight="1" x14ac:dyDescent="0.25">
      <c r="A3888" s="553">
        <v>37448</v>
      </c>
      <c r="B3888" s="555">
        <v>2482.21</v>
      </c>
    </row>
    <row r="3889" spans="1:2" ht="16.149999999999999" customHeight="1" x14ac:dyDescent="0.25">
      <c r="A3889" s="553">
        <v>37449</v>
      </c>
      <c r="B3889" s="554">
        <v>2506.84</v>
      </c>
    </row>
    <row r="3890" spans="1:2" ht="16.149999999999999" customHeight="1" x14ac:dyDescent="0.25">
      <c r="A3890" s="553">
        <v>37450</v>
      </c>
      <c r="B3890" s="555">
        <v>2513.9899999999998</v>
      </c>
    </row>
    <row r="3891" spans="1:2" ht="16.149999999999999" customHeight="1" x14ac:dyDescent="0.25">
      <c r="A3891" s="553">
        <v>37451</v>
      </c>
      <c r="B3891" s="554">
        <v>2513.9899999999998</v>
      </c>
    </row>
    <row r="3892" spans="1:2" ht="16.149999999999999" customHeight="1" x14ac:dyDescent="0.25">
      <c r="A3892" s="553">
        <v>37452</v>
      </c>
      <c r="B3892" s="555">
        <v>2513.9899999999998</v>
      </c>
    </row>
    <row r="3893" spans="1:2" ht="16.149999999999999" customHeight="1" x14ac:dyDescent="0.25">
      <c r="A3893" s="553">
        <v>37453</v>
      </c>
      <c r="B3893" s="554">
        <v>2507.21</v>
      </c>
    </row>
    <row r="3894" spans="1:2" ht="16.149999999999999" customHeight="1" x14ac:dyDescent="0.25">
      <c r="A3894" s="553">
        <v>37454</v>
      </c>
      <c r="B3894" s="555">
        <v>2499.92</v>
      </c>
    </row>
    <row r="3895" spans="1:2" ht="16.149999999999999" customHeight="1" x14ac:dyDescent="0.25">
      <c r="A3895" s="553">
        <v>37455</v>
      </c>
      <c r="B3895" s="554">
        <v>2524.7600000000002</v>
      </c>
    </row>
    <row r="3896" spans="1:2" ht="16.149999999999999" customHeight="1" x14ac:dyDescent="0.25">
      <c r="A3896" s="553">
        <v>37456</v>
      </c>
      <c r="B3896" s="555">
        <v>2538.4699999999998</v>
      </c>
    </row>
    <row r="3897" spans="1:2" ht="16.149999999999999" customHeight="1" x14ac:dyDescent="0.25">
      <c r="A3897" s="553">
        <v>37457</v>
      </c>
      <c r="B3897" s="554">
        <v>2529.5700000000002</v>
      </c>
    </row>
    <row r="3898" spans="1:2" ht="16.149999999999999" customHeight="1" x14ac:dyDescent="0.25">
      <c r="A3898" s="553">
        <v>37458</v>
      </c>
      <c r="B3898" s="555">
        <v>2529.5700000000002</v>
      </c>
    </row>
    <row r="3899" spans="1:2" ht="16.149999999999999" customHeight="1" x14ac:dyDescent="0.25">
      <c r="A3899" s="553">
        <v>37459</v>
      </c>
      <c r="B3899" s="554">
        <v>2529.5700000000002</v>
      </c>
    </row>
    <row r="3900" spans="1:2" ht="16.149999999999999" customHeight="1" x14ac:dyDescent="0.25">
      <c r="A3900" s="553">
        <v>37460</v>
      </c>
      <c r="B3900" s="555">
        <v>2517.42</v>
      </c>
    </row>
    <row r="3901" spans="1:2" ht="16.149999999999999" customHeight="1" x14ac:dyDescent="0.25">
      <c r="A3901" s="553">
        <v>37461</v>
      </c>
      <c r="B3901" s="554">
        <v>2539</v>
      </c>
    </row>
    <row r="3902" spans="1:2" ht="16.149999999999999" customHeight="1" x14ac:dyDescent="0.25">
      <c r="A3902" s="553">
        <v>37462</v>
      </c>
      <c r="B3902" s="555">
        <v>2572.42</v>
      </c>
    </row>
    <row r="3903" spans="1:2" ht="16.149999999999999" customHeight="1" x14ac:dyDescent="0.25">
      <c r="A3903" s="553">
        <v>37463</v>
      </c>
      <c r="B3903" s="554">
        <v>2580.15</v>
      </c>
    </row>
    <row r="3904" spans="1:2" ht="16.149999999999999" customHeight="1" x14ac:dyDescent="0.25">
      <c r="A3904" s="553">
        <v>37464</v>
      </c>
      <c r="B3904" s="555">
        <v>2596.2600000000002</v>
      </c>
    </row>
    <row r="3905" spans="1:2" ht="16.149999999999999" customHeight="1" x14ac:dyDescent="0.25">
      <c r="A3905" s="553">
        <v>37465</v>
      </c>
      <c r="B3905" s="554">
        <v>2596.2600000000002</v>
      </c>
    </row>
    <row r="3906" spans="1:2" ht="16.149999999999999" customHeight="1" x14ac:dyDescent="0.25">
      <c r="A3906" s="553">
        <v>37466</v>
      </c>
      <c r="B3906" s="555">
        <v>2596.2600000000002</v>
      </c>
    </row>
    <row r="3907" spans="1:2" ht="16.149999999999999" customHeight="1" x14ac:dyDescent="0.25">
      <c r="A3907" s="553">
        <v>37467</v>
      </c>
      <c r="B3907" s="554">
        <v>2599.5700000000002</v>
      </c>
    </row>
    <row r="3908" spans="1:2" ht="16.149999999999999" customHeight="1" x14ac:dyDescent="0.25">
      <c r="A3908" s="553">
        <v>37468</v>
      </c>
      <c r="B3908" s="555">
        <v>2625.06</v>
      </c>
    </row>
    <row r="3909" spans="1:2" ht="16.149999999999999" customHeight="1" x14ac:dyDescent="0.25">
      <c r="A3909" s="553">
        <v>37469</v>
      </c>
      <c r="B3909" s="554">
        <v>2636.3</v>
      </c>
    </row>
    <row r="3910" spans="1:2" ht="16.149999999999999" customHeight="1" x14ac:dyDescent="0.25">
      <c r="A3910" s="553">
        <v>37470</v>
      </c>
      <c r="B3910" s="555">
        <v>2640.35</v>
      </c>
    </row>
    <row r="3911" spans="1:2" ht="16.149999999999999" customHeight="1" x14ac:dyDescent="0.25">
      <c r="A3911" s="553">
        <v>37471</v>
      </c>
      <c r="B3911" s="554">
        <v>2643.03</v>
      </c>
    </row>
    <row r="3912" spans="1:2" ht="16.149999999999999" customHeight="1" x14ac:dyDescent="0.25">
      <c r="A3912" s="553">
        <v>37472</v>
      </c>
      <c r="B3912" s="555">
        <v>2643.03</v>
      </c>
    </row>
    <row r="3913" spans="1:2" ht="16.149999999999999" customHeight="1" x14ac:dyDescent="0.25">
      <c r="A3913" s="553">
        <v>37473</v>
      </c>
      <c r="B3913" s="554">
        <v>2643.03</v>
      </c>
    </row>
    <row r="3914" spans="1:2" ht="16.149999999999999" customHeight="1" x14ac:dyDescent="0.25">
      <c r="A3914" s="553">
        <v>37474</v>
      </c>
      <c r="B3914" s="555">
        <v>2663.81</v>
      </c>
    </row>
    <row r="3915" spans="1:2" ht="16.149999999999999" customHeight="1" x14ac:dyDescent="0.25">
      <c r="A3915" s="553">
        <v>37475</v>
      </c>
      <c r="B3915" s="554">
        <v>2670.61</v>
      </c>
    </row>
    <row r="3916" spans="1:2" ht="16.149999999999999" customHeight="1" x14ac:dyDescent="0.25">
      <c r="A3916" s="553">
        <v>37476</v>
      </c>
      <c r="B3916" s="555">
        <v>2670.61</v>
      </c>
    </row>
    <row r="3917" spans="1:2" ht="16.149999999999999" customHeight="1" x14ac:dyDescent="0.25">
      <c r="A3917" s="553">
        <v>37477</v>
      </c>
      <c r="B3917" s="554">
        <v>2649.32</v>
      </c>
    </row>
    <row r="3918" spans="1:2" ht="16.149999999999999" customHeight="1" x14ac:dyDescent="0.25">
      <c r="A3918" s="553">
        <v>37478</v>
      </c>
      <c r="B3918" s="555">
        <v>2568.8000000000002</v>
      </c>
    </row>
    <row r="3919" spans="1:2" ht="16.149999999999999" customHeight="1" x14ac:dyDescent="0.25">
      <c r="A3919" s="553">
        <v>37479</v>
      </c>
      <c r="B3919" s="554">
        <v>2568.8000000000002</v>
      </c>
    </row>
    <row r="3920" spans="1:2" ht="16.149999999999999" customHeight="1" x14ac:dyDescent="0.25">
      <c r="A3920" s="553">
        <v>37480</v>
      </c>
      <c r="B3920" s="555">
        <v>2568.8000000000002</v>
      </c>
    </row>
    <row r="3921" spans="1:2" ht="16.149999999999999" customHeight="1" x14ac:dyDescent="0.25">
      <c r="A3921" s="553">
        <v>37481</v>
      </c>
      <c r="B3921" s="554">
        <v>2595.8000000000002</v>
      </c>
    </row>
    <row r="3922" spans="1:2" ht="16.149999999999999" customHeight="1" x14ac:dyDescent="0.25">
      <c r="A3922" s="553">
        <v>37482</v>
      </c>
      <c r="B3922" s="555">
        <v>2657.98</v>
      </c>
    </row>
    <row r="3923" spans="1:2" ht="16.149999999999999" customHeight="1" x14ac:dyDescent="0.25">
      <c r="A3923" s="553">
        <v>37483</v>
      </c>
      <c r="B3923" s="554">
        <v>2635.87</v>
      </c>
    </row>
    <row r="3924" spans="1:2" ht="16.149999999999999" customHeight="1" x14ac:dyDescent="0.25">
      <c r="A3924" s="553">
        <v>37484</v>
      </c>
      <c r="B3924" s="555">
        <v>2648.77</v>
      </c>
    </row>
    <row r="3925" spans="1:2" ht="16.149999999999999" customHeight="1" x14ac:dyDescent="0.25">
      <c r="A3925" s="553">
        <v>37485</v>
      </c>
      <c r="B3925" s="554">
        <v>2663.61</v>
      </c>
    </row>
    <row r="3926" spans="1:2" ht="16.149999999999999" customHeight="1" x14ac:dyDescent="0.25">
      <c r="A3926" s="553">
        <v>37486</v>
      </c>
      <c r="B3926" s="555">
        <v>2663.61</v>
      </c>
    </row>
    <row r="3927" spans="1:2" ht="16.149999999999999" customHeight="1" x14ac:dyDescent="0.25">
      <c r="A3927" s="553">
        <v>37487</v>
      </c>
      <c r="B3927" s="554">
        <v>2663.61</v>
      </c>
    </row>
    <row r="3928" spans="1:2" ht="16.149999999999999" customHeight="1" x14ac:dyDescent="0.25">
      <c r="A3928" s="553">
        <v>37488</v>
      </c>
      <c r="B3928" s="555">
        <v>2663.61</v>
      </c>
    </row>
    <row r="3929" spans="1:2" ht="16.149999999999999" customHeight="1" x14ac:dyDescent="0.25">
      <c r="A3929" s="553">
        <v>37489</v>
      </c>
      <c r="B3929" s="554">
        <v>2620.91</v>
      </c>
    </row>
    <row r="3930" spans="1:2" ht="16.149999999999999" customHeight="1" x14ac:dyDescent="0.25">
      <c r="A3930" s="553">
        <v>37490</v>
      </c>
      <c r="B3930" s="555">
        <v>2626.17</v>
      </c>
    </row>
    <row r="3931" spans="1:2" ht="16.149999999999999" customHeight="1" x14ac:dyDescent="0.25">
      <c r="A3931" s="553">
        <v>37491</v>
      </c>
      <c r="B3931" s="554">
        <v>2652.96</v>
      </c>
    </row>
    <row r="3932" spans="1:2" ht="16.149999999999999" customHeight="1" x14ac:dyDescent="0.25">
      <c r="A3932" s="553">
        <v>37492</v>
      </c>
      <c r="B3932" s="555">
        <v>2643.37</v>
      </c>
    </row>
    <row r="3933" spans="1:2" ht="16.149999999999999" customHeight="1" x14ac:dyDescent="0.25">
      <c r="A3933" s="553">
        <v>37493</v>
      </c>
      <c r="B3933" s="554">
        <v>2643.37</v>
      </c>
    </row>
    <row r="3934" spans="1:2" ht="16.149999999999999" customHeight="1" x14ac:dyDescent="0.25">
      <c r="A3934" s="553">
        <v>37494</v>
      </c>
      <c r="B3934" s="555">
        <v>2643.37</v>
      </c>
    </row>
    <row r="3935" spans="1:2" ht="16.149999999999999" customHeight="1" x14ac:dyDescent="0.25">
      <c r="A3935" s="553">
        <v>37495</v>
      </c>
      <c r="B3935" s="554">
        <v>2653.29</v>
      </c>
    </row>
    <row r="3936" spans="1:2" ht="16.149999999999999" customHeight="1" x14ac:dyDescent="0.25">
      <c r="A3936" s="553">
        <v>37496</v>
      </c>
      <c r="B3936" s="555">
        <v>2672.25</v>
      </c>
    </row>
    <row r="3937" spans="1:2" ht="16.149999999999999" customHeight="1" x14ac:dyDescent="0.25">
      <c r="A3937" s="553">
        <v>37497</v>
      </c>
      <c r="B3937" s="554">
        <v>2688.64</v>
      </c>
    </row>
    <row r="3938" spans="1:2" ht="16.149999999999999" customHeight="1" x14ac:dyDescent="0.25">
      <c r="A3938" s="553">
        <v>37498</v>
      </c>
      <c r="B3938" s="555">
        <v>2712.46</v>
      </c>
    </row>
    <row r="3939" spans="1:2" ht="16.149999999999999" customHeight="1" x14ac:dyDescent="0.25">
      <c r="A3939" s="553">
        <v>37499</v>
      </c>
      <c r="B3939" s="554">
        <v>2703.55</v>
      </c>
    </row>
    <row r="3940" spans="1:2" ht="16.149999999999999" customHeight="1" x14ac:dyDescent="0.25">
      <c r="A3940" s="553">
        <v>37500</v>
      </c>
      <c r="B3940" s="555">
        <v>2703.55</v>
      </c>
    </row>
    <row r="3941" spans="1:2" ht="16.149999999999999" customHeight="1" x14ac:dyDescent="0.25">
      <c r="A3941" s="553">
        <v>37501</v>
      </c>
      <c r="B3941" s="554">
        <v>2703.55</v>
      </c>
    </row>
    <row r="3942" spans="1:2" ht="16.149999999999999" customHeight="1" x14ac:dyDescent="0.25">
      <c r="A3942" s="553">
        <v>37502</v>
      </c>
      <c r="B3942" s="555">
        <v>2679.51</v>
      </c>
    </row>
    <row r="3943" spans="1:2" ht="16.149999999999999" customHeight="1" x14ac:dyDescent="0.25">
      <c r="A3943" s="553">
        <v>37503</v>
      </c>
      <c r="B3943" s="554">
        <v>2677.39</v>
      </c>
    </row>
    <row r="3944" spans="1:2" ht="16.149999999999999" customHeight="1" x14ac:dyDescent="0.25">
      <c r="A3944" s="553">
        <v>37504</v>
      </c>
      <c r="B3944" s="555">
        <v>2694.51</v>
      </c>
    </row>
    <row r="3945" spans="1:2" ht="16.149999999999999" customHeight="1" x14ac:dyDescent="0.25">
      <c r="A3945" s="553">
        <v>37505</v>
      </c>
      <c r="B3945" s="554">
        <v>2714.77</v>
      </c>
    </row>
    <row r="3946" spans="1:2" ht="16.149999999999999" customHeight="1" x14ac:dyDescent="0.25">
      <c r="A3946" s="553">
        <v>37506</v>
      </c>
      <c r="B3946" s="555">
        <v>2712.14</v>
      </c>
    </row>
    <row r="3947" spans="1:2" ht="16.149999999999999" customHeight="1" x14ac:dyDescent="0.25">
      <c r="A3947" s="553">
        <v>37507</v>
      </c>
      <c r="B3947" s="554">
        <v>2712.14</v>
      </c>
    </row>
    <row r="3948" spans="1:2" ht="16.149999999999999" customHeight="1" x14ac:dyDescent="0.25">
      <c r="A3948" s="553">
        <v>37508</v>
      </c>
      <c r="B3948" s="555">
        <v>2712.14</v>
      </c>
    </row>
    <row r="3949" spans="1:2" ht="16.149999999999999" customHeight="1" x14ac:dyDescent="0.25">
      <c r="A3949" s="553">
        <v>37509</v>
      </c>
      <c r="B3949" s="554">
        <v>2703.63</v>
      </c>
    </row>
    <row r="3950" spans="1:2" ht="16.149999999999999" customHeight="1" x14ac:dyDescent="0.25">
      <c r="A3950" s="553">
        <v>37510</v>
      </c>
      <c r="B3950" s="555">
        <v>2707.58</v>
      </c>
    </row>
    <row r="3951" spans="1:2" ht="16.149999999999999" customHeight="1" x14ac:dyDescent="0.25">
      <c r="A3951" s="553">
        <v>37511</v>
      </c>
      <c r="B3951" s="554">
        <v>2718.85</v>
      </c>
    </row>
    <row r="3952" spans="1:2" ht="16.149999999999999" customHeight="1" x14ac:dyDescent="0.25">
      <c r="A3952" s="553">
        <v>37512</v>
      </c>
      <c r="B3952" s="555">
        <v>2730.91</v>
      </c>
    </row>
    <row r="3953" spans="1:2" ht="16.149999999999999" customHeight="1" x14ac:dyDescent="0.25">
      <c r="A3953" s="553">
        <v>37513</v>
      </c>
      <c r="B3953" s="554">
        <v>2741.29</v>
      </c>
    </row>
    <row r="3954" spans="1:2" ht="16.149999999999999" customHeight="1" x14ac:dyDescent="0.25">
      <c r="A3954" s="553">
        <v>37514</v>
      </c>
      <c r="B3954" s="555">
        <v>2741.29</v>
      </c>
    </row>
    <row r="3955" spans="1:2" ht="16.149999999999999" customHeight="1" x14ac:dyDescent="0.25">
      <c r="A3955" s="553">
        <v>37515</v>
      </c>
      <c r="B3955" s="554">
        <v>2741.29</v>
      </c>
    </row>
    <row r="3956" spans="1:2" ht="16.149999999999999" customHeight="1" x14ac:dyDescent="0.25">
      <c r="A3956" s="553">
        <v>37516</v>
      </c>
      <c r="B3956" s="555">
        <v>2758.95</v>
      </c>
    </row>
    <row r="3957" spans="1:2" ht="16.149999999999999" customHeight="1" x14ac:dyDescent="0.25">
      <c r="A3957" s="553">
        <v>37517</v>
      </c>
      <c r="B3957" s="554">
        <v>2783.44</v>
      </c>
    </row>
    <row r="3958" spans="1:2" ht="16.149999999999999" customHeight="1" x14ac:dyDescent="0.25">
      <c r="A3958" s="553">
        <v>37518</v>
      </c>
      <c r="B3958" s="555">
        <v>2785.81</v>
      </c>
    </row>
    <row r="3959" spans="1:2" ht="16.149999999999999" customHeight="1" x14ac:dyDescent="0.25">
      <c r="A3959" s="553">
        <v>37519</v>
      </c>
      <c r="B3959" s="554">
        <v>2789.01</v>
      </c>
    </row>
    <row r="3960" spans="1:2" ht="16.149999999999999" customHeight="1" x14ac:dyDescent="0.25">
      <c r="A3960" s="553">
        <v>37520</v>
      </c>
      <c r="B3960" s="555">
        <v>2815.05</v>
      </c>
    </row>
    <row r="3961" spans="1:2" ht="16.149999999999999" customHeight="1" x14ac:dyDescent="0.25">
      <c r="A3961" s="553">
        <v>37521</v>
      </c>
      <c r="B3961" s="554">
        <v>2815.05</v>
      </c>
    </row>
    <row r="3962" spans="1:2" ht="16.149999999999999" customHeight="1" x14ac:dyDescent="0.25">
      <c r="A3962" s="553">
        <v>37522</v>
      </c>
      <c r="B3962" s="555">
        <v>2815.05</v>
      </c>
    </row>
    <row r="3963" spans="1:2" ht="16.149999999999999" customHeight="1" x14ac:dyDescent="0.25">
      <c r="A3963" s="553">
        <v>37523</v>
      </c>
      <c r="B3963" s="554">
        <v>2793.36</v>
      </c>
    </row>
    <row r="3964" spans="1:2" ht="16.149999999999999" customHeight="1" x14ac:dyDescent="0.25">
      <c r="A3964" s="553">
        <v>37524</v>
      </c>
      <c r="B3964" s="555">
        <v>2810.46</v>
      </c>
    </row>
    <row r="3965" spans="1:2" ht="16.149999999999999" customHeight="1" x14ac:dyDescent="0.25">
      <c r="A3965" s="553">
        <v>37525</v>
      </c>
      <c r="B3965" s="554">
        <v>2802.32</v>
      </c>
    </row>
    <row r="3966" spans="1:2" ht="16.149999999999999" customHeight="1" x14ac:dyDescent="0.25">
      <c r="A3966" s="553">
        <v>37526</v>
      </c>
      <c r="B3966" s="555">
        <v>2825.32</v>
      </c>
    </row>
    <row r="3967" spans="1:2" ht="16.149999999999999" customHeight="1" x14ac:dyDescent="0.25">
      <c r="A3967" s="553">
        <v>37527</v>
      </c>
      <c r="B3967" s="554">
        <v>2828.08</v>
      </c>
    </row>
    <row r="3968" spans="1:2" ht="16.149999999999999" customHeight="1" x14ac:dyDescent="0.25">
      <c r="A3968" s="553">
        <v>37528</v>
      </c>
      <c r="B3968" s="555">
        <v>2828.08</v>
      </c>
    </row>
    <row r="3969" spans="1:2" ht="16.149999999999999" customHeight="1" x14ac:dyDescent="0.25">
      <c r="A3969" s="553">
        <v>37529</v>
      </c>
      <c r="B3969" s="554">
        <v>2828.08</v>
      </c>
    </row>
    <row r="3970" spans="1:2" ht="16.149999999999999" customHeight="1" x14ac:dyDescent="0.25">
      <c r="A3970" s="553">
        <v>37530</v>
      </c>
      <c r="B3970" s="555">
        <v>2850.65</v>
      </c>
    </row>
    <row r="3971" spans="1:2" ht="16.149999999999999" customHeight="1" x14ac:dyDescent="0.25">
      <c r="A3971" s="553">
        <v>37531</v>
      </c>
      <c r="B3971" s="554">
        <v>2885.48</v>
      </c>
    </row>
    <row r="3972" spans="1:2" ht="16.149999999999999" customHeight="1" x14ac:dyDescent="0.25">
      <c r="A3972" s="553">
        <v>37532</v>
      </c>
      <c r="B3972" s="555">
        <v>2888.23</v>
      </c>
    </row>
    <row r="3973" spans="1:2" ht="16.149999999999999" customHeight="1" x14ac:dyDescent="0.25">
      <c r="A3973" s="553">
        <v>37533</v>
      </c>
      <c r="B3973" s="554">
        <v>2881.78</v>
      </c>
    </row>
    <row r="3974" spans="1:2" ht="16.149999999999999" customHeight="1" x14ac:dyDescent="0.25">
      <c r="A3974" s="553">
        <v>37534</v>
      </c>
      <c r="B3974" s="555">
        <v>2876.4</v>
      </c>
    </row>
    <row r="3975" spans="1:2" ht="16.149999999999999" customHeight="1" x14ac:dyDescent="0.25">
      <c r="A3975" s="553">
        <v>37535</v>
      </c>
      <c r="B3975" s="554">
        <v>2876.4</v>
      </c>
    </row>
    <row r="3976" spans="1:2" ht="16.149999999999999" customHeight="1" x14ac:dyDescent="0.25">
      <c r="A3976" s="553">
        <v>37536</v>
      </c>
      <c r="B3976" s="555">
        <v>2876.4</v>
      </c>
    </row>
    <row r="3977" spans="1:2" ht="16.149999999999999" customHeight="1" x14ac:dyDescent="0.25">
      <c r="A3977" s="553">
        <v>37537</v>
      </c>
      <c r="B3977" s="554">
        <v>2869.73</v>
      </c>
    </row>
    <row r="3978" spans="1:2" ht="16.149999999999999" customHeight="1" x14ac:dyDescent="0.25">
      <c r="A3978" s="553">
        <v>37538</v>
      </c>
      <c r="B3978" s="555">
        <v>2850.98</v>
      </c>
    </row>
    <row r="3979" spans="1:2" ht="16.149999999999999" customHeight="1" x14ac:dyDescent="0.25">
      <c r="A3979" s="553">
        <v>37539</v>
      </c>
      <c r="B3979" s="554">
        <v>2854.04</v>
      </c>
    </row>
    <row r="3980" spans="1:2" ht="16.149999999999999" customHeight="1" x14ac:dyDescent="0.25">
      <c r="A3980" s="553">
        <v>37540</v>
      </c>
      <c r="B3980" s="555">
        <v>2870.63</v>
      </c>
    </row>
    <row r="3981" spans="1:2" ht="16.149999999999999" customHeight="1" x14ac:dyDescent="0.25">
      <c r="A3981" s="553">
        <v>37541</v>
      </c>
      <c r="B3981" s="554">
        <v>2861.16</v>
      </c>
    </row>
    <row r="3982" spans="1:2" ht="16.149999999999999" customHeight="1" x14ac:dyDescent="0.25">
      <c r="A3982" s="553">
        <v>37542</v>
      </c>
      <c r="B3982" s="555">
        <v>2861.16</v>
      </c>
    </row>
    <row r="3983" spans="1:2" ht="16.149999999999999" customHeight="1" x14ac:dyDescent="0.25">
      <c r="A3983" s="553">
        <v>37543</v>
      </c>
      <c r="B3983" s="554">
        <v>2861.16</v>
      </c>
    </row>
    <row r="3984" spans="1:2" ht="16.149999999999999" customHeight="1" x14ac:dyDescent="0.25">
      <c r="A3984" s="553">
        <v>37544</v>
      </c>
      <c r="B3984" s="555">
        <v>2861.16</v>
      </c>
    </row>
    <row r="3985" spans="1:2" ht="16.149999999999999" customHeight="1" x14ac:dyDescent="0.25">
      <c r="A3985" s="553">
        <v>37545</v>
      </c>
      <c r="B3985" s="554">
        <v>2852.99</v>
      </c>
    </row>
    <row r="3986" spans="1:2" ht="16.149999999999999" customHeight="1" x14ac:dyDescent="0.25">
      <c r="A3986" s="553">
        <v>37546</v>
      </c>
      <c r="B3986" s="555">
        <v>2857.13</v>
      </c>
    </row>
    <row r="3987" spans="1:2" ht="16.149999999999999" customHeight="1" x14ac:dyDescent="0.25">
      <c r="A3987" s="553">
        <v>37547</v>
      </c>
      <c r="B3987" s="554">
        <v>2853.9</v>
      </c>
    </row>
    <row r="3988" spans="1:2" ht="16.149999999999999" customHeight="1" x14ac:dyDescent="0.25">
      <c r="A3988" s="553">
        <v>37548</v>
      </c>
      <c r="B3988" s="555">
        <v>2836.34</v>
      </c>
    </row>
    <row r="3989" spans="1:2" ht="16.149999999999999" customHeight="1" x14ac:dyDescent="0.25">
      <c r="A3989" s="553">
        <v>37549</v>
      </c>
      <c r="B3989" s="554">
        <v>2836.34</v>
      </c>
    </row>
    <row r="3990" spans="1:2" ht="16.149999999999999" customHeight="1" x14ac:dyDescent="0.25">
      <c r="A3990" s="553">
        <v>37550</v>
      </c>
      <c r="B3990" s="555">
        <v>2836.34</v>
      </c>
    </row>
    <row r="3991" spans="1:2" ht="16.149999999999999" customHeight="1" x14ac:dyDescent="0.25">
      <c r="A3991" s="553">
        <v>37551</v>
      </c>
      <c r="B3991" s="554">
        <v>2791.46</v>
      </c>
    </row>
    <row r="3992" spans="1:2" ht="16.149999999999999" customHeight="1" x14ac:dyDescent="0.25">
      <c r="A3992" s="553">
        <v>37552</v>
      </c>
      <c r="B3992" s="555">
        <v>2758.76</v>
      </c>
    </row>
    <row r="3993" spans="1:2" ht="16.149999999999999" customHeight="1" x14ac:dyDescent="0.25">
      <c r="A3993" s="553">
        <v>37553</v>
      </c>
      <c r="B3993" s="554">
        <v>2744.32</v>
      </c>
    </row>
    <row r="3994" spans="1:2" ht="16.149999999999999" customHeight="1" x14ac:dyDescent="0.25">
      <c r="A3994" s="553">
        <v>37554</v>
      </c>
      <c r="B3994" s="555">
        <v>2747.07</v>
      </c>
    </row>
    <row r="3995" spans="1:2" ht="16.149999999999999" customHeight="1" x14ac:dyDescent="0.25">
      <c r="A3995" s="553">
        <v>37555</v>
      </c>
      <c r="B3995" s="554">
        <v>2755.69</v>
      </c>
    </row>
    <row r="3996" spans="1:2" ht="16.149999999999999" customHeight="1" x14ac:dyDescent="0.25">
      <c r="A3996" s="553">
        <v>37556</v>
      </c>
      <c r="B3996" s="555">
        <v>2755.69</v>
      </c>
    </row>
    <row r="3997" spans="1:2" ht="16.149999999999999" customHeight="1" x14ac:dyDescent="0.25">
      <c r="A3997" s="553">
        <v>37557</v>
      </c>
      <c r="B3997" s="554">
        <v>2755.69</v>
      </c>
    </row>
    <row r="3998" spans="1:2" ht="16.149999999999999" customHeight="1" x14ac:dyDescent="0.25">
      <c r="A3998" s="553">
        <v>37558</v>
      </c>
      <c r="B3998" s="555">
        <v>2770.73</v>
      </c>
    </row>
    <row r="3999" spans="1:2" ht="16.149999999999999" customHeight="1" x14ac:dyDescent="0.25">
      <c r="A3999" s="553">
        <v>37559</v>
      </c>
      <c r="B3999" s="554">
        <v>2781.72</v>
      </c>
    </row>
    <row r="4000" spans="1:2" ht="16.149999999999999" customHeight="1" x14ac:dyDescent="0.25">
      <c r="A4000" s="553">
        <v>37560</v>
      </c>
      <c r="B4000" s="555">
        <v>2773.73</v>
      </c>
    </row>
    <row r="4001" spans="1:2" ht="16.149999999999999" customHeight="1" x14ac:dyDescent="0.25">
      <c r="A4001" s="553">
        <v>37561</v>
      </c>
      <c r="B4001" s="554">
        <v>2778.6</v>
      </c>
    </row>
    <row r="4002" spans="1:2" ht="16.149999999999999" customHeight="1" x14ac:dyDescent="0.25">
      <c r="A4002" s="553">
        <v>37562</v>
      </c>
      <c r="B4002" s="555">
        <v>2778.47</v>
      </c>
    </row>
    <row r="4003" spans="1:2" ht="16.149999999999999" customHeight="1" x14ac:dyDescent="0.25">
      <c r="A4003" s="553">
        <v>37563</v>
      </c>
      <c r="B4003" s="554">
        <v>2778.47</v>
      </c>
    </row>
    <row r="4004" spans="1:2" ht="16.149999999999999" customHeight="1" x14ac:dyDescent="0.25">
      <c r="A4004" s="553">
        <v>37564</v>
      </c>
      <c r="B4004" s="555">
        <v>2778.47</v>
      </c>
    </row>
    <row r="4005" spans="1:2" ht="16.149999999999999" customHeight="1" x14ac:dyDescent="0.25">
      <c r="A4005" s="553">
        <v>37565</v>
      </c>
      <c r="B4005" s="554">
        <v>2778.47</v>
      </c>
    </row>
    <row r="4006" spans="1:2" ht="16.149999999999999" customHeight="1" x14ac:dyDescent="0.25">
      <c r="A4006" s="553">
        <v>37566</v>
      </c>
      <c r="B4006" s="555">
        <v>2774.58</v>
      </c>
    </row>
    <row r="4007" spans="1:2" ht="16.149999999999999" customHeight="1" x14ac:dyDescent="0.25">
      <c r="A4007" s="553">
        <v>37567</v>
      </c>
      <c r="B4007" s="554">
        <v>2761.99</v>
      </c>
    </row>
    <row r="4008" spans="1:2" ht="16.149999999999999" customHeight="1" x14ac:dyDescent="0.25">
      <c r="A4008" s="553">
        <v>37568</v>
      </c>
      <c r="B4008" s="555">
        <v>2743</v>
      </c>
    </row>
    <row r="4009" spans="1:2" ht="16.149999999999999" customHeight="1" x14ac:dyDescent="0.25">
      <c r="A4009" s="553">
        <v>37569</v>
      </c>
      <c r="B4009" s="554">
        <v>2743.92</v>
      </c>
    </row>
    <row r="4010" spans="1:2" ht="16.149999999999999" customHeight="1" x14ac:dyDescent="0.25">
      <c r="A4010" s="553">
        <v>37570</v>
      </c>
      <c r="B4010" s="555">
        <v>2743.92</v>
      </c>
    </row>
    <row r="4011" spans="1:2" ht="16.149999999999999" customHeight="1" x14ac:dyDescent="0.25">
      <c r="A4011" s="553">
        <v>37571</v>
      </c>
      <c r="B4011" s="554">
        <v>2743.92</v>
      </c>
    </row>
    <row r="4012" spans="1:2" ht="16.149999999999999" customHeight="1" x14ac:dyDescent="0.25">
      <c r="A4012" s="553">
        <v>37572</v>
      </c>
      <c r="B4012" s="555">
        <v>2743.92</v>
      </c>
    </row>
    <row r="4013" spans="1:2" ht="16.149999999999999" customHeight="1" x14ac:dyDescent="0.25">
      <c r="A4013" s="553">
        <v>37573</v>
      </c>
      <c r="B4013" s="554">
        <v>2727.05</v>
      </c>
    </row>
    <row r="4014" spans="1:2" ht="16.149999999999999" customHeight="1" x14ac:dyDescent="0.25">
      <c r="A4014" s="553">
        <v>37574</v>
      </c>
      <c r="B4014" s="555">
        <v>2717.89</v>
      </c>
    </row>
    <row r="4015" spans="1:2" ht="16.149999999999999" customHeight="1" x14ac:dyDescent="0.25">
      <c r="A4015" s="553">
        <v>37575</v>
      </c>
      <c r="B4015" s="554">
        <v>2724.04</v>
      </c>
    </row>
    <row r="4016" spans="1:2" ht="16.149999999999999" customHeight="1" x14ac:dyDescent="0.25">
      <c r="A4016" s="553">
        <v>37576</v>
      </c>
      <c r="B4016" s="555">
        <v>2703.75</v>
      </c>
    </row>
    <row r="4017" spans="1:2" ht="16.149999999999999" customHeight="1" x14ac:dyDescent="0.25">
      <c r="A4017" s="553">
        <v>37577</v>
      </c>
      <c r="B4017" s="554">
        <v>2703.75</v>
      </c>
    </row>
    <row r="4018" spans="1:2" ht="16.149999999999999" customHeight="1" x14ac:dyDescent="0.25">
      <c r="A4018" s="553">
        <v>37578</v>
      </c>
      <c r="B4018" s="555">
        <v>2703.75</v>
      </c>
    </row>
    <row r="4019" spans="1:2" ht="16.149999999999999" customHeight="1" x14ac:dyDescent="0.25">
      <c r="A4019" s="553">
        <v>37579</v>
      </c>
      <c r="B4019" s="554">
        <v>2679.96</v>
      </c>
    </row>
    <row r="4020" spans="1:2" ht="16.149999999999999" customHeight="1" x14ac:dyDescent="0.25">
      <c r="A4020" s="553">
        <v>37580</v>
      </c>
      <c r="B4020" s="555">
        <v>2683.04</v>
      </c>
    </row>
    <row r="4021" spans="1:2" ht="16.149999999999999" customHeight="1" x14ac:dyDescent="0.25">
      <c r="A4021" s="553">
        <v>37581</v>
      </c>
      <c r="B4021" s="554">
        <v>2671.7</v>
      </c>
    </row>
    <row r="4022" spans="1:2" ht="16.149999999999999" customHeight="1" x14ac:dyDescent="0.25">
      <c r="A4022" s="553">
        <v>37582</v>
      </c>
      <c r="B4022" s="555">
        <v>2666.41</v>
      </c>
    </row>
    <row r="4023" spans="1:2" ht="16.149999999999999" customHeight="1" x14ac:dyDescent="0.25">
      <c r="A4023" s="553">
        <v>37583</v>
      </c>
      <c r="B4023" s="554">
        <v>2687.25</v>
      </c>
    </row>
    <row r="4024" spans="1:2" ht="16.149999999999999" customHeight="1" x14ac:dyDescent="0.25">
      <c r="A4024" s="553">
        <v>37584</v>
      </c>
      <c r="B4024" s="555">
        <v>2687.25</v>
      </c>
    </row>
    <row r="4025" spans="1:2" ht="16.149999999999999" customHeight="1" x14ac:dyDescent="0.25">
      <c r="A4025" s="553">
        <v>37585</v>
      </c>
      <c r="B4025" s="554">
        <v>2687.25</v>
      </c>
    </row>
    <row r="4026" spans="1:2" ht="16.149999999999999" customHeight="1" x14ac:dyDescent="0.25">
      <c r="A4026" s="553">
        <v>37586</v>
      </c>
      <c r="B4026" s="555">
        <v>2716.95</v>
      </c>
    </row>
    <row r="4027" spans="1:2" ht="16.149999999999999" customHeight="1" x14ac:dyDescent="0.25">
      <c r="A4027" s="553">
        <v>37587</v>
      </c>
      <c r="B4027" s="554">
        <v>2735.04</v>
      </c>
    </row>
    <row r="4028" spans="1:2" ht="16.149999999999999" customHeight="1" x14ac:dyDescent="0.25">
      <c r="A4028" s="553">
        <v>37588</v>
      </c>
      <c r="B4028" s="555">
        <v>2754.67</v>
      </c>
    </row>
    <row r="4029" spans="1:2" ht="16.149999999999999" customHeight="1" x14ac:dyDescent="0.25">
      <c r="A4029" s="553">
        <v>37589</v>
      </c>
      <c r="B4029" s="554">
        <v>2758.28</v>
      </c>
    </row>
    <row r="4030" spans="1:2" ht="16.149999999999999" customHeight="1" x14ac:dyDescent="0.25">
      <c r="A4030" s="553">
        <v>37590</v>
      </c>
      <c r="B4030" s="555">
        <v>2784.21</v>
      </c>
    </row>
    <row r="4031" spans="1:2" ht="16.149999999999999" customHeight="1" x14ac:dyDescent="0.25">
      <c r="A4031" s="553">
        <v>37591</v>
      </c>
      <c r="B4031" s="554">
        <v>2784.21</v>
      </c>
    </row>
    <row r="4032" spans="1:2" ht="16.149999999999999" customHeight="1" x14ac:dyDescent="0.25">
      <c r="A4032" s="553">
        <v>37592</v>
      </c>
      <c r="B4032" s="555">
        <v>2784.21</v>
      </c>
    </row>
    <row r="4033" spans="1:2" ht="16.149999999999999" customHeight="1" x14ac:dyDescent="0.25">
      <c r="A4033" s="553">
        <v>37593</v>
      </c>
      <c r="B4033" s="554">
        <v>2812.94</v>
      </c>
    </row>
    <row r="4034" spans="1:2" ht="16.149999999999999" customHeight="1" x14ac:dyDescent="0.25">
      <c r="A4034" s="553">
        <v>37594</v>
      </c>
      <c r="B4034" s="555">
        <v>2826.1</v>
      </c>
    </row>
    <row r="4035" spans="1:2" ht="16.149999999999999" customHeight="1" x14ac:dyDescent="0.25">
      <c r="A4035" s="553">
        <v>37595</v>
      </c>
      <c r="B4035" s="554">
        <v>2806.63</v>
      </c>
    </row>
    <row r="4036" spans="1:2" ht="16.149999999999999" customHeight="1" x14ac:dyDescent="0.25">
      <c r="A4036" s="553">
        <v>37596</v>
      </c>
      <c r="B4036" s="555">
        <v>2788.72</v>
      </c>
    </row>
    <row r="4037" spans="1:2" ht="16.149999999999999" customHeight="1" x14ac:dyDescent="0.25">
      <c r="A4037" s="553">
        <v>37597</v>
      </c>
      <c r="B4037" s="554">
        <v>2782.4</v>
      </c>
    </row>
    <row r="4038" spans="1:2" ht="16.149999999999999" customHeight="1" x14ac:dyDescent="0.25">
      <c r="A4038" s="553">
        <v>37598</v>
      </c>
      <c r="B4038" s="555">
        <v>2782.4</v>
      </c>
    </row>
    <row r="4039" spans="1:2" ht="16.149999999999999" customHeight="1" x14ac:dyDescent="0.25">
      <c r="A4039" s="553">
        <v>37599</v>
      </c>
      <c r="B4039" s="554">
        <v>2782.4</v>
      </c>
    </row>
    <row r="4040" spans="1:2" ht="16.149999999999999" customHeight="1" x14ac:dyDescent="0.25">
      <c r="A4040" s="553">
        <v>37600</v>
      </c>
      <c r="B4040" s="555">
        <v>2815</v>
      </c>
    </row>
    <row r="4041" spans="1:2" ht="16.149999999999999" customHeight="1" x14ac:dyDescent="0.25">
      <c r="A4041" s="553">
        <v>37601</v>
      </c>
      <c r="B4041" s="554">
        <v>2816.42</v>
      </c>
    </row>
    <row r="4042" spans="1:2" ht="16.149999999999999" customHeight="1" x14ac:dyDescent="0.25">
      <c r="A4042" s="553">
        <v>37602</v>
      </c>
      <c r="B4042" s="555">
        <v>2801.01</v>
      </c>
    </row>
    <row r="4043" spans="1:2" ht="16.149999999999999" customHeight="1" x14ac:dyDescent="0.25">
      <c r="A4043" s="553">
        <v>37603</v>
      </c>
      <c r="B4043" s="554">
        <v>2793.16</v>
      </c>
    </row>
    <row r="4044" spans="1:2" ht="16.149999999999999" customHeight="1" x14ac:dyDescent="0.25">
      <c r="A4044" s="553">
        <v>37604</v>
      </c>
      <c r="B4044" s="555">
        <v>2808.16</v>
      </c>
    </row>
    <row r="4045" spans="1:2" ht="16.149999999999999" customHeight="1" x14ac:dyDescent="0.25">
      <c r="A4045" s="553">
        <v>37605</v>
      </c>
      <c r="B4045" s="554">
        <v>2808.16</v>
      </c>
    </row>
    <row r="4046" spans="1:2" ht="16.149999999999999" customHeight="1" x14ac:dyDescent="0.25">
      <c r="A4046" s="553">
        <v>37606</v>
      </c>
      <c r="B4046" s="555">
        <v>2808.16</v>
      </c>
    </row>
    <row r="4047" spans="1:2" ht="16.149999999999999" customHeight="1" x14ac:dyDescent="0.25">
      <c r="A4047" s="553">
        <v>37607</v>
      </c>
      <c r="B4047" s="554">
        <v>2807.61</v>
      </c>
    </row>
    <row r="4048" spans="1:2" ht="16.149999999999999" customHeight="1" x14ac:dyDescent="0.25">
      <c r="A4048" s="553">
        <v>37608</v>
      </c>
      <c r="B4048" s="555">
        <v>2805.55</v>
      </c>
    </row>
    <row r="4049" spans="1:2" ht="16.149999999999999" customHeight="1" x14ac:dyDescent="0.25">
      <c r="A4049" s="553">
        <v>37609</v>
      </c>
      <c r="B4049" s="554">
        <v>2818.81</v>
      </c>
    </row>
    <row r="4050" spans="1:2" ht="16.149999999999999" customHeight="1" x14ac:dyDescent="0.25">
      <c r="A4050" s="553">
        <v>37610</v>
      </c>
      <c r="B4050" s="555">
        <v>2818.54</v>
      </c>
    </row>
    <row r="4051" spans="1:2" ht="16.149999999999999" customHeight="1" x14ac:dyDescent="0.25">
      <c r="A4051" s="553">
        <v>37611</v>
      </c>
      <c r="B4051" s="554">
        <v>2814.71</v>
      </c>
    </row>
    <row r="4052" spans="1:2" ht="16.149999999999999" customHeight="1" x14ac:dyDescent="0.25">
      <c r="A4052" s="553">
        <v>37612</v>
      </c>
      <c r="B4052" s="555">
        <v>2814.71</v>
      </c>
    </row>
    <row r="4053" spans="1:2" ht="16.149999999999999" customHeight="1" x14ac:dyDescent="0.25">
      <c r="A4053" s="553">
        <v>37613</v>
      </c>
      <c r="B4053" s="554">
        <v>2814.71</v>
      </c>
    </row>
    <row r="4054" spans="1:2" ht="16.149999999999999" customHeight="1" x14ac:dyDescent="0.25">
      <c r="A4054" s="553">
        <v>37614</v>
      </c>
      <c r="B4054" s="555">
        <v>2826.04</v>
      </c>
    </row>
    <row r="4055" spans="1:2" ht="16.149999999999999" customHeight="1" x14ac:dyDescent="0.25">
      <c r="A4055" s="553">
        <v>37615</v>
      </c>
      <c r="B4055" s="554">
        <v>2823.95</v>
      </c>
    </row>
    <row r="4056" spans="1:2" ht="16.149999999999999" customHeight="1" x14ac:dyDescent="0.25">
      <c r="A4056" s="553">
        <v>37616</v>
      </c>
      <c r="B4056" s="555">
        <v>2823.95</v>
      </c>
    </row>
    <row r="4057" spans="1:2" ht="16.149999999999999" customHeight="1" x14ac:dyDescent="0.25">
      <c r="A4057" s="553">
        <v>37617</v>
      </c>
      <c r="B4057" s="554">
        <v>2843.57</v>
      </c>
    </row>
    <row r="4058" spans="1:2" ht="16.149999999999999" customHeight="1" x14ac:dyDescent="0.25">
      <c r="A4058" s="553">
        <v>37618</v>
      </c>
      <c r="B4058" s="555">
        <v>2854.29</v>
      </c>
    </row>
    <row r="4059" spans="1:2" ht="16.149999999999999" customHeight="1" x14ac:dyDescent="0.25">
      <c r="A4059" s="553">
        <v>37619</v>
      </c>
      <c r="B4059" s="554">
        <v>2854.29</v>
      </c>
    </row>
    <row r="4060" spans="1:2" ht="16.149999999999999" customHeight="1" x14ac:dyDescent="0.25">
      <c r="A4060" s="553">
        <v>37620</v>
      </c>
      <c r="B4060" s="555">
        <v>2854.29</v>
      </c>
    </row>
    <row r="4061" spans="1:2" ht="16.149999999999999" customHeight="1" x14ac:dyDescent="0.25">
      <c r="A4061" s="553">
        <v>37621</v>
      </c>
      <c r="B4061" s="554">
        <v>2864.79</v>
      </c>
    </row>
    <row r="4062" spans="1:2" ht="16.149999999999999" customHeight="1" x14ac:dyDescent="0.25">
      <c r="A4062" s="553">
        <v>37622</v>
      </c>
      <c r="B4062" s="555">
        <v>2864.79</v>
      </c>
    </row>
    <row r="4063" spans="1:2" ht="16.149999999999999" customHeight="1" x14ac:dyDescent="0.25">
      <c r="A4063" s="553">
        <v>37623</v>
      </c>
      <c r="B4063" s="554">
        <v>2864.79</v>
      </c>
    </row>
    <row r="4064" spans="1:2" ht="16.149999999999999" customHeight="1" x14ac:dyDescent="0.25">
      <c r="A4064" s="553">
        <v>37624</v>
      </c>
      <c r="B4064" s="555">
        <v>2844.82</v>
      </c>
    </row>
    <row r="4065" spans="1:2" ht="16.149999999999999" customHeight="1" x14ac:dyDescent="0.25">
      <c r="A4065" s="553">
        <v>37625</v>
      </c>
      <c r="B4065" s="554">
        <v>2841.56</v>
      </c>
    </row>
    <row r="4066" spans="1:2" ht="16.149999999999999" customHeight="1" x14ac:dyDescent="0.25">
      <c r="A4066" s="553">
        <v>37626</v>
      </c>
      <c r="B4066" s="555">
        <v>2841.56</v>
      </c>
    </row>
    <row r="4067" spans="1:2" ht="16.149999999999999" customHeight="1" x14ac:dyDescent="0.25">
      <c r="A4067" s="553">
        <v>37627</v>
      </c>
      <c r="B4067" s="554">
        <v>2841.56</v>
      </c>
    </row>
    <row r="4068" spans="1:2" ht="16.149999999999999" customHeight="1" x14ac:dyDescent="0.25">
      <c r="A4068" s="553">
        <v>37628</v>
      </c>
      <c r="B4068" s="555">
        <v>2841.56</v>
      </c>
    </row>
    <row r="4069" spans="1:2" ht="16.149999999999999" customHeight="1" x14ac:dyDescent="0.25">
      <c r="A4069" s="553">
        <v>37629</v>
      </c>
      <c r="B4069" s="554">
        <v>2881.83</v>
      </c>
    </row>
    <row r="4070" spans="1:2" ht="16.149999999999999" customHeight="1" x14ac:dyDescent="0.25">
      <c r="A4070" s="553">
        <v>37630</v>
      </c>
      <c r="B4070" s="555">
        <v>2902.92</v>
      </c>
    </row>
    <row r="4071" spans="1:2" ht="16.149999999999999" customHeight="1" x14ac:dyDescent="0.25">
      <c r="A4071" s="553">
        <v>37631</v>
      </c>
      <c r="B4071" s="554">
        <v>2915.01</v>
      </c>
    </row>
    <row r="4072" spans="1:2" ht="16.149999999999999" customHeight="1" x14ac:dyDescent="0.25">
      <c r="A4072" s="553">
        <v>37632</v>
      </c>
      <c r="B4072" s="555">
        <v>2905.77</v>
      </c>
    </row>
    <row r="4073" spans="1:2" ht="16.149999999999999" customHeight="1" x14ac:dyDescent="0.25">
      <c r="A4073" s="553">
        <v>37633</v>
      </c>
      <c r="B4073" s="554">
        <v>2905.77</v>
      </c>
    </row>
    <row r="4074" spans="1:2" ht="16.149999999999999" customHeight="1" x14ac:dyDescent="0.25">
      <c r="A4074" s="553">
        <v>37634</v>
      </c>
      <c r="B4074" s="555">
        <v>2905.77</v>
      </c>
    </row>
    <row r="4075" spans="1:2" ht="16.149999999999999" customHeight="1" x14ac:dyDescent="0.25">
      <c r="A4075" s="553">
        <v>37635</v>
      </c>
      <c r="B4075" s="554">
        <v>2906.49</v>
      </c>
    </row>
    <row r="4076" spans="1:2" ht="16.149999999999999" customHeight="1" x14ac:dyDescent="0.25">
      <c r="A4076" s="553">
        <v>37636</v>
      </c>
      <c r="B4076" s="555">
        <v>2903.05</v>
      </c>
    </row>
    <row r="4077" spans="1:2" ht="16.149999999999999" customHeight="1" x14ac:dyDescent="0.25">
      <c r="A4077" s="553">
        <v>37637</v>
      </c>
      <c r="B4077" s="554">
        <v>2905.41</v>
      </c>
    </row>
    <row r="4078" spans="1:2" ht="16.149999999999999" customHeight="1" x14ac:dyDescent="0.25">
      <c r="A4078" s="553">
        <v>37638</v>
      </c>
      <c r="B4078" s="555">
        <v>2928.19</v>
      </c>
    </row>
    <row r="4079" spans="1:2" ht="16.149999999999999" customHeight="1" x14ac:dyDescent="0.25">
      <c r="A4079" s="553">
        <v>37639</v>
      </c>
      <c r="B4079" s="554">
        <v>2923.58</v>
      </c>
    </row>
    <row r="4080" spans="1:2" ht="16.149999999999999" customHeight="1" x14ac:dyDescent="0.25">
      <c r="A4080" s="553">
        <v>37640</v>
      </c>
      <c r="B4080" s="555">
        <v>2923.58</v>
      </c>
    </row>
    <row r="4081" spans="1:2" ht="16.149999999999999" customHeight="1" x14ac:dyDescent="0.25">
      <c r="A4081" s="553">
        <v>37641</v>
      </c>
      <c r="B4081" s="554">
        <v>2923.58</v>
      </c>
    </row>
    <row r="4082" spans="1:2" ht="16.149999999999999" customHeight="1" x14ac:dyDescent="0.25">
      <c r="A4082" s="553">
        <v>37642</v>
      </c>
      <c r="B4082" s="555">
        <v>2926.06</v>
      </c>
    </row>
    <row r="4083" spans="1:2" ht="16.149999999999999" customHeight="1" x14ac:dyDescent="0.25">
      <c r="A4083" s="553">
        <v>37643</v>
      </c>
      <c r="B4083" s="554">
        <v>2933.81</v>
      </c>
    </row>
    <row r="4084" spans="1:2" ht="16.149999999999999" customHeight="1" x14ac:dyDescent="0.25">
      <c r="A4084" s="553">
        <v>37644</v>
      </c>
      <c r="B4084" s="555">
        <v>2947.05</v>
      </c>
    </row>
    <row r="4085" spans="1:2" ht="16.149999999999999" customHeight="1" x14ac:dyDescent="0.25">
      <c r="A4085" s="553">
        <v>37645</v>
      </c>
      <c r="B4085" s="554">
        <v>2926.88</v>
      </c>
    </row>
    <row r="4086" spans="1:2" ht="16.149999999999999" customHeight="1" x14ac:dyDescent="0.25">
      <c r="A4086" s="553">
        <v>37646</v>
      </c>
      <c r="B4086" s="555">
        <v>2924.73</v>
      </c>
    </row>
    <row r="4087" spans="1:2" ht="16.149999999999999" customHeight="1" x14ac:dyDescent="0.25">
      <c r="A4087" s="553">
        <v>37647</v>
      </c>
      <c r="B4087" s="554">
        <v>2924.73</v>
      </c>
    </row>
    <row r="4088" spans="1:2" ht="16.149999999999999" customHeight="1" x14ac:dyDescent="0.25">
      <c r="A4088" s="553">
        <v>37648</v>
      </c>
      <c r="B4088" s="555">
        <v>2924.73</v>
      </c>
    </row>
    <row r="4089" spans="1:2" ht="16.149999999999999" customHeight="1" x14ac:dyDescent="0.25">
      <c r="A4089" s="553">
        <v>37649</v>
      </c>
      <c r="B4089" s="554">
        <v>2948.3</v>
      </c>
    </row>
    <row r="4090" spans="1:2" ht="16.149999999999999" customHeight="1" x14ac:dyDescent="0.25">
      <c r="A4090" s="553">
        <v>37650</v>
      </c>
      <c r="B4090" s="555">
        <v>2965.6</v>
      </c>
    </row>
    <row r="4091" spans="1:2" ht="16.149999999999999" customHeight="1" x14ac:dyDescent="0.25">
      <c r="A4091" s="553">
        <v>37651</v>
      </c>
      <c r="B4091" s="554">
        <v>2950.71</v>
      </c>
    </row>
    <row r="4092" spans="1:2" ht="16.149999999999999" customHeight="1" x14ac:dyDescent="0.25">
      <c r="A4092" s="553">
        <v>37652</v>
      </c>
      <c r="B4092" s="555">
        <v>2926.46</v>
      </c>
    </row>
    <row r="4093" spans="1:2" ht="16.149999999999999" customHeight="1" x14ac:dyDescent="0.25">
      <c r="A4093" s="553">
        <v>37653</v>
      </c>
      <c r="B4093" s="554">
        <v>2940.26</v>
      </c>
    </row>
    <row r="4094" spans="1:2" ht="16.149999999999999" customHeight="1" x14ac:dyDescent="0.25">
      <c r="A4094" s="553">
        <v>37654</v>
      </c>
      <c r="B4094" s="555">
        <v>2940.26</v>
      </c>
    </row>
    <row r="4095" spans="1:2" ht="16.149999999999999" customHeight="1" x14ac:dyDescent="0.25">
      <c r="A4095" s="553">
        <v>37655</v>
      </c>
      <c r="B4095" s="554">
        <v>2940.26</v>
      </c>
    </row>
    <row r="4096" spans="1:2" ht="16.149999999999999" customHeight="1" x14ac:dyDescent="0.25">
      <c r="A4096" s="553">
        <v>37656</v>
      </c>
      <c r="B4096" s="555">
        <v>2957.4</v>
      </c>
    </row>
    <row r="4097" spans="1:2" ht="16.149999999999999" customHeight="1" x14ac:dyDescent="0.25">
      <c r="A4097" s="553">
        <v>37657</v>
      </c>
      <c r="B4097" s="554">
        <v>2966.78</v>
      </c>
    </row>
    <row r="4098" spans="1:2" ht="16.149999999999999" customHeight="1" x14ac:dyDescent="0.25">
      <c r="A4098" s="553">
        <v>37658</v>
      </c>
      <c r="B4098" s="555">
        <v>2961.29</v>
      </c>
    </row>
    <row r="4099" spans="1:2" ht="16.149999999999999" customHeight="1" x14ac:dyDescent="0.25">
      <c r="A4099" s="553">
        <v>37659</v>
      </c>
      <c r="B4099" s="554">
        <v>2963.28</v>
      </c>
    </row>
    <row r="4100" spans="1:2" ht="16.149999999999999" customHeight="1" x14ac:dyDescent="0.25">
      <c r="A4100" s="553">
        <v>37660</v>
      </c>
      <c r="B4100" s="555">
        <v>2954.03</v>
      </c>
    </row>
    <row r="4101" spans="1:2" ht="16.149999999999999" customHeight="1" x14ac:dyDescent="0.25">
      <c r="A4101" s="553">
        <v>37661</v>
      </c>
      <c r="B4101" s="554">
        <v>2954.03</v>
      </c>
    </row>
    <row r="4102" spans="1:2" ht="16.149999999999999" customHeight="1" x14ac:dyDescent="0.25">
      <c r="A4102" s="553">
        <v>37662</v>
      </c>
      <c r="B4102" s="555">
        <v>2954.03</v>
      </c>
    </row>
    <row r="4103" spans="1:2" ht="16.149999999999999" customHeight="1" x14ac:dyDescent="0.25">
      <c r="A4103" s="553">
        <v>37663</v>
      </c>
      <c r="B4103" s="554">
        <v>2968.88</v>
      </c>
    </row>
    <row r="4104" spans="1:2" ht="16.149999999999999" customHeight="1" x14ac:dyDescent="0.25">
      <c r="A4104" s="553">
        <v>37664</v>
      </c>
      <c r="B4104" s="555">
        <v>2963.21</v>
      </c>
    </row>
    <row r="4105" spans="1:2" ht="16.149999999999999" customHeight="1" x14ac:dyDescent="0.25">
      <c r="A4105" s="553">
        <v>37665</v>
      </c>
      <c r="B4105" s="554">
        <v>2960.77</v>
      </c>
    </row>
    <row r="4106" spans="1:2" ht="16.149999999999999" customHeight="1" x14ac:dyDescent="0.25">
      <c r="A4106" s="553">
        <v>37666</v>
      </c>
      <c r="B4106" s="555">
        <v>2959.75</v>
      </c>
    </row>
    <row r="4107" spans="1:2" ht="16.149999999999999" customHeight="1" x14ac:dyDescent="0.25">
      <c r="A4107" s="553">
        <v>37667</v>
      </c>
      <c r="B4107" s="554">
        <v>2954.76</v>
      </c>
    </row>
    <row r="4108" spans="1:2" ht="16.149999999999999" customHeight="1" x14ac:dyDescent="0.25">
      <c r="A4108" s="553">
        <v>37668</v>
      </c>
      <c r="B4108" s="555">
        <v>2954.76</v>
      </c>
    </row>
    <row r="4109" spans="1:2" ht="16.149999999999999" customHeight="1" x14ac:dyDescent="0.25">
      <c r="A4109" s="553">
        <v>37669</v>
      </c>
      <c r="B4109" s="554">
        <v>2954.76</v>
      </c>
    </row>
    <row r="4110" spans="1:2" ht="16.149999999999999" customHeight="1" x14ac:dyDescent="0.25">
      <c r="A4110" s="553">
        <v>37670</v>
      </c>
      <c r="B4110" s="555">
        <v>2934.58</v>
      </c>
    </row>
    <row r="4111" spans="1:2" ht="16.149999999999999" customHeight="1" x14ac:dyDescent="0.25">
      <c r="A4111" s="553">
        <v>37671</v>
      </c>
      <c r="B4111" s="554">
        <v>2929.64</v>
      </c>
    </row>
    <row r="4112" spans="1:2" ht="16.149999999999999" customHeight="1" x14ac:dyDescent="0.25">
      <c r="A4112" s="553">
        <v>37672</v>
      </c>
      <c r="B4112" s="555">
        <v>2937.44</v>
      </c>
    </row>
    <row r="4113" spans="1:2" ht="16.149999999999999" customHeight="1" x14ac:dyDescent="0.25">
      <c r="A4113" s="553">
        <v>37673</v>
      </c>
      <c r="B4113" s="554">
        <v>2938.23</v>
      </c>
    </row>
    <row r="4114" spans="1:2" ht="16.149999999999999" customHeight="1" x14ac:dyDescent="0.25">
      <c r="A4114" s="553">
        <v>37674</v>
      </c>
      <c r="B4114" s="555">
        <v>2939.92</v>
      </c>
    </row>
    <row r="4115" spans="1:2" ht="16.149999999999999" customHeight="1" x14ac:dyDescent="0.25">
      <c r="A4115" s="553">
        <v>37675</v>
      </c>
      <c r="B4115" s="554">
        <v>2939.92</v>
      </c>
    </row>
    <row r="4116" spans="1:2" ht="16.149999999999999" customHeight="1" x14ac:dyDescent="0.25">
      <c r="A4116" s="553">
        <v>37676</v>
      </c>
      <c r="B4116" s="555">
        <v>2939.92</v>
      </c>
    </row>
    <row r="4117" spans="1:2" ht="16.149999999999999" customHeight="1" x14ac:dyDescent="0.25">
      <c r="A4117" s="553">
        <v>37677</v>
      </c>
      <c r="B4117" s="554">
        <v>2949.05</v>
      </c>
    </row>
    <row r="4118" spans="1:2" ht="16.149999999999999" customHeight="1" x14ac:dyDescent="0.25">
      <c r="A4118" s="553">
        <v>37678</v>
      </c>
      <c r="B4118" s="555">
        <v>2951.81</v>
      </c>
    </row>
    <row r="4119" spans="1:2" ht="16.149999999999999" customHeight="1" x14ac:dyDescent="0.25">
      <c r="A4119" s="553">
        <v>37679</v>
      </c>
      <c r="B4119" s="554">
        <v>2949.85</v>
      </c>
    </row>
    <row r="4120" spans="1:2" ht="16.149999999999999" customHeight="1" x14ac:dyDescent="0.25">
      <c r="A4120" s="553">
        <v>37680</v>
      </c>
      <c r="B4120" s="555">
        <v>2956.31</v>
      </c>
    </row>
    <row r="4121" spans="1:2" ht="16.149999999999999" customHeight="1" x14ac:dyDescent="0.25">
      <c r="A4121" s="553">
        <v>37681</v>
      </c>
      <c r="B4121" s="554">
        <v>2957.87</v>
      </c>
    </row>
    <row r="4122" spans="1:2" ht="16.149999999999999" customHeight="1" x14ac:dyDescent="0.25">
      <c r="A4122" s="553">
        <v>37682</v>
      </c>
      <c r="B4122" s="555">
        <v>2957.87</v>
      </c>
    </row>
    <row r="4123" spans="1:2" ht="16.149999999999999" customHeight="1" x14ac:dyDescent="0.25">
      <c r="A4123" s="553">
        <v>37683</v>
      </c>
      <c r="B4123" s="554">
        <v>2957.87</v>
      </c>
    </row>
    <row r="4124" spans="1:2" ht="16.149999999999999" customHeight="1" x14ac:dyDescent="0.25">
      <c r="A4124" s="553">
        <v>37684</v>
      </c>
      <c r="B4124" s="555">
        <v>2959.97</v>
      </c>
    </row>
    <row r="4125" spans="1:2" ht="16.149999999999999" customHeight="1" x14ac:dyDescent="0.25">
      <c r="A4125" s="553">
        <v>37685</v>
      </c>
      <c r="B4125" s="554">
        <v>2962.06</v>
      </c>
    </row>
    <row r="4126" spans="1:2" ht="16.149999999999999" customHeight="1" x14ac:dyDescent="0.25">
      <c r="A4126" s="553">
        <v>37686</v>
      </c>
      <c r="B4126" s="555">
        <v>2960.77</v>
      </c>
    </row>
    <row r="4127" spans="1:2" ht="16.149999999999999" customHeight="1" x14ac:dyDescent="0.25">
      <c r="A4127" s="553">
        <v>37687</v>
      </c>
      <c r="B4127" s="554">
        <v>2960.11</v>
      </c>
    </row>
    <row r="4128" spans="1:2" ht="16.149999999999999" customHeight="1" x14ac:dyDescent="0.25">
      <c r="A4128" s="553">
        <v>37688</v>
      </c>
      <c r="B4128" s="555">
        <v>2959.75</v>
      </c>
    </row>
    <row r="4129" spans="1:2" ht="16.149999999999999" customHeight="1" x14ac:dyDescent="0.25">
      <c r="A4129" s="553">
        <v>37689</v>
      </c>
      <c r="B4129" s="554">
        <v>2959.75</v>
      </c>
    </row>
    <row r="4130" spans="1:2" ht="16.149999999999999" customHeight="1" x14ac:dyDescent="0.25">
      <c r="A4130" s="553">
        <v>37690</v>
      </c>
      <c r="B4130" s="555">
        <v>2959.75</v>
      </c>
    </row>
    <row r="4131" spans="1:2" ht="16.149999999999999" customHeight="1" x14ac:dyDescent="0.25">
      <c r="A4131" s="553">
        <v>37691</v>
      </c>
      <c r="B4131" s="554">
        <v>2961.93</v>
      </c>
    </row>
    <row r="4132" spans="1:2" ht="16.149999999999999" customHeight="1" x14ac:dyDescent="0.25">
      <c r="A4132" s="553">
        <v>37692</v>
      </c>
      <c r="B4132" s="555">
        <v>2962.76</v>
      </c>
    </row>
    <row r="4133" spans="1:2" ht="16.149999999999999" customHeight="1" x14ac:dyDescent="0.25">
      <c r="A4133" s="553">
        <v>37693</v>
      </c>
      <c r="B4133" s="554">
        <v>2961.99</v>
      </c>
    </row>
    <row r="4134" spans="1:2" ht="16.149999999999999" customHeight="1" x14ac:dyDescent="0.25">
      <c r="A4134" s="553">
        <v>37694</v>
      </c>
      <c r="B4134" s="555">
        <v>2959.39</v>
      </c>
    </row>
    <row r="4135" spans="1:2" ht="16.149999999999999" customHeight="1" x14ac:dyDescent="0.25">
      <c r="A4135" s="553">
        <v>37695</v>
      </c>
      <c r="B4135" s="554">
        <v>2958.86</v>
      </c>
    </row>
    <row r="4136" spans="1:2" ht="16.149999999999999" customHeight="1" x14ac:dyDescent="0.25">
      <c r="A4136" s="553">
        <v>37696</v>
      </c>
      <c r="B4136" s="555">
        <v>2958.86</v>
      </c>
    </row>
    <row r="4137" spans="1:2" ht="16.149999999999999" customHeight="1" x14ac:dyDescent="0.25">
      <c r="A4137" s="553">
        <v>37697</v>
      </c>
      <c r="B4137" s="554">
        <v>2958.86</v>
      </c>
    </row>
    <row r="4138" spans="1:2" ht="16.149999999999999" customHeight="1" x14ac:dyDescent="0.25">
      <c r="A4138" s="553">
        <v>37698</v>
      </c>
      <c r="B4138" s="555">
        <v>2956.47</v>
      </c>
    </row>
    <row r="4139" spans="1:2" ht="16.149999999999999" customHeight="1" x14ac:dyDescent="0.25">
      <c r="A4139" s="553">
        <v>37699</v>
      </c>
      <c r="B4139" s="554">
        <v>2955.84</v>
      </c>
    </row>
    <row r="4140" spans="1:2" ht="16.149999999999999" customHeight="1" x14ac:dyDescent="0.25">
      <c r="A4140" s="553">
        <v>37700</v>
      </c>
      <c r="B4140" s="555">
        <v>2955.64</v>
      </c>
    </row>
    <row r="4141" spans="1:2" ht="16.149999999999999" customHeight="1" x14ac:dyDescent="0.25">
      <c r="A4141" s="553">
        <v>37701</v>
      </c>
      <c r="B4141" s="554">
        <v>2954.62</v>
      </c>
    </row>
    <row r="4142" spans="1:2" ht="16.149999999999999" customHeight="1" x14ac:dyDescent="0.25">
      <c r="A4142" s="553">
        <v>37702</v>
      </c>
      <c r="B4142" s="555">
        <v>2956.06</v>
      </c>
    </row>
    <row r="4143" spans="1:2" ht="16.149999999999999" customHeight="1" x14ac:dyDescent="0.25">
      <c r="A4143" s="553">
        <v>37703</v>
      </c>
      <c r="B4143" s="554">
        <v>2956.06</v>
      </c>
    </row>
    <row r="4144" spans="1:2" ht="16.149999999999999" customHeight="1" x14ac:dyDescent="0.25">
      <c r="A4144" s="553">
        <v>37704</v>
      </c>
      <c r="B4144" s="555">
        <v>2956.06</v>
      </c>
    </row>
    <row r="4145" spans="1:2" ht="16.149999999999999" customHeight="1" x14ac:dyDescent="0.25">
      <c r="A4145" s="553">
        <v>37705</v>
      </c>
      <c r="B4145" s="554">
        <v>2956.06</v>
      </c>
    </row>
    <row r="4146" spans="1:2" ht="16.149999999999999" customHeight="1" x14ac:dyDescent="0.25">
      <c r="A4146" s="553">
        <v>37706</v>
      </c>
      <c r="B4146" s="555">
        <v>2959.26</v>
      </c>
    </row>
    <row r="4147" spans="1:2" ht="16.149999999999999" customHeight="1" x14ac:dyDescent="0.25">
      <c r="A4147" s="553">
        <v>37707</v>
      </c>
      <c r="B4147" s="554">
        <v>2959.84</v>
      </c>
    </row>
    <row r="4148" spans="1:2" ht="16.149999999999999" customHeight="1" x14ac:dyDescent="0.25">
      <c r="A4148" s="553">
        <v>37708</v>
      </c>
      <c r="B4148" s="555">
        <v>2958.73</v>
      </c>
    </row>
    <row r="4149" spans="1:2" ht="16.149999999999999" customHeight="1" x14ac:dyDescent="0.25">
      <c r="A4149" s="553">
        <v>37709</v>
      </c>
      <c r="B4149" s="554">
        <v>2958.25</v>
      </c>
    </row>
    <row r="4150" spans="1:2" ht="16.149999999999999" customHeight="1" x14ac:dyDescent="0.25">
      <c r="A4150" s="553">
        <v>37710</v>
      </c>
      <c r="B4150" s="555">
        <v>2958.25</v>
      </c>
    </row>
    <row r="4151" spans="1:2" ht="16.149999999999999" customHeight="1" x14ac:dyDescent="0.25">
      <c r="A4151" s="553">
        <v>37711</v>
      </c>
      <c r="B4151" s="554">
        <v>2958.25</v>
      </c>
    </row>
    <row r="4152" spans="1:2" ht="16.149999999999999" customHeight="1" x14ac:dyDescent="0.25">
      <c r="A4152" s="553">
        <v>37712</v>
      </c>
      <c r="B4152" s="555">
        <v>2958.15</v>
      </c>
    </row>
    <row r="4153" spans="1:2" ht="16.149999999999999" customHeight="1" x14ac:dyDescent="0.25">
      <c r="A4153" s="553">
        <v>37713</v>
      </c>
      <c r="B4153" s="554">
        <v>2958.56</v>
      </c>
    </row>
    <row r="4154" spans="1:2" ht="16.149999999999999" customHeight="1" x14ac:dyDescent="0.25">
      <c r="A4154" s="553">
        <v>37714</v>
      </c>
      <c r="B4154" s="555">
        <v>2956.5</v>
      </c>
    </row>
    <row r="4155" spans="1:2" ht="16.149999999999999" customHeight="1" x14ac:dyDescent="0.25">
      <c r="A4155" s="553">
        <v>37715</v>
      </c>
      <c r="B4155" s="554">
        <v>2951.14</v>
      </c>
    </row>
    <row r="4156" spans="1:2" ht="16.149999999999999" customHeight="1" x14ac:dyDescent="0.25">
      <c r="A4156" s="553">
        <v>37716</v>
      </c>
      <c r="B4156" s="555">
        <v>2946.79</v>
      </c>
    </row>
    <row r="4157" spans="1:2" ht="16.149999999999999" customHeight="1" x14ac:dyDescent="0.25">
      <c r="A4157" s="553">
        <v>37717</v>
      </c>
      <c r="B4157" s="554">
        <v>2946.79</v>
      </c>
    </row>
    <row r="4158" spans="1:2" ht="16.149999999999999" customHeight="1" x14ac:dyDescent="0.25">
      <c r="A4158" s="553">
        <v>37718</v>
      </c>
      <c r="B4158" s="555">
        <v>2946.79</v>
      </c>
    </row>
    <row r="4159" spans="1:2" ht="16.149999999999999" customHeight="1" x14ac:dyDescent="0.25">
      <c r="A4159" s="553">
        <v>37719</v>
      </c>
      <c r="B4159" s="554">
        <v>2942.41</v>
      </c>
    </row>
    <row r="4160" spans="1:2" ht="16.149999999999999" customHeight="1" x14ac:dyDescent="0.25">
      <c r="A4160" s="553">
        <v>37720</v>
      </c>
      <c r="B4160" s="555">
        <v>2938.32</v>
      </c>
    </row>
    <row r="4161" spans="1:2" ht="16.149999999999999" customHeight="1" x14ac:dyDescent="0.25">
      <c r="A4161" s="553">
        <v>37721</v>
      </c>
      <c r="B4161" s="554">
        <v>2920.4</v>
      </c>
    </row>
    <row r="4162" spans="1:2" ht="16.149999999999999" customHeight="1" x14ac:dyDescent="0.25">
      <c r="A4162" s="553">
        <v>37722</v>
      </c>
      <c r="B4162" s="555">
        <v>2911.74</v>
      </c>
    </row>
    <row r="4163" spans="1:2" ht="16.149999999999999" customHeight="1" x14ac:dyDescent="0.25">
      <c r="A4163" s="553">
        <v>37723</v>
      </c>
      <c r="B4163" s="554">
        <v>2923.07</v>
      </c>
    </row>
    <row r="4164" spans="1:2" ht="16.149999999999999" customHeight="1" x14ac:dyDescent="0.25">
      <c r="A4164" s="553">
        <v>37724</v>
      </c>
      <c r="B4164" s="555">
        <v>2923.07</v>
      </c>
    </row>
    <row r="4165" spans="1:2" ht="16.149999999999999" customHeight="1" x14ac:dyDescent="0.25">
      <c r="A4165" s="553">
        <v>37725</v>
      </c>
      <c r="B4165" s="554">
        <v>2923.07</v>
      </c>
    </row>
    <row r="4166" spans="1:2" ht="16.149999999999999" customHeight="1" x14ac:dyDescent="0.25">
      <c r="A4166" s="553">
        <v>37726</v>
      </c>
      <c r="B4166" s="555">
        <v>2931.69</v>
      </c>
    </row>
    <row r="4167" spans="1:2" ht="16.149999999999999" customHeight="1" x14ac:dyDescent="0.25">
      <c r="A4167" s="553">
        <v>37727</v>
      </c>
      <c r="B4167" s="554">
        <v>2919.58</v>
      </c>
    </row>
    <row r="4168" spans="1:2" ht="16.149999999999999" customHeight="1" x14ac:dyDescent="0.25">
      <c r="A4168" s="553">
        <v>37728</v>
      </c>
      <c r="B4168" s="555">
        <v>2918.01</v>
      </c>
    </row>
    <row r="4169" spans="1:2" ht="16.149999999999999" customHeight="1" x14ac:dyDescent="0.25">
      <c r="A4169" s="553">
        <v>37729</v>
      </c>
      <c r="B4169" s="554">
        <v>2918.01</v>
      </c>
    </row>
    <row r="4170" spans="1:2" ht="16.149999999999999" customHeight="1" x14ac:dyDescent="0.25">
      <c r="A4170" s="553">
        <v>37730</v>
      </c>
      <c r="B4170" s="555">
        <v>2918.01</v>
      </c>
    </row>
    <row r="4171" spans="1:2" ht="16.149999999999999" customHeight="1" x14ac:dyDescent="0.25">
      <c r="A4171" s="553">
        <v>37731</v>
      </c>
      <c r="B4171" s="554">
        <v>2918.01</v>
      </c>
    </row>
    <row r="4172" spans="1:2" ht="16.149999999999999" customHeight="1" x14ac:dyDescent="0.25">
      <c r="A4172" s="553">
        <v>37732</v>
      </c>
      <c r="B4172" s="555">
        <v>2918.01</v>
      </c>
    </row>
    <row r="4173" spans="1:2" ht="16.149999999999999" customHeight="1" x14ac:dyDescent="0.25">
      <c r="A4173" s="553">
        <v>37733</v>
      </c>
      <c r="B4173" s="554">
        <v>2920.04</v>
      </c>
    </row>
    <row r="4174" spans="1:2" ht="16.149999999999999" customHeight="1" x14ac:dyDescent="0.25">
      <c r="A4174" s="553">
        <v>37734</v>
      </c>
      <c r="B4174" s="555">
        <v>2916.03</v>
      </c>
    </row>
    <row r="4175" spans="1:2" ht="16.149999999999999" customHeight="1" x14ac:dyDescent="0.25">
      <c r="A4175" s="553">
        <v>37735</v>
      </c>
      <c r="B4175" s="554">
        <v>2911</v>
      </c>
    </row>
    <row r="4176" spans="1:2" ht="16.149999999999999" customHeight="1" x14ac:dyDescent="0.25">
      <c r="A4176" s="553">
        <v>37736</v>
      </c>
      <c r="B4176" s="555">
        <v>2908.25</v>
      </c>
    </row>
    <row r="4177" spans="1:2" ht="16.149999999999999" customHeight="1" x14ac:dyDescent="0.25">
      <c r="A4177" s="553">
        <v>37737</v>
      </c>
      <c r="B4177" s="554">
        <v>2912.83</v>
      </c>
    </row>
    <row r="4178" spans="1:2" ht="16.149999999999999" customHeight="1" x14ac:dyDescent="0.25">
      <c r="A4178" s="553">
        <v>37738</v>
      </c>
      <c r="B4178" s="555">
        <v>2912.83</v>
      </c>
    </row>
    <row r="4179" spans="1:2" ht="16.149999999999999" customHeight="1" x14ac:dyDescent="0.25">
      <c r="A4179" s="553">
        <v>37739</v>
      </c>
      <c r="B4179" s="554">
        <v>2912.83</v>
      </c>
    </row>
    <row r="4180" spans="1:2" ht="16.149999999999999" customHeight="1" x14ac:dyDescent="0.25">
      <c r="A4180" s="553">
        <v>37740</v>
      </c>
      <c r="B4180" s="555">
        <v>2900</v>
      </c>
    </row>
    <row r="4181" spans="1:2" ht="16.149999999999999" customHeight="1" x14ac:dyDescent="0.25">
      <c r="A4181" s="553">
        <v>37741</v>
      </c>
      <c r="B4181" s="554">
        <v>2887.82</v>
      </c>
    </row>
    <row r="4182" spans="1:2" ht="16.149999999999999" customHeight="1" x14ac:dyDescent="0.25">
      <c r="A4182" s="553">
        <v>37742</v>
      </c>
      <c r="B4182" s="555">
        <v>2868.43</v>
      </c>
    </row>
    <row r="4183" spans="1:2" ht="16.149999999999999" customHeight="1" x14ac:dyDescent="0.25">
      <c r="A4183" s="553">
        <v>37743</v>
      </c>
      <c r="B4183" s="554">
        <v>2868.43</v>
      </c>
    </row>
    <row r="4184" spans="1:2" ht="16.149999999999999" customHeight="1" x14ac:dyDescent="0.25">
      <c r="A4184" s="553">
        <v>37744</v>
      </c>
      <c r="B4184" s="555">
        <v>2865.94</v>
      </c>
    </row>
    <row r="4185" spans="1:2" ht="16.149999999999999" customHeight="1" x14ac:dyDescent="0.25">
      <c r="A4185" s="553">
        <v>37745</v>
      </c>
      <c r="B4185" s="554">
        <v>2865.94</v>
      </c>
    </row>
    <row r="4186" spans="1:2" ht="16.149999999999999" customHeight="1" x14ac:dyDescent="0.25">
      <c r="A4186" s="553">
        <v>37746</v>
      </c>
      <c r="B4186" s="555">
        <v>2865.94</v>
      </c>
    </row>
    <row r="4187" spans="1:2" ht="16.149999999999999" customHeight="1" x14ac:dyDescent="0.25">
      <c r="A4187" s="553">
        <v>37747</v>
      </c>
      <c r="B4187" s="554">
        <v>2858.37</v>
      </c>
    </row>
    <row r="4188" spans="1:2" ht="16.149999999999999" customHeight="1" x14ac:dyDescent="0.25">
      <c r="A4188" s="553">
        <v>37748</v>
      </c>
      <c r="B4188" s="555">
        <v>2856.98</v>
      </c>
    </row>
    <row r="4189" spans="1:2" ht="16.149999999999999" customHeight="1" x14ac:dyDescent="0.25">
      <c r="A4189" s="553">
        <v>37749</v>
      </c>
      <c r="B4189" s="554">
        <v>2866.06</v>
      </c>
    </row>
    <row r="4190" spans="1:2" ht="16.149999999999999" customHeight="1" x14ac:dyDescent="0.25">
      <c r="A4190" s="553">
        <v>37750</v>
      </c>
      <c r="B4190" s="555">
        <v>2848.41</v>
      </c>
    </row>
    <row r="4191" spans="1:2" ht="16.149999999999999" customHeight="1" x14ac:dyDescent="0.25">
      <c r="A4191" s="553">
        <v>37751</v>
      </c>
      <c r="B4191" s="554">
        <v>2840.04</v>
      </c>
    </row>
    <row r="4192" spans="1:2" ht="16.149999999999999" customHeight="1" x14ac:dyDescent="0.25">
      <c r="A4192" s="553">
        <v>37752</v>
      </c>
      <c r="B4192" s="555">
        <v>2840.04</v>
      </c>
    </row>
    <row r="4193" spans="1:2" ht="16.149999999999999" customHeight="1" x14ac:dyDescent="0.25">
      <c r="A4193" s="553">
        <v>37753</v>
      </c>
      <c r="B4193" s="554">
        <v>2840.04</v>
      </c>
    </row>
    <row r="4194" spans="1:2" ht="16.149999999999999" customHeight="1" x14ac:dyDescent="0.25">
      <c r="A4194" s="553">
        <v>37754</v>
      </c>
      <c r="B4194" s="555">
        <v>2833.86</v>
      </c>
    </row>
    <row r="4195" spans="1:2" ht="16.149999999999999" customHeight="1" x14ac:dyDescent="0.25">
      <c r="A4195" s="553">
        <v>37755</v>
      </c>
      <c r="B4195" s="554">
        <v>2813.6</v>
      </c>
    </row>
    <row r="4196" spans="1:2" ht="16.149999999999999" customHeight="1" x14ac:dyDescent="0.25">
      <c r="A4196" s="553">
        <v>37756</v>
      </c>
      <c r="B4196" s="555">
        <v>2821.08</v>
      </c>
    </row>
    <row r="4197" spans="1:2" ht="16.149999999999999" customHeight="1" x14ac:dyDescent="0.25">
      <c r="A4197" s="553">
        <v>37757</v>
      </c>
      <c r="B4197" s="554">
        <v>2827.99</v>
      </c>
    </row>
    <row r="4198" spans="1:2" ht="16.149999999999999" customHeight="1" x14ac:dyDescent="0.25">
      <c r="A4198" s="553">
        <v>37758</v>
      </c>
      <c r="B4198" s="555">
        <v>2816.46</v>
      </c>
    </row>
    <row r="4199" spans="1:2" ht="16.149999999999999" customHeight="1" x14ac:dyDescent="0.25">
      <c r="A4199" s="553">
        <v>37759</v>
      </c>
      <c r="B4199" s="554">
        <v>2816.46</v>
      </c>
    </row>
    <row r="4200" spans="1:2" ht="16.149999999999999" customHeight="1" x14ac:dyDescent="0.25">
      <c r="A4200" s="553">
        <v>37760</v>
      </c>
      <c r="B4200" s="555">
        <v>2816.46</v>
      </c>
    </row>
    <row r="4201" spans="1:2" ht="16.149999999999999" customHeight="1" x14ac:dyDescent="0.25">
      <c r="A4201" s="553">
        <v>37761</v>
      </c>
      <c r="B4201" s="554">
        <v>2874.77</v>
      </c>
    </row>
    <row r="4202" spans="1:2" ht="16.149999999999999" customHeight="1" x14ac:dyDescent="0.25">
      <c r="A4202" s="553">
        <v>37762</v>
      </c>
      <c r="B4202" s="555">
        <v>2909.83</v>
      </c>
    </row>
    <row r="4203" spans="1:2" ht="16.149999999999999" customHeight="1" x14ac:dyDescent="0.25">
      <c r="A4203" s="553">
        <v>37763</v>
      </c>
      <c r="B4203" s="554">
        <v>2912.46</v>
      </c>
    </row>
    <row r="4204" spans="1:2" ht="16.149999999999999" customHeight="1" x14ac:dyDescent="0.25">
      <c r="A4204" s="553">
        <v>37764</v>
      </c>
      <c r="B4204" s="555">
        <v>2905.91</v>
      </c>
    </row>
    <row r="4205" spans="1:2" ht="16.149999999999999" customHeight="1" x14ac:dyDescent="0.25">
      <c r="A4205" s="553">
        <v>37765</v>
      </c>
      <c r="B4205" s="554">
        <v>2868.37</v>
      </c>
    </row>
    <row r="4206" spans="1:2" ht="16.149999999999999" customHeight="1" x14ac:dyDescent="0.25">
      <c r="A4206" s="553">
        <v>37766</v>
      </c>
      <c r="B4206" s="555">
        <v>2868.37</v>
      </c>
    </row>
    <row r="4207" spans="1:2" ht="16.149999999999999" customHeight="1" x14ac:dyDescent="0.25">
      <c r="A4207" s="553">
        <v>37767</v>
      </c>
      <c r="B4207" s="554">
        <v>2868.37</v>
      </c>
    </row>
    <row r="4208" spans="1:2" ht="16.149999999999999" customHeight="1" x14ac:dyDescent="0.25">
      <c r="A4208" s="553">
        <v>37768</v>
      </c>
      <c r="B4208" s="555">
        <v>2868.37</v>
      </c>
    </row>
    <row r="4209" spans="1:2" ht="16.149999999999999" customHeight="1" x14ac:dyDescent="0.25">
      <c r="A4209" s="553">
        <v>37769</v>
      </c>
      <c r="B4209" s="554">
        <v>2850.03</v>
      </c>
    </row>
    <row r="4210" spans="1:2" ht="16.149999999999999" customHeight="1" x14ac:dyDescent="0.25">
      <c r="A4210" s="553">
        <v>37770</v>
      </c>
      <c r="B4210" s="555">
        <v>2874.91</v>
      </c>
    </row>
    <row r="4211" spans="1:2" ht="16.149999999999999" customHeight="1" x14ac:dyDescent="0.25">
      <c r="A4211" s="553">
        <v>37771</v>
      </c>
      <c r="B4211" s="554">
        <v>2855.88</v>
      </c>
    </row>
    <row r="4212" spans="1:2" ht="16.149999999999999" customHeight="1" x14ac:dyDescent="0.25">
      <c r="A4212" s="553">
        <v>37772</v>
      </c>
      <c r="B4212" s="555">
        <v>2853.33</v>
      </c>
    </row>
    <row r="4213" spans="1:2" ht="16.149999999999999" customHeight="1" x14ac:dyDescent="0.25">
      <c r="A4213" s="553">
        <v>37773</v>
      </c>
      <c r="B4213" s="554">
        <v>2853.33</v>
      </c>
    </row>
    <row r="4214" spans="1:2" ht="16.149999999999999" customHeight="1" x14ac:dyDescent="0.25">
      <c r="A4214" s="553">
        <v>37774</v>
      </c>
      <c r="B4214" s="555">
        <v>2853.33</v>
      </c>
    </row>
    <row r="4215" spans="1:2" ht="16.149999999999999" customHeight="1" x14ac:dyDescent="0.25">
      <c r="A4215" s="553">
        <v>37775</v>
      </c>
      <c r="B4215" s="554">
        <v>2853.33</v>
      </c>
    </row>
    <row r="4216" spans="1:2" ht="16.149999999999999" customHeight="1" x14ac:dyDescent="0.25">
      <c r="A4216" s="553">
        <v>37776</v>
      </c>
      <c r="B4216" s="555">
        <v>2846.16</v>
      </c>
    </row>
    <row r="4217" spans="1:2" ht="16.149999999999999" customHeight="1" x14ac:dyDescent="0.25">
      <c r="A4217" s="553">
        <v>37777</v>
      </c>
      <c r="B4217" s="554">
        <v>2849.71</v>
      </c>
    </row>
    <row r="4218" spans="1:2" ht="16.149999999999999" customHeight="1" x14ac:dyDescent="0.25">
      <c r="A4218" s="553">
        <v>37778</v>
      </c>
      <c r="B4218" s="555">
        <v>2839.21</v>
      </c>
    </row>
    <row r="4219" spans="1:2" ht="16.149999999999999" customHeight="1" x14ac:dyDescent="0.25">
      <c r="A4219" s="553">
        <v>37779</v>
      </c>
      <c r="B4219" s="554">
        <v>2828.2</v>
      </c>
    </row>
    <row r="4220" spans="1:2" ht="16.149999999999999" customHeight="1" x14ac:dyDescent="0.25">
      <c r="A4220" s="553">
        <v>37780</v>
      </c>
      <c r="B4220" s="555">
        <v>2828.2</v>
      </c>
    </row>
    <row r="4221" spans="1:2" ht="16.149999999999999" customHeight="1" x14ac:dyDescent="0.25">
      <c r="A4221" s="553">
        <v>37781</v>
      </c>
      <c r="B4221" s="554">
        <v>2828.2</v>
      </c>
    </row>
    <row r="4222" spans="1:2" ht="16.149999999999999" customHeight="1" x14ac:dyDescent="0.25">
      <c r="A4222" s="553">
        <v>37782</v>
      </c>
      <c r="B4222" s="555">
        <v>2818.5</v>
      </c>
    </row>
    <row r="4223" spans="1:2" ht="16.149999999999999" customHeight="1" x14ac:dyDescent="0.25">
      <c r="A4223" s="553">
        <v>37783</v>
      </c>
      <c r="B4223" s="554">
        <v>2809.63</v>
      </c>
    </row>
    <row r="4224" spans="1:2" ht="16.149999999999999" customHeight="1" x14ac:dyDescent="0.25">
      <c r="A4224" s="553">
        <v>37784</v>
      </c>
      <c r="B4224" s="555">
        <v>2821.27</v>
      </c>
    </row>
    <row r="4225" spans="1:2" ht="16.149999999999999" customHeight="1" x14ac:dyDescent="0.25">
      <c r="A4225" s="553">
        <v>37785</v>
      </c>
      <c r="B4225" s="554">
        <v>2832.2</v>
      </c>
    </row>
    <row r="4226" spans="1:2" ht="16.149999999999999" customHeight="1" x14ac:dyDescent="0.25">
      <c r="A4226" s="553">
        <v>37786</v>
      </c>
      <c r="B4226" s="555">
        <v>2821.61</v>
      </c>
    </row>
    <row r="4227" spans="1:2" ht="16.149999999999999" customHeight="1" x14ac:dyDescent="0.25">
      <c r="A4227" s="553">
        <v>37787</v>
      </c>
      <c r="B4227" s="554">
        <v>2821.61</v>
      </c>
    </row>
    <row r="4228" spans="1:2" ht="16.149999999999999" customHeight="1" x14ac:dyDescent="0.25">
      <c r="A4228" s="553">
        <v>37788</v>
      </c>
      <c r="B4228" s="555">
        <v>2821.61</v>
      </c>
    </row>
    <row r="4229" spans="1:2" ht="16.149999999999999" customHeight="1" x14ac:dyDescent="0.25">
      <c r="A4229" s="553">
        <v>37789</v>
      </c>
      <c r="B4229" s="554">
        <v>2818.62</v>
      </c>
    </row>
    <row r="4230" spans="1:2" ht="16.149999999999999" customHeight="1" x14ac:dyDescent="0.25">
      <c r="A4230" s="553">
        <v>37790</v>
      </c>
      <c r="B4230" s="555">
        <v>2828.96</v>
      </c>
    </row>
    <row r="4231" spans="1:2" ht="16.149999999999999" customHeight="1" x14ac:dyDescent="0.25">
      <c r="A4231" s="553">
        <v>37791</v>
      </c>
      <c r="B4231" s="554">
        <v>2829.42</v>
      </c>
    </row>
    <row r="4232" spans="1:2" ht="16.149999999999999" customHeight="1" x14ac:dyDescent="0.25">
      <c r="A4232" s="553">
        <v>37792</v>
      </c>
      <c r="B4232" s="555">
        <v>2827.4</v>
      </c>
    </row>
    <row r="4233" spans="1:2" ht="16.149999999999999" customHeight="1" x14ac:dyDescent="0.25">
      <c r="A4233" s="553">
        <v>37793</v>
      </c>
      <c r="B4233" s="554">
        <v>2826.36</v>
      </c>
    </row>
    <row r="4234" spans="1:2" ht="16.149999999999999" customHeight="1" x14ac:dyDescent="0.25">
      <c r="A4234" s="553">
        <v>37794</v>
      </c>
      <c r="B4234" s="555">
        <v>2826.36</v>
      </c>
    </row>
    <row r="4235" spans="1:2" ht="16.149999999999999" customHeight="1" x14ac:dyDescent="0.25">
      <c r="A4235" s="553">
        <v>37795</v>
      </c>
      <c r="B4235" s="554">
        <v>2826.36</v>
      </c>
    </row>
    <row r="4236" spans="1:2" ht="16.149999999999999" customHeight="1" x14ac:dyDescent="0.25">
      <c r="A4236" s="553">
        <v>37796</v>
      </c>
      <c r="B4236" s="555">
        <v>2826.36</v>
      </c>
    </row>
    <row r="4237" spans="1:2" ht="16.149999999999999" customHeight="1" x14ac:dyDescent="0.25">
      <c r="A4237" s="553">
        <v>37797</v>
      </c>
      <c r="B4237" s="554">
        <v>2815.26</v>
      </c>
    </row>
    <row r="4238" spans="1:2" ht="16.149999999999999" customHeight="1" x14ac:dyDescent="0.25">
      <c r="A4238" s="553">
        <v>37798</v>
      </c>
      <c r="B4238" s="555">
        <v>2806.96</v>
      </c>
    </row>
    <row r="4239" spans="1:2" ht="16.149999999999999" customHeight="1" x14ac:dyDescent="0.25">
      <c r="A4239" s="553">
        <v>37799</v>
      </c>
      <c r="B4239" s="554">
        <v>2812.28</v>
      </c>
    </row>
    <row r="4240" spans="1:2" ht="16.149999999999999" customHeight="1" x14ac:dyDescent="0.25">
      <c r="A4240" s="553">
        <v>37800</v>
      </c>
      <c r="B4240" s="555">
        <v>2817.32</v>
      </c>
    </row>
    <row r="4241" spans="1:2" ht="16.149999999999999" customHeight="1" x14ac:dyDescent="0.25">
      <c r="A4241" s="553">
        <v>37801</v>
      </c>
      <c r="B4241" s="554">
        <v>2817.32</v>
      </c>
    </row>
    <row r="4242" spans="1:2" ht="16.149999999999999" customHeight="1" x14ac:dyDescent="0.25">
      <c r="A4242" s="553">
        <v>37802</v>
      </c>
      <c r="B4242" s="555">
        <v>2817.32</v>
      </c>
    </row>
    <row r="4243" spans="1:2" ht="16.149999999999999" customHeight="1" x14ac:dyDescent="0.25">
      <c r="A4243" s="553">
        <v>37803</v>
      </c>
      <c r="B4243" s="554">
        <v>2817.32</v>
      </c>
    </row>
    <row r="4244" spans="1:2" ht="16.149999999999999" customHeight="1" x14ac:dyDescent="0.25">
      <c r="A4244" s="553">
        <v>37804</v>
      </c>
      <c r="B4244" s="555">
        <v>2817.63</v>
      </c>
    </row>
    <row r="4245" spans="1:2" ht="16.149999999999999" customHeight="1" x14ac:dyDescent="0.25">
      <c r="A4245" s="553">
        <v>37805</v>
      </c>
      <c r="B4245" s="554">
        <v>2812.4</v>
      </c>
    </row>
    <row r="4246" spans="1:2" ht="16.149999999999999" customHeight="1" x14ac:dyDescent="0.25">
      <c r="A4246" s="553">
        <v>37806</v>
      </c>
      <c r="B4246" s="555">
        <v>2815.14</v>
      </c>
    </row>
    <row r="4247" spans="1:2" ht="16.149999999999999" customHeight="1" x14ac:dyDescent="0.25">
      <c r="A4247" s="553">
        <v>37807</v>
      </c>
      <c r="B4247" s="554">
        <v>2815.14</v>
      </c>
    </row>
    <row r="4248" spans="1:2" ht="16.149999999999999" customHeight="1" x14ac:dyDescent="0.25">
      <c r="A4248" s="553">
        <v>37808</v>
      </c>
      <c r="B4248" s="555">
        <v>2815.14</v>
      </c>
    </row>
    <row r="4249" spans="1:2" ht="16.149999999999999" customHeight="1" x14ac:dyDescent="0.25">
      <c r="A4249" s="553">
        <v>37809</v>
      </c>
      <c r="B4249" s="554">
        <v>2815.14</v>
      </c>
    </row>
    <row r="4250" spans="1:2" ht="16.149999999999999" customHeight="1" x14ac:dyDescent="0.25">
      <c r="A4250" s="553">
        <v>37810</v>
      </c>
      <c r="B4250" s="555">
        <v>2820.85</v>
      </c>
    </row>
    <row r="4251" spans="1:2" ht="16.149999999999999" customHeight="1" x14ac:dyDescent="0.25">
      <c r="A4251" s="553">
        <v>37811</v>
      </c>
      <c r="B4251" s="554">
        <v>2838.88</v>
      </c>
    </row>
    <row r="4252" spans="1:2" ht="16.149999999999999" customHeight="1" x14ac:dyDescent="0.25">
      <c r="A4252" s="553">
        <v>37812</v>
      </c>
      <c r="B4252" s="555">
        <v>2846.89</v>
      </c>
    </row>
    <row r="4253" spans="1:2" ht="16.149999999999999" customHeight="1" x14ac:dyDescent="0.25">
      <c r="A4253" s="553">
        <v>37813</v>
      </c>
      <c r="B4253" s="554">
        <v>2855.41</v>
      </c>
    </row>
    <row r="4254" spans="1:2" ht="16.149999999999999" customHeight="1" x14ac:dyDescent="0.25">
      <c r="A4254" s="553">
        <v>37814</v>
      </c>
      <c r="B4254" s="555">
        <v>2856.96</v>
      </c>
    </row>
    <row r="4255" spans="1:2" ht="16.149999999999999" customHeight="1" x14ac:dyDescent="0.25">
      <c r="A4255" s="553">
        <v>37815</v>
      </c>
      <c r="B4255" s="554">
        <v>2856.96</v>
      </c>
    </row>
    <row r="4256" spans="1:2" ht="16.149999999999999" customHeight="1" x14ac:dyDescent="0.25">
      <c r="A4256" s="553">
        <v>37816</v>
      </c>
      <c r="B4256" s="555">
        <v>2856.96</v>
      </c>
    </row>
    <row r="4257" spans="1:2" ht="16.149999999999999" customHeight="1" x14ac:dyDescent="0.25">
      <c r="A4257" s="553">
        <v>37817</v>
      </c>
      <c r="B4257" s="554">
        <v>2871.88</v>
      </c>
    </row>
    <row r="4258" spans="1:2" ht="16.149999999999999" customHeight="1" x14ac:dyDescent="0.25">
      <c r="A4258" s="553">
        <v>37818</v>
      </c>
      <c r="B4258" s="555">
        <v>2879.37</v>
      </c>
    </row>
    <row r="4259" spans="1:2" ht="16.149999999999999" customHeight="1" x14ac:dyDescent="0.25">
      <c r="A4259" s="553">
        <v>37819</v>
      </c>
      <c r="B4259" s="554">
        <v>2888.57</v>
      </c>
    </row>
    <row r="4260" spans="1:2" ht="16.149999999999999" customHeight="1" x14ac:dyDescent="0.25">
      <c r="A4260" s="553">
        <v>37820</v>
      </c>
      <c r="B4260" s="555">
        <v>2883.9</v>
      </c>
    </row>
    <row r="4261" spans="1:2" ht="16.149999999999999" customHeight="1" x14ac:dyDescent="0.25">
      <c r="A4261" s="553">
        <v>37821</v>
      </c>
      <c r="B4261" s="554">
        <v>2880.69</v>
      </c>
    </row>
    <row r="4262" spans="1:2" ht="16.149999999999999" customHeight="1" x14ac:dyDescent="0.25">
      <c r="A4262" s="553">
        <v>37822</v>
      </c>
      <c r="B4262" s="555">
        <v>2880.69</v>
      </c>
    </row>
    <row r="4263" spans="1:2" ht="16.149999999999999" customHeight="1" x14ac:dyDescent="0.25">
      <c r="A4263" s="553">
        <v>37823</v>
      </c>
      <c r="B4263" s="554">
        <v>2880.69</v>
      </c>
    </row>
    <row r="4264" spans="1:2" ht="16.149999999999999" customHeight="1" x14ac:dyDescent="0.25">
      <c r="A4264" s="553">
        <v>37824</v>
      </c>
      <c r="B4264" s="555">
        <v>2878.33</v>
      </c>
    </row>
    <row r="4265" spans="1:2" ht="16.149999999999999" customHeight="1" x14ac:dyDescent="0.25">
      <c r="A4265" s="553">
        <v>37825</v>
      </c>
      <c r="B4265" s="554">
        <v>2878.56</v>
      </c>
    </row>
    <row r="4266" spans="1:2" ht="16.149999999999999" customHeight="1" x14ac:dyDescent="0.25">
      <c r="A4266" s="553">
        <v>37826</v>
      </c>
      <c r="B4266" s="555">
        <v>2882.7</v>
      </c>
    </row>
    <row r="4267" spans="1:2" ht="16.149999999999999" customHeight="1" x14ac:dyDescent="0.25">
      <c r="A4267" s="553">
        <v>37827</v>
      </c>
      <c r="B4267" s="554">
        <v>2887.31</v>
      </c>
    </row>
    <row r="4268" spans="1:2" ht="16.149999999999999" customHeight="1" x14ac:dyDescent="0.25">
      <c r="A4268" s="553">
        <v>37828</v>
      </c>
      <c r="B4268" s="555">
        <v>2888.32</v>
      </c>
    </row>
    <row r="4269" spans="1:2" ht="16.149999999999999" customHeight="1" x14ac:dyDescent="0.25">
      <c r="A4269" s="553">
        <v>37829</v>
      </c>
      <c r="B4269" s="554">
        <v>2888.32</v>
      </c>
    </row>
    <row r="4270" spans="1:2" ht="16.149999999999999" customHeight="1" x14ac:dyDescent="0.25">
      <c r="A4270" s="553">
        <v>37830</v>
      </c>
      <c r="B4270" s="555">
        <v>2888.32</v>
      </c>
    </row>
    <row r="4271" spans="1:2" ht="16.149999999999999" customHeight="1" x14ac:dyDescent="0.25">
      <c r="A4271" s="553">
        <v>37831</v>
      </c>
      <c r="B4271" s="554">
        <v>2883.15</v>
      </c>
    </row>
    <row r="4272" spans="1:2" ht="16.149999999999999" customHeight="1" x14ac:dyDescent="0.25">
      <c r="A4272" s="553">
        <v>37832</v>
      </c>
      <c r="B4272" s="555">
        <v>2873.17</v>
      </c>
    </row>
    <row r="4273" spans="1:2" ht="16.149999999999999" customHeight="1" x14ac:dyDescent="0.25">
      <c r="A4273" s="553">
        <v>37833</v>
      </c>
      <c r="B4273" s="554">
        <v>2880.4</v>
      </c>
    </row>
    <row r="4274" spans="1:2" ht="16.149999999999999" customHeight="1" x14ac:dyDescent="0.25">
      <c r="A4274" s="553">
        <v>37834</v>
      </c>
      <c r="B4274" s="555">
        <v>2879.6</v>
      </c>
    </row>
    <row r="4275" spans="1:2" ht="16.149999999999999" customHeight="1" x14ac:dyDescent="0.25">
      <c r="A4275" s="553">
        <v>37835</v>
      </c>
      <c r="B4275" s="554">
        <v>2886.87</v>
      </c>
    </row>
    <row r="4276" spans="1:2" ht="16.149999999999999" customHeight="1" x14ac:dyDescent="0.25">
      <c r="A4276" s="553">
        <v>37836</v>
      </c>
      <c r="B4276" s="555">
        <v>2886.87</v>
      </c>
    </row>
    <row r="4277" spans="1:2" ht="16.149999999999999" customHeight="1" x14ac:dyDescent="0.25">
      <c r="A4277" s="553">
        <v>37837</v>
      </c>
      <c r="B4277" s="554">
        <v>2886.87</v>
      </c>
    </row>
    <row r="4278" spans="1:2" ht="16.149999999999999" customHeight="1" x14ac:dyDescent="0.25">
      <c r="A4278" s="553">
        <v>37838</v>
      </c>
      <c r="B4278" s="555">
        <v>2894.58</v>
      </c>
    </row>
    <row r="4279" spans="1:2" ht="16.149999999999999" customHeight="1" x14ac:dyDescent="0.25">
      <c r="A4279" s="553">
        <v>37839</v>
      </c>
      <c r="B4279" s="554">
        <v>2901.09</v>
      </c>
    </row>
    <row r="4280" spans="1:2" ht="16.149999999999999" customHeight="1" x14ac:dyDescent="0.25">
      <c r="A4280" s="553">
        <v>37840</v>
      </c>
      <c r="B4280" s="555">
        <v>2887.05</v>
      </c>
    </row>
    <row r="4281" spans="1:2" ht="16.149999999999999" customHeight="1" x14ac:dyDescent="0.25">
      <c r="A4281" s="553">
        <v>37841</v>
      </c>
      <c r="B4281" s="554">
        <v>2887.05</v>
      </c>
    </row>
    <row r="4282" spans="1:2" ht="16.149999999999999" customHeight="1" x14ac:dyDescent="0.25">
      <c r="A4282" s="553">
        <v>37842</v>
      </c>
      <c r="B4282" s="555">
        <v>2875.18</v>
      </c>
    </row>
    <row r="4283" spans="1:2" ht="16.149999999999999" customHeight="1" x14ac:dyDescent="0.25">
      <c r="A4283" s="553">
        <v>37843</v>
      </c>
      <c r="B4283" s="554">
        <v>2875.18</v>
      </c>
    </row>
    <row r="4284" spans="1:2" ht="16.149999999999999" customHeight="1" x14ac:dyDescent="0.25">
      <c r="A4284" s="553">
        <v>37844</v>
      </c>
      <c r="B4284" s="555">
        <v>2875.18</v>
      </c>
    </row>
    <row r="4285" spans="1:2" ht="16.149999999999999" customHeight="1" x14ac:dyDescent="0.25">
      <c r="A4285" s="553">
        <v>37845</v>
      </c>
      <c r="B4285" s="554">
        <v>2873.51</v>
      </c>
    </row>
    <row r="4286" spans="1:2" ht="16.149999999999999" customHeight="1" x14ac:dyDescent="0.25">
      <c r="A4286" s="553">
        <v>37846</v>
      </c>
      <c r="B4286" s="555">
        <v>2868.5</v>
      </c>
    </row>
    <row r="4287" spans="1:2" ht="16.149999999999999" customHeight="1" x14ac:dyDescent="0.25">
      <c r="A4287" s="553">
        <v>37847</v>
      </c>
      <c r="B4287" s="554">
        <v>2870.67</v>
      </c>
    </row>
    <row r="4288" spans="1:2" ht="16.149999999999999" customHeight="1" x14ac:dyDescent="0.25">
      <c r="A4288" s="553">
        <v>37848</v>
      </c>
      <c r="B4288" s="555">
        <v>2864.81</v>
      </c>
    </row>
    <row r="4289" spans="1:2" ht="16.149999999999999" customHeight="1" x14ac:dyDescent="0.25">
      <c r="A4289" s="553">
        <v>37849</v>
      </c>
      <c r="B4289" s="554">
        <v>2861.34</v>
      </c>
    </row>
    <row r="4290" spans="1:2" ht="16.149999999999999" customHeight="1" x14ac:dyDescent="0.25">
      <c r="A4290" s="553">
        <v>37850</v>
      </c>
      <c r="B4290" s="555">
        <v>2861.34</v>
      </c>
    </row>
    <row r="4291" spans="1:2" ht="16.149999999999999" customHeight="1" x14ac:dyDescent="0.25">
      <c r="A4291" s="553">
        <v>37851</v>
      </c>
      <c r="B4291" s="554">
        <v>2861.34</v>
      </c>
    </row>
    <row r="4292" spans="1:2" ht="16.149999999999999" customHeight="1" x14ac:dyDescent="0.25">
      <c r="A4292" s="553">
        <v>37852</v>
      </c>
      <c r="B4292" s="555">
        <v>2861.34</v>
      </c>
    </row>
    <row r="4293" spans="1:2" ht="16.149999999999999" customHeight="1" x14ac:dyDescent="0.25">
      <c r="A4293" s="553">
        <v>37853</v>
      </c>
      <c r="B4293" s="554">
        <v>2869.29</v>
      </c>
    </row>
    <row r="4294" spans="1:2" ht="16.149999999999999" customHeight="1" x14ac:dyDescent="0.25">
      <c r="A4294" s="553">
        <v>37854</v>
      </c>
      <c r="B4294" s="555">
        <v>2861.63</v>
      </c>
    </row>
    <row r="4295" spans="1:2" ht="16.149999999999999" customHeight="1" x14ac:dyDescent="0.25">
      <c r="A4295" s="553">
        <v>37855</v>
      </c>
      <c r="B4295" s="554">
        <v>2853.56</v>
      </c>
    </row>
    <row r="4296" spans="1:2" ht="16.149999999999999" customHeight="1" x14ac:dyDescent="0.25">
      <c r="A4296" s="553">
        <v>37856</v>
      </c>
      <c r="B4296" s="555">
        <v>2841.25</v>
      </c>
    </row>
    <row r="4297" spans="1:2" ht="16.149999999999999" customHeight="1" x14ac:dyDescent="0.25">
      <c r="A4297" s="553">
        <v>37857</v>
      </c>
      <c r="B4297" s="554">
        <v>2841.25</v>
      </c>
    </row>
    <row r="4298" spans="1:2" ht="16.149999999999999" customHeight="1" x14ac:dyDescent="0.25">
      <c r="A4298" s="553">
        <v>37858</v>
      </c>
      <c r="B4298" s="555">
        <v>2841.25</v>
      </c>
    </row>
    <row r="4299" spans="1:2" ht="16.149999999999999" customHeight="1" x14ac:dyDescent="0.25">
      <c r="A4299" s="553">
        <v>37859</v>
      </c>
      <c r="B4299" s="554">
        <v>2843.66</v>
      </c>
    </row>
    <row r="4300" spans="1:2" ht="16.149999999999999" customHeight="1" x14ac:dyDescent="0.25">
      <c r="A4300" s="553">
        <v>37860</v>
      </c>
      <c r="B4300" s="555">
        <v>2848.86</v>
      </c>
    </row>
    <row r="4301" spans="1:2" ht="16.149999999999999" customHeight="1" x14ac:dyDescent="0.25">
      <c r="A4301" s="553">
        <v>37861</v>
      </c>
      <c r="B4301" s="554">
        <v>2850.89</v>
      </c>
    </row>
    <row r="4302" spans="1:2" ht="16.149999999999999" customHeight="1" x14ac:dyDescent="0.25">
      <c r="A4302" s="553">
        <v>37862</v>
      </c>
      <c r="B4302" s="555">
        <v>2846.26</v>
      </c>
    </row>
    <row r="4303" spans="1:2" ht="16.149999999999999" customHeight="1" x14ac:dyDescent="0.25">
      <c r="A4303" s="553">
        <v>37863</v>
      </c>
      <c r="B4303" s="554">
        <v>2832.94</v>
      </c>
    </row>
    <row r="4304" spans="1:2" ht="16.149999999999999" customHeight="1" x14ac:dyDescent="0.25">
      <c r="A4304" s="553">
        <v>37864</v>
      </c>
      <c r="B4304" s="555">
        <v>2832.94</v>
      </c>
    </row>
    <row r="4305" spans="1:2" ht="16.149999999999999" customHeight="1" x14ac:dyDescent="0.25">
      <c r="A4305" s="553">
        <v>37865</v>
      </c>
      <c r="B4305" s="554">
        <v>2832.94</v>
      </c>
    </row>
    <row r="4306" spans="1:2" ht="16.149999999999999" customHeight="1" x14ac:dyDescent="0.25">
      <c r="A4306" s="553">
        <v>37866</v>
      </c>
      <c r="B4306" s="555">
        <v>2832.94</v>
      </c>
    </row>
    <row r="4307" spans="1:2" ht="16.149999999999999" customHeight="1" x14ac:dyDescent="0.25">
      <c r="A4307" s="553">
        <v>37867</v>
      </c>
      <c r="B4307" s="554">
        <v>2841.02</v>
      </c>
    </row>
    <row r="4308" spans="1:2" ht="16.149999999999999" customHeight="1" x14ac:dyDescent="0.25">
      <c r="A4308" s="553">
        <v>37868</v>
      </c>
      <c r="B4308" s="555">
        <v>2826.46</v>
      </c>
    </row>
    <row r="4309" spans="1:2" ht="16.149999999999999" customHeight="1" x14ac:dyDescent="0.25">
      <c r="A4309" s="553">
        <v>37869</v>
      </c>
      <c r="B4309" s="554">
        <v>2816.74</v>
      </c>
    </row>
    <row r="4310" spans="1:2" ht="16.149999999999999" customHeight="1" x14ac:dyDescent="0.25">
      <c r="A4310" s="553">
        <v>37870</v>
      </c>
      <c r="B4310" s="555">
        <v>2820.46</v>
      </c>
    </row>
    <row r="4311" spans="1:2" ht="16.149999999999999" customHeight="1" x14ac:dyDescent="0.25">
      <c r="A4311" s="553">
        <v>37871</v>
      </c>
      <c r="B4311" s="554">
        <v>2820.46</v>
      </c>
    </row>
    <row r="4312" spans="1:2" ht="16.149999999999999" customHeight="1" x14ac:dyDescent="0.25">
      <c r="A4312" s="553">
        <v>37872</v>
      </c>
      <c r="B4312" s="555">
        <v>2820.46</v>
      </c>
    </row>
    <row r="4313" spans="1:2" ht="16.149999999999999" customHeight="1" x14ac:dyDescent="0.25">
      <c r="A4313" s="553">
        <v>37873</v>
      </c>
      <c r="B4313" s="554">
        <v>2822.85</v>
      </c>
    </row>
    <row r="4314" spans="1:2" ht="16.149999999999999" customHeight="1" x14ac:dyDescent="0.25">
      <c r="A4314" s="553">
        <v>37874</v>
      </c>
      <c r="B4314" s="555">
        <v>2820.2</v>
      </c>
    </row>
    <row r="4315" spans="1:2" ht="16.149999999999999" customHeight="1" x14ac:dyDescent="0.25">
      <c r="A4315" s="553">
        <v>37875</v>
      </c>
      <c r="B4315" s="554">
        <v>2825.28</v>
      </c>
    </row>
    <row r="4316" spans="1:2" ht="16.149999999999999" customHeight="1" x14ac:dyDescent="0.25">
      <c r="A4316" s="553">
        <v>37876</v>
      </c>
      <c r="B4316" s="555">
        <v>2829.82</v>
      </c>
    </row>
    <row r="4317" spans="1:2" ht="16.149999999999999" customHeight="1" x14ac:dyDescent="0.25">
      <c r="A4317" s="553">
        <v>37877</v>
      </c>
      <c r="B4317" s="554">
        <v>2824.88</v>
      </c>
    </row>
    <row r="4318" spans="1:2" ht="16.149999999999999" customHeight="1" x14ac:dyDescent="0.25">
      <c r="A4318" s="553">
        <v>37878</v>
      </c>
      <c r="B4318" s="555">
        <v>2824.88</v>
      </c>
    </row>
    <row r="4319" spans="1:2" ht="16.149999999999999" customHeight="1" x14ac:dyDescent="0.25">
      <c r="A4319" s="553">
        <v>37879</v>
      </c>
      <c r="B4319" s="554">
        <v>2824.88</v>
      </c>
    </row>
    <row r="4320" spans="1:2" ht="16.149999999999999" customHeight="1" x14ac:dyDescent="0.25">
      <c r="A4320" s="553">
        <v>37880</v>
      </c>
      <c r="B4320" s="555">
        <v>2824.53</v>
      </c>
    </row>
    <row r="4321" spans="1:2" ht="16.149999999999999" customHeight="1" x14ac:dyDescent="0.25">
      <c r="A4321" s="553">
        <v>37881</v>
      </c>
      <c r="B4321" s="554">
        <v>2823.79</v>
      </c>
    </row>
    <row r="4322" spans="1:2" ht="16.149999999999999" customHeight="1" x14ac:dyDescent="0.25">
      <c r="A4322" s="553">
        <v>37882</v>
      </c>
      <c r="B4322" s="555">
        <v>2823.28</v>
      </c>
    </row>
    <row r="4323" spans="1:2" ht="16.149999999999999" customHeight="1" x14ac:dyDescent="0.25">
      <c r="A4323" s="553">
        <v>37883</v>
      </c>
      <c r="B4323" s="554">
        <v>2833.64</v>
      </c>
    </row>
    <row r="4324" spans="1:2" ht="16.149999999999999" customHeight="1" x14ac:dyDescent="0.25">
      <c r="A4324" s="553">
        <v>37884</v>
      </c>
      <c r="B4324" s="555">
        <v>2844.64</v>
      </c>
    </row>
    <row r="4325" spans="1:2" ht="16.149999999999999" customHeight="1" x14ac:dyDescent="0.25">
      <c r="A4325" s="553">
        <v>37885</v>
      </c>
      <c r="B4325" s="554">
        <v>2844.64</v>
      </c>
    </row>
    <row r="4326" spans="1:2" ht="16.149999999999999" customHeight="1" x14ac:dyDescent="0.25">
      <c r="A4326" s="553">
        <v>37886</v>
      </c>
      <c r="B4326" s="555">
        <v>2844.64</v>
      </c>
    </row>
    <row r="4327" spans="1:2" ht="16.149999999999999" customHeight="1" x14ac:dyDescent="0.25">
      <c r="A4327" s="553">
        <v>37887</v>
      </c>
      <c r="B4327" s="554">
        <v>2859.37</v>
      </c>
    </row>
    <row r="4328" spans="1:2" ht="16.149999999999999" customHeight="1" x14ac:dyDescent="0.25">
      <c r="A4328" s="553">
        <v>37888</v>
      </c>
      <c r="B4328" s="555">
        <v>2866.42</v>
      </c>
    </row>
    <row r="4329" spans="1:2" ht="16.149999999999999" customHeight="1" x14ac:dyDescent="0.25">
      <c r="A4329" s="553">
        <v>37889</v>
      </c>
      <c r="B4329" s="554">
        <v>2872.3</v>
      </c>
    </row>
    <row r="4330" spans="1:2" ht="16.149999999999999" customHeight="1" x14ac:dyDescent="0.25">
      <c r="A4330" s="553">
        <v>37890</v>
      </c>
      <c r="B4330" s="555">
        <v>2871.39</v>
      </c>
    </row>
    <row r="4331" spans="1:2" ht="16.149999999999999" customHeight="1" x14ac:dyDescent="0.25">
      <c r="A4331" s="553">
        <v>37891</v>
      </c>
      <c r="B4331" s="554">
        <v>2879.32</v>
      </c>
    </row>
    <row r="4332" spans="1:2" ht="16.149999999999999" customHeight="1" x14ac:dyDescent="0.25">
      <c r="A4332" s="553">
        <v>37892</v>
      </c>
      <c r="B4332" s="555">
        <v>2879.32</v>
      </c>
    </row>
    <row r="4333" spans="1:2" ht="16.149999999999999" customHeight="1" x14ac:dyDescent="0.25">
      <c r="A4333" s="553">
        <v>37893</v>
      </c>
      <c r="B4333" s="554">
        <v>2879.32</v>
      </c>
    </row>
    <row r="4334" spans="1:2" ht="16.149999999999999" customHeight="1" x14ac:dyDescent="0.25">
      <c r="A4334" s="553">
        <v>37894</v>
      </c>
      <c r="B4334" s="555">
        <v>2889.39</v>
      </c>
    </row>
    <row r="4335" spans="1:2" ht="16.149999999999999" customHeight="1" x14ac:dyDescent="0.25">
      <c r="A4335" s="553">
        <v>37895</v>
      </c>
      <c r="B4335" s="554">
        <v>2888.21</v>
      </c>
    </row>
    <row r="4336" spans="1:2" ht="16.149999999999999" customHeight="1" x14ac:dyDescent="0.25">
      <c r="A4336" s="553">
        <v>37896</v>
      </c>
      <c r="B4336" s="555">
        <v>2907.41</v>
      </c>
    </row>
    <row r="4337" spans="1:2" ht="16.149999999999999" customHeight="1" x14ac:dyDescent="0.25">
      <c r="A4337" s="553">
        <v>37897</v>
      </c>
      <c r="B4337" s="554">
        <v>2905.12</v>
      </c>
    </row>
    <row r="4338" spans="1:2" ht="16.149999999999999" customHeight="1" x14ac:dyDescent="0.25">
      <c r="A4338" s="553">
        <v>37898</v>
      </c>
      <c r="B4338" s="555">
        <v>2881.88</v>
      </c>
    </row>
    <row r="4339" spans="1:2" ht="16.149999999999999" customHeight="1" x14ac:dyDescent="0.25">
      <c r="A4339" s="553">
        <v>37899</v>
      </c>
      <c r="B4339" s="554">
        <v>2881.88</v>
      </c>
    </row>
    <row r="4340" spans="1:2" ht="16.149999999999999" customHeight="1" x14ac:dyDescent="0.25">
      <c r="A4340" s="553">
        <v>37900</v>
      </c>
      <c r="B4340" s="555">
        <v>2881.88</v>
      </c>
    </row>
    <row r="4341" spans="1:2" ht="16.149999999999999" customHeight="1" x14ac:dyDescent="0.25">
      <c r="A4341" s="553">
        <v>37901</v>
      </c>
      <c r="B4341" s="554">
        <v>2872.7</v>
      </c>
    </row>
    <row r="4342" spans="1:2" ht="16.149999999999999" customHeight="1" x14ac:dyDescent="0.25">
      <c r="A4342" s="553">
        <v>37902</v>
      </c>
      <c r="B4342" s="555">
        <v>2868.91</v>
      </c>
    </row>
    <row r="4343" spans="1:2" ht="16.149999999999999" customHeight="1" x14ac:dyDescent="0.25">
      <c r="A4343" s="553">
        <v>37903</v>
      </c>
      <c r="B4343" s="554">
        <v>2887.59</v>
      </c>
    </row>
    <row r="4344" spans="1:2" ht="16.149999999999999" customHeight="1" x14ac:dyDescent="0.25">
      <c r="A4344" s="553">
        <v>37904</v>
      </c>
      <c r="B4344" s="555">
        <v>2878.39</v>
      </c>
    </row>
    <row r="4345" spans="1:2" ht="16.149999999999999" customHeight="1" x14ac:dyDescent="0.25">
      <c r="A4345" s="553">
        <v>37905</v>
      </c>
      <c r="B4345" s="554">
        <v>2868.85</v>
      </c>
    </row>
    <row r="4346" spans="1:2" ht="16.149999999999999" customHeight="1" x14ac:dyDescent="0.25">
      <c r="A4346" s="553">
        <v>37906</v>
      </c>
      <c r="B4346" s="555">
        <v>2868.85</v>
      </c>
    </row>
    <row r="4347" spans="1:2" ht="16.149999999999999" customHeight="1" x14ac:dyDescent="0.25">
      <c r="A4347" s="553">
        <v>37907</v>
      </c>
      <c r="B4347" s="554">
        <v>2868.85</v>
      </c>
    </row>
    <row r="4348" spans="1:2" ht="16.149999999999999" customHeight="1" x14ac:dyDescent="0.25">
      <c r="A4348" s="553">
        <v>37908</v>
      </c>
      <c r="B4348" s="555">
        <v>2868.85</v>
      </c>
    </row>
    <row r="4349" spans="1:2" ht="16.149999999999999" customHeight="1" x14ac:dyDescent="0.25">
      <c r="A4349" s="553">
        <v>37909</v>
      </c>
      <c r="B4349" s="554">
        <v>2865.32</v>
      </c>
    </row>
    <row r="4350" spans="1:2" ht="16.149999999999999" customHeight="1" x14ac:dyDescent="0.25">
      <c r="A4350" s="553">
        <v>37910</v>
      </c>
      <c r="B4350" s="555">
        <v>2873.7</v>
      </c>
    </row>
    <row r="4351" spans="1:2" ht="16.149999999999999" customHeight="1" x14ac:dyDescent="0.25">
      <c r="A4351" s="553">
        <v>37911</v>
      </c>
      <c r="B4351" s="554">
        <v>2867.75</v>
      </c>
    </row>
    <row r="4352" spans="1:2" ht="16.149999999999999" customHeight="1" x14ac:dyDescent="0.25">
      <c r="A4352" s="553">
        <v>37912</v>
      </c>
      <c r="B4352" s="555">
        <v>2865.04</v>
      </c>
    </row>
    <row r="4353" spans="1:2" ht="16.149999999999999" customHeight="1" x14ac:dyDescent="0.25">
      <c r="A4353" s="553">
        <v>37913</v>
      </c>
      <c r="B4353" s="554">
        <v>2865.04</v>
      </c>
    </row>
    <row r="4354" spans="1:2" ht="16.149999999999999" customHeight="1" x14ac:dyDescent="0.25">
      <c r="A4354" s="553">
        <v>37914</v>
      </c>
      <c r="B4354" s="555">
        <v>2865.04</v>
      </c>
    </row>
    <row r="4355" spans="1:2" ht="16.149999999999999" customHeight="1" x14ac:dyDescent="0.25">
      <c r="A4355" s="553">
        <v>37915</v>
      </c>
      <c r="B4355" s="554">
        <v>2864.34</v>
      </c>
    </row>
    <row r="4356" spans="1:2" ht="16.149999999999999" customHeight="1" x14ac:dyDescent="0.25">
      <c r="A4356" s="553">
        <v>37916</v>
      </c>
      <c r="B4356" s="555">
        <v>2864.25</v>
      </c>
    </row>
    <row r="4357" spans="1:2" ht="16.149999999999999" customHeight="1" x14ac:dyDescent="0.25">
      <c r="A4357" s="553">
        <v>37917</v>
      </c>
      <c r="B4357" s="554">
        <v>2870.01</v>
      </c>
    </row>
    <row r="4358" spans="1:2" ht="16.149999999999999" customHeight="1" x14ac:dyDescent="0.25">
      <c r="A4358" s="553">
        <v>37918</v>
      </c>
      <c r="B4358" s="555">
        <v>2872.55</v>
      </c>
    </row>
    <row r="4359" spans="1:2" ht="16.149999999999999" customHeight="1" x14ac:dyDescent="0.25">
      <c r="A4359" s="553">
        <v>37919</v>
      </c>
      <c r="B4359" s="554">
        <v>2857.88</v>
      </c>
    </row>
    <row r="4360" spans="1:2" ht="16.149999999999999" customHeight="1" x14ac:dyDescent="0.25">
      <c r="A4360" s="553">
        <v>37920</v>
      </c>
      <c r="B4360" s="555">
        <v>2857.88</v>
      </c>
    </row>
    <row r="4361" spans="1:2" ht="16.149999999999999" customHeight="1" x14ac:dyDescent="0.25">
      <c r="A4361" s="553">
        <v>37921</v>
      </c>
      <c r="B4361" s="554">
        <v>2857.88</v>
      </c>
    </row>
    <row r="4362" spans="1:2" ht="16.149999999999999" customHeight="1" x14ac:dyDescent="0.25">
      <c r="A4362" s="553">
        <v>37922</v>
      </c>
      <c r="B4362" s="555">
        <v>2882.77</v>
      </c>
    </row>
    <row r="4363" spans="1:2" ht="16.149999999999999" customHeight="1" x14ac:dyDescent="0.25">
      <c r="A4363" s="553">
        <v>37923</v>
      </c>
      <c r="B4363" s="554">
        <v>2879.34</v>
      </c>
    </row>
    <row r="4364" spans="1:2" ht="16.149999999999999" customHeight="1" x14ac:dyDescent="0.25">
      <c r="A4364" s="553">
        <v>37924</v>
      </c>
      <c r="B4364" s="555">
        <v>2870.11</v>
      </c>
    </row>
    <row r="4365" spans="1:2" ht="16.149999999999999" customHeight="1" x14ac:dyDescent="0.25">
      <c r="A4365" s="553">
        <v>37925</v>
      </c>
      <c r="B4365" s="554">
        <v>2884.17</v>
      </c>
    </row>
    <row r="4366" spans="1:2" ht="16.149999999999999" customHeight="1" x14ac:dyDescent="0.25">
      <c r="A4366" s="553">
        <v>37926</v>
      </c>
      <c r="B4366" s="555">
        <v>2878.05</v>
      </c>
    </row>
    <row r="4367" spans="1:2" ht="16.149999999999999" customHeight="1" x14ac:dyDescent="0.25">
      <c r="A4367" s="553">
        <v>37927</v>
      </c>
      <c r="B4367" s="554">
        <v>2878.05</v>
      </c>
    </row>
    <row r="4368" spans="1:2" ht="16.149999999999999" customHeight="1" x14ac:dyDescent="0.25">
      <c r="A4368" s="553">
        <v>37928</v>
      </c>
      <c r="B4368" s="555">
        <v>2878.05</v>
      </c>
    </row>
    <row r="4369" spans="1:2" ht="16.149999999999999" customHeight="1" x14ac:dyDescent="0.25">
      <c r="A4369" s="553">
        <v>37929</v>
      </c>
      <c r="B4369" s="554">
        <v>2878.05</v>
      </c>
    </row>
    <row r="4370" spans="1:2" ht="16.149999999999999" customHeight="1" x14ac:dyDescent="0.25">
      <c r="A4370" s="553">
        <v>37930</v>
      </c>
      <c r="B4370" s="555">
        <v>2869.46</v>
      </c>
    </row>
    <row r="4371" spans="1:2" ht="16.149999999999999" customHeight="1" x14ac:dyDescent="0.25">
      <c r="A4371" s="553">
        <v>37931</v>
      </c>
      <c r="B4371" s="554">
        <v>2856.34</v>
      </c>
    </row>
    <row r="4372" spans="1:2" ht="16.149999999999999" customHeight="1" x14ac:dyDescent="0.25">
      <c r="A4372" s="553">
        <v>37932</v>
      </c>
      <c r="B4372" s="555">
        <v>2854.17</v>
      </c>
    </row>
    <row r="4373" spans="1:2" ht="16.149999999999999" customHeight="1" x14ac:dyDescent="0.25">
      <c r="A4373" s="553">
        <v>37933</v>
      </c>
      <c r="B4373" s="554">
        <v>2843.82</v>
      </c>
    </row>
    <row r="4374" spans="1:2" ht="16.149999999999999" customHeight="1" x14ac:dyDescent="0.25">
      <c r="A4374" s="553">
        <v>37934</v>
      </c>
      <c r="B4374" s="555">
        <v>2843.82</v>
      </c>
    </row>
    <row r="4375" spans="1:2" ht="16.149999999999999" customHeight="1" x14ac:dyDescent="0.25">
      <c r="A4375" s="553">
        <v>37935</v>
      </c>
      <c r="B4375" s="554">
        <v>2843.82</v>
      </c>
    </row>
    <row r="4376" spans="1:2" ht="16.149999999999999" customHeight="1" x14ac:dyDescent="0.25">
      <c r="A4376" s="553">
        <v>37936</v>
      </c>
      <c r="B4376" s="555">
        <v>2840.41</v>
      </c>
    </row>
    <row r="4377" spans="1:2" ht="16.149999999999999" customHeight="1" x14ac:dyDescent="0.25">
      <c r="A4377" s="553">
        <v>37937</v>
      </c>
      <c r="B4377" s="554">
        <v>2840.41</v>
      </c>
    </row>
    <row r="4378" spans="1:2" ht="16.149999999999999" customHeight="1" x14ac:dyDescent="0.25">
      <c r="A4378" s="553">
        <v>37938</v>
      </c>
      <c r="B4378" s="555">
        <v>2845.69</v>
      </c>
    </row>
    <row r="4379" spans="1:2" ht="16.149999999999999" customHeight="1" x14ac:dyDescent="0.25">
      <c r="A4379" s="553">
        <v>37939</v>
      </c>
      <c r="B4379" s="554">
        <v>2850.24</v>
      </c>
    </row>
    <row r="4380" spans="1:2" ht="16.149999999999999" customHeight="1" x14ac:dyDescent="0.25">
      <c r="A4380" s="553">
        <v>37940</v>
      </c>
      <c r="B4380" s="555">
        <v>2842.53</v>
      </c>
    </row>
    <row r="4381" spans="1:2" ht="16.149999999999999" customHeight="1" x14ac:dyDescent="0.25">
      <c r="A4381" s="553">
        <v>37941</v>
      </c>
      <c r="B4381" s="554">
        <v>2842.53</v>
      </c>
    </row>
    <row r="4382" spans="1:2" ht="16.149999999999999" customHeight="1" x14ac:dyDescent="0.25">
      <c r="A4382" s="553">
        <v>37942</v>
      </c>
      <c r="B4382" s="555">
        <v>2842.53</v>
      </c>
    </row>
    <row r="4383" spans="1:2" ht="16.149999999999999" customHeight="1" x14ac:dyDescent="0.25">
      <c r="A4383" s="553">
        <v>37943</v>
      </c>
      <c r="B4383" s="554">
        <v>2842.53</v>
      </c>
    </row>
    <row r="4384" spans="1:2" ht="16.149999999999999" customHeight="1" x14ac:dyDescent="0.25">
      <c r="A4384" s="553">
        <v>37944</v>
      </c>
      <c r="B4384" s="555">
        <v>2831.97</v>
      </c>
    </row>
    <row r="4385" spans="1:2" ht="16.149999999999999" customHeight="1" x14ac:dyDescent="0.25">
      <c r="A4385" s="553">
        <v>37945</v>
      </c>
      <c r="B4385" s="554">
        <v>2826.6</v>
      </c>
    </row>
    <row r="4386" spans="1:2" ht="16.149999999999999" customHeight="1" x14ac:dyDescent="0.25">
      <c r="A4386" s="553">
        <v>37946</v>
      </c>
      <c r="B4386" s="555">
        <v>2831.1</v>
      </c>
    </row>
    <row r="4387" spans="1:2" ht="16.149999999999999" customHeight="1" x14ac:dyDescent="0.25">
      <c r="A4387" s="553">
        <v>37947</v>
      </c>
      <c r="B4387" s="554">
        <v>2836.45</v>
      </c>
    </row>
    <row r="4388" spans="1:2" ht="16.149999999999999" customHeight="1" x14ac:dyDescent="0.25">
      <c r="A4388" s="553">
        <v>37948</v>
      </c>
      <c r="B4388" s="555">
        <v>2836.45</v>
      </c>
    </row>
    <row r="4389" spans="1:2" ht="16.149999999999999" customHeight="1" x14ac:dyDescent="0.25">
      <c r="A4389" s="553">
        <v>37949</v>
      </c>
      <c r="B4389" s="554">
        <v>2836.45</v>
      </c>
    </row>
    <row r="4390" spans="1:2" ht="16.149999999999999" customHeight="1" x14ac:dyDescent="0.25">
      <c r="A4390" s="553">
        <v>37950</v>
      </c>
      <c r="B4390" s="555">
        <v>2838.02</v>
      </c>
    </row>
    <row r="4391" spans="1:2" ht="16.149999999999999" customHeight="1" x14ac:dyDescent="0.25">
      <c r="A4391" s="553">
        <v>37951</v>
      </c>
      <c r="B4391" s="554">
        <v>2839.2</v>
      </c>
    </row>
    <row r="4392" spans="1:2" ht="16.149999999999999" customHeight="1" x14ac:dyDescent="0.25">
      <c r="A4392" s="553">
        <v>37952</v>
      </c>
      <c r="B4392" s="555">
        <v>2838.7</v>
      </c>
    </row>
    <row r="4393" spans="1:2" ht="16.149999999999999" customHeight="1" x14ac:dyDescent="0.25">
      <c r="A4393" s="553">
        <v>37953</v>
      </c>
      <c r="B4393" s="554">
        <v>2838.7</v>
      </c>
    </row>
    <row r="4394" spans="1:2" ht="16.149999999999999" customHeight="1" x14ac:dyDescent="0.25">
      <c r="A4394" s="553">
        <v>37954</v>
      </c>
      <c r="B4394" s="555">
        <v>2836.05</v>
      </c>
    </row>
    <row r="4395" spans="1:2" ht="16.149999999999999" customHeight="1" x14ac:dyDescent="0.25">
      <c r="A4395" s="553">
        <v>37955</v>
      </c>
      <c r="B4395" s="554">
        <v>2836.05</v>
      </c>
    </row>
    <row r="4396" spans="1:2" ht="16.149999999999999" customHeight="1" x14ac:dyDescent="0.25">
      <c r="A4396" s="553">
        <v>37956</v>
      </c>
      <c r="B4396" s="555">
        <v>2836.05</v>
      </c>
    </row>
    <row r="4397" spans="1:2" ht="16.149999999999999" customHeight="1" x14ac:dyDescent="0.25">
      <c r="A4397" s="553">
        <v>37957</v>
      </c>
      <c r="B4397" s="554">
        <v>2829.08</v>
      </c>
    </row>
    <row r="4398" spans="1:2" ht="16.149999999999999" customHeight="1" x14ac:dyDescent="0.25">
      <c r="A4398" s="553">
        <v>37958</v>
      </c>
      <c r="B4398" s="555">
        <v>2817.14</v>
      </c>
    </row>
    <row r="4399" spans="1:2" ht="16.149999999999999" customHeight="1" x14ac:dyDescent="0.25">
      <c r="A4399" s="553">
        <v>37959</v>
      </c>
      <c r="B4399" s="554">
        <v>2815.19</v>
      </c>
    </row>
    <row r="4400" spans="1:2" ht="16.149999999999999" customHeight="1" x14ac:dyDescent="0.25">
      <c r="A4400" s="553">
        <v>37960</v>
      </c>
      <c r="B4400" s="555">
        <v>2815.33</v>
      </c>
    </row>
    <row r="4401" spans="1:2" ht="16.149999999999999" customHeight="1" x14ac:dyDescent="0.25">
      <c r="A4401" s="553">
        <v>37961</v>
      </c>
      <c r="B4401" s="554">
        <v>2808.42</v>
      </c>
    </row>
    <row r="4402" spans="1:2" ht="16.149999999999999" customHeight="1" x14ac:dyDescent="0.25">
      <c r="A4402" s="553">
        <v>37962</v>
      </c>
      <c r="B4402" s="555">
        <v>2808.42</v>
      </c>
    </row>
    <row r="4403" spans="1:2" ht="16.149999999999999" customHeight="1" x14ac:dyDescent="0.25">
      <c r="A4403" s="553">
        <v>37963</v>
      </c>
      <c r="B4403" s="554">
        <v>2808.42</v>
      </c>
    </row>
    <row r="4404" spans="1:2" ht="16.149999999999999" customHeight="1" x14ac:dyDescent="0.25">
      <c r="A4404" s="553">
        <v>37964</v>
      </c>
      <c r="B4404" s="555">
        <v>2808.42</v>
      </c>
    </row>
    <row r="4405" spans="1:2" ht="16.149999999999999" customHeight="1" x14ac:dyDescent="0.25">
      <c r="A4405" s="553">
        <v>37965</v>
      </c>
      <c r="B4405" s="554">
        <v>2822.78</v>
      </c>
    </row>
    <row r="4406" spans="1:2" ht="16.149999999999999" customHeight="1" x14ac:dyDescent="0.25">
      <c r="A4406" s="553">
        <v>37966</v>
      </c>
      <c r="B4406" s="555">
        <v>2815.45</v>
      </c>
    </row>
    <row r="4407" spans="1:2" ht="16.149999999999999" customHeight="1" x14ac:dyDescent="0.25">
      <c r="A4407" s="553">
        <v>37967</v>
      </c>
      <c r="B4407" s="554">
        <v>2808.31</v>
      </c>
    </row>
    <row r="4408" spans="1:2" ht="16.149999999999999" customHeight="1" x14ac:dyDescent="0.25">
      <c r="A4408" s="553">
        <v>37968</v>
      </c>
      <c r="B4408" s="555">
        <v>2812.81</v>
      </c>
    </row>
    <row r="4409" spans="1:2" ht="16.149999999999999" customHeight="1" x14ac:dyDescent="0.25">
      <c r="A4409" s="553">
        <v>37969</v>
      </c>
      <c r="B4409" s="554">
        <v>2812.81</v>
      </c>
    </row>
    <row r="4410" spans="1:2" ht="16.149999999999999" customHeight="1" x14ac:dyDescent="0.25">
      <c r="A4410" s="553">
        <v>37970</v>
      </c>
      <c r="B4410" s="555">
        <v>2812.81</v>
      </c>
    </row>
    <row r="4411" spans="1:2" ht="16.149999999999999" customHeight="1" x14ac:dyDescent="0.25">
      <c r="A4411" s="553">
        <v>37971</v>
      </c>
      <c r="B4411" s="554">
        <v>2807.25</v>
      </c>
    </row>
    <row r="4412" spans="1:2" ht="16.149999999999999" customHeight="1" x14ac:dyDescent="0.25">
      <c r="A4412" s="553">
        <v>37972</v>
      </c>
      <c r="B4412" s="555">
        <v>2793.06</v>
      </c>
    </row>
    <row r="4413" spans="1:2" ht="16.149999999999999" customHeight="1" x14ac:dyDescent="0.25">
      <c r="A4413" s="553">
        <v>37973</v>
      </c>
      <c r="B4413" s="554">
        <v>2795.21</v>
      </c>
    </row>
    <row r="4414" spans="1:2" ht="16.149999999999999" customHeight="1" x14ac:dyDescent="0.25">
      <c r="A4414" s="553">
        <v>37974</v>
      </c>
      <c r="B4414" s="555">
        <v>2801.67</v>
      </c>
    </row>
    <row r="4415" spans="1:2" ht="16.149999999999999" customHeight="1" x14ac:dyDescent="0.25">
      <c r="A4415" s="553">
        <v>37975</v>
      </c>
      <c r="B4415" s="554">
        <v>2806.89</v>
      </c>
    </row>
    <row r="4416" spans="1:2" ht="16.149999999999999" customHeight="1" x14ac:dyDescent="0.25">
      <c r="A4416" s="553">
        <v>37976</v>
      </c>
      <c r="B4416" s="555">
        <v>2806.89</v>
      </c>
    </row>
    <row r="4417" spans="1:2" ht="16.149999999999999" customHeight="1" x14ac:dyDescent="0.25">
      <c r="A4417" s="553">
        <v>37977</v>
      </c>
      <c r="B4417" s="554">
        <v>2806.89</v>
      </c>
    </row>
    <row r="4418" spans="1:2" ht="16.149999999999999" customHeight="1" x14ac:dyDescent="0.25">
      <c r="A4418" s="553">
        <v>37978</v>
      </c>
      <c r="B4418" s="555">
        <v>2809.09</v>
      </c>
    </row>
    <row r="4419" spans="1:2" ht="16.149999999999999" customHeight="1" x14ac:dyDescent="0.25">
      <c r="A4419" s="553">
        <v>37979</v>
      </c>
      <c r="B4419" s="554">
        <v>2806.33</v>
      </c>
    </row>
    <row r="4420" spans="1:2" ht="16.149999999999999" customHeight="1" x14ac:dyDescent="0.25">
      <c r="A4420" s="553">
        <v>37980</v>
      </c>
      <c r="B4420" s="555">
        <v>2796.89</v>
      </c>
    </row>
    <row r="4421" spans="1:2" ht="16.149999999999999" customHeight="1" x14ac:dyDescent="0.25">
      <c r="A4421" s="553">
        <v>37981</v>
      </c>
      <c r="B4421" s="554">
        <v>2796.89</v>
      </c>
    </row>
    <row r="4422" spans="1:2" ht="16.149999999999999" customHeight="1" x14ac:dyDescent="0.25">
      <c r="A4422" s="553">
        <v>37982</v>
      </c>
      <c r="B4422" s="555">
        <v>2795.21</v>
      </c>
    </row>
    <row r="4423" spans="1:2" ht="16.149999999999999" customHeight="1" x14ac:dyDescent="0.25">
      <c r="A4423" s="553">
        <v>37983</v>
      </c>
      <c r="B4423" s="554">
        <v>2795.21</v>
      </c>
    </row>
    <row r="4424" spans="1:2" ht="16.149999999999999" customHeight="1" x14ac:dyDescent="0.25">
      <c r="A4424" s="553">
        <v>37984</v>
      </c>
      <c r="B4424" s="555">
        <v>2795.21</v>
      </c>
    </row>
    <row r="4425" spans="1:2" ht="16.149999999999999" customHeight="1" x14ac:dyDescent="0.25">
      <c r="A4425" s="553">
        <v>37985</v>
      </c>
      <c r="B4425" s="554">
        <v>2780.82</v>
      </c>
    </row>
    <row r="4426" spans="1:2" ht="16.149999999999999" customHeight="1" x14ac:dyDescent="0.25">
      <c r="A4426" s="553">
        <v>37986</v>
      </c>
      <c r="B4426" s="555">
        <v>2778.21</v>
      </c>
    </row>
    <row r="4427" spans="1:2" ht="16.149999999999999" customHeight="1" x14ac:dyDescent="0.25">
      <c r="A4427" s="553">
        <v>37987</v>
      </c>
      <c r="B4427" s="554">
        <v>2778.21</v>
      </c>
    </row>
    <row r="4428" spans="1:2" ht="16.149999999999999" customHeight="1" x14ac:dyDescent="0.25">
      <c r="A4428" s="553">
        <v>37988</v>
      </c>
      <c r="B4428" s="555">
        <v>2778.21</v>
      </c>
    </row>
    <row r="4429" spans="1:2" ht="16.149999999999999" customHeight="1" x14ac:dyDescent="0.25">
      <c r="A4429" s="553">
        <v>37989</v>
      </c>
      <c r="B4429" s="554">
        <v>2777.96</v>
      </c>
    </row>
    <row r="4430" spans="1:2" ht="16.149999999999999" customHeight="1" x14ac:dyDescent="0.25">
      <c r="A4430" s="553">
        <v>37990</v>
      </c>
      <c r="B4430" s="555">
        <v>2777.96</v>
      </c>
    </row>
    <row r="4431" spans="1:2" ht="16.149999999999999" customHeight="1" x14ac:dyDescent="0.25">
      <c r="A4431" s="553">
        <v>37991</v>
      </c>
      <c r="B4431" s="554">
        <v>2777.96</v>
      </c>
    </row>
    <row r="4432" spans="1:2" ht="16.149999999999999" customHeight="1" x14ac:dyDescent="0.25">
      <c r="A4432" s="553">
        <v>37992</v>
      </c>
      <c r="B4432" s="555">
        <v>2778.92</v>
      </c>
    </row>
    <row r="4433" spans="1:2" ht="16.149999999999999" customHeight="1" x14ac:dyDescent="0.25">
      <c r="A4433" s="553">
        <v>37993</v>
      </c>
      <c r="B4433" s="554">
        <v>2765.76</v>
      </c>
    </row>
    <row r="4434" spans="1:2" ht="16.149999999999999" customHeight="1" x14ac:dyDescent="0.25">
      <c r="A4434" s="553">
        <v>37994</v>
      </c>
      <c r="B4434" s="555">
        <v>2758.83</v>
      </c>
    </row>
    <row r="4435" spans="1:2" ht="16.149999999999999" customHeight="1" x14ac:dyDescent="0.25">
      <c r="A4435" s="553">
        <v>37995</v>
      </c>
      <c r="B4435" s="554">
        <v>2750.89</v>
      </c>
    </row>
    <row r="4436" spans="1:2" ht="16.149999999999999" customHeight="1" x14ac:dyDescent="0.25">
      <c r="A4436" s="553">
        <v>37996</v>
      </c>
      <c r="B4436" s="555">
        <v>2754.33</v>
      </c>
    </row>
    <row r="4437" spans="1:2" ht="16.149999999999999" customHeight="1" x14ac:dyDescent="0.25">
      <c r="A4437" s="553">
        <v>37997</v>
      </c>
      <c r="B4437" s="554">
        <v>2754.33</v>
      </c>
    </row>
    <row r="4438" spans="1:2" ht="16.149999999999999" customHeight="1" x14ac:dyDescent="0.25">
      <c r="A4438" s="553">
        <v>37998</v>
      </c>
      <c r="B4438" s="555">
        <v>2754.33</v>
      </c>
    </row>
    <row r="4439" spans="1:2" ht="16.149999999999999" customHeight="1" x14ac:dyDescent="0.25">
      <c r="A4439" s="553">
        <v>37999</v>
      </c>
      <c r="B4439" s="554">
        <v>2754.33</v>
      </c>
    </row>
    <row r="4440" spans="1:2" ht="16.149999999999999" customHeight="1" x14ac:dyDescent="0.25">
      <c r="A4440" s="553">
        <v>38000</v>
      </c>
      <c r="B4440" s="555">
        <v>2762.31</v>
      </c>
    </row>
    <row r="4441" spans="1:2" ht="16.149999999999999" customHeight="1" x14ac:dyDescent="0.25">
      <c r="A4441" s="553">
        <v>38001</v>
      </c>
      <c r="B4441" s="554">
        <v>2747.06</v>
      </c>
    </row>
    <row r="4442" spans="1:2" ht="16.149999999999999" customHeight="1" x14ac:dyDescent="0.25">
      <c r="A4442" s="553">
        <v>38002</v>
      </c>
      <c r="B4442" s="555">
        <v>2723.83</v>
      </c>
    </row>
    <row r="4443" spans="1:2" ht="16.149999999999999" customHeight="1" x14ac:dyDescent="0.25">
      <c r="A4443" s="553">
        <v>38003</v>
      </c>
      <c r="B4443" s="554">
        <v>2728.7</v>
      </c>
    </row>
    <row r="4444" spans="1:2" ht="16.149999999999999" customHeight="1" x14ac:dyDescent="0.25">
      <c r="A4444" s="553">
        <v>38004</v>
      </c>
      <c r="B4444" s="555">
        <v>2728.7</v>
      </c>
    </row>
    <row r="4445" spans="1:2" ht="16.149999999999999" customHeight="1" x14ac:dyDescent="0.25">
      <c r="A4445" s="553">
        <v>38005</v>
      </c>
      <c r="B4445" s="554">
        <v>2728.7</v>
      </c>
    </row>
    <row r="4446" spans="1:2" ht="16.149999999999999" customHeight="1" x14ac:dyDescent="0.25">
      <c r="A4446" s="553">
        <v>38006</v>
      </c>
      <c r="B4446" s="555">
        <v>2728.7</v>
      </c>
    </row>
    <row r="4447" spans="1:2" ht="16.149999999999999" customHeight="1" x14ac:dyDescent="0.25">
      <c r="A4447" s="553">
        <v>38007</v>
      </c>
      <c r="B4447" s="554">
        <v>2730.75</v>
      </c>
    </row>
    <row r="4448" spans="1:2" ht="16.149999999999999" customHeight="1" x14ac:dyDescent="0.25">
      <c r="A4448" s="553">
        <v>38008</v>
      </c>
      <c r="B4448" s="555">
        <v>2740.76</v>
      </c>
    </row>
    <row r="4449" spans="1:2" ht="16.149999999999999" customHeight="1" x14ac:dyDescent="0.25">
      <c r="A4449" s="553">
        <v>38009</v>
      </c>
      <c r="B4449" s="554">
        <v>2742.88</v>
      </c>
    </row>
    <row r="4450" spans="1:2" ht="16.149999999999999" customHeight="1" x14ac:dyDescent="0.25">
      <c r="A4450" s="553">
        <v>38010</v>
      </c>
      <c r="B4450" s="555">
        <v>2747.72</v>
      </c>
    </row>
    <row r="4451" spans="1:2" ht="16.149999999999999" customHeight="1" x14ac:dyDescent="0.25">
      <c r="A4451" s="553">
        <v>38011</v>
      </c>
      <c r="B4451" s="554">
        <v>2747.72</v>
      </c>
    </row>
    <row r="4452" spans="1:2" ht="16.149999999999999" customHeight="1" x14ac:dyDescent="0.25">
      <c r="A4452" s="553">
        <v>38012</v>
      </c>
      <c r="B4452" s="555">
        <v>2747.72</v>
      </c>
    </row>
    <row r="4453" spans="1:2" ht="16.149999999999999" customHeight="1" x14ac:dyDescent="0.25">
      <c r="A4453" s="553">
        <v>38013</v>
      </c>
      <c r="B4453" s="554">
        <v>2766.89</v>
      </c>
    </row>
    <row r="4454" spans="1:2" ht="16.149999999999999" customHeight="1" x14ac:dyDescent="0.25">
      <c r="A4454" s="553">
        <v>38014</v>
      </c>
      <c r="B4454" s="555">
        <v>2736.28</v>
      </c>
    </row>
    <row r="4455" spans="1:2" ht="16.149999999999999" customHeight="1" x14ac:dyDescent="0.25">
      <c r="A4455" s="553">
        <v>38015</v>
      </c>
      <c r="B4455" s="554">
        <v>2721.56</v>
      </c>
    </row>
    <row r="4456" spans="1:2" ht="16.149999999999999" customHeight="1" x14ac:dyDescent="0.25">
      <c r="A4456" s="553">
        <v>38016</v>
      </c>
      <c r="B4456" s="555">
        <v>2740.55</v>
      </c>
    </row>
    <row r="4457" spans="1:2" ht="16.149999999999999" customHeight="1" x14ac:dyDescent="0.25">
      <c r="A4457" s="553">
        <v>38017</v>
      </c>
      <c r="B4457" s="554">
        <v>2742.47</v>
      </c>
    </row>
    <row r="4458" spans="1:2" ht="16.149999999999999" customHeight="1" x14ac:dyDescent="0.25">
      <c r="A4458" s="553">
        <v>38018</v>
      </c>
      <c r="B4458" s="555">
        <v>2742.47</v>
      </c>
    </row>
    <row r="4459" spans="1:2" ht="16.149999999999999" customHeight="1" x14ac:dyDescent="0.25">
      <c r="A4459" s="553">
        <v>38019</v>
      </c>
      <c r="B4459" s="554">
        <v>2742.47</v>
      </c>
    </row>
    <row r="4460" spans="1:2" ht="16.149999999999999" customHeight="1" x14ac:dyDescent="0.25">
      <c r="A4460" s="553">
        <v>38020</v>
      </c>
      <c r="B4460" s="555">
        <v>2738.15</v>
      </c>
    </row>
    <row r="4461" spans="1:2" ht="16.149999999999999" customHeight="1" x14ac:dyDescent="0.25">
      <c r="A4461" s="553">
        <v>38021</v>
      </c>
      <c r="B4461" s="554">
        <v>2747.28</v>
      </c>
    </row>
    <row r="4462" spans="1:2" ht="16.149999999999999" customHeight="1" x14ac:dyDescent="0.25">
      <c r="A4462" s="553">
        <v>38022</v>
      </c>
      <c r="B4462" s="555">
        <v>2750.67</v>
      </c>
    </row>
    <row r="4463" spans="1:2" ht="16.149999999999999" customHeight="1" x14ac:dyDescent="0.25">
      <c r="A4463" s="553">
        <v>38023</v>
      </c>
      <c r="B4463" s="554">
        <v>2748.9</v>
      </c>
    </row>
    <row r="4464" spans="1:2" ht="16.149999999999999" customHeight="1" x14ac:dyDescent="0.25">
      <c r="A4464" s="553">
        <v>38024</v>
      </c>
      <c r="B4464" s="555">
        <v>2757.14</v>
      </c>
    </row>
    <row r="4465" spans="1:2" ht="16.149999999999999" customHeight="1" x14ac:dyDescent="0.25">
      <c r="A4465" s="553">
        <v>38025</v>
      </c>
      <c r="B4465" s="554">
        <v>2757.14</v>
      </c>
    </row>
    <row r="4466" spans="1:2" ht="16.149999999999999" customHeight="1" x14ac:dyDescent="0.25">
      <c r="A4466" s="553">
        <v>38026</v>
      </c>
      <c r="B4466" s="555">
        <v>2757.14</v>
      </c>
    </row>
    <row r="4467" spans="1:2" ht="16.149999999999999" customHeight="1" x14ac:dyDescent="0.25">
      <c r="A4467" s="553">
        <v>38027</v>
      </c>
      <c r="B4467" s="554">
        <v>2741.17</v>
      </c>
    </row>
    <row r="4468" spans="1:2" ht="16.149999999999999" customHeight="1" x14ac:dyDescent="0.25">
      <c r="A4468" s="553">
        <v>38028</v>
      </c>
      <c r="B4468" s="555">
        <v>2735.5</v>
      </c>
    </row>
    <row r="4469" spans="1:2" ht="16.149999999999999" customHeight="1" x14ac:dyDescent="0.25">
      <c r="A4469" s="553">
        <v>38029</v>
      </c>
      <c r="B4469" s="554">
        <v>2736.94</v>
      </c>
    </row>
    <row r="4470" spans="1:2" ht="16.149999999999999" customHeight="1" x14ac:dyDescent="0.25">
      <c r="A4470" s="553">
        <v>38030</v>
      </c>
      <c r="B4470" s="555">
        <v>2736.42</v>
      </c>
    </row>
    <row r="4471" spans="1:2" ht="16.149999999999999" customHeight="1" x14ac:dyDescent="0.25">
      <c r="A4471" s="553">
        <v>38031</v>
      </c>
      <c r="B4471" s="554">
        <v>2724.36</v>
      </c>
    </row>
    <row r="4472" spans="1:2" ht="16.149999999999999" customHeight="1" x14ac:dyDescent="0.25">
      <c r="A4472" s="553">
        <v>38032</v>
      </c>
      <c r="B4472" s="555">
        <v>2724.36</v>
      </c>
    </row>
    <row r="4473" spans="1:2" ht="16.149999999999999" customHeight="1" x14ac:dyDescent="0.25">
      <c r="A4473" s="553">
        <v>38033</v>
      </c>
      <c r="B4473" s="554">
        <v>2724.36</v>
      </c>
    </row>
    <row r="4474" spans="1:2" ht="16.149999999999999" customHeight="1" x14ac:dyDescent="0.25">
      <c r="A4474" s="553">
        <v>38034</v>
      </c>
      <c r="B4474" s="555">
        <v>2724.36</v>
      </c>
    </row>
    <row r="4475" spans="1:2" ht="16.149999999999999" customHeight="1" x14ac:dyDescent="0.25">
      <c r="A4475" s="553">
        <v>38035</v>
      </c>
      <c r="B4475" s="554">
        <v>2715.2</v>
      </c>
    </row>
    <row r="4476" spans="1:2" ht="16.149999999999999" customHeight="1" x14ac:dyDescent="0.25">
      <c r="A4476" s="553">
        <v>38036</v>
      </c>
      <c r="B4476" s="555">
        <v>2697.66</v>
      </c>
    </row>
    <row r="4477" spans="1:2" ht="16.149999999999999" customHeight="1" x14ac:dyDescent="0.25">
      <c r="A4477" s="553">
        <v>38037</v>
      </c>
      <c r="B4477" s="554">
        <v>2693.84</v>
      </c>
    </row>
    <row r="4478" spans="1:2" ht="16.149999999999999" customHeight="1" x14ac:dyDescent="0.25">
      <c r="A4478" s="553">
        <v>38038</v>
      </c>
      <c r="B4478" s="555">
        <v>2700.19</v>
      </c>
    </row>
    <row r="4479" spans="1:2" ht="16.149999999999999" customHeight="1" x14ac:dyDescent="0.25">
      <c r="A4479" s="553">
        <v>38039</v>
      </c>
      <c r="B4479" s="554">
        <v>2700.19</v>
      </c>
    </row>
    <row r="4480" spans="1:2" ht="16.149999999999999" customHeight="1" x14ac:dyDescent="0.25">
      <c r="A4480" s="553">
        <v>38040</v>
      </c>
      <c r="B4480" s="555">
        <v>2700.19</v>
      </c>
    </row>
    <row r="4481" spans="1:2" ht="16.149999999999999" customHeight="1" x14ac:dyDescent="0.25">
      <c r="A4481" s="553">
        <v>38041</v>
      </c>
      <c r="B4481" s="554">
        <v>2665.83</v>
      </c>
    </row>
    <row r="4482" spans="1:2" ht="16.149999999999999" customHeight="1" x14ac:dyDescent="0.25">
      <c r="A4482" s="553">
        <v>38042</v>
      </c>
      <c r="B4482" s="555">
        <v>2651.94</v>
      </c>
    </row>
    <row r="4483" spans="1:2" ht="16.149999999999999" customHeight="1" x14ac:dyDescent="0.25">
      <c r="A4483" s="553">
        <v>38043</v>
      </c>
      <c r="B4483" s="554">
        <v>2664.3</v>
      </c>
    </row>
    <row r="4484" spans="1:2" ht="16.149999999999999" customHeight="1" x14ac:dyDescent="0.25">
      <c r="A4484" s="553">
        <v>38044</v>
      </c>
      <c r="B4484" s="555">
        <v>2686.54</v>
      </c>
    </row>
    <row r="4485" spans="1:2" ht="16.149999999999999" customHeight="1" x14ac:dyDescent="0.25">
      <c r="A4485" s="553">
        <v>38045</v>
      </c>
      <c r="B4485" s="554">
        <v>2682.34</v>
      </c>
    </row>
    <row r="4486" spans="1:2" ht="16.149999999999999" customHeight="1" x14ac:dyDescent="0.25">
      <c r="A4486" s="553">
        <v>38046</v>
      </c>
      <c r="B4486" s="555">
        <v>2682.34</v>
      </c>
    </row>
    <row r="4487" spans="1:2" ht="16.149999999999999" customHeight="1" x14ac:dyDescent="0.25">
      <c r="A4487" s="553">
        <v>38047</v>
      </c>
      <c r="B4487" s="554">
        <v>2682.34</v>
      </c>
    </row>
    <row r="4488" spans="1:2" ht="16.149999999999999" customHeight="1" x14ac:dyDescent="0.25">
      <c r="A4488" s="553">
        <v>38048</v>
      </c>
      <c r="B4488" s="555">
        <v>2662.81</v>
      </c>
    </row>
    <row r="4489" spans="1:2" ht="16.149999999999999" customHeight="1" x14ac:dyDescent="0.25">
      <c r="A4489" s="553">
        <v>38049</v>
      </c>
      <c r="B4489" s="554">
        <v>2660.42</v>
      </c>
    </row>
    <row r="4490" spans="1:2" ht="16.149999999999999" customHeight="1" x14ac:dyDescent="0.25">
      <c r="A4490" s="553">
        <v>38050</v>
      </c>
      <c r="B4490" s="555">
        <v>2670.97</v>
      </c>
    </row>
    <row r="4491" spans="1:2" ht="16.149999999999999" customHeight="1" x14ac:dyDescent="0.25">
      <c r="A4491" s="553">
        <v>38051</v>
      </c>
      <c r="B4491" s="554">
        <v>2676.41</v>
      </c>
    </row>
    <row r="4492" spans="1:2" ht="16.149999999999999" customHeight="1" x14ac:dyDescent="0.25">
      <c r="A4492" s="553">
        <v>38052</v>
      </c>
      <c r="B4492" s="555">
        <v>2673.29</v>
      </c>
    </row>
    <row r="4493" spans="1:2" ht="16.149999999999999" customHeight="1" x14ac:dyDescent="0.25">
      <c r="A4493" s="553">
        <v>38053</v>
      </c>
      <c r="B4493" s="554">
        <v>2673.29</v>
      </c>
    </row>
    <row r="4494" spans="1:2" ht="16.149999999999999" customHeight="1" x14ac:dyDescent="0.25">
      <c r="A4494" s="553">
        <v>38054</v>
      </c>
      <c r="B4494" s="555">
        <v>2673.29</v>
      </c>
    </row>
    <row r="4495" spans="1:2" ht="16.149999999999999" customHeight="1" x14ac:dyDescent="0.25">
      <c r="A4495" s="553">
        <v>38055</v>
      </c>
      <c r="B4495" s="554">
        <v>2675.65</v>
      </c>
    </row>
    <row r="4496" spans="1:2" ht="16.149999999999999" customHeight="1" x14ac:dyDescent="0.25">
      <c r="A4496" s="553">
        <v>38056</v>
      </c>
      <c r="B4496" s="555">
        <v>2679.22</v>
      </c>
    </row>
    <row r="4497" spans="1:2" ht="16.149999999999999" customHeight="1" x14ac:dyDescent="0.25">
      <c r="A4497" s="553">
        <v>38057</v>
      </c>
      <c r="B4497" s="554">
        <v>2685.17</v>
      </c>
    </row>
    <row r="4498" spans="1:2" ht="16.149999999999999" customHeight="1" x14ac:dyDescent="0.25">
      <c r="A4498" s="553">
        <v>38058</v>
      </c>
      <c r="B4498" s="555">
        <v>2683.08</v>
      </c>
    </row>
    <row r="4499" spans="1:2" ht="16.149999999999999" customHeight="1" x14ac:dyDescent="0.25">
      <c r="A4499" s="553">
        <v>38059</v>
      </c>
      <c r="B4499" s="554">
        <v>2669.48</v>
      </c>
    </row>
    <row r="4500" spans="1:2" ht="16.149999999999999" customHeight="1" x14ac:dyDescent="0.25">
      <c r="A4500" s="553">
        <v>38060</v>
      </c>
      <c r="B4500" s="555">
        <v>2669.48</v>
      </c>
    </row>
    <row r="4501" spans="1:2" ht="16.149999999999999" customHeight="1" x14ac:dyDescent="0.25">
      <c r="A4501" s="553">
        <v>38061</v>
      </c>
      <c r="B4501" s="554">
        <v>2669.48</v>
      </c>
    </row>
    <row r="4502" spans="1:2" ht="16.149999999999999" customHeight="1" x14ac:dyDescent="0.25">
      <c r="A4502" s="553">
        <v>38062</v>
      </c>
      <c r="B4502" s="555">
        <v>2661.45</v>
      </c>
    </row>
    <row r="4503" spans="1:2" ht="16.149999999999999" customHeight="1" x14ac:dyDescent="0.25">
      <c r="A4503" s="553">
        <v>38063</v>
      </c>
      <c r="B4503" s="554">
        <v>2648.97</v>
      </c>
    </row>
    <row r="4504" spans="1:2" ht="16.149999999999999" customHeight="1" x14ac:dyDescent="0.25">
      <c r="A4504" s="553">
        <v>38064</v>
      </c>
      <c r="B4504" s="555">
        <v>2650.21</v>
      </c>
    </row>
    <row r="4505" spans="1:2" ht="16.149999999999999" customHeight="1" x14ac:dyDescent="0.25">
      <c r="A4505" s="553">
        <v>38065</v>
      </c>
      <c r="B4505" s="554">
        <v>2669.07</v>
      </c>
    </row>
    <row r="4506" spans="1:2" ht="16.149999999999999" customHeight="1" x14ac:dyDescent="0.25">
      <c r="A4506" s="553">
        <v>38066</v>
      </c>
      <c r="B4506" s="555">
        <v>2669.39</v>
      </c>
    </row>
    <row r="4507" spans="1:2" ht="16.149999999999999" customHeight="1" x14ac:dyDescent="0.25">
      <c r="A4507" s="553">
        <v>38067</v>
      </c>
      <c r="B4507" s="554">
        <v>2669.39</v>
      </c>
    </row>
    <row r="4508" spans="1:2" ht="16.149999999999999" customHeight="1" x14ac:dyDescent="0.25">
      <c r="A4508" s="553">
        <v>38068</v>
      </c>
      <c r="B4508" s="555">
        <v>2669.39</v>
      </c>
    </row>
    <row r="4509" spans="1:2" ht="16.149999999999999" customHeight="1" x14ac:dyDescent="0.25">
      <c r="A4509" s="553">
        <v>38069</v>
      </c>
      <c r="B4509" s="554">
        <v>2669.39</v>
      </c>
    </row>
    <row r="4510" spans="1:2" ht="16.149999999999999" customHeight="1" x14ac:dyDescent="0.25">
      <c r="A4510" s="553">
        <v>38070</v>
      </c>
      <c r="B4510" s="555">
        <v>2664.5</v>
      </c>
    </row>
    <row r="4511" spans="1:2" ht="16.149999999999999" customHeight="1" x14ac:dyDescent="0.25">
      <c r="A4511" s="553">
        <v>38071</v>
      </c>
      <c r="B4511" s="554">
        <v>2667.05</v>
      </c>
    </row>
    <row r="4512" spans="1:2" ht="16.149999999999999" customHeight="1" x14ac:dyDescent="0.25">
      <c r="A4512" s="553">
        <v>38072</v>
      </c>
      <c r="B4512" s="555">
        <v>2679.33</v>
      </c>
    </row>
    <row r="4513" spans="1:2" ht="16.149999999999999" customHeight="1" x14ac:dyDescent="0.25">
      <c r="A4513" s="553">
        <v>38073</v>
      </c>
      <c r="B4513" s="554">
        <v>2673.68</v>
      </c>
    </row>
    <row r="4514" spans="1:2" ht="16.149999999999999" customHeight="1" x14ac:dyDescent="0.25">
      <c r="A4514" s="553">
        <v>38074</v>
      </c>
      <c r="B4514" s="555">
        <v>2673.68</v>
      </c>
    </row>
    <row r="4515" spans="1:2" ht="16.149999999999999" customHeight="1" x14ac:dyDescent="0.25">
      <c r="A4515" s="553">
        <v>38075</v>
      </c>
      <c r="B4515" s="554">
        <v>2673.68</v>
      </c>
    </row>
    <row r="4516" spans="1:2" ht="16.149999999999999" customHeight="1" x14ac:dyDescent="0.25">
      <c r="A4516" s="553">
        <v>38076</v>
      </c>
      <c r="B4516" s="555">
        <v>2676.93</v>
      </c>
    </row>
    <row r="4517" spans="1:2" ht="16.149999999999999" customHeight="1" x14ac:dyDescent="0.25">
      <c r="A4517" s="553">
        <v>38077</v>
      </c>
      <c r="B4517" s="554">
        <v>2678.16</v>
      </c>
    </row>
    <row r="4518" spans="1:2" ht="16.149999999999999" customHeight="1" x14ac:dyDescent="0.25">
      <c r="A4518" s="553">
        <v>38078</v>
      </c>
      <c r="B4518" s="555">
        <v>2682.09</v>
      </c>
    </row>
    <row r="4519" spans="1:2" ht="16.149999999999999" customHeight="1" x14ac:dyDescent="0.25">
      <c r="A4519" s="553">
        <v>38079</v>
      </c>
      <c r="B4519" s="554">
        <v>2671.01</v>
      </c>
    </row>
    <row r="4520" spans="1:2" ht="16.149999999999999" customHeight="1" x14ac:dyDescent="0.25">
      <c r="A4520" s="553">
        <v>38080</v>
      </c>
      <c r="B4520" s="555">
        <v>2666.55</v>
      </c>
    </row>
    <row r="4521" spans="1:2" ht="16.149999999999999" customHeight="1" x14ac:dyDescent="0.25">
      <c r="A4521" s="553">
        <v>38081</v>
      </c>
      <c r="B4521" s="554">
        <v>2666.55</v>
      </c>
    </row>
    <row r="4522" spans="1:2" ht="16.149999999999999" customHeight="1" x14ac:dyDescent="0.25">
      <c r="A4522" s="553">
        <v>38082</v>
      </c>
      <c r="B4522" s="555">
        <v>2666.55</v>
      </c>
    </row>
    <row r="4523" spans="1:2" ht="16.149999999999999" customHeight="1" x14ac:dyDescent="0.25">
      <c r="A4523" s="553">
        <v>38083</v>
      </c>
      <c r="B4523" s="554">
        <v>2667.06</v>
      </c>
    </row>
    <row r="4524" spans="1:2" ht="16.149999999999999" customHeight="1" x14ac:dyDescent="0.25">
      <c r="A4524" s="553">
        <v>38084</v>
      </c>
      <c r="B4524" s="555">
        <v>2663.05</v>
      </c>
    </row>
    <row r="4525" spans="1:2" ht="16.149999999999999" customHeight="1" x14ac:dyDescent="0.25">
      <c r="A4525" s="553">
        <v>38085</v>
      </c>
      <c r="B4525" s="554">
        <v>2659.05</v>
      </c>
    </row>
    <row r="4526" spans="1:2" ht="16.149999999999999" customHeight="1" x14ac:dyDescent="0.25">
      <c r="A4526" s="553">
        <v>38086</v>
      </c>
      <c r="B4526" s="555">
        <v>2659.05</v>
      </c>
    </row>
    <row r="4527" spans="1:2" ht="16.149999999999999" customHeight="1" x14ac:dyDescent="0.25">
      <c r="A4527" s="553">
        <v>38087</v>
      </c>
      <c r="B4527" s="554">
        <v>2659.05</v>
      </c>
    </row>
    <row r="4528" spans="1:2" ht="16.149999999999999" customHeight="1" x14ac:dyDescent="0.25">
      <c r="A4528" s="553">
        <v>38088</v>
      </c>
      <c r="B4528" s="555">
        <v>2659.05</v>
      </c>
    </row>
    <row r="4529" spans="1:2" ht="16.149999999999999" customHeight="1" x14ac:dyDescent="0.25">
      <c r="A4529" s="553">
        <v>38089</v>
      </c>
      <c r="B4529" s="554">
        <v>2659.05</v>
      </c>
    </row>
    <row r="4530" spans="1:2" ht="16.149999999999999" customHeight="1" x14ac:dyDescent="0.25">
      <c r="A4530" s="553">
        <v>38090</v>
      </c>
      <c r="B4530" s="555">
        <v>2648.8</v>
      </c>
    </row>
    <row r="4531" spans="1:2" ht="16.149999999999999" customHeight="1" x14ac:dyDescent="0.25">
      <c r="A4531" s="553">
        <v>38091</v>
      </c>
      <c r="B4531" s="554">
        <v>2642.55</v>
      </c>
    </row>
    <row r="4532" spans="1:2" ht="16.149999999999999" customHeight="1" x14ac:dyDescent="0.25">
      <c r="A4532" s="553">
        <v>38092</v>
      </c>
      <c r="B4532" s="555">
        <v>2631.72</v>
      </c>
    </row>
    <row r="4533" spans="1:2" ht="16.149999999999999" customHeight="1" x14ac:dyDescent="0.25">
      <c r="A4533" s="553">
        <v>38093</v>
      </c>
      <c r="B4533" s="554">
        <v>2619.59</v>
      </c>
    </row>
    <row r="4534" spans="1:2" ht="16.149999999999999" customHeight="1" x14ac:dyDescent="0.25">
      <c r="A4534" s="553">
        <v>38094</v>
      </c>
      <c r="B4534" s="555">
        <v>2620.19</v>
      </c>
    </row>
    <row r="4535" spans="1:2" ht="16.149999999999999" customHeight="1" x14ac:dyDescent="0.25">
      <c r="A4535" s="553">
        <v>38095</v>
      </c>
      <c r="B4535" s="554">
        <v>2620.19</v>
      </c>
    </row>
    <row r="4536" spans="1:2" ht="16.149999999999999" customHeight="1" x14ac:dyDescent="0.25">
      <c r="A4536" s="553">
        <v>38096</v>
      </c>
      <c r="B4536" s="555">
        <v>2620.19</v>
      </c>
    </row>
    <row r="4537" spans="1:2" ht="16.149999999999999" customHeight="1" x14ac:dyDescent="0.25">
      <c r="A4537" s="553">
        <v>38097</v>
      </c>
      <c r="B4537" s="554">
        <v>2612.3000000000002</v>
      </c>
    </row>
    <row r="4538" spans="1:2" ht="16.149999999999999" customHeight="1" x14ac:dyDescent="0.25">
      <c r="A4538" s="553">
        <v>38098</v>
      </c>
      <c r="B4538" s="555">
        <v>2620.94</v>
      </c>
    </row>
    <row r="4539" spans="1:2" ht="16.149999999999999" customHeight="1" x14ac:dyDescent="0.25">
      <c r="A4539" s="553">
        <v>38099</v>
      </c>
      <c r="B4539" s="554">
        <v>2628.19</v>
      </c>
    </row>
    <row r="4540" spans="1:2" ht="16.149999999999999" customHeight="1" x14ac:dyDescent="0.25">
      <c r="A4540" s="553">
        <v>38100</v>
      </c>
      <c r="B4540" s="555">
        <v>2618.21</v>
      </c>
    </row>
    <row r="4541" spans="1:2" ht="16.149999999999999" customHeight="1" x14ac:dyDescent="0.25">
      <c r="A4541" s="553">
        <v>38101</v>
      </c>
      <c r="B4541" s="554">
        <v>2622.74</v>
      </c>
    </row>
    <row r="4542" spans="1:2" ht="16.149999999999999" customHeight="1" x14ac:dyDescent="0.25">
      <c r="A4542" s="553">
        <v>38102</v>
      </c>
      <c r="B4542" s="555">
        <v>2622.74</v>
      </c>
    </row>
    <row r="4543" spans="1:2" ht="16.149999999999999" customHeight="1" x14ac:dyDescent="0.25">
      <c r="A4543" s="553">
        <v>38103</v>
      </c>
      <c r="B4543" s="554">
        <v>2622.74</v>
      </c>
    </row>
    <row r="4544" spans="1:2" ht="16.149999999999999" customHeight="1" x14ac:dyDescent="0.25">
      <c r="A4544" s="553">
        <v>38104</v>
      </c>
      <c r="B4544" s="555">
        <v>2613.94</v>
      </c>
    </row>
    <row r="4545" spans="1:2" ht="16.149999999999999" customHeight="1" x14ac:dyDescent="0.25">
      <c r="A4545" s="553">
        <v>38105</v>
      </c>
      <c r="B4545" s="554">
        <v>2620.9699999999998</v>
      </c>
    </row>
    <row r="4546" spans="1:2" ht="16.149999999999999" customHeight="1" x14ac:dyDescent="0.25">
      <c r="A4546" s="553">
        <v>38106</v>
      </c>
      <c r="B4546" s="555">
        <v>2635.96</v>
      </c>
    </row>
    <row r="4547" spans="1:2" ht="16.149999999999999" customHeight="1" x14ac:dyDescent="0.25">
      <c r="A4547" s="553">
        <v>38107</v>
      </c>
      <c r="B4547" s="554">
        <v>2646.99</v>
      </c>
    </row>
    <row r="4548" spans="1:2" ht="16.149999999999999" customHeight="1" x14ac:dyDescent="0.25">
      <c r="A4548" s="553">
        <v>38108</v>
      </c>
      <c r="B4548" s="555">
        <v>2655.18</v>
      </c>
    </row>
    <row r="4549" spans="1:2" ht="16.149999999999999" customHeight="1" x14ac:dyDescent="0.25">
      <c r="A4549" s="553">
        <v>38109</v>
      </c>
      <c r="B4549" s="554">
        <v>2655.18</v>
      </c>
    </row>
    <row r="4550" spans="1:2" ht="16.149999999999999" customHeight="1" x14ac:dyDescent="0.25">
      <c r="A4550" s="553">
        <v>38110</v>
      </c>
      <c r="B4550" s="555">
        <v>2655.18</v>
      </c>
    </row>
    <row r="4551" spans="1:2" ht="16.149999999999999" customHeight="1" x14ac:dyDescent="0.25">
      <c r="A4551" s="553">
        <v>38111</v>
      </c>
      <c r="B4551" s="554">
        <v>2670.92</v>
      </c>
    </row>
    <row r="4552" spans="1:2" ht="16.149999999999999" customHeight="1" x14ac:dyDescent="0.25">
      <c r="A4552" s="553">
        <v>38112</v>
      </c>
      <c r="B4552" s="555">
        <v>2664.79</v>
      </c>
    </row>
    <row r="4553" spans="1:2" ht="16.149999999999999" customHeight="1" x14ac:dyDescent="0.25">
      <c r="A4553" s="553">
        <v>38113</v>
      </c>
      <c r="B4553" s="554">
        <v>2658.43</v>
      </c>
    </row>
    <row r="4554" spans="1:2" ht="16.149999999999999" customHeight="1" x14ac:dyDescent="0.25">
      <c r="A4554" s="553">
        <v>38114</v>
      </c>
      <c r="B4554" s="555">
        <v>2690.68</v>
      </c>
    </row>
    <row r="4555" spans="1:2" ht="16.149999999999999" customHeight="1" x14ac:dyDescent="0.25">
      <c r="A4555" s="553">
        <v>38115</v>
      </c>
      <c r="B4555" s="554">
        <v>2708.02</v>
      </c>
    </row>
    <row r="4556" spans="1:2" ht="16.149999999999999" customHeight="1" x14ac:dyDescent="0.25">
      <c r="A4556" s="553">
        <v>38116</v>
      </c>
      <c r="B4556" s="555">
        <v>2708.02</v>
      </c>
    </row>
    <row r="4557" spans="1:2" ht="16.149999999999999" customHeight="1" x14ac:dyDescent="0.25">
      <c r="A4557" s="553">
        <v>38117</v>
      </c>
      <c r="B4557" s="554">
        <v>2708.02</v>
      </c>
    </row>
    <row r="4558" spans="1:2" ht="16.149999999999999" customHeight="1" x14ac:dyDescent="0.25">
      <c r="A4558" s="553">
        <v>38118</v>
      </c>
      <c r="B4558" s="555">
        <v>2731.79</v>
      </c>
    </row>
    <row r="4559" spans="1:2" ht="16.149999999999999" customHeight="1" x14ac:dyDescent="0.25">
      <c r="A4559" s="553">
        <v>38119</v>
      </c>
      <c r="B4559" s="554">
        <v>2729.54</v>
      </c>
    </row>
    <row r="4560" spans="1:2" ht="16.149999999999999" customHeight="1" x14ac:dyDescent="0.25">
      <c r="A4560" s="553">
        <v>38120</v>
      </c>
      <c r="B4560" s="555">
        <v>2729.01</v>
      </c>
    </row>
    <row r="4561" spans="1:2" ht="16.149999999999999" customHeight="1" x14ac:dyDescent="0.25">
      <c r="A4561" s="553">
        <v>38121</v>
      </c>
      <c r="B4561" s="554">
        <v>2741.66</v>
      </c>
    </row>
    <row r="4562" spans="1:2" ht="16.149999999999999" customHeight="1" x14ac:dyDescent="0.25">
      <c r="A4562" s="553">
        <v>38122</v>
      </c>
      <c r="B4562" s="555">
        <v>2719.89</v>
      </c>
    </row>
    <row r="4563" spans="1:2" ht="16.149999999999999" customHeight="1" x14ac:dyDescent="0.25">
      <c r="A4563" s="553">
        <v>38123</v>
      </c>
      <c r="B4563" s="554">
        <v>2719.89</v>
      </c>
    </row>
    <row r="4564" spans="1:2" ht="16.149999999999999" customHeight="1" x14ac:dyDescent="0.25">
      <c r="A4564" s="553">
        <v>38124</v>
      </c>
      <c r="B4564" s="555">
        <v>2719.89</v>
      </c>
    </row>
    <row r="4565" spans="1:2" ht="16.149999999999999" customHeight="1" x14ac:dyDescent="0.25">
      <c r="A4565" s="553">
        <v>38125</v>
      </c>
      <c r="B4565" s="554">
        <v>2713.3</v>
      </c>
    </row>
    <row r="4566" spans="1:2" ht="16.149999999999999" customHeight="1" x14ac:dyDescent="0.25">
      <c r="A4566" s="553">
        <v>38126</v>
      </c>
      <c r="B4566" s="555">
        <v>2725.45</v>
      </c>
    </row>
    <row r="4567" spans="1:2" ht="16.149999999999999" customHeight="1" x14ac:dyDescent="0.25">
      <c r="A4567" s="553">
        <v>38127</v>
      </c>
      <c r="B4567" s="554">
        <v>2737.55</v>
      </c>
    </row>
    <row r="4568" spans="1:2" ht="16.149999999999999" customHeight="1" x14ac:dyDescent="0.25">
      <c r="A4568" s="553">
        <v>38128</v>
      </c>
      <c r="B4568" s="555">
        <v>2759.79</v>
      </c>
    </row>
    <row r="4569" spans="1:2" ht="16.149999999999999" customHeight="1" x14ac:dyDescent="0.25">
      <c r="A4569" s="553">
        <v>38129</v>
      </c>
      <c r="B4569" s="554">
        <v>2766.83</v>
      </c>
    </row>
    <row r="4570" spans="1:2" ht="16.149999999999999" customHeight="1" x14ac:dyDescent="0.25">
      <c r="A4570" s="553">
        <v>38130</v>
      </c>
      <c r="B4570" s="555">
        <v>2766.83</v>
      </c>
    </row>
    <row r="4571" spans="1:2" ht="16.149999999999999" customHeight="1" x14ac:dyDescent="0.25">
      <c r="A4571" s="553">
        <v>38131</v>
      </c>
      <c r="B4571" s="554">
        <v>2766.83</v>
      </c>
    </row>
    <row r="4572" spans="1:2" ht="16.149999999999999" customHeight="1" x14ac:dyDescent="0.25">
      <c r="A4572" s="553">
        <v>38132</v>
      </c>
      <c r="B4572" s="555">
        <v>2766.83</v>
      </c>
    </row>
    <row r="4573" spans="1:2" ht="16.149999999999999" customHeight="1" x14ac:dyDescent="0.25">
      <c r="A4573" s="553">
        <v>38133</v>
      </c>
      <c r="B4573" s="554">
        <v>2760.06</v>
      </c>
    </row>
    <row r="4574" spans="1:2" ht="16.149999999999999" customHeight="1" x14ac:dyDescent="0.25">
      <c r="A4574" s="553">
        <v>38134</v>
      </c>
      <c r="B4574" s="555">
        <v>2754.83</v>
      </c>
    </row>
    <row r="4575" spans="1:2" ht="16.149999999999999" customHeight="1" x14ac:dyDescent="0.25">
      <c r="A4575" s="553">
        <v>38135</v>
      </c>
      <c r="B4575" s="554">
        <v>2745.91</v>
      </c>
    </row>
    <row r="4576" spans="1:2" ht="16.149999999999999" customHeight="1" x14ac:dyDescent="0.25">
      <c r="A4576" s="553">
        <v>38136</v>
      </c>
      <c r="B4576" s="555">
        <v>2724.92</v>
      </c>
    </row>
    <row r="4577" spans="1:2" ht="16.149999999999999" customHeight="1" x14ac:dyDescent="0.25">
      <c r="A4577" s="553">
        <v>38137</v>
      </c>
      <c r="B4577" s="554">
        <v>2724.92</v>
      </c>
    </row>
    <row r="4578" spans="1:2" ht="16.149999999999999" customHeight="1" x14ac:dyDescent="0.25">
      <c r="A4578" s="553">
        <v>38138</v>
      </c>
      <c r="B4578" s="555">
        <v>2724.92</v>
      </c>
    </row>
    <row r="4579" spans="1:2" ht="16.149999999999999" customHeight="1" x14ac:dyDescent="0.25">
      <c r="A4579" s="553">
        <v>38139</v>
      </c>
      <c r="B4579" s="554">
        <v>2724.92</v>
      </c>
    </row>
    <row r="4580" spans="1:2" ht="16.149999999999999" customHeight="1" x14ac:dyDescent="0.25">
      <c r="A4580" s="553">
        <v>38140</v>
      </c>
      <c r="B4580" s="555">
        <v>2736.39</v>
      </c>
    </row>
    <row r="4581" spans="1:2" ht="16.149999999999999" customHeight="1" x14ac:dyDescent="0.25">
      <c r="A4581" s="553">
        <v>38141</v>
      </c>
      <c r="B4581" s="554">
        <v>2727.68</v>
      </c>
    </row>
    <row r="4582" spans="1:2" ht="16.149999999999999" customHeight="1" x14ac:dyDescent="0.25">
      <c r="A4582" s="553">
        <v>38142</v>
      </c>
      <c r="B4582" s="555">
        <v>2722.69</v>
      </c>
    </row>
    <row r="4583" spans="1:2" ht="16.149999999999999" customHeight="1" x14ac:dyDescent="0.25">
      <c r="A4583" s="553">
        <v>38143</v>
      </c>
      <c r="B4583" s="554">
        <v>2715.37</v>
      </c>
    </row>
    <row r="4584" spans="1:2" ht="16.149999999999999" customHeight="1" x14ac:dyDescent="0.25">
      <c r="A4584" s="553">
        <v>38144</v>
      </c>
      <c r="B4584" s="555">
        <v>2715.37</v>
      </c>
    </row>
    <row r="4585" spans="1:2" ht="16.149999999999999" customHeight="1" x14ac:dyDescent="0.25">
      <c r="A4585" s="553">
        <v>38145</v>
      </c>
      <c r="B4585" s="554">
        <v>2715.37</v>
      </c>
    </row>
    <row r="4586" spans="1:2" ht="16.149999999999999" customHeight="1" x14ac:dyDescent="0.25">
      <c r="A4586" s="553">
        <v>38146</v>
      </c>
      <c r="B4586" s="555">
        <v>2707.33</v>
      </c>
    </row>
    <row r="4587" spans="1:2" ht="16.149999999999999" customHeight="1" x14ac:dyDescent="0.25">
      <c r="A4587" s="553">
        <v>38147</v>
      </c>
      <c r="B4587" s="554">
        <v>2705.97</v>
      </c>
    </row>
    <row r="4588" spans="1:2" ht="16.149999999999999" customHeight="1" x14ac:dyDescent="0.25">
      <c r="A4588" s="553">
        <v>38148</v>
      </c>
      <c r="B4588" s="555">
        <v>2719.34</v>
      </c>
    </row>
    <row r="4589" spans="1:2" ht="16.149999999999999" customHeight="1" x14ac:dyDescent="0.25">
      <c r="A4589" s="553">
        <v>38149</v>
      </c>
      <c r="B4589" s="554">
        <v>2732.4</v>
      </c>
    </row>
    <row r="4590" spans="1:2" ht="16.149999999999999" customHeight="1" x14ac:dyDescent="0.25">
      <c r="A4590" s="553">
        <v>38150</v>
      </c>
      <c r="B4590" s="555">
        <v>2734.94</v>
      </c>
    </row>
    <row r="4591" spans="1:2" ht="16.149999999999999" customHeight="1" x14ac:dyDescent="0.25">
      <c r="A4591" s="553">
        <v>38151</v>
      </c>
      <c r="B4591" s="554">
        <v>2734.94</v>
      </c>
    </row>
    <row r="4592" spans="1:2" ht="16.149999999999999" customHeight="1" x14ac:dyDescent="0.25">
      <c r="A4592" s="553">
        <v>38152</v>
      </c>
      <c r="B4592" s="555">
        <v>2734.94</v>
      </c>
    </row>
    <row r="4593" spans="1:2" ht="16.149999999999999" customHeight="1" x14ac:dyDescent="0.25">
      <c r="A4593" s="553">
        <v>38153</v>
      </c>
      <c r="B4593" s="554">
        <v>2734.94</v>
      </c>
    </row>
    <row r="4594" spans="1:2" ht="16.149999999999999" customHeight="1" x14ac:dyDescent="0.25">
      <c r="A4594" s="553">
        <v>38154</v>
      </c>
      <c r="B4594" s="555">
        <v>2735.05</v>
      </c>
    </row>
    <row r="4595" spans="1:2" ht="16.149999999999999" customHeight="1" x14ac:dyDescent="0.25">
      <c r="A4595" s="553">
        <v>38155</v>
      </c>
      <c r="B4595" s="554">
        <v>2725.87</v>
      </c>
    </row>
    <row r="4596" spans="1:2" ht="16.149999999999999" customHeight="1" x14ac:dyDescent="0.25">
      <c r="A4596" s="553">
        <v>38156</v>
      </c>
      <c r="B4596" s="555">
        <v>2713.07</v>
      </c>
    </row>
    <row r="4597" spans="1:2" ht="16.149999999999999" customHeight="1" x14ac:dyDescent="0.25">
      <c r="A4597" s="553">
        <v>38157</v>
      </c>
      <c r="B4597" s="554">
        <v>2710.99</v>
      </c>
    </row>
    <row r="4598" spans="1:2" ht="16.149999999999999" customHeight="1" x14ac:dyDescent="0.25">
      <c r="A4598" s="553">
        <v>38158</v>
      </c>
      <c r="B4598" s="555">
        <v>2710.99</v>
      </c>
    </row>
    <row r="4599" spans="1:2" ht="16.149999999999999" customHeight="1" x14ac:dyDescent="0.25">
      <c r="A4599" s="553">
        <v>38159</v>
      </c>
      <c r="B4599" s="554">
        <v>2710.99</v>
      </c>
    </row>
    <row r="4600" spans="1:2" ht="16.149999999999999" customHeight="1" x14ac:dyDescent="0.25">
      <c r="A4600" s="553">
        <v>38160</v>
      </c>
      <c r="B4600" s="555">
        <v>2710.99</v>
      </c>
    </row>
    <row r="4601" spans="1:2" ht="16.149999999999999" customHeight="1" x14ac:dyDescent="0.25">
      <c r="A4601" s="553">
        <v>38161</v>
      </c>
      <c r="B4601" s="554">
        <v>2709.3</v>
      </c>
    </row>
    <row r="4602" spans="1:2" ht="16.149999999999999" customHeight="1" x14ac:dyDescent="0.25">
      <c r="A4602" s="553">
        <v>38162</v>
      </c>
      <c r="B4602" s="555">
        <v>2715.53</v>
      </c>
    </row>
    <row r="4603" spans="1:2" ht="16.149999999999999" customHeight="1" x14ac:dyDescent="0.25">
      <c r="A4603" s="553">
        <v>38163</v>
      </c>
      <c r="B4603" s="554">
        <v>2702.6</v>
      </c>
    </row>
    <row r="4604" spans="1:2" ht="16.149999999999999" customHeight="1" x14ac:dyDescent="0.25">
      <c r="A4604" s="553">
        <v>38164</v>
      </c>
      <c r="B4604" s="555">
        <v>2697.08</v>
      </c>
    </row>
    <row r="4605" spans="1:2" ht="16.149999999999999" customHeight="1" x14ac:dyDescent="0.25">
      <c r="A4605" s="553">
        <v>38165</v>
      </c>
      <c r="B4605" s="554">
        <v>2697.08</v>
      </c>
    </row>
    <row r="4606" spans="1:2" ht="16.149999999999999" customHeight="1" x14ac:dyDescent="0.25">
      <c r="A4606" s="553">
        <v>38166</v>
      </c>
      <c r="B4606" s="555">
        <v>2697.08</v>
      </c>
    </row>
    <row r="4607" spans="1:2" ht="16.149999999999999" customHeight="1" x14ac:dyDescent="0.25">
      <c r="A4607" s="553">
        <v>38167</v>
      </c>
      <c r="B4607" s="554">
        <v>2695.02</v>
      </c>
    </row>
    <row r="4608" spans="1:2" ht="16.149999999999999" customHeight="1" x14ac:dyDescent="0.25">
      <c r="A4608" s="553">
        <v>38168</v>
      </c>
      <c r="B4608" s="555">
        <v>2699.58</v>
      </c>
    </row>
    <row r="4609" spans="1:2" ht="16.149999999999999" customHeight="1" x14ac:dyDescent="0.25">
      <c r="A4609" s="553">
        <v>38169</v>
      </c>
      <c r="B4609" s="554">
        <v>2694.09</v>
      </c>
    </row>
    <row r="4610" spans="1:2" ht="16.149999999999999" customHeight="1" x14ac:dyDescent="0.25">
      <c r="A4610" s="553">
        <v>38170</v>
      </c>
      <c r="B4610" s="555">
        <v>2682.25</v>
      </c>
    </row>
    <row r="4611" spans="1:2" ht="16.149999999999999" customHeight="1" x14ac:dyDescent="0.25">
      <c r="A4611" s="553">
        <v>38171</v>
      </c>
      <c r="B4611" s="554">
        <v>2674.1</v>
      </c>
    </row>
    <row r="4612" spans="1:2" ht="16.149999999999999" customHeight="1" x14ac:dyDescent="0.25">
      <c r="A4612" s="553">
        <v>38172</v>
      </c>
      <c r="B4612" s="555">
        <v>2674.1</v>
      </c>
    </row>
    <row r="4613" spans="1:2" ht="16.149999999999999" customHeight="1" x14ac:dyDescent="0.25">
      <c r="A4613" s="553">
        <v>38173</v>
      </c>
      <c r="B4613" s="554">
        <v>2674.1</v>
      </c>
    </row>
    <row r="4614" spans="1:2" ht="16.149999999999999" customHeight="1" x14ac:dyDescent="0.25">
      <c r="A4614" s="553">
        <v>38174</v>
      </c>
      <c r="B4614" s="555">
        <v>2674.1</v>
      </c>
    </row>
    <row r="4615" spans="1:2" ht="16.149999999999999" customHeight="1" x14ac:dyDescent="0.25">
      <c r="A4615" s="553">
        <v>38175</v>
      </c>
      <c r="B4615" s="554">
        <v>2672.95</v>
      </c>
    </row>
    <row r="4616" spans="1:2" ht="16.149999999999999" customHeight="1" x14ac:dyDescent="0.25">
      <c r="A4616" s="553">
        <v>38176</v>
      </c>
      <c r="B4616" s="555">
        <v>2675.05</v>
      </c>
    </row>
    <row r="4617" spans="1:2" ht="16.149999999999999" customHeight="1" x14ac:dyDescent="0.25">
      <c r="A4617" s="553">
        <v>38177</v>
      </c>
      <c r="B4617" s="554">
        <v>2677.42</v>
      </c>
    </row>
    <row r="4618" spans="1:2" ht="16.149999999999999" customHeight="1" x14ac:dyDescent="0.25">
      <c r="A4618" s="553">
        <v>38178</v>
      </c>
      <c r="B4618" s="555">
        <v>2668.83</v>
      </c>
    </row>
    <row r="4619" spans="1:2" ht="16.149999999999999" customHeight="1" x14ac:dyDescent="0.25">
      <c r="A4619" s="553">
        <v>38179</v>
      </c>
      <c r="B4619" s="554">
        <v>2668.83</v>
      </c>
    </row>
    <row r="4620" spans="1:2" ht="16.149999999999999" customHeight="1" x14ac:dyDescent="0.25">
      <c r="A4620" s="553">
        <v>38180</v>
      </c>
      <c r="B4620" s="555">
        <v>2668.83</v>
      </c>
    </row>
    <row r="4621" spans="1:2" ht="16.149999999999999" customHeight="1" x14ac:dyDescent="0.25">
      <c r="A4621" s="553">
        <v>38181</v>
      </c>
      <c r="B4621" s="554">
        <v>2670.01</v>
      </c>
    </row>
    <row r="4622" spans="1:2" ht="16.149999999999999" customHeight="1" x14ac:dyDescent="0.25">
      <c r="A4622" s="553">
        <v>38182</v>
      </c>
      <c r="B4622" s="555">
        <v>2674.41</v>
      </c>
    </row>
    <row r="4623" spans="1:2" ht="16.149999999999999" customHeight="1" x14ac:dyDescent="0.25">
      <c r="A4623" s="553">
        <v>38183</v>
      </c>
      <c r="B4623" s="554">
        <v>2662.19</v>
      </c>
    </row>
    <row r="4624" spans="1:2" ht="16.149999999999999" customHeight="1" x14ac:dyDescent="0.25">
      <c r="A4624" s="553">
        <v>38184</v>
      </c>
      <c r="B4624" s="555">
        <v>2642.78</v>
      </c>
    </row>
    <row r="4625" spans="1:2" ht="16.149999999999999" customHeight="1" x14ac:dyDescent="0.25">
      <c r="A4625" s="553">
        <v>38185</v>
      </c>
      <c r="B4625" s="554">
        <v>2628.3</v>
      </c>
    </row>
    <row r="4626" spans="1:2" ht="16.149999999999999" customHeight="1" x14ac:dyDescent="0.25">
      <c r="A4626" s="553">
        <v>38186</v>
      </c>
      <c r="B4626" s="555">
        <v>2628.3</v>
      </c>
    </row>
    <row r="4627" spans="1:2" ht="16.149999999999999" customHeight="1" x14ac:dyDescent="0.25">
      <c r="A4627" s="553">
        <v>38187</v>
      </c>
      <c r="B4627" s="554">
        <v>2628.3</v>
      </c>
    </row>
    <row r="4628" spans="1:2" ht="16.149999999999999" customHeight="1" x14ac:dyDescent="0.25">
      <c r="A4628" s="553">
        <v>38188</v>
      </c>
      <c r="B4628" s="555">
        <v>2632.64</v>
      </c>
    </row>
    <row r="4629" spans="1:2" ht="16.149999999999999" customHeight="1" x14ac:dyDescent="0.25">
      <c r="A4629" s="553">
        <v>38189</v>
      </c>
      <c r="B4629" s="554">
        <v>2632.64</v>
      </c>
    </row>
    <row r="4630" spans="1:2" ht="16.149999999999999" customHeight="1" x14ac:dyDescent="0.25">
      <c r="A4630" s="553">
        <v>38190</v>
      </c>
      <c r="B4630" s="555">
        <v>2633.14</v>
      </c>
    </row>
    <row r="4631" spans="1:2" ht="16.149999999999999" customHeight="1" x14ac:dyDescent="0.25">
      <c r="A4631" s="553">
        <v>38191</v>
      </c>
      <c r="B4631" s="554">
        <v>2619.84</v>
      </c>
    </row>
    <row r="4632" spans="1:2" ht="16.149999999999999" customHeight="1" x14ac:dyDescent="0.25">
      <c r="A4632" s="553">
        <v>38192</v>
      </c>
      <c r="B4632" s="555">
        <v>2628.46</v>
      </c>
    </row>
    <row r="4633" spans="1:2" ht="16.149999999999999" customHeight="1" x14ac:dyDescent="0.25">
      <c r="A4633" s="553">
        <v>38193</v>
      </c>
      <c r="B4633" s="554">
        <v>2628.46</v>
      </c>
    </row>
    <row r="4634" spans="1:2" ht="16.149999999999999" customHeight="1" x14ac:dyDescent="0.25">
      <c r="A4634" s="553">
        <v>38194</v>
      </c>
      <c r="B4634" s="555">
        <v>2628.46</v>
      </c>
    </row>
    <row r="4635" spans="1:2" ht="16.149999999999999" customHeight="1" x14ac:dyDescent="0.25">
      <c r="A4635" s="553">
        <v>38195</v>
      </c>
      <c r="B4635" s="554">
        <v>2636.32</v>
      </c>
    </row>
    <row r="4636" spans="1:2" ht="16.149999999999999" customHeight="1" x14ac:dyDescent="0.25">
      <c r="A4636" s="553">
        <v>38196</v>
      </c>
      <c r="B4636" s="555">
        <v>2639.72</v>
      </c>
    </row>
    <row r="4637" spans="1:2" ht="16.149999999999999" customHeight="1" x14ac:dyDescent="0.25">
      <c r="A4637" s="553">
        <v>38197</v>
      </c>
      <c r="B4637" s="554">
        <v>2634.44</v>
      </c>
    </row>
    <row r="4638" spans="1:2" ht="16.149999999999999" customHeight="1" x14ac:dyDescent="0.25">
      <c r="A4638" s="553">
        <v>38198</v>
      </c>
      <c r="B4638" s="555">
        <v>2619.5500000000002</v>
      </c>
    </row>
    <row r="4639" spans="1:2" ht="16.149999999999999" customHeight="1" x14ac:dyDescent="0.25">
      <c r="A4639" s="553">
        <v>38199</v>
      </c>
      <c r="B4639" s="554">
        <v>2612.44</v>
      </c>
    </row>
    <row r="4640" spans="1:2" ht="16.149999999999999" customHeight="1" x14ac:dyDescent="0.25">
      <c r="A4640" s="553">
        <v>38200</v>
      </c>
      <c r="B4640" s="555">
        <v>2612.44</v>
      </c>
    </row>
    <row r="4641" spans="1:2" ht="16.149999999999999" customHeight="1" x14ac:dyDescent="0.25">
      <c r="A4641" s="553">
        <v>38201</v>
      </c>
      <c r="B4641" s="554">
        <v>2612.44</v>
      </c>
    </row>
    <row r="4642" spans="1:2" ht="16.149999999999999" customHeight="1" x14ac:dyDescent="0.25">
      <c r="A4642" s="553">
        <v>38202</v>
      </c>
      <c r="B4642" s="555">
        <v>2613.58</v>
      </c>
    </row>
    <row r="4643" spans="1:2" ht="16.149999999999999" customHeight="1" x14ac:dyDescent="0.25">
      <c r="A4643" s="553">
        <v>38203</v>
      </c>
      <c r="B4643" s="554">
        <v>2605.85</v>
      </c>
    </row>
    <row r="4644" spans="1:2" ht="16.149999999999999" customHeight="1" x14ac:dyDescent="0.25">
      <c r="A4644" s="553">
        <v>38204</v>
      </c>
      <c r="B4644" s="555">
        <v>2609.39</v>
      </c>
    </row>
    <row r="4645" spans="1:2" ht="16.149999999999999" customHeight="1" x14ac:dyDescent="0.25">
      <c r="A4645" s="553">
        <v>38205</v>
      </c>
      <c r="B4645" s="554">
        <v>2609.61</v>
      </c>
    </row>
    <row r="4646" spans="1:2" ht="16.149999999999999" customHeight="1" x14ac:dyDescent="0.25">
      <c r="A4646" s="553">
        <v>38206</v>
      </c>
      <c r="B4646" s="555">
        <v>2602.91</v>
      </c>
    </row>
    <row r="4647" spans="1:2" ht="16.149999999999999" customHeight="1" x14ac:dyDescent="0.25">
      <c r="A4647" s="553">
        <v>38207</v>
      </c>
      <c r="B4647" s="554">
        <v>2602.91</v>
      </c>
    </row>
    <row r="4648" spans="1:2" ht="16.149999999999999" customHeight="1" x14ac:dyDescent="0.25">
      <c r="A4648" s="553">
        <v>38208</v>
      </c>
      <c r="B4648" s="555">
        <v>2602.91</v>
      </c>
    </row>
    <row r="4649" spans="1:2" ht="16.149999999999999" customHeight="1" x14ac:dyDescent="0.25">
      <c r="A4649" s="553">
        <v>38209</v>
      </c>
      <c r="B4649" s="554">
        <v>2597.71</v>
      </c>
    </row>
    <row r="4650" spans="1:2" ht="16.149999999999999" customHeight="1" x14ac:dyDescent="0.25">
      <c r="A4650" s="553">
        <v>38210</v>
      </c>
      <c r="B4650" s="555">
        <v>2598.98</v>
      </c>
    </row>
    <row r="4651" spans="1:2" ht="16.149999999999999" customHeight="1" x14ac:dyDescent="0.25">
      <c r="A4651" s="553">
        <v>38211</v>
      </c>
      <c r="B4651" s="554">
        <v>2606.9299999999998</v>
      </c>
    </row>
    <row r="4652" spans="1:2" ht="16.149999999999999" customHeight="1" x14ac:dyDescent="0.25">
      <c r="A4652" s="553">
        <v>38212</v>
      </c>
      <c r="B4652" s="555">
        <v>2614.9699999999998</v>
      </c>
    </row>
    <row r="4653" spans="1:2" ht="16.149999999999999" customHeight="1" x14ac:dyDescent="0.25">
      <c r="A4653" s="553">
        <v>38213</v>
      </c>
      <c r="B4653" s="554">
        <v>2609.92</v>
      </c>
    </row>
    <row r="4654" spans="1:2" ht="16.149999999999999" customHeight="1" x14ac:dyDescent="0.25">
      <c r="A4654" s="553">
        <v>38214</v>
      </c>
      <c r="B4654" s="555">
        <v>2609.92</v>
      </c>
    </row>
    <row r="4655" spans="1:2" ht="16.149999999999999" customHeight="1" x14ac:dyDescent="0.25">
      <c r="A4655" s="553">
        <v>38215</v>
      </c>
      <c r="B4655" s="554">
        <v>2609.92</v>
      </c>
    </row>
    <row r="4656" spans="1:2" ht="16.149999999999999" customHeight="1" x14ac:dyDescent="0.25">
      <c r="A4656" s="553">
        <v>38216</v>
      </c>
      <c r="B4656" s="555">
        <v>2609.92</v>
      </c>
    </row>
    <row r="4657" spans="1:2" ht="16.149999999999999" customHeight="1" x14ac:dyDescent="0.25">
      <c r="A4657" s="553">
        <v>38217</v>
      </c>
      <c r="B4657" s="554">
        <v>2608.88</v>
      </c>
    </row>
    <row r="4658" spans="1:2" ht="16.149999999999999" customHeight="1" x14ac:dyDescent="0.25">
      <c r="A4658" s="553">
        <v>38218</v>
      </c>
      <c r="B4658" s="555">
        <v>2609.88</v>
      </c>
    </row>
    <row r="4659" spans="1:2" ht="16.149999999999999" customHeight="1" x14ac:dyDescent="0.25">
      <c r="A4659" s="553">
        <v>38219</v>
      </c>
      <c r="B4659" s="554">
        <v>2607.62</v>
      </c>
    </row>
    <row r="4660" spans="1:2" ht="16.149999999999999" customHeight="1" x14ac:dyDescent="0.25">
      <c r="A4660" s="553">
        <v>38220</v>
      </c>
      <c r="B4660" s="555">
        <v>2606.5700000000002</v>
      </c>
    </row>
    <row r="4661" spans="1:2" ht="16.149999999999999" customHeight="1" x14ac:dyDescent="0.25">
      <c r="A4661" s="553">
        <v>38221</v>
      </c>
      <c r="B4661" s="554">
        <v>2606.5700000000002</v>
      </c>
    </row>
    <row r="4662" spans="1:2" ht="16.149999999999999" customHeight="1" x14ac:dyDescent="0.25">
      <c r="A4662" s="553">
        <v>38222</v>
      </c>
      <c r="B4662" s="555">
        <v>2606.5700000000002</v>
      </c>
    </row>
    <row r="4663" spans="1:2" ht="16.149999999999999" customHeight="1" x14ac:dyDescent="0.25">
      <c r="A4663" s="553">
        <v>38223</v>
      </c>
      <c r="B4663" s="554">
        <v>2595.75</v>
      </c>
    </row>
    <row r="4664" spans="1:2" ht="16.149999999999999" customHeight="1" x14ac:dyDescent="0.25">
      <c r="A4664" s="553">
        <v>38224</v>
      </c>
      <c r="B4664" s="555">
        <v>2589.25</v>
      </c>
    </row>
    <row r="4665" spans="1:2" ht="16.149999999999999" customHeight="1" x14ac:dyDescent="0.25">
      <c r="A4665" s="553">
        <v>38225</v>
      </c>
      <c r="B4665" s="554">
        <v>2575.5100000000002</v>
      </c>
    </row>
    <row r="4666" spans="1:2" ht="16.149999999999999" customHeight="1" x14ac:dyDescent="0.25">
      <c r="A4666" s="553">
        <v>38226</v>
      </c>
      <c r="B4666" s="555">
        <v>2568.6799999999998</v>
      </c>
    </row>
    <row r="4667" spans="1:2" ht="16.149999999999999" customHeight="1" x14ac:dyDescent="0.25">
      <c r="A4667" s="553">
        <v>38227</v>
      </c>
      <c r="B4667" s="554">
        <v>2574.4899999999998</v>
      </c>
    </row>
    <row r="4668" spans="1:2" ht="16.149999999999999" customHeight="1" x14ac:dyDescent="0.25">
      <c r="A4668" s="553">
        <v>38228</v>
      </c>
      <c r="B4668" s="555">
        <v>2574.4899999999998</v>
      </c>
    </row>
    <row r="4669" spans="1:2" ht="16.149999999999999" customHeight="1" x14ac:dyDescent="0.25">
      <c r="A4669" s="553">
        <v>38229</v>
      </c>
      <c r="B4669" s="554">
        <v>2574.4899999999998</v>
      </c>
    </row>
    <row r="4670" spans="1:2" ht="16.149999999999999" customHeight="1" x14ac:dyDescent="0.25">
      <c r="A4670" s="553">
        <v>38230</v>
      </c>
      <c r="B4670" s="555">
        <v>2551.4299999999998</v>
      </c>
    </row>
    <row r="4671" spans="1:2" ht="16.149999999999999" customHeight="1" x14ac:dyDescent="0.25">
      <c r="A4671" s="553">
        <v>38231</v>
      </c>
      <c r="B4671" s="554">
        <v>2536.5100000000002</v>
      </c>
    </row>
    <row r="4672" spans="1:2" ht="16.149999999999999" customHeight="1" x14ac:dyDescent="0.25">
      <c r="A4672" s="553">
        <v>38232</v>
      </c>
      <c r="B4672" s="555">
        <v>2538.59</v>
      </c>
    </row>
    <row r="4673" spans="1:2" ht="16.149999999999999" customHeight="1" x14ac:dyDescent="0.25">
      <c r="A4673" s="553">
        <v>38233</v>
      </c>
      <c r="B4673" s="554">
        <v>2552.7800000000002</v>
      </c>
    </row>
    <row r="4674" spans="1:2" ht="16.149999999999999" customHeight="1" x14ac:dyDescent="0.25">
      <c r="A4674" s="553">
        <v>38234</v>
      </c>
      <c r="B4674" s="555">
        <v>2564.89</v>
      </c>
    </row>
    <row r="4675" spans="1:2" ht="16.149999999999999" customHeight="1" x14ac:dyDescent="0.25">
      <c r="A4675" s="553">
        <v>38235</v>
      </c>
      <c r="B4675" s="554">
        <v>2564.89</v>
      </c>
    </row>
    <row r="4676" spans="1:2" ht="16.149999999999999" customHeight="1" x14ac:dyDescent="0.25">
      <c r="A4676" s="553">
        <v>38236</v>
      </c>
      <c r="B4676" s="555">
        <v>2564.89</v>
      </c>
    </row>
    <row r="4677" spans="1:2" ht="16.149999999999999" customHeight="1" x14ac:dyDescent="0.25">
      <c r="A4677" s="553">
        <v>38237</v>
      </c>
      <c r="B4677" s="554">
        <v>2564.89</v>
      </c>
    </row>
    <row r="4678" spans="1:2" ht="16.149999999999999" customHeight="1" x14ac:dyDescent="0.25">
      <c r="A4678" s="553">
        <v>38238</v>
      </c>
      <c r="B4678" s="555">
        <v>2552.7399999999998</v>
      </c>
    </row>
    <row r="4679" spans="1:2" ht="16.149999999999999" customHeight="1" x14ac:dyDescent="0.25">
      <c r="A4679" s="553">
        <v>38239</v>
      </c>
      <c r="B4679" s="554">
        <v>2536</v>
      </c>
    </row>
    <row r="4680" spans="1:2" ht="16.149999999999999" customHeight="1" x14ac:dyDescent="0.25">
      <c r="A4680" s="553">
        <v>38240</v>
      </c>
      <c r="B4680" s="555">
        <v>2523.08</v>
      </c>
    </row>
    <row r="4681" spans="1:2" ht="16.149999999999999" customHeight="1" x14ac:dyDescent="0.25">
      <c r="A4681" s="553">
        <v>38241</v>
      </c>
      <c r="B4681" s="554">
        <v>2535.29</v>
      </c>
    </row>
    <row r="4682" spans="1:2" ht="16.149999999999999" customHeight="1" x14ac:dyDescent="0.25">
      <c r="A4682" s="553">
        <v>38242</v>
      </c>
      <c r="B4682" s="555">
        <v>2535.29</v>
      </c>
    </row>
    <row r="4683" spans="1:2" ht="16.149999999999999" customHeight="1" x14ac:dyDescent="0.25">
      <c r="A4683" s="553">
        <v>38243</v>
      </c>
      <c r="B4683" s="554">
        <v>2535.29</v>
      </c>
    </row>
    <row r="4684" spans="1:2" ht="16.149999999999999" customHeight="1" x14ac:dyDescent="0.25">
      <c r="A4684" s="553">
        <v>38244</v>
      </c>
      <c r="B4684" s="555">
        <v>2525.12</v>
      </c>
    </row>
    <row r="4685" spans="1:2" ht="16.149999999999999" customHeight="1" x14ac:dyDescent="0.25">
      <c r="A4685" s="553">
        <v>38245</v>
      </c>
      <c r="B4685" s="554">
        <v>2521.77</v>
      </c>
    </row>
    <row r="4686" spans="1:2" ht="16.149999999999999" customHeight="1" x14ac:dyDescent="0.25">
      <c r="A4686" s="553">
        <v>38246</v>
      </c>
      <c r="B4686" s="555">
        <v>2536.4</v>
      </c>
    </row>
    <row r="4687" spans="1:2" ht="16.149999999999999" customHeight="1" x14ac:dyDescent="0.25">
      <c r="A4687" s="553">
        <v>38247</v>
      </c>
      <c r="B4687" s="554">
        <v>2522.5700000000002</v>
      </c>
    </row>
    <row r="4688" spans="1:2" ht="16.149999999999999" customHeight="1" x14ac:dyDescent="0.25">
      <c r="A4688" s="553">
        <v>38248</v>
      </c>
      <c r="B4688" s="555">
        <v>2518.3000000000002</v>
      </c>
    </row>
    <row r="4689" spans="1:2" ht="16.149999999999999" customHeight="1" x14ac:dyDescent="0.25">
      <c r="A4689" s="553">
        <v>38249</v>
      </c>
      <c r="B4689" s="554">
        <v>2518.3000000000002</v>
      </c>
    </row>
    <row r="4690" spans="1:2" ht="16.149999999999999" customHeight="1" x14ac:dyDescent="0.25">
      <c r="A4690" s="553">
        <v>38250</v>
      </c>
      <c r="B4690" s="555">
        <v>2518.3000000000002</v>
      </c>
    </row>
    <row r="4691" spans="1:2" ht="16.149999999999999" customHeight="1" x14ac:dyDescent="0.25">
      <c r="A4691" s="553">
        <v>38251</v>
      </c>
      <c r="B4691" s="554">
        <v>2548.1999999999998</v>
      </c>
    </row>
    <row r="4692" spans="1:2" ht="16.149999999999999" customHeight="1" x14ac:dyDescent="0.25">
      <c r="A4692" s="553">
        <v>38252</v>
      </c>
      <c r="B4692" s="555">
        <v>2561.1999999999998</v>
      </c>
    </row>
    <row r="4693" spans="1:2" ht="16.149999999999999" customHeight="1" x14ac:dyDescent="0.25">
      <c r="A4693" s="553">
        <v>38253</v>
      </c>
      <c r="B4693" s="554">
        <v>2560.66</v>
      </c>
    </row>
    <row r="4694" spans="1:2" ht="16.149999999999999" customHeight="1" x14ac:dyDescent="0.25">
      <c r="A4694" s="553">
        <v>38254</v>
      </c>
      <c r="B4694" s="555">
        <v>2567.83</v>
      </c>
    </row>
    <row r="4695" spans="1:2" ht="16.149999999999999" customHeight="1" x14ac:dyDescent="0.25">
      <c r="A4695" s="553">
        <v>38255</v>
      </c>
      <c r="B4695" s="554">
        <v>2602.1999999999998</v>
      </c>
    </row>
    <row r="4696" spans="1:2" ht="16.149999999999999" customHeight="1" x14ac:dyDescent="0.25">
      <c r="A4696" s="553">
        <v>38256</v>
      </c>
      <c r="B4696" s="555">
        <v>2602.1999999999998</v>
      </c>
    </row>
    <row r="4697" spans="1:2" ht="16.149999999999999" customHeight="1" x14ac:dyDescent="0.25">
      <c r="A4697" s="553">
        <v>38257</v>
      </c>
      <c r="B4697" s="554">
        <v>2602.1999999999998</v>
      </c>
    </row>
    <row r="4698" spans="1:2" ht="16.149999999999999" customHeight="1" x14ac:dyDescent="0.25">
      <c r="A4698" s="553">
        <v>38258</v>
      </c>
      <c r="B4698" s="555">
        <v>2600.64</v>
      </c>
    </row>
    <row r="4699" spans="1:2" ht="16.149999999999999" customHeight="1" x14ac:dyDescent="0.25">
      <c r="A4699" s="553">
        <v>38259</v>
      </c>
      <c r="B4699" s="554">
        <v>2596.2800000000002</v>
      </c>
    </row>
    <row r="4700" spans="1:2" ht="16.149999999999999" customHeight="1" x14ac:dyDescent="0.25">
      <c r="A4700" s="553">
        <v>38260</v>
      </c>
      <c r="B4700" s="555">
        <v>2595.17</v>
      </c>
    </row>
    <row r="4701" spans="1:2" ht="16.149999999999999" customHeight="1" x14ac:dyDescent="0.25">
      <c r="A4701" s="553">
        <v>38261</v>
      </c>
      <c r="B4701" s="554">
        <v>2608.3000000000002</v>
      </c>
    </row>
    <row r="4702" spans="1:2" ht="16.149999999999999" customHeight="1" x14ac:dyDescent="0.25">
      <c r="A4702" s="553">
        <v>38262</v>
      </c>
      <c r="B4702" s="555">
        <v>2630.81</v>
      </c>
    </row>
    <row r="4703" spans="1:2" ht="16.149999999999999" customHeight="1" x14ac:dyDescent="0.25">
      <c r="A4703" s="553">
        <v>38263</v>
      </c>
      <c r="B4703" s="554">
        <v>2630.81</v>
      </c>
    </row>
    <row r="4704" spans="1:2" ht="16.149999999999999" customHeight="1" x14ac:dyDescent="0.25">
      <c r="A4704" s="553">
        <v>38264</v>
      </c>
      <c r="B4704" s="555">
        <v>2630.81</v>
      </c>
    </row>
    <row r="4705" spans="1:2" ht="16.149999999999999" customHeight="1" x14ac:dyDescent="0.25">
      <c r="A4705" s="553">
        <v>38265</v>
      </c>
      <c r="B4705" s="554">
        <v>2629.65</v>
      </c>
    </row>
    <row r="4706" spans="1:2" ht="16.149999999999999" customHeight="1" x14ac:dyDescent="0.25">
      <c r="A4706" s="553">
        <v>38266</v>
      </c>
      <c r="B4706" s="555">
        <v>2608.36</v>
      </c>
    </row>
    <row r="4707" spans="1:2" ht="16.149999999999999" customHeight="1" x14ac:dyDescent="0.25">
      <c r="A4707" s="553">
        <v>38267</v>
      </c>
      <c r="B4707" s="554">
        <v>2603.34</v>
      </c>
    </row>
    <row r="4708" spans="1:2" ht="16.149999999999999" customHeight="1" x14ac:dyDescent="0.25">
      <c r="A4708" s="553">
        <v>38268</v>
      </c>
      <c r="B4708" s="555">
        <v>2601.6999999999998</v>
      </c>
    </row>
    <row r="4709" spans="1:2" ht="16.149999999999999" customHeight="1" x14ac:dyDescent="0.25">
      <c r="A4709" s="553">
        <v>38269</v>
      </c>
      <c r="B4709" s="554">
        <v>2583.7399999999998</v>
      </c>
    </row>
    <row r="4710" spans="1:2" ht="16.149999999999999" customHeight="1" x14ac:dyDescent="0.25">
      <c r="A4710" s="553">
        <v>38270</v>
      </c>
      <c r="B4710" s="555">
        <v>2583.7399999999998</v>
      </c>
    </row>
    <row r="4711" spans="1:2" ht="16.149999999999999" customHeight="1" x14ac:dyDescent="0.25">
      <c r="A4711" s="553">
        <v>38271</v>
      </c>
      <c r="B4711" s="554">
        <v>2583.7399999999998</v>
      </c>
    </row>
    <row r="4712" spans="1:2" ht="16.149999999999999" customHeight="1" x14ac:dyDescent="0.25">
      <c r="A4712" s="553">
        <v>38272</v>
      </c>
      <c r="B4712" s="555">
        <v>2583.7399999999998</v>
      </c>
    </row>
    <row r="4713" spans="1:2" ht="16.149999999999999" customHeight="1" x14ac:dyDescent="0.25">
      <c r="A4713" s="553">
        <v>38273</v>
      </c>
      <c r="B4713" s="554">
        <v>2558.04</v>
      </c>
    </row>
    <row r="4714" spans="1:2" ht="16.149999999999999" customHeight="1" x14ac:dyDescent="0.25">
      <c r="A4714" s="553">
        <v>38274</v>
      </c>
      <c r="B4714" s="555">
        <v>2553.0700000000002</v>
      </c>
    </row>
    <row r="4715" spans="1:2" ht="16.149999999999999" customHeight="1" x14ac:dyDescent="0.25">
      <c r="A4715" s="553">
        <v>38275</v>
      </c>
      <c r="B4715" s="554">
        <v>2549.1</v>
      </c>
    </row>
    <row r="4716" spans="1:2" ht="16.149999999999999" customHeight="1" x14ac:dyDescent="0.25">
      <c r="A4716" s="553">
        <v>38276</v>
      </c>
      <c r="B4716" s="555">
        <v>2562.56</v>
      </c>
    </row>
    <row r="4717" spans="1:2" ht="16.149999999999999" customHeight="1" x14ac:dyDescent="0.25">
      <c r="A4717" s="553">
        <v>38277</v>
      </c>
      <c r="B4717" s="554">
        <v>2562.56</v>
      </c>
    </row>
    <row r="4718" spans="1:2" ht="16.149999999999999" customHeight="1" x14ac:dyDescent="0.25">
      <c r="A4718" s="553">
        <v>38278</v>
      </c>
      <c r="B4718" s="555">
        <v>2562.56</v>
      </c>
    </row>
    <row r="4719" spans="1:2" ht="16.149999999999999" customHeight="1" x14ac:dyDescent="0.25">
      <c r="A4719" s="553">
        <v>38279</v>
      </c>
      <c r="B4719" s="554">
        <v>2562.56</v>
      </c>
    </row>
    <row r="4720" spans="1:2" ht="16.149999999999999" customHeight="1" x14ac:dyDescent="0.25">
      <c r="A4720" s="553">
        <v>38280</v>
      </c>
      <c r="B4720" s="555">
        <v>2556.1799999999998</v>
      </c>
    </row>
    <row r="4721" spans="1:2" ht="16.149999999999999" customHeight="1" x14ac:dyDescent="0.25">
      <c r="A4721" s="553">
        <v>38281</v>
      </c>
      <c r="B4721" s="554">
        <v>2561.33</v>
      </c>
    </row>
    <row r="4722" spans="1:2" ht="16.149999999999999" customHeight="1" x14ac:dyDescent="0.25">
      <c r="A4722" s="553">
        <v>38282</v>
      </c>
      <c r="B4722" s="555">
        <v>2555.2600000000002</v>
      </c>
    </row>
    <row r="4723" spans="1:2" ht="16.149999999999999" customHeight="1" x14ac:dyDescent="0.25">
      <c r="A4723" s="553">
        <v>38283</v>
      </c>
      <c r="B4723" s="554">
        <v>2553.02</v>
      </c>
    </row>
    <row r="4724" spans="1:2" ht="16.149999999999999" customHeight="1" x14ac:dyDescent="0.25">
      <c r="A4724" s="553">
        <v>38284</v>
      </c>
      <c r="B4724" s="555">
        <v>2553.02</v>
      </c>
    </row>
    <row r="4725" spans="1:2" ht="16.149999999999999" customHeight="1" x14ac:dyDescent="0.25">
      <c r="A4725" s="553">
        <v>38285</v>
      </c>
      <c r="B4725" s="554">
        <v>2553.02</v>
      </c>
    </row>
    <row r="4726" spans="1:2" ht="16.149999999999999" customHeight="1" x14ac:dyDescent="0.25">
      <c r="A4726" s="553">
        <v>38286</v>
      </c>
      <c r="B4726" s="555">
        <v>2568.11</v>
      </c>
    </row>
    <row r="4727" spans="1:2" ht="16.149999999999999" customHeight="1" x14ac:dyDescent="0.25">
      <c r="A4727" s="553">
        <v>38287</v>
      </c>
      <c r="B4727" s="554">
        <v>2582.39</v>
      </c>
    </row>
    <row r="4728" spans="1:2" ht="16.149999999999999" customHeight="1" x14ac:dyDescent="0.25">
      <c r="A4728" s="553">
        <v>38288</v>
      </c>
      <c r="B4728" s="555">
        <v>2579.59</v>
      </c>
    </row>
    <row r="4729" spans="1:2" ht="16.149999999999999" customHeight="1" x14ac:dyDescent="0.25">
      <c r="A4729" s="553">
        <v>38289</v>
      </c>
      <c r="B4729" s="554">
        <v>2585.8000000000002</v>
      </c>
    </row>
    <row r="4730" spans="1:2" ht="16.149999999999999" customHeight="1" x14ac:dyDescent="0.25">
      <c r="A4730" s="553">
        <v>38290</v>
      </c>
      <c r="B4730" s="555">
        <v>2575.19</v>
      </c>
    </row>
    <row r="4731" spans="1:2" ht="16.149999999999999" customHeight="1" x14ac:dyDescent="0.25">
      <c r="A4731" s="553">
        <v>38291</v>
      </c>
      <c r="B4731" s="554">
        <v>2575.19</v>
      </c>
    </row>
    <row r="4732" spans="1:2" ht="16.149999999999999" customHeight="1" x14ac:dyDescent="0.25">
      <c r="A4732" s="553">
        <v>38292</v>
      </c>
      <c r="B4732" s="555">
        <v>2575.19</v>
      </c>
    </row>
    <row r="4733" spans="1:2" ht="16.149999999999999" customHeight="1" x14ac:dyDescent="0.25">
      <c r="A4733" s="553">
        <v>38293</v>
      </c>
      <c r="B4733" s="554">
        <v>2575.19</v>
      </c>
    </row>
    <row r="4734" spans="1:2" ht="16.149999999999999" customHeight="1" x14ac:dyDescent="0.25">
      <c r="A4734" s="553">
        <v>38294</v>
      </c>
      <c r="B4734" s="555">
        <v>2568.08</v>
      </c>
    </row>
    <row r="4735" spans="1:2" ht="16.149999999999999" customHeight="1" x14ac:dyDescent="0.25">
      <c r="A4735" s="553">
        <v>38295</v>
      </c>
      <c r="B4735" s="554">
        <v>2561.2800000000002</v>
      </c>
    </row>
    <row r="4736" spans="1:2" ht="16.149999999999999" customHeight="1" x14ac:dyDescent="0.25">
      <c r="A4736" s="553">
        <v>38296</v>
      </c>
      <c r="B4736" s="555">
        <v>2550.37</v>
      </c>
    </row>
    <row r="4737" spans="1:2" ht="16.149999999999999" customHeight="1" x14ac:dyDescent="0.25">
      <c r="A4737" s="553">
        <v>38297</v>
      </c>
      <c r="B4737" s="554">
        <v>2547.79</v>
      </c>
    </row>
    <row r="4738" spans="1:2" ht="16.149999999999999" customHeight="1" x14ac:dyDescent="0.25">
      <c r="A4738" s="553">
        <v>38298</v>
      </c>
      <c r="B4738" s="555">
        <v>2547.79</v>
      </c>
    </row>
    <row r="4739" spans="1:2" ht="16.149999999999999" customHeight="1" x14ac:dyDescent="0.25">
      <c r="A4739" s="553">
        <v>38299</v>
      </c>
      <c r="B4739" s="554">
        <v>2547.79</v>
      </c>
    </row>
    <row r="4740" spans="1:2" ht="16.149999999999999" customHeight="1" x14ac:dyDescent="0.25">
      <c r="A4740" s="553">
        <v>38300</v>
      </c>
      <c r="B4740" s="555">
        <v>2544.65</v>
      </c>
    </row>
    <row r="4741" spans="1:2" ht="16.149999999999999" customHeight="1" x14ac:dyDescent="0.25">
      <c r="A4741" s="553">
        <v>38301</v>
      </c>
      <c r="B4741" s="554">
        <v>2542.1999999999998</v>
      </c>
    </row>
    <row r="4742" spans="1:2" ht="16.149999999999999" customHeight="1" x14ac:dyDescent="0.25">
      <c r="A4742" s="553">
        <v>38302</v>
      </c>
      <c r="B4742" s="555">
        <v>2540.4699999999998</v>
      </c>
    </row>
    <row r="4743" spans="1:2" ht="16.149999999999999" customHeight="1" x14ac:dyDescent="0.25">
      <c r="A4743" s="553">
        <v>38303</v>
      </c>
      <c r="B4743" s="554">
        <v>2540.4699999999998</v>
      </c>
    </row>
    <row r="4744" spans="1:2" ht="16.149999999999999" customHeight="1" x14ac:dyDescent="0.25">
      <c r="A4744" s="553">
        <v>38304</v>
      </c>
      <c r="B4744" s="555">
        <v>2541.98</v>
      </c>
    </row>
    <row r="4745" spans="1:2" ht="16.149999999999999" customHeight="1" x14ac:dyDescent="0.25">
      <c r="A4745" s="553">
        <v>38305</v>
      </c>
      <c r="B4745" s="554">
        <v>2541.98</v>
      </c>
    </row>
    <row r="4746" spans="1:2" ht="16.149999999999999" customHeight="1" x14ac:dyDescent="0.25">
      <c r="A4746" s="553">
        <v>38306</v>
      </c>
      <c r="B4746" s="555">
        <v>2541.98</v>
      </c>
    </row>
    <row r="4747" spans="1:2" ht="16.149999999999999" customHeight="1" x14ac:dyDescent="0.25">
      <c r="A4747" s="553">
        <v>38307</v>
      </c>
      <c r="B4747" s="554">
        <v>2541.98</v>
      </c>
    </row>
    <row r="4748" spans="1:2" ht="16.149999999999999" customHeight="1" x14ac:dyDescent="0.25">
      <c r="A4748" s="553">
        <v>38308</v>
      </c>
      <c r="B4748" s="555">
        <v>2535.89</v>
      </c>
    </row>
    <row r="4749" spans="1:2" ht="16.149999999999999" customHeight="1" x14ac:dyDescent="0.25">
      <c r="A4749" s="553">
        <v>38309</v>
      </c>
      <c r="B4749" s="554">
        <v>2523.41</v>
      </c>
    </row>
    <row r="4750" spans="1:2" ht="16.149999999999999" customHeight="1" x14ac:dyDescent="0.25">
      <c r="A4750" s="553">
        <v>38310</v>
      </c>
      <c r="B4750" s="555">
        <v>2515.3200000000002</v>
      </c>
    </row>
    <row r="4751" spans="1:2" ht="16.149999999999999" customHeight="1" x14ac:dyDescent="0.25">
      <c r="A4751" s="553">
        <v>38311</v>
      </c>
      <c r="B4751" s="554">
        <v>2517.86</v>
      </c>
    </row>
    <row r="4752" spans="1:2" ht="16.149999999999999" customHeight="1" x14ac:dyDescent="0.25">
      <c r="A4752" s="553">
        <v>38312</v>
      </c>
      <c r="B4752" s="555">
        <v>2517.86</v>
      </c>
    </row>
    <row r="4753" spans="1:2" ht="16.149999999999999" customHeight="1" x14ac:dyDescent="0.25">
      <c r="A4753" s="553">
        <v>38313</v>
      </c>
      <c r="B4753" s="554">
        <v>2517.86</v>
      </c>
    </row>
    <row r="4754" spans="1:2" ht="16.149999999999999" customHeight="1" x14ac:dyDescent="0.25">
      <c r="A4754" s="553">
        <v>38314</v>
      </c>
      <c r="B4754" s="555">
        <v>2521.81</v>
      </c>
    </row>
    <row r="4755" spans="1:2" ht="16.149999999999999" customHeight="1" x14ac:dyDescent="0.25">
      <c r="A4755" s="553">
        <v>38315</v>
      </c>
      <c r="B4755" s="554">
        <v>2509.79</v>
      </c>
    </row>
    <row r="4756" spans="1:2" ht="16.149999999999999" customHeight="1" x14ac:dyDescent="0.25">
      <c r="A4756" s="553">
        <v>38316</v>
      </c>
      <c r="B4756" s="555">
        <v>2501.88</v>
      </c>
    </row>
    <row r="4757" spans="1:2" ht="16.149999999999999" customHeight="1" x14ac:dyDescent="0.25">
      <c r="A4757" s="553">
        <v>38317</v>
      </c>
      <c r="B4757" s="554">
        <v>2501.88</v>
      </c>
    </row>
    <row r="4758" spans="1:2" ht="16.149999999999999" customHeight="1" x14ac:dyDescent="0.25">
      <c r="A4758" s="553">
        <v>38318</v>
      </c>
      <c r="B4758" s="555">
        <v>2484.36</v>
      </c>
    </row>
    <row r="4759" spans="1:2" ht="16.149999999999999" customHeight="1" x14ac:dyDescent="0.25">
      <c r="A4759" s="553">
        <v>38319</v>
      </c>
      <c r="B4759" s="554">
        <v>2484.36</v>
      </c>
    </row>
    <row r="4760" spans="1:2" ht="16.149999999999999" customHeight="1" x14ac:dyDescent="0.25">
      <c r="A4760" s="553">
        <v>38320</v>
      </c>
      <c r="B4760" s="555">
        <v>2484.36</v>
      </c>
    </row>
    <row r="4761" spans="1:2" ht="16.149999999999999" customHeight="1" x14ac:dyDescent="0.25">
      <c r="A4761" s="553">
        <v>38321</v>
      </c>
      <c r="B4761" s="554">
        <v>2479.1</v>
      </c>
    </row>
    <row r="4762" spans="1:2" ht="16.149999999999999" customHeight="1" x14ac:dyDescent="0.25">
      <c r="A4762" s="553">
        <v>38322</v>
      </c>
      <c r="B4762" s="555">
        <v>2479.1799999999998</v>
      </c>
    </row>
    <row r="4763" spans="1:2" ht="16.149999999999999" customHeight="1" x14ac:dyDescent="0.25">
      <c r="A4763" s="553">
        <v>38323</v>
      </c>
      <c r="B4763" s="554">
        <v>2472.12</v>
      </c>
    </row>
    <row r="4764" spans="1:2" ht="16.149999999999999" customHeight="1" x14ac:dyDescent="0.25">
      <c r="A4764" s="553">
        <v>38324</v>
      </c>
      <c r="B4764" s="555">
        <v>2481.9299999999998</v>
      </c>
    </row>
    <row r="4765" spans="1:2" ht="16.149999999999999" customHeight="1" x14ac:dyDescent="0.25">
      <c r="A4765" s="553">
        <v>38325</v>
      </c>
      <c r="B4765" s="554">
        <v>2475.23</v>
      </c>
    </row>
    <row r="4766" spans="1:2" ht="16.149999999999999" customHeight="1" x14ac:dyDescent="0.25">
      <c r="A4766" s="553">
        <v>38326</v>
      </c>
      <c r="B4766" s="555">
        <v>2475.23</v>
      </c>
    </row>
    <row r="4767" spans="1:2" ht="16.149999999999999" customHeight="1" x14ac:dyDescent="0.25">
      <c r="A4767" s="553">
        <v>38327</v>
      </c>
      <c r="B4767" s="554">
        <v>2475.23</v>
      </c>
    </row>
    <row r="4768" spans="1:2" ht="16.149999999999999" customHeight="1" x14ac:dyDescent="0.25">
      <c r="A4768" s="553">
        <v>38328</v>
      </c>
      <c r="B4768" s="555">
        <v>2466.71</v>
      </c>
    </row>
    <row r="4769" spans="1:2" ht="16.149999999999999" customHeight="1" x14ac:dyDescent="0.25">
      <c r="A4769" s="553">
        <v>38329</v>
      </c>
      <c r="B4769" s="554">
        <v>2455.12</v>
      </c>
    </row>
    <row r="4770" spans="1:2" ht="16.149999999999999" customHeight="1" x14ac:dyDescent="0.25">
      <c r="A4770" s="553">
        <v>38330</v>
      </c>
      <c r="B4770" s="555">
        <v>2455.12</v>
      </c>
    </row>
    <row r="4771" spans="1:2" ht="16.149999999999999" customHeight="1" x14ac:dyDescent="0.25">
      <c r="A4771" s="553">
        <v>38331</v>
      </c>
      <c r="B4771" s="554">
        <v>2464.19</v>
      </c>
    </row>
    <row r="4772" spans="1:2" ht="16.149999999999999" customHeight="1" x14ac:dyDescent="0.25">
      <c r="A4772" s="553">
        <v>38332</v>
      </c>
      <c r="B4772" s="555">
        <v>2440.7199999999998</v>
      </c>
    </row>
    <row r="4773" spans="1:2" ht="16.149999999999999" customHeight="1" x14ac:dyDescent="0.25">
      <c r="A4773" s="553">
        <v>38333</v>
      </c>
      <c r="B4773" s="554">
        <v>2440.7199999999998</v>
      </c>
    </row>
    <row r="4774" spans="1:2" ht="16.149999999999999" customHeight="1" x14ac:dyDescent="0.25">
      <c r="A4774" s="553">
        <v>38334</v>
      </c>
      <c r="B4774" s="555">
        <v>2440.7199999999998</v>
      </c>
    </row>
    <row r="4775" spans="1:2" ht="16.149999999999999" customHeight="1" x14ac:dyDescent="0.25">
      <c r="A4775" s="553">
        <v>38335</v>
      </c>
      <c r="B4775" s="554">
        <v>2416.29</v>
      </c>
    </row>
    <row r="4776" spans="1:2" ht="16.149999999999999" customHeight="1" x14ac:dyDescent="0.25">
      <c r="A4776" s="553">
        <v>38336</v>
      </c>
      <c r="B4776" s="555">
        <v>2385.1</v>
      </c>
    </row>
    <row r="4777" spans="1:2" ht="16.149999999999999" customHeight="1" x14ac:dyDescent="0.25">
      <c r="A4777" s="553">
        <v>38337</v>
      </c>
      <c r="B4777" s="554">
        <v>2376.37</v>
      </c>
    </row>
    <row r="4778" spans="1:2" ht="16.149999999999999" customHeight="1" x14ac:dyDescent="0.25">
      <c r="A4778" s="553">
        <v>38338</v>
      </c>
      <c r="B4778" s="555">
        <v>2365.75</v>
      </c>
    </row>
    <row r="4779" spans="1:2" ht="16.149999999999999" customHeight="1" x14ac:dyDescent="0.25">
      <c r="A4779" s="553">
        <v>38339</v>
      </c>
      <c r="B4779" s="554">
        <v>2361.46</v>
      </c>
    </row>
    <row r="4780" spans="1:2" ht="16.149999999999999" customHeight="1" x14ac:dyDescent="0.25">
      <c r="A4780" s="553">
        <v>38340</v>
      </c>
      <c r="B4780" s="555">
        <v>2361.46</v>
      </c>
    </row>
    <row r="4781" spans="1:2" ht="16.149999999999999" customHeight="1" x14ac:dyDescent="0.25">
      <c r="A4781" s="553">
        <v>38341</v>
      </c>
      <c r="B4781" s="554">
        <v>2361.46</v>
      </c>
    </row>
    <row r="4782" spans="1:2" ht="16.149999999999999" customHeight="1" x14ac:dyDescent="0.25">
      <c r="A4782" s="553">
        <v>38342</v>
      </c>
      <c r="B4782" s="555">
        <v>2329.79</v>
      </c>
    </row>
    <row r="4783" spans="1:2" ht="16.149999999999999" customHeight="1" x14ac:dyDescent="0.25">
      <c r="A4783" s="553">
        <v>38343</v>
      </c>
      <c r="B4783" s="554">
        <v>2316.12</v>
      </c>
    </row>
    <row r="4784" spans="1:2" ht="16.149999999999999" customHeight="1" x14ac:dyDescent="0.25">
      <c r="A4784" s="553">
        <v>38344</v>
      </c>
      <c r="B4784" s="555">
        <v>2381.0300000000002</v>
      </c>
    </row>
    <row r="4785" spans="1:2" ht="16.149999999999999" customHeight="1" x14ac:dyDescent="0.25">
      <c r="A4785" s="553">
        <v>38345</v>
      </c>
      <c r="B4785" s="554">
        <v>2404.4</v>
      </c>
    </row>
    <row r="4786" spans="1:2" ht="16.149999999999999" customHeight="1" x14ac:dyDescent="0.25">
      <c r="A4786" s="553">
        <v>38346</v>
      </c>
      <c r="B4786" s="555">
        <v>2375.9899999999998</v>
      </c>
    </row>
    <row r="4787" spans="1:2" ht="16.149999999999999" customHeight="1" x14ac:dyDescent="0.25">
      <c r="A4787" s="553">
        <v>38347</v>
      </c>
      <c r="B4787" s="554">
        <v>2375.9899999999998</v>
      </c>
    </row>
    <row r="4788" spans="1:2" ht="16.149999999999999" customHeight="1" x14ac:dyDescent="0.25">
      <c r="A4788" s="553">
        <v>38348</v>
      </c>
      <c r="B4788" s="555">
        <v>2375.9899999999998</v>
      </c>
    </row>
    <row r="4789" spans="1:2" ht="16.149999999999999" customHeight="1" x14ac:dyDescent="0.25">
      <c r="A4789" s="553">
        <v>38349</v>
      </c>
      <c r="B4789" s="554">
        <v>2385.3200000000002</v>
      </c>
    </row>
    <row r="4790" spans="1:2" ht="16.149999999999999" customHeight="1" x14ac:dyDescent="0.25">
      <c r="A4790" s="553">
        <v>38350</v>
      </c>
      <c r="B4790" s="555">
        <v>2415.37</v>
      </c>
    </row>
    <row r="4791" spans="1:2" ht="16.149999999999999" customHeight="1" x14ac:dyDescent="0.25">
      <c r="A4791" s="553">
        <v>38351</v>
      </c>
      <c r="B4791" s="554">
        <v>2412.1</v>
      </c>
    </row>
    <row r="4792" spans="1:2" ht="16.149999999999999" customHeight="1" x14ac:dyDescent="0.25">
      <c r="A4792" s="553">
        <v>38352</v>
      </c>
      <c r="B4792" s="555">
        <v>2389.75</v>
      </c>
    </row>
    <row r="4793" spans="1:2" ht="16.149999999999999" customHeight="1" x14ac:dyDescent="0.25">
      <c r="A4793" s="553">
        <v>38353</v>
      </c>
      <c r="B4793" s="554">
        <v>2389.75</v>
      </c>
    </row>
    <row r="4794" spans="1:2" ht="16.149999999999999" customHeight="1" x14ac:dyDescent="0.25">
      <c r="A4794" s="553">
        <v>38354</v>
      </c>
      <c r="B4794" s="555">
        <v>2389.75</v>
      </c>
    </row>
    <row r="4795" spans="1:2" ht="16.149999999999999" customHeight="1" x14ac:dyDescent="0.25">
      <c r="A4795" s="553">
        <v>38355</v>
      </c>
      <c r="B4795" s="554">
        <v>2389.75</v>
      </c>
    </row>
    <row r="4796" spans="1:2" ht="16.149999999999999" customHeight="1" x14ac:dyDescent="0.25">
      <c r="A4796" s="553">
        <v>38356</v>
      </c>
      <c r="B4796" s="555">
        <v>2338.84</v>
      </c>
    </row>
    <row r="4797" spans="1:2" ht="16.149999999999999" customHeight="1" x14ac:dyDescent="0.25">
      <c r="A4797" s="553">
        <v>38357</v>
      </c>
      <c r="B4797" s="554">
        <v>2315.4499999999998</v>
      </c>
    </row>
    <row r="4798" spans="1:2" ht="16.149999999999999" customHeight="1" x14ac:dyDescent="0.25">
      <c r="A4798" s="553">
        <v>38358</v>
      </c>
      <c r="B4798" s="555">
        <v>2344.4499999999998</v>
      </c>
    </row>
    <row r="4799" spans="1:2" ht="16.149999999999999" customHeight="1" x14ac:dyDescent="0.25">
      <c r="A4799" s="553">
        <v>38359</v>
      </c>
      <c r="B4799" s="554">
        <v>2386.67</v>
      </c>
    </row>
    <row r="4800" spans="1:2" ht="16.149999999999999" customHeight="1" x14ac:dyDescent="0.25">
      <c r="A4800" s="553">
        <v>38360</v>
      </c>
      <c r="B4800" s="555">
        <v>2358.54</v>
      </c>
    </row>
    <row r="4801" spans="1:2" ht="16.149999999999999" customHeight="1" x14ac:dyDescent="0.25">
      <c r="A4801" s="553">
        <v>38361</v>
      </c>
      <c r="B4801" s="554">
        <v>2358.54</v>
      </c>
    </row>
    <row r="4802" spans="1:2" ht="16.149999999999999" customHeight="1" x14ac:dyDescent="0.25">
      <c r="A4802" s="553">
        <v>38362</v>
      </c>
      <c r="B4802" s="555">
        <v>2358.54</v>
      </c>
    </row>
    <row r="4803" spans="1:2" ht="16.149999999999999" customHeight="1" x14ac:dyDescent="0.25">
      <c r="A4803" s="553">
        <v>38363</v>
      </c>
      <c r="B4803" s="554">
        <v>2358.54</v>
      </c>
    </row>
    <row r="4804" spans="1:2" ht="16.149999999999999" customHeight="1" x14ac:dyDescent="0.25">
      <c r="A4804" s="553">
        <v>38364</v>
      </c>
      <c r="B4804" s="555">
        <v>2380.96</v>
      </c>
    </row>
    <row r="4805" spans="1:2" ht="16.149999999999999" customHeight="1" x14ac:dyDescent="0.25">
      <c r="A4805" s="553">
        <v>38365</v>
      </c>
      <c r="B4805" s="554">
        <v>2358.64</v>
      </c>
    </row>
    <row r="4806" spans="1:2" ht="16.149999999999999" customHeight="1" x14ac:dyDescent="0.25">
      <c r="A4806" s="553">
        <v>38366</v>
      </c>
      <c r="B4806" s="555">
        <v>2340.42</v>
      </c>
    </row>
    <row r="4807" spans="1:2" ht="16.149999999999999" customHeight="1" x14ac:dyDescent="0.25">
      <c r="A4807" s="553">
        <v>38367</v>
      </c>
      <c r="B4807" s="554">
        <v>2351.23</v>
      </c>
    </row>
    <row r="4808" spans="1:2" ht="16.149999999999999" customHeight="1" x14ac:dyDescent="0.25">
      <c r="A4808" s="553">
        <v>38368</v>
      </c>
      <c r="B4808" s="555">
        <v>2351.23</v>
      </c>
    </row>
    <row r="4809" spans="1:2" ht="16.149999999999999" customHeight="1" x14ac:dyDescent="0.25">
      <c r="A4809" s="553">
        <v>38369</v>
      </c>
      <c r="B4809" s="554">
        <v>2351.23</v>
      </c>
    </row>
    <row r="4810" spans="1:2" ht="16.149999999999999" customHeight="1" x14ac:dyDescent="0.25">
      <c r="A4810" s="553">
        <v>38370</v>
      </c>
      <c r="B4810" s="555">
        <v>2351.23</v>
      </c>
    </row>
    <row r="4811" spans="1:2" ht="16.149999999999999" customHeight="1" x14ac:dyDescent="0.25">
      <c r="A4811" s="553">
        <v>38371</v>
      </c>
      <c r="B4811" s="554">
        <v>2371.77</v>
      </c>
    </row>
    <row r="4812" spans="1:2" ht="16.149999999999999" customHeight="1" x14ac:dyDescent="0.25">
      <c r="A4812" s="553">
        <v>38372</v>
      </c>
      <c r="B4812" s="555">
        <v>2363.69</v>
      </c>
    </row>
    <row r="4813" spans="1:2" ht="16.149999999999999" customHeight="1" x14ac:dyDescent="0.25">
      <c r="A4813" s="553">
        <v>38373</v>
      </c>
      <c r="B4813" s="554">
        <v>2381.54</v>
      </c>
    </row>
    <row r="4814" spans="1:2" ht="16.149999999999999" customHeight="1" x14ac:dyDescent="0.25">
      <c r="A4814" s="553">
        <v>38374</v>
      </c>
      <c r="B4814" s="555">
        <v>2373.86</v>
      </c>
    </row>
    <row r="4815" spans="1:2" ht="16.149999999999999" customHeight="1" x14ac:dyDescent="0.25">
      <c r="A4815" s="553">
        <v>38375</v>
      </c>
      <c r="B4815" s="554">
        <v>2373.86</v>
      </c>
    </row>
    <row r="4816" spans="1:2" ht="16.149999999999999" customHeight="1" x14ac:dyDescent="0.25">
      <c r="A4816" s="553">
        <v>38376</v>
      </c>
      <c r="B4816" s="555">
        <v>2373.86</v>
      </c>
    </row>
    <row r="4817" spans="1:2" ht="16.149999999999999" customHeight="1" x14ac:dyDescent="0.25">
      <c r="A4817" s="553">
        <v>38377</v>
      </c>
      <c r="B4817" s="554">
        <v>2370.77</v>
      </c>
    </row>
    <row r="4818" spans="1:2" ht="16.149999999999999" customHeight="1" x14ac:dyDescent="0.25">
      <c r="A4818" s="553">
        <v>38378</v>
      </c>
      <c r="B4818" s="555">
        <v>2370.08</v>
      </c>
    </row>
    <row r="4819" spans="1:2" ht="16.149999999999999" customHeight="1" x14ac:dyDescent="0.25">
      <c r="A4819" s="553">
        <v>38379</v>
      </c>
      <c r="B4819" s="554">
        <v>2370.9499999999998</v>
      </c>
    </row>
    <row r="4820" spans="1:2" ht="16.149999999999999" customHeight="1" x14ac:dyDescent="0.25">
      <c r="A4820" s="553">
        <v>38380</v>
      </c>
      <c r="B4820" s="555">
        <v>2372.63</v>
      </c>
    </row>
    <row r="4821" spans="1:2" ht="16.149999999999999" customHeight="1" x14ac:dyDescent="0.25">
      <c r="A4821" s="553">
        <v>38381</v>
      </c>
      <c r="B4821" s="554">
        <v>2367.7600000000002</v>
      </c>
    </row>
    <row r="4822" spans="1:2" ht="16.149999999999999" customHeight="1" x14ac:dyDescent="0.25">
      <c r="A4822" s="553">
        <v>38382</v>
      </c>
      <c r="B4822" s="555">
        <v>2367.7600000000002</v>
      </c>
    </row>
    <row r="4823" spans="1:2" ht="16.149999999999999" customHeight="1" x14ac:dyDescent="0.25">
      <c r="A4823" s="553">
        <v>38383</v>
      </c>
      <c r="B4823" s="554">
        <v>2367.7600000000002</v>
      </c>
    </row>
    <row r="4824" spans="1:2" ht="16.149999999999999" customHeight="1" x14ac:dyDescent="0.25">
      <c r="A4824" s="553">
        <v>38384</v>
      </c>
      <c r="B4824" s="555">
        <v>2363.75</v>
      </c>
    </row>
    <row r="4825" spans="1:2" ht="16.149999999999999" customHeight="1" x14ac:dyDescent="0.25">
      <c r="A4825" s="553">
        <v>38385</v>
      </c>
      <c r="B4825" s="554">
        <v>2358.16</v>
      </c>
    </row>
    <row r="4826" spans="1:2" ht="16.149999999999999" customHeight="1" x14ac:dyDescent="0.25">
      <c r="A4826" s="553">
        <v>38386</v>
      </c>
      <c r="B4826" s="555">
        <v>2364.13</v>
      </c>
    </row>
    <row r="4827" spans="1:2" ht="16.149999999999999" customHeight="1" x14ac:dyDescent="0.25">
      <c r="A4827" s="553">
        <v>38387</v>
      </c>
      <c r="B4827" s="554">
        <v>2365.08</v>
      </c>
    </row>
    <row r="4828" spans="1:2" ht="16.149999999999999" customHeight="1" x14ac:dyDescent="0.25">
      <c r="A4828" s="553">
        <v>38388</v>
      </c>
      <c r="B4828" s="555">
        <v>2361.92</v>
      </c>
    </row>
    <row r="4829" spans="1:2" ht="16.149999999999999" customHeight="1" x14ac:dyDescent="0.25">
      <c r="A4829" s="553">
        <v>38389</v>
      </c>
      <c r="B4829" s="554">
        <v>2361.92</v>
      </c>
    </row>
    <row r="4830" spans="1:2" ht="16.149999999999999" customHeight="1" x14ac:dyDescent="0.25">
      <c r="A4830" s="553">
        <v>38390</v>
      </c>
      <c r="B4830" s="555">
        <v>2361.92</v>
      </c>
    </row>
    <row r="4831" spans="1:2" ht="16.149999999999999" customHeight="1" x14ac:dyDescent="0.25">
      <c r="A4831" s="553">
        <v>38391</v>
      </c>
      <c r="B4831" s="554">
        <v>2365.79</v>
      </c>
    </row>
    <row r="4832" spans="1:2" ht="16.149999999999999" customHeight="1" x14ac:dyDescent="0.25">
      <c r="A4832" s="553">
        <v>38392</v>
      </c>
      <c r="B4832" s="555">
        <v>2364.16</v>
      </c>
    </row>
    <row r="4833" spans="1:2" ht="16.149999999999999" customHeight="1" x14ac:dyDescent="0.25">
      <c r="A4833" s="553">
        <v>38393</v>
      </c>
      <c r="B4833" s="554">
        <v>2358.61</v>
      </c>
    </row>
    <row r="4834" spans="1:2" ht="16.149999999999999" customHeight="1" x14ac:dyDescent="0.25">
      <c r="A4834" s="553">
        <v>38394</v>
      </c>
      <c r="B4834" s="555">
        <v>2344.94</v>
      </c>
    </row>
    <row r="4835" spans="1:2" ht="16.149999999999999" customHeight="1" x14ac:dyDescent="0.25">
      <c r="A4835" s="553">
        <v>38395</v>
      </c>
      <c r="B4835" s="554">
        <v>2346.04</v>
      </c>
    </row>
    <row r="4836" spans="1:2" ht="16.149999999999999" customHeight="1" x14ac:dyDescent="0.25">
      <c r="A4836" s="553">
        <v>38396</v>
      </c>
      <c r="B4836" s="555">
        <v>2346.04</v>
      </c>
    </row>
    <row r="4837" spans="1:2" ht="16.149999999999999" customHeight="1" x14ac:dyDescent="0.25">
      <c r="A4837" s="553">
        <v>38397</v>
      </c>
      <c r="B4837" s="554">
        <v>2346.04</v>
      </c>
    </row>
    <row r="4838" spans="1:2" ht="16.149999999999999" customHeight="1" x14ac:dyDescent="0.25">
      <c r="A4838" s="553">
        <v>38398</v>
      </c>
      <c r="B4838" s="555">
        <v>2338.27</v>
      </c>
    </row>
    <row r="4839" spans="1:2" ht="16.149999999999999" customHeight="1" x14ac:dyDescent="0.25">
      <c r="A4839" s="553">
        <v>38399</v>
      </c>
      <c r="B4839" s="554">
        <v>2330.62</v>
      </c>
    </row>
    <row r="4840" spans="1:2" ht="16.149999999999999" customHeight="1" x14ac:dyDescent="0.25">
      <c r="A4840" s="553">
        <v>38400</v>
      </c>
      <c r="B4840" s="555">
        <v>2331.6999999999998</v>
      </c>
    </row>
    <row r="4841" spans="1:2" ht="16.149999999999999" customHeight="1" x14ac:dyDescent="0.25">
      <c r="A4841" s="553">
        <v>38401</v>
      </c>
      <c r="B4841" s="554">
        <v>2327.4499999999998</v>
      </c>
    </row>
    <row r="4842" spans="1:2" ht="16.149999999999999" customHeight="1" x14ac:dyDescent="0.25">
      <c r="A4842" s="553">
        <v>38402</v>
      </c>
      <c r="B4842" s="555">
        <v>2318.12</v>
      </c>
    </row>
    <row r="4843" spans="1:2" ht="16.149999999999999" customHeight="1" x14ac:dyDescent="0.25">
      <c r="A4843" s="553">
        <v>38403</v>
      </c>
      <c r="B4843" s="554">
        <v>2318.12</v>
      </c>
    </row>
    <row r="4844" spans="1:2" ht="16.149999999999999" customHeight="1" x14ac:dyDescent="0.25">
      <c r="A4844" s="553">
        <v>38404</v>
      </c>
      <c r="B4844" s="555">
        <v>2318.12</v>
      </c>
    </row>
    <row r="4845" spans="1:2" ht="16.149999999999999" customHeight="1" x14ac:dyDescent="0.25">
      <c r="A4845" s="553">
        <v>38405</v>
      </c>
      <c r="B4845" s="554">
        <v>2318.12</v>
      </c>
    </row>
    <row r="4846" spans="1:2" ht="16.149999999999999" customHeight="1" x14ac:dyDescent="0.25">
      <c r="A4846" s="553">
        <v>38406</v>
      </c>
      <c r="B4846" s="555">
        <v>2311.83</v>
      </c>
    </row>
    <row r="4847" spans="1:2" ht="16.149999999999999" customHeight="1" x14ac:dyDescent="0.25">
      <c r="A4847" s="553">
        <v>38407</v>
      </c>
      <c r="B4847" s="554">
        <v>2308.58</v>
      </c>
    </row>
    <row r="4848" spans="1:2" ht="16.149999999999999" customHeight="1" x14ac:dyDescent="0.25">
      <c r="A4848" s="553">
        <v>38408</v>
      </c>
      <c r="B4848" s="555">
        <v>2308.6999999999998</v>
      </c>
    </row>
    <row r="4849" spans="1:2" ht="16.149999999999999" customHeight="1" x14ac:dyDescent="0.25">
      <c r="A4849" s="553">
        <v>38409</v>
      </c>
      <c r="B4849" s="554">
        <v>2323.77</v>
      </c>
    </row>
    <row r="4850" spans="1:2" ht="16.149999999999999" customHeight="1" x14ac:dyDescent="0.25">
      <c r="A4850" s="553">
        <v>38410</v>
      </c>
      <c r="B4850" s="555">
        <v>2323.77</v>
      </c>
    </row>
    <row r="4851" spans="1:2" ht="16.149999999999999" customHeight="1" x14ac:dyDescent="0.25">
      <c r="A4851" s="553">
        <v>38411</v>
      </c>
      <c r="B4851" s="554">
        <v>2323.77</v>
      </c>
    </row>
    <row r="4852" spans="1:2" ht="16.149999999999999" customHeight="1" x14ac:dyDescent="0.25">
      <c r="A4852" s="553">
        <v>38412</v>
      </c>
      <c r="B4852" s="555">
        <v>2327.98</v>
      </c>
    </row>
    <row r="4853" spans="1:2" ht="16.149999999999999" customHeight="1" x14ac:dyDescent="0.25">
      <c r="A4853" s="553">
        <v>38413</v>
      </c>
      <c r="B4853" s="554">
        <v>2329.67</v>
      </c>
    </row>
    <row r="4854" spans="1:2" ht="16.149999999999999" customHeight="1" x14ac:dyDescent="0.25">
      <c r="A4854" s="553">
        <v>38414</v>
      </c>
      <c r="B4854" s="555">
        <v>2333.65</v>
      </c>
    </row>
    <row r="4855" spans="1:2" ht="16.149999999999999" customHeight="1" x14ac:dyDescent="0.25">
      <c r="A4855" s="553">
        <v>38415</v>
      </c>
      <c r="B4855" s="554">
        <v>2333.6999999999998</v>
      </c>
    </row>
    <row r="4856" spans="1:2" ht="16.149999999999999" customHeight="1" x14ac:dyDescent="0.25">
      <c r="A4856" s="553">
        <v>38416</v>
      </c>
      <c r="B4856" s="555">
        <v>2338.9299999999998</v>
      </c>
    </row>
    <row r="4857" spans="1:2" ht="16.149999999999999" customHeight="1" x14ac:dyDescent="0.25">
      <c r="A4857" s="553">
        <v>38417</v>
      </c>
      <c r="B4857" s="554">
        <v>2338.9299999999998</v>
      </c>
    </row>
    <row r="4858" spans="1:2" ht="16.149999999999999" customHeight="1" x14ac:dyDescent="0.25">
      <c r="A4858" s="553">
        <v>38418</v>
      </c>
      <c r="B4858" s="555">
        <v>2338.9299999999998</v>
      </c>
    </row>
    <row r="4859" spans="1:2" ht="16.149999999999999" customHeight="1" x14ac:dyDescent="0.25">
      <c r="A4859" s="553">
        <v>38419</v>
      </c>
      <c r="B4859" s="554">
        <v>2324.89</v>
      </c>
    </row>
    <row r="4860" spans="1:2" ht="16.149999999999999" customHeight="1" x14ac:dyDescent="0.25">
      <c r="A4860" s="553">
        <v>38420</v>
      </c>
      <c r="B4860" s="555">
        <v>2325.69</v>
      </c>
    </row>
    <row r="4861" spans="1:2" ht="16.149999999999999" customHeight="1" x14ac:dyDescent="0.25">
      <c r="A4861" s="553">
        <v>38421</v>
      </c>
      <c r="B4861" s="554">
        <v>2334.11</v>
      </c>
    </row>
    <row r="4862" spans="1:2" ht="16.149999999999999" customHeight="1" x14ac:dyDescent="0.25">
      <c r="A4862" s="553">
        <v>38422</v>
      </c>
      <c r="B4862" s="555">
        <v>2340.34</v>
      </c>
    </row>
    <row r="4863" spans="1:2" ht="16.149999999999999" customHeight="1" x14ac:dyDescent="0.25">
      <c r="A4863" s="553">
        <v>38423</v>
      </c>
      <c r="B4863" s="554">
        <v>2332.7199999999998</v>
      </c>
    </row>
    <row r="4864" spans="1:2" ht="16.149999999999999" customHeight="1" x14ac:dyDescent="0.25">
      <c r="A4864" s="553">
        <v>38424</v>
      </c>
      <c r="B4864" s="555">
        <v>2332.7199999999998</v>
      </c>
    </row>
    <row r="4865" spans="1:2" ht="16.149999999999999" customHeight="1" x14ac:dyDescent="0.25">
      <c r="A4865" s="553">
        <v>38425</v>
      </c>
      <c r="B4865" s="554">
        <v>2332.7199999999998</v>
      </c>
    </row>
    <row r="4866" spans="1:2" ht="16.149999999999999" customHeight="1" x14ac:dyDescent="0.25">
      <c r="A4866" s="553">
        <v>38426</v>
      </c>
      <c r="B4866" s="555">
        <v>2346.71</v>
      </c>
    </row>
    <row r="4867" spans="1:2" ht="16.149999999999999" customHeight="1" x14ac:dyDescent="0.25">
      <c r="A4867" s="553">
        <v>38427</v>
      </c>
      <c r="B4867" s="554">
        <v>2362.36</v>
      </c>
    </row>
    <row r="4868" spans="1:2" ht="16.149999999999999" customHeight="1" x14ac:dyDescent="0.25">
      <c r="A4868" s="553">
        <v>38428</v>
      </c>
      <c r="B4868" s="555">
        <v>2386.4699999999998</v>
      </c>
    </row>
    <row r="4869" spans="1:2" ht="16.149999999999999" customHeight="1" x14ac:dyDescent="0.25">
      <c r="A4869" s="553">
        <v>38429</v>
      </c>
      <c r="B4869" s="554">
        <v>2374.46</v>
      </c>
    </row>
    <row r="4870" spans="1:2" ht="16.149999999999999" customHeight="1" x14ac:dyDescent="0.25">
      <c r="A4870" s="553">
        <v>38430</v>
      </c>
      <c r="B4870" s="555">
        <v>2371.4299999999998</v>
      </c>
    </row>
    <row r="4871" spans="1:2" ht="16.149999999999999" customHeight="1" x14ac:dyDescent="0.25">
      <c r="A4871" s="553">
        <v>38431</v>
      </c>
      <c r="B4871" s="554">
        <v>2371.4299999999998</v>
      </c>
    </row>
    <row r="4872" spans="1:2" ht="16.149999999999999" customHeight="1" x14ac:dyDescent="0.25">
      <c r="A4872" s="553">
        <v>38432</v>
      </c>
      <c r="B4872" s="555">
        <v>2371.4299999999998</v>
      </c>
    </row>
    <row r="4873" spans="1:2" ht="16.149999999999999" customHeight="1" x14ac:dyDescent="0.25">
      <c r="A4873" s="553">
        <v>38433</v>
      </c>
      <c r="B4873" s="554">
        <v>2371.4299999999998</v>
      </c>
    </row>
    <row r="4874" spans="1:2" ht="16.149999999999999" customHeight="1" x14ac:dyDescent="0.25">
      <c r="A4874" s="553">
        <v>38434</v>
      </c>
      <c r="B4874" s="555">
        <v>2361.7800000000002</v>
      </c>
    </row>
    <row r="4875" spans="1:2" ht="16.149999999999999" customHeight="1" x14ac:dyDescent="0.25">
      <c r="A4875" s="553">
        <v>38435</v>
      </c>
      <c r="B4875" s="554">
        <v>2382.3000000000002</v>
      </c>
    </row>
    <row r="4876" spans="1:2" ht="16.149999999999999" customHeight="1" x14ac:dyDescent="0.25">
      <c r="A4876" s="553">
        <v>38436</v>
      </c>
      <c r="B4876" s="555">
        <v>2382.3000000000002</v>
      </c>
    </row>
    <row r="4877" spans="1:2" ht="16.149999999999999" customHeight="1" x14ac:dyDescent="0.25">
      <c r="A4877" s="553">
        <v>38437</v>
      </c>
      <c r="B4877" s="554">
        <v>2382.3000000000002</v>
      </c>
    </row>
    <row r="4878" spans="1:2" ht="16.149999999999999" customHeight="1" x14ac:dyDescent="0.25">
      <c r="A4878" s="553">
        <v>38438</v>
      </c>
      <c r="B4878" s="555">
        <v>2382.3000000000002</v>
      </c>
    </row>
    <row r="4879" spans="1:2" ht="16.149999999999999" customHeight="1" x14ac:dyDescent="0.25">
      <c r="A4879" s="553">
        <v>38439</v>
      </c>
      <c r="B4879" s="554">
        <v>2382.3000000000002</v>
      </c>
    </row>
    <row r="4880" spans="1:2" ht="16.149999999999999" customHeight="1" x14ac:dyDescent="0.25">
      <c r="A4880" s="553">
        <v>38440</v>
      </c>
      <c r="B4880" s="555">
        <v>2397.25</v>
      </c>
    </row>
    <row r="4881" spans="1:2" ht="16.149999999999999" customHeight="1" x14ac:dyDescent="0.25">
      <c r="A4881" s="553">
        <v>38441</v>
      </c>
      <c r="B4881" s="554">
        <v>2393.3200000000002</v>
      </c>
    </row>
    <row r="4882" spans="1:2" ht="16.149999999999999" customHeight="1" x14ac:dyDescent="0.25">
      <c r="A4882" s="553">
        <v>38442</v>
      </c>
      <c r="B4882" s="555">
        <v>2376.48</v>
      </c>
    </row>
    <row r="4883" spans="1:2" ht="16.149999999999999" customHeight="1" x14ac:dyDescent="0.25">
      <c r="A4883" s="553">
        <v>38443</v>
      </c>
      <c r="B4883" s="554">
        <v>2363.23</v>
      </c>
    </row>
    <row r="4884" spans="1:2" ht="16.149999999999999" customHeight="1" x14ac:dyDescent="0.25">
      <c r="A4884" s="553">
        <v>38444</v>
      </c>
      <c r="B4884" s="555">
        <v>2365.98</v>
      </c>
    </row>
    <row r="4885" spans="1:2" ht="16.149999999999999" customHeight="1" x14ac:dyDescent="0.25">
      <c r="A4885" s="553">
        <v>38445</v>
      </c>
      <c r="B4885" s="554">
        <v>2365.98</v>
      </c>
    </row>
    <row r="4886" spans="1:2" ht="16.149999999999999" customHeight="1" x14ac:dyDescent="0.25">
      <c r="A4886" s="553">
        <v>38446</v>
      </c>
      <c r="B4886" s="555">
        <v>2365.98</v>
      </c>
    </row>
    <row r="4887" spans="1:2" ht="16.149999999999999" customHeight="1" x14ac:dyDescent="0.25">
      <c r="A4887" s="553">
        <v>38447</v>
      </c>
      <c r="B4887" s="554">
        <v>2374.4699999999998</v>
      </c>
    </row>
    <row r="4888" spans="1:2" ht="16.149999999999999" customHeight="1" x14ac:dyDescent="0.25">
      <c r="A4888" s="553">
        <v>38448</v>
      </c>
      <c r="B4888" s="555">
        <v>2369.67</v>
      </c>
    </row>
    <row r="4889" spans="1:2" ht="16.149999999999999" customHeight="1" x14ac:dyDescent="0.25">
      <c r="A4889" s="553">
        <v>38449</v>
      </c>
      <c r="B4889" s="554">
        <v>2362.2800000000002</v>
      </c>
    </row>
    <row r="4890" spans="1:2" ht="16.149999999999999" customHeight="1" x14ac:dyDescent="0.25">
      <c r="A4890" s="553">
        <v>38450</v>
      </c>
      <c r="B4890" s="555">
        <v>2353.16</v>
      </c>
    </row>
    <row r="4891" spans="1:2" ht="16.149999999999999" customHeight="1" x14ac:dyDescent="0.25">
      <c r="A4891" s="553">
        <v>38451</v>
      </c>
      <c r="B4891" s="554">
        <v>2349.8000000000002</v>
      </c>
    </row>
    <row r="4892" spans="1:2" ht="16.149999999999999" customHeight="1" x14ac:dyDescent="0.25">
      <c r="A4892" s="553">
        <v>38452</v>
      </c>
      <c r="B4892" s="555">
        <v>2349.8000000000002</v>
      </c>
    </row>
    <row r="4893" spans="1:2" ht="16.149999999999999" customHeight="1" x14ac:dyDescent="0.25">
      <c r="A4893" s="553">
        <v>38453</v>
      </c>
      <c r="B4893" s="554">
        <v>2349.8000000000002</v>
      </c>
    </row>
    <row r="4894" spans="1:2" ht="16.149999999999999" customHeight="1" x14ac:dyDescent="0.25">
      <c r="A4894" s="553">
        <v>38454</v>
      </c>
      <c r="B4894" s="555">
        <v>2331.9499999999998</v>
      </c>
    </row>
    <row r="4895" spans="1:2" ht="16.149999999999999" customHeight="1" x14ac:dyDescent="0.25">
      <c r="A4895" s="553">
        <v>38455</v>
      </c>
      <c r="B4895" s="554">
        <v>2335.4</v>
      </c>
    </row>
    <row r="4896" spans="1:2" ht="16.149999999999999" customHeight="1" x14ac:dyDescent="0.25">
      <c r="A4896" s="553">
        <v>38456</v>
      </c>
      <c r="B4896" s="555">
        <v>2328.7399999999998</v>
      </c>
    </row>
    <row r="4897" spans="1:2" ht="16.149999999999999" customHeight="1" x14ac:dyDescent="0.25">
      <c r="A4897" s="553">
        <v>38457</v>
      </c>
      <c r="B4897" s="554">
        <v>2346.09</v>
      </c>
    </row>
    <row r="4898" spans="1:2" ht="16.149999999999999" customHeight="1" x14ac:dyDescent="0.25">
      <c r="A4898" s="553">
        <v>38458</v>
      </c>
      <c r="B4898" s="555">
        <v>2363.96</v>
      </c>
    </row>
    <row r="4899" spans="1:2" ht="16.149999999999999" customHeight="1" x14ac:dyDescent="0.25">
      <c r="A4899" s="553">
        <v>38459</v>
      </c>
      <c r="B4899" s="554">
        <v>2363.96</v>
      </c>
    </row>
    <row r="4900" spans="1:2" ht="16.149999999999999" customHeight="1" x14ac:dyDescent="0.25">
      <c r="A4900" s="553">
        <v>38460</v>
      </c>
      <c r="B4900" s="555">
        <v>2363.96</v>
      </c>
    </row>
    <row r="4901" spans="1:2" ht="16.149999999999999" customHeight="1" x14ac:dyDescent="0.25">
      <c r="A4901" s="553">
        <v>38461</v>
      </c>
      <c r="B4901" s="554">
        <v>2363.3000000000002</v>
      </c>
    </row>
    <row r="4902" spans="1:2" ht="16.149999999999999" customHeight="1" x14ac:dyDescent="0.25">
      <c r="A4902" s="553">
        <v>38462</v>
      </c>
      <c r="B4902" s="555">
        <v>2355.64</v>
      </c>
    </row>
    <row r="4903" spans="1:2" ht="16.149999999999999" customHeight="1" x14ac:dyDescent="0.25">
      <c r="A4903" s="553">
        <v>38463</v>
      </c>
      <c r="B4903" s="554">
        <v>2344.4499999999998</v>
      </c>
    </row>
    <row r="4904" spans="1:2" ht="16.149999999999999" customHeight="1" x14ac:dyDescent="0.25">
      <c r="A4904" s="553">
        <v>38464</v>
      </c>
      <c r="B4904" s="555">
        <v>2336.35</v>
      </c>
    </row>
    <row r="4905" spans="1:2" ht="16.149999999999999" customHeight="1" x14ac:dyDescent="0.25">
      <c r="A4905" s="553">
        <v>38465</v>
      </c>
      <c r="B4905" s="554">
        <v>2336.25</v>
      </c>
    </row>
    <row r="4906" spans="1:2" ht="16.149999999999999" customHeight="1" x14ac:dyDescent="0.25">
      <c r="A4906" s="553">
        <v>38466</v>
      </c>
      <c r="B4906" s="555">
        <v>2336.25</v>
      </c>
    </row>
    <row r="4907" spans="1:2" ht="16.149999999999999" customHeight="1" x14ac:dyDescent="0.25">
      <c r="A4907" s="553">
        <v>38467</v>
      </c>
      <c r="B4907" s="554">
        <v>2336.25</v>
      </c>
    </row>
    <row r="4908" spans="1:2" ht="16.149999999999999" customHeight="1" x14ac:dyDescent="0.25">
      <c r="A4908" s="553">
        <v>38468</v>
      </c>
      <c r="B4908" s="555">
        <v>2343.9699999999998</v>
      </c>
    </row>
    <row r="4909" spans="1:2" ht="16.149999999999999" customHeight="1" x14ac:dyDescent="0.25">
      <c r="A4909" s="553">
        <v>38469</v>
      </c>
      <c r="B4909" s="554">
        <v>2342.56</v>
      </c>
    </row>
    <row r="4910" spans="1:2" ht="16.149999999999999" customHeight="1" x14ac:dyDescent="0.25">
      <c r="A4910" s="553">
        <v>38470</v>
      </c>
      <c r="B4910" s="555">
        <v>2338.0700000000002</v>
      </c>
    </row>
    <row r="4911" spans="1:2" ht="16.149999999999999" customHeight="1" x14ac:dyDescent="0.25">
      <c r="A4911" s="553">
        <v>38471</v>
      </c>
      <c r="B4911" s="554">
        <v>2344.87</v>
      </c>
    </row>
    <row r="4912" spans="1:2" ht="16.149999999999999" customHeight="1" x14ac:dyDescent="0.25">
      <c r="A4912" s="553">
        <v>38472</v>
      </c>
      <c r="B4912" s="555">
        <v>2348.3200000000002</v>
      </c>
    </row>
    <row r="4913" spans="1:2" ht="16.149999999999999" customHeight="1" x14ac:dyDescent="0.25">
      <c r="A4913" s="553">
        <v>38473</v>
      </c>
      <c r="B4913" s="554">
        <v>2348.3200000000002</v>
      </c>
    </row>
    <row r="4914" spans="1:2" ht="16.149999999999999" customHeight="1" x14ac:dyDescent="0.25">
      <c r="A4914" s="553">
        <v>38474</v>
      </c>
      <c r="B4914" s="555">
        <v>2348.3200000000002</v>
      </c>
    </row>
    <row r="4915" spans="1:2" ht="16.149999999999999" customHeight="1" x14ac:dyDescent="0.25">
      <c r="A4915" s="553">
        <v>38475</v>
      </c>
      <c r="B4915" s="554">
        <v>2349.59</v>
      </c>
    </row>
    <row r="4916" spans="1:2" ht="16.149999999999999" customHeight="1" x14ac:dyDescent="0.25">
      <c r="A4916" s="553">
        <v>38476</v>
      </c>
      <c r="B4916" s="555">
        <v>2345.4499999999998</v>
      </c>
    </row>
    <row r="4917" spans="1:2" ht="16.149999999999999" customHeight="1" x14ac:dyDescent="0.25">
      <c r="A4917" s="553">
        <v>38477</v>
      </c>
      <c r="B4917" s="554">
        <v>2337.08</v>
      </c>
    </row>
    <row r="4918" spans="1:2" ht="16.149999999999999" customHeight="1" x14ac:dyDescent="0.25">
      <c r="A4918" s="553">
        <v>38478</v>
      </c>
      <c r="B4918" s="555">
        <v>2338.44</v>
      </c>
    </row>
    <row r="4919" spans="1:2" ht="16.149999999999999" customHeight="1" x14ac:dyDescent="0.25">
      <c r="A4919" s="553">
        <v>38479</v>
      </c>
      <c r="B4919" s="554">
        <v>2339.06</v>
      </c>
    </row>
    <row r="4920" spans="1:2" ht="16.149999999999999" customHeight="1" x14ac:dyDescent="0.25">
      <c r="A4920" s="553">
        <v>38480</v>
      </c>
      <c r="B4920" s="555">
        <v>2339.06</v>
      </c>
    </row>
    <row r="4921" spans="1:2" ht="16.149999999999999" customHeight="1" x14ac:dyDescent="0.25">
      <c r="A4921" s="553">
        <v>38481</v>
      </c>
      <c r="B4921" s="554">
        <v>2339.06</v>
      </c>
    </row>
    <row r="4922" spans="1:2" ht="16.149999999999999" customHeight="1" x14ac:dyDescent="0.25">
      <c r="A4922" s="553">
        <v>38482</v>
      </c>
      <c r="B4922" s="555">
        <v>2339.06</v>
      </c>
    </row>
    <row r="4923" spans="1:2" ht="16.149999999999999" customHeight="1" x14ac:dyDescent="0.25">
      <c r="A4923" s="553">
        <v>38483</v>
      </c>
      <c r="B4923" s="554">
        <v>2339.77</v>
      </c>
    </row>
    <row r="4924" spans="1:2" ht="16.149999999999999" customHeight="1" x14ac:dyDescent="0.25">
      <c r="A4924" s="553">
        <v>38484</v>
      </c>
      <c r="B4924" s="555">
        <v>2340.9899999999998</v>
      </c>
    </row>
    <row r="4925" spans="1:2" ht="16.149999999999999" customHeight="1" x14ac:dyDescent="0.25">
      <c r="A4925" s="553">
        <v>38485</v>
      </c>
      <c r="B4925" s="554">
        <v>2344</v>
      </c>
    </row>
    <row r="4926" spans="1:2" ht="16.149999999999999" customHeight="1" x14ac:dyDescent="0.25">
      <c r="A4926" s="553">
        <v>38486</v>
      </c>
      <c r="B4926" s="555">
        <v>2348.69</v>
      </c>
    </row>
    <row r="4927" spans="1:2" ht="16.149999999999999" customHeight="1" x14ac:dyDescent="0.25">
      <c r="A4927" s="553">
        <v>38487</v>
      </c>
      <c r="B4927" s="554">
        <v>2348.69</v>
      </c>
    </row>
    <row r="4928" spans="1:2" ht="16.149999999999999" customHeight="1" x14ac:dyDescent="0.25">
      <c r="A4928" s="553">
        <v>38488</v>
      </c>
      <c r="B4928" s="555">
        <v>2348.69</v>
      </c>
    </row>
    <row r="4929" spans="1:2" ht="16.149999999999999" customHeight="1" x14ac:dyDescent="0.25">
      <c r="A4929" s="553">
        <v>38489</v>
      </c>
      <c r="B4929" s="554">
        <v>2347.25</v>
      </c>
    </row>
    <row r="4930" spans="1:2" ht="16.149999999999999" customHeight="1" x14ac:dyDescent="0.25">
      <c r="A4930" s="553">
        <v>38490</v>
      </c>
      <c r="B4930" s="555">
        <v>2341.7199999999998</v>
      </c>
    </row>
    <row r="4931" spans="1:2" ht="16.149999999999999" customHeight="1" x14ac:dyDescent="0.25">
      <c r="A4931" s="553">
        <v>38491</v>
      </c>
      <c r="B4931" s="554">
        <v>2339.44</v>
      </c>
    </row>
    <row r="4932" spans="1:2" ht="16.149999999999999" customHeight="1" x14ac:dyDescent="0.25">
      <c r="A4932" s="553">
        <v>38492</v>
      </c>
      <c r="B4932" s="555">
        <v>2336.9899999999998</v>
      </c>
    </row>
    <row r="4933" spans="1:2" ht="16.149999999999999" customHeight="1" x14ac:dyDescent="0.25">
      <c r="A4933" s="553">
        <v>38493</v>
      </c>
      <c r="B4933" s="554">
        <v>2337</v>
      </c>
    </row>
    <row r="4934" spans="1:2" ht="16.149999999999999" customHeight="1" x14ac:dyDescent="0.25">
      <c r="A4934" s="553">
        <v>38494</v>
      </c>
      <c r="B4934" s="555">
        <v>2337</v>
      </c>
    </row>
    <row r="4935" spans="1:2" ht="16.149999999999999" customHeight="1" x14ac:dyDescent="0.25">
      <c r="A4935" s="553">
        <v>38495</v>
      </c>
      <c r="B4935" s="554">
        <v>2337</v>
      </c>
    </row>
    <row r="4936" spans="1:2" ht="16.149999999999999" customHeight="1" x14ac:dyDescent="0.25">
      <c r="A4936" s="553">
        <v>38496</v>
      </c>
      <c r="B4936" s="555">
        <v>2329.0500000000002</v>
      </c>
    </row>
    <row r="4937" spans="1:2" ht="16.149999999999999" customHeight="1" x14ac:dyDescent="0.25">
      <c r="A4937" s="553">
        <v>38497</v>
      </c>
      <c r="B4937" s="554">
        <v>2328.69</v>
      </c>
    </row>
    <row r="4938" spans="1:2" ht="16.149999999999999" customHeight="1" x14ac:dyDescent="0.25">
      <c r="A4938" s="553">
        <v>38498</v>
      </c>
      <c r="B4938" s="555">
        <v>2329.35</v>
      </c>
    </row>
    <row r="4939" spans="1:2" ht="16.149999999999999" customHeight="1" x14ac:dyDescent="0.25">
      <c r="A4939" s="553">
        <v>38499</v>
      </c>
      <c r="B4939" s="554">
        <v>2330.79</v>
      </c>
    </row>
    <row r="4940" spans="1:2" ht="16.149999999999999" customHeight="1" x14ac:dyDescent="0.25">
      <c r="A4940" s="553">
        <v>38500</v>
      </c>
      <c r="B4940" s="555">
        <v>2332.79</v>
      </c>
    </row>
    <row r="4941" spans="1:2" ht="16.149999999999999" customHeight="1" x14ac:dyDescent="0.25">
      <c r="A4941" s="553">
        <v>38501</v>
      </c>
      <c r="B4941" s="554">
        <v>2332.79</v>
      </c>
    </row>
    <row r="4942" spans="1:2" ht="16.149999999999999" customHeight="1" x14ac:dyDescent="0.25">
      <c r="A4942" s="553">
        <v>38502</v>
      </c>
      <c r="B4942" s="555">
        <v>2332.79</v>
      </c>
    </row>
    <row r="4943" spans="1:2" ht="16.149999999999999" customHeight="1" x14ac:dyDescent="0.25">
      <c r="A4943" s="553">
        <v>38503</v>
      </c>
      <c r="B4943" s="554">
        <v>2332.79</v>
      </c>
    </row>
    <row r="4944" spans="1:2" ht="16.149999999999999" customHeight="1" x14ac:dyDescent="0.25">
      <c r="A4944" s="553">
        <v>38504</v>
      </c>
      <c r="B4944" s="555">
        <v>2338.89</v>
      </c>
    </row>
    <row r="4945" spans="1:2" ht="16.149999999999999" customHeight="1" x14ac:dyDescent="0.25">
      <c r="A4945" s="553">
        <v>38505</v>
      </c>
      <c r="B4945" s="554">
        <v>2339.67</v>
      </c>
    </row>
    <row r="4946" spans="1:2" ht="16.149999999999999" customHeight="1" x14ac:dyDescent="0.25">
      <c r="A4946" s="553">
        <v>38506</v>
      </c>
      <c r="B4946" s="555">
        <v>2336.65</v>
      </c>
    </row>
    <row r="4947" spans="1:2" ht="16.149999999999999" customHeight="1" x14ac:dyDescent="0.25">
      <c r="A4947" s="553">
        <v>38507</v>
      </c>
      <c r="B4947" s="554">
        <v>2330.9299999999998</v>
      </c>
    </row>
    <row r="4948" spans="1:2" ht="16.149999999999999" customHeight="1" x14ac:dyDescent="0.25">
      <c r="A4948" s="553">
        <v>38508</v>
      </c>
      <c r="B4948" s="555">
        <v>2330.9299999999998</v>
      </c>
    </row>
    <row r="4949" spans="1:2" ht="16.149999999999999" customHeight="1" x14ac:dyDescent="0.25">
      <c r="A4949" s="553">
        <v>38509</v>
      </c>
      <c r="B4949" s="554">
        <v>2330.9299999999998</v>
      </c>
    </row>
    <row r="4950" spans="1:2" ht="16.149999999999999" customHeight="1" x14ac:dyDescent="0.25">
      <c r="A4950" s="553">
        <v>38510</v>
      </c>
      <c r="B4950" s="555">
        <v>2330.9299999999998</v>
      </c>
    </row>
    <row r="4951" spans="1:2" ht="16.149999999999999" customHeight="1" x14ac:dyDescent="0.25">
      <c r="A4951" s="553">
        <v>38511</v>
      </c>
      <c r="B4951" s="554">
        <v>2331.38</v>
      </c>
    </row>
    <row r="4952" spans="1:2" ht="16.149999999999999" customHeight="1" x14ac:dyDescent="0.25">
      <c r="A4952" s="553">
        <v>38512</v>
      </c>
      <c r="B4952" s="555">
        <v>2347.83</v>
      </c>
    </row>
    <row r="4953" spans="1:2" ht="16.149999999999999" customHeight="1" x14ac:dyDescent="0.25">
      <c r="A4953" s="553">
        <v>38513</v>
      </c>
      <c r="B4953" s="554">
        <v>2361.41</v>
      </c>
    </row>
    <row r="4954" spans="1:2" ht="16.149999999999999" customHeight="1" x14ac:dyDescent="0.25">
      <c r="A4954" s="553">
        <v>38514</v>
      </c>
      <c r="B4954" s="555">
        <v>2349.17</v>
      </c>
    </row>
    <row r="4955" spans="1:2" ht="16.149999999999999" customHeight="1" x14ac:dyDescent="0.25">
      <c r="A4955" s="553">
        <v>38515</v>
      </c>
      <c r="B4955" s="554">
        <v>2349.17</v>
      </c>
    </row>
    <row r="4956" spans="1:2" ht="16.149999999999999" customHeight="1" x14ac:dyDescent="0.25">
      <c r="A4956" s="553">
        <v>38516</v>
      </c>
      <c r="B4956" s="555">
        <v>2349.17</v>
      </c>
    </row>
    <row r="4957" spans="1:2" ht="16.149999999999999" customHeight="1" x14ac:dyDescent="0.25">
      <c r="A4957" s="553">
        <v>38517</v>
      </c>
      <c r="B4957" s="554">
        <v>2345.6</v>
      </c>
    </row>
    <row r="4958" spans="1:2" ht="16.149999999999999" customHeight="1" x14ac:dyDescent="0.25">
      <c r="A4958" s="553">
        <v>38518</v>
      </c>
      <c r="B4958" s="555">
        <v>2334.27</v>
      </c>
    </row>
    <row r="4959" spans="1:2" ht="16.149999999999999" customHeight="1" x14ac:dyDescent="0.25">
      <c r="A4959" s="553">
        <v>38519</v>
      </c>
      <c r="B4959" s="554">
        <v>2330.33</v>
      </c>
    </row>
    <row r="4960" spans="1:2" ht="16.149999999999999" customHeight="1" x14ac:dyDescent="0.25">
      <c r="A4960" s="553">
        <v>38520</v>
      </c>
      <c r="B4960" s="555">
        <v>2326.4299999999998</v>
      </c>
    </row>
    <row r="4961" spans="1:2" ht="16.149999999999999" customHeight="1" x14ac:dyDescent="0.25">
      <c r="A4961" s="553">
        <v>38521</v>
      </c>
      <c r="B4961" s="554">
        <v>2322.0500000000002</v>
      </c>
    </row>
    <row r="4962" spans="1:2" ht="16.149999999999999" customHeight="1" x14ac:dyDescent="0.25">
      <c r="A4962" s="553">
        <v>38522</v>
      </c>
      <c r="B4962" s="555">
        <v>2322.0500000000002</v>
      </c>
    </row>
    <row r="4963" spans="1:2" ht="16.149999999999999" customHeight="1" x14ac:dyDescent="0.25">
      <c r="A4963" s="553">
        <v>38523</v>
      </c>
      <c r="B4963" s="554">
        <v>2322.0500000000002</v>
      </c>
    </row>
    <row r="4964" spans="1:2" ht="16.149999999999999" customHeight="1" x14ac:dyDescent="0.25">
      <c r="A4964" s="553">
        <v>38524</v>
      </c>
      <c r="B4964" s="555">
        <v>2319.11</v>
      </c>
    </row>
    <row r="4965" spans="1:2" ht="16.149999999999999" customHeight="1" x14ac:dyDescent="0.25">
      <c r="A4965" s="553">
        <v>38525</v>
      </c>
      <c r="B4965" s="554">
        <v>2314.89</v>
      </c>
    </row>
    <row r="4966" spans="1:2" ht="16.149999999999999" customHeight="1" x14ac:dyDescent="0.25">
      <c r="A4966" s="553">
        <v>38526</v>
      </c>
      <c r="B4966" s="555">
        <v>2316.4499999999998</v>
      </c>
    </row>
    <row r="4967" spans="1:2" ht="16.149999999999999" customHeight="1" x14ac:dyDescent="0.25">
      <c r="A4967" s="553">
        <v>38527</v>
      </c>
      <c r="B4967" s="554">
        <v>2319.27</v>
      </c>
    </row>
    <row r="4968" spans="1:2" ht="16.149999999999999" customHeight="1" x14ac:dyDescent="0.25">
      <c r="A4968" s="553">
        <v>38528</v>
      </c>
      <c r="B4968" s="555">
        <v>2320.29</v>
      </c>
    </row>
    <row r="4969" spans="1:2" ht="16.149999999999999" customHeight="1" x14ac:dyDescent="0.25">
      <c r="A4969" s="553">
        <v>38529</v>
      </c>
      <c r="B4969" s="554">
        <v>2320.29</v>
      </c>
    </row>
    <row r="4970" spans="1:2" ht="16.149999999999999" customHeight="1" x14ac:dyDescent="0.25">
      <c r="A4970" s="553">
        <v>38530</v>
      </c>
      <c r="B4970" s="555">
        <v>2320.29</v>
      </c>
    </row>
    <row r="4971" spans="1:2" ht="16.149999999999999" customHeight="1" x14ac:dyDescent="0.25">
      <c r="A4971" s="553">
        <v>38531</v>
      </c>
      <c r="B4971" s="554">
        <v>2323.19</v>
      </c>
    </row>
    <row r="4972" spans="1:2" ht="16.149999999999999" customHeight="1" x14ac:dyDescent="0.25">
      <c r="A4972" s="553">
        <v>38532</v>
      </c>
      <c r="B4972" s="555">
        <v>2327.9</v>
      </c>
    </row>
    <row r="4973" spans="1:2" ht="16.149999999999999" customHeight="1" x14ac:dyDescent="0.25">
      <c r="A4973" s="553">
        <v>38533</v>
      </c>
      <c r="B4973" s="554">
        <v>2331.81</v>
      </c>
    </row>
    <row r="4974" spans="1:2" ht="16.149999999999999" customHeight="1" x14ac:dyDescent="0.25">
      <c r="A4974" s="553">
        <v>38534</v>
      </c>
      <c r="B4974" s="555">
        <v>2324.2199999999998</v>
      </c>
    </row>
    <row r="4975" spans="1:2" ht="16.149999999999999" customHeight="1" x14ac:dyDescent="0.25">
      <c r="A4975" s="553">
        <v>38535</v>
      </c>
      <c r="B4975" s="554">
        <v>2324.69</v>
      </c>
    </row>
    <row r="4976" spans="1:2" ht="16.149999999999999" customHeight="1" x14ac:dyDescent="0.25">
      <c r="A4976" s="553">
        <v>38536</v>
      </c>
      <c r="B4976" s="555">
        <v>2324.69</v>
      </c>
    </row>
    <row r="4977" spans="1:2" ht="16.149999999999999" customHeight="1" x14ac:dyDescent="0.25">
      <c r="A4977" s="553">
        <v>38537</v>
      </c>
      <c r="B4977" s="554">
        <v>2324.69</v>
      </c>
    </row>
    <row r="4978" spans="1:2" ht="16.149999999999999" customHeight="1" x14ac:dyDescent="0.25">
      <c r="A4978" s="553">
        <v>38538</v>
      </c>
      <c r="B4978" s="555">
        <v>2324.69</v>
      </c>
    </row>
    <row r="4979" spans="1:2" ht="16.149999999999999" customHeight="1" x14ac:dyDescent="0.25">
      <c r="A4979" s="553">
        <v>38539</v>
      </c>
      <c r="B4979" s="554">
        <v>2338.17</v>
      </c>
    </row>
    <row r="4980" spans="1:2" ht="16.149999999999999" customHeight="1" x14ac:dyDescent="0.25">
      <c r="A4980" s="553">
        <v>38540</v>
      </c>
      <c r="B4980" s="555">
        <v>2338.86</v>
      </c>
    </row>
    <row r="4981" spans="1:2" ht="16.149999999999999" customHeight="1" x14ac:dyDescent="0.25">
      <c r="A4981" s="553">
        <v>38541</v>
      </c>
      <c r="B4981" s="554">
        <v>2332.6999999999998</v>
      </c>
    </row>
    <row r="4982" spans="1:2" ht="16.149999999999999" customHeight="1" x14ac:dyDescent="0.25">
      <c r="A4982" s="553">
        <v>38542</v>
      </c>
      <c r="B4982" s="555">
        <v>2330.7199999999998</v>
      </c>
    </row>
    <row r="4983" spans="1:2" ht="16.149999999999999" customHeight="1" x14ac:dyDescent="0.25">
      <c r="A4983" s="553">
        <v>38543</v>
      </c>
      <c r="B4983" s="554">
        <v>2330.7199999999998</v>
      </c>
    </row>
    <row r="4984" spans="1:2" ht="16.149999999999999" customHeight="1" x14ac:dyDescent="0.25">
      <c r="A4984" s="553">
        <v>38544</v>
      </c>
      <c r="B4984" s="555">
        <v>2330.7199999999998</v>
      </c>
    </row>
    <row r="4985" spans="1:2" ht="16.149999999999999" customHeight="1" x14ac:dyDescent="0.25">
      <c r="A4985" s="553">
        <v>38545</v>
      </c>
      <c r="B4985" s="554">
        <v>2324.37</v>
      </c>
    </row>
    <row r="4986" spans="1:2" ht="16.149999999999999" customHeight="1" x14ac:dyDescent="0.25">
      <c r="A4986" s="553">
        <v>38546</v>
      </c>
      <c r="B4986" s="555">
        <v>2323.08</v>
      </c>
    </row>
    <row r="4987" spans="1:2" ht="16.149999999999999" customHeight="1" x14ac:dyDescent="0.25">
      <c r="A4987" s="553">
        <v>38547</v>
      </c>
      <c r="B4987" s="554">
        <v>2326.09</v>
      </c>
    </row>
    <row r="4988" spans="1:2" ht="16.149999999999999" customHeight="1" x14ac:dyDescent="0.25">
      <c r="A4988" s="553">
        <v>38548</v>
      </c>
      <c r="B4988" s="555">
        <v>2329.4</v>
      </c>
    </row>
    <row r="4989" spans="1:2" ht="16.149999999999999" customHeight="1" x14ac:dyDescent="0.25">
      <c r="A4989" s="553">
        <v>38549</v>
      </c>
      <c r="B4989" s="554">
        <v>2332.0700000000002</v>
      </c>
    </row>
    <row r="4990" spans="1:2" ht="16.149999999999999" customHeight="1" x14ac:dyDescent="0.25">
      <c r="A4990" s="553">
        <v>38550</v>
      </c>
      <c r="B4990" s="555">
        <v>2332.0700000000002</v>
      </c>
    </row>
    <row r="4991" spans="1:2" ht="16.149999999999999" customHeight="1" x14ac:dyDescent="0.25">
      <c r="A4991" s="553">
        <v>38551</v>
      </c>
      <c r="B4991" s="554">
        <v>2332.0700000000002</v>
      </c>
    </row>
    <row r="4992" spans="1:2" ht="16.149999999999999" customHeight="1" x14ac:dyDescent="0.25">
      <c r="A4992" s="553">
        <v>38552</v>
      </c>
      <c r="B4992" s="555">
        <v>2320.2600000000002</v>
      </c>
    </row>
    <row r="4993" spans="1:2" ht="16.149999999999999" customHeight="1" x14ac:dyDescent="0.25">
      <c r="A4993" s="553">
        <v>38553</v>
      </c>
      <c r="B4993" s="554">
        <v>2312.73</v>
      </c>
    </row>
    <row r="4994" spans="1:2" ht="16.149999999999999" customHeight="1" x14ac:dyDescent="0.25">
      <c r="A4994" s="553">
        <v>38554</v>
      </c>
      <c r="B4994" s="555">
        <v>2312.73</v>
      </c>
    </row>
    <row r="4995" spans="1:2" ht="16.149999999999999" customHeight="1" x14ac:dyDescent="0.25">
      <c r="A4995" s="553">
        <v>38555</v>
      </c>
      <c r="B4995" s="554">
        <v>2312.8200000000002</v>
      </c>
    </row>
    <row r="4996" spans="1:2" ht="16.149999999999999" customHeight="1" x14ac:dyDescent="0.25">
      <c r="A4996" s="553">
        <v>38556</v>
      </c>
      <c r="B4996" s="555">
        <v>2316.42</v>
      </c>
    </row>
    <row r="4997" spans="1:2" ht="16.149999999999999" customHeight="1" x14ac:dyDescent="0.25">
      <c r="A4997" s="553">
        <v>38557</v>
      </c>
      <c r="B4997" s="554">
        <v>2316.42</v>
      </c>
    </row>
    <row r="4998" spans="1:2" ht="16.149999999999999" customHeight="1" x14ac:dyDescent="0.25">
      <c r="A4998" s="553">
        <v>38558</v>
      </c>
      <c r="B4998" s="555">
        <v>2316.42</v>
      </c>
    </row>
    <row r="4999" spans="1:2" ht="16.149999999999999" customHeight="1" x14ac:dyDescent="0.25">
      <c r="A4999" s="553">
        <v>38559</v>
      </c>
      <c r="B4999" s="554">
        <v>2315.39</v>
      </c>
    </row>
    <row r="5000" spans="1:2" ht="16.149999999999999" customHeight="1" x14ac:dyDescent="0.25">
      <c r="A5000" s="553">
        <v>38560</v>
      </c>
      <c r="B5000" s="555">
        <v>2316.9299999999998</v>
      </c>
    </row>
    <row r="5001" spans="1:2" ht="16.149999999999999" customHeight="1" x14ac:dyDescent="0.25">
      <c r="A5001" s="553">
        <v>38561</v>
      </c>
      <c r="B5001" s="554">
        <v>2313.84</v>
      </c>
    </row>
    <row r="5002" spans="1:2" ht="16.149999999999999" customHeight="1" x14ac:dyDescent="0.25">
      <c r="A5002" s="553">
        <v>38562</v>
      </c>
      <c r="B5002" s="555">
        <v>2311.4299999999998</v>
      </c>
    </row>
    <row r="5003" spans="1:2" ht="16.149999999999999" customHeight="1" x14ac:dyDescent="0.25">
      <c r="A5003" s="553">
        <v>38563</v>
      </c>
      <c r="B5003" s="554">
        <v>2308.4899999999998</v>
      </c>
    </row>
    <row r="5004" spans="1:2" ht="16.149999999999999" customHeight="1" x14ac:dyDescent="0.25">
      <c r="A5004" s="553">
        <v>38564</v>
      </c>
      <c r="B5004" s="555">
        <v>2308.4899999999998</v>
      </c>
    </row>
    <row r="5005" spans="1:2" ht="16.149999999999999" customHeight="1" x14ac:dyDescent="0.25">
      <c r="A5005" s="553">
        <v>38565</v>
      </c>
      <c r="B5005" s="554">
        <v>2308.4899999999998</v>
      </c>
    </row>
    <row r="5006" spans="1:2" ht="16.149999999999999" customHeight="1" x14ac:dyDescent="0.25">
      <c r="A5006" s="553">
        <v>38566</v>
      </c>
      <c r="B5006" s="555">
        <v>2308.42</v>
      </c>
    </row>
    <row r="5007" spans="1:2" ht="16.149999999999999" customHeight="1" x14ac:dyDescent="0.25">
      <c r="A5007" s="553">
        <v>38567</v>
      </c>
      <c r="B5007" s="554">
        <v>2305.9499999999998</v>
      </c>
    </row>
    <row r="5008" spans="1:2" ht="16.149999999999999" customHeight="1" x14ac:dyDescent="0.25">
      <c r="A5008" s="553">
        <v>38568</v>
      </c>
      <c r="B5008" s="555">
        <v>2306.5100000000002</v>
      </c>
    </row>
    <row r="5009" spans="1:2" ht="16.149999999999999" customHeight="1" x14ac:dyDescent="0.25">
      <c r="A5009" s="553">
        <v>38569</v>
      </c>
      <c r="B5009" s="554">
        <v>2307.4</v>
      </c>
    </row>
    <row r="5010" spans="1:2" ht="16.149999999999999" customHeight="1" x14ac:dyDescent="0.25">
      <c r="A5010" s="553">
        <v>38570</v>
      </c>
      <c r="B5010" s="555">
        <v>2307.69</v>
      </c>
    </row>
    <row r="5011" spans="1:2" ht="16.149999999999999" customHeight="1" x14ac:dyDescent="0.25">
      <c r="A5011" s="553">
        <v>38571</v>
      </c>
      <c r="B5011" s="554">
        <v>2307.69</v>
      </c>
    </row>
    <row r="5012" spans="1:2" ht="16.149999999999999" customHeight="1" x14ac:dyDescent="0.25">
      <c r="A5012" s="553">
        <v>38572</v>
      </c>
      <c r="B5012" s="555">
        <v>2307.69</v>
      </c>
    </row>
    <row r="5013" spans="1:2" ht="16.149999999999999" customHeight="1" x14ac:dyDescent="0.25">
      <c r="A5013" s="553">
        <v>38573</v>
      </c>
      <c r="B5013" s="554">
        <v>2308.3000000000002</v>
      </c>
    </row>
    <row r="5014" spans="1:2" ht="16.149999999999999" customHeight="1" x14ac:dyDescent="0.25">
      <c r="A5014" s="553">
        <v>38574</v>
      </c>
      <c r="B5014" s="555">
        <v>2305.63</v>
      </c>
    </row>
    <row r="5015" spans="1:2" ht="16.149999999999999" customHeight="1" x14ac:dyDescent="0.25">
      <c r="A5015" s="553">
        <v>38575</v>
      </c>
      <c r="B5015" s="554">
        <v>2299.75</v>
      </c>
    </row>
    <row r="5016" spans="1:2" ht="16.149999999999999" customHeight="1" x14ac:dyDescent="0.25">
      <c r="A5016" s="553">
        <v>38576</v>
      </c>
      <c r="B5016" s="555">
        <v>2313.52</v>
      </c>
    </row>
    <row r="5017" spans="1:2" ht="16.149999999999999" customHeight="1" x14ac:dyDescent="0.25">
      <c r="A5017" s="553">
        <v>38577</v>
      </c>
      <c r="B5017" s="554">
        <v>2308.38</v>
      </c>
    </row>
    <row r="5018" spans="1:2" ht="16.149999999999999" customHeight="1" x14ac:dyDescent="0.25">
      <c r="A5018" s="553">
        <v>38578</v>
      </c>
      <c r="B5018" s="555">
        <v>2308.38</v>
      </c>
    </row>
    <row r="5019" spans="1:2" ht="16.149999999999999" customHeight="1" x14ac:dyDescent="0.25">
      <c r="A5019" s="553">
        <v>38579</v>
      </c>
      <c r="B5019" s="554">
        <v>2308.38</v>
      </c>
    </row>
    <row r="5020" spans="1:2" ht="16.149999999999999" customHeight="1" x14ac:dyDescent="0.25">
      <c r="A5020" s="553">
        <v>38580</v>
      </c>
      <c r="B5020" s="555">
        <v>2308.38</v>
      </c>
    </row>
    <row r="5021" spans="1:2" ht="16.149999999999999" customHeight="1" x14ac:dyDescent="0.25">
      <c r="A5021" s="553">
        <v>38581</v>
      </c>
      <c r="B5021" s="554">
        <v>2301.7399999999998</v>
      </c>
    </row>
    <row r="5022" spans="1:2" ht="16.149999999999999" customHeight="1" x14ac:dyDescent="0.25">
      <c r="A5022" s="553">
        <v>38582</v>
      </c>
      <c r="B5022" s="555">
        <v>2303.1999999999998</v>
      </c>
    </row>
    <row r="5023" spans="1:2" ht="16.149999999999999" customHeight="1" x14ac:dyDescent="0.25">
      <c r="A5023" s="553">
        <v>38583</v>
      </c>
      <c r="B5023" s="554">
        <v>2307.4499999999998</v>
      </c>
    </row>
    <row r="5024" spans="1:2" ht="16.149999999999999" customHeight="1" x14ac:dyDescent="0.25">
      <c r="A5024" s="553">
        <v>38584</v>
      </c>
      <c r="B5024" s="555">
        <v>2309.83</v>
      </c>
    </row>
    <row r="5025" spans="1:2" ht="16.149999999999999" customHeight="1" x14ac:dyDescent="0.25">
      <c r="A5025" s="553">
        <v>38585</v>
      </c>
      <c r="B5025" s="554">
        <v>2309.83</v>
      </c>
    </row>
    <row r="5026" spans="1:2" ht="16.149999999999999" customHeight="1" x14ac:dyDescent="0.25">
      <c r="A5026" s="553">
        <v>38586</v>
      </c>
      <c r="B5026" s="555">
        <v>2309.83</v>
      </c>
    </row>
    <row r="5027" spans="1:2" ht="16.149999999999999" customHeight="1" x14ac:dyDescent="0.25">
      <c r="A5027" s="553">
        <v>38587</v>
      </c>
      <c r="B5027" s="554">
        <v>2304.2600000000002</v>
      </c>
    </row>
    <row r="5028" spans="1:2" ht="16.149999999999999" customHeight="1" x14ac:dyDescent="0.25">
      <c r="A5028" s="553">
        <v>38588</v>
      </c>
      <c r="B5028" s="555">
        <v>2302.59</v>
      </c>
    </row>
    <row r="5029" spans="1:2" ht="16.149999999999999" customHeight="1" x14ac:dyDescent="0.25">
      <c r="A5029" s="553">
        <v>38589</v>
      </c>
      <c r="B5029" s="554">
        <v>2305.0500000000002</v>
      </c>
    </row>
    <row r="5030" spans="1:2" ht="16.149999999999999" customHeight="1" x14ac:dyDescent="0.25">
      <c r="A5030" s="553">
        <v>38590</v>
      </c>
      <c r="B5030" s="555">
        <v>2305.87</v>
      </c>
    </row>
    <row r="5031" spans="1:2" ht="16.149999999999999" customHeight="1" x14ac:dyDescent="0.25">
      <c r="A5031" s="553">
        <v>38591</v>
      </c>
      <c r="B5031" s="554">
        <v>2306.71</v>
      </c>
    </row>
    <row r="5032" spans="1:2" ht="16.149999999999999" customHeight="1" x14ac:dyDescent="0.25">
      <c r="A5032" s="553">
        <v>38592</v>
      </c>
      <c r="B5032" s="555">
        <v>2306.71</v>
      </c>
    </row>
    <row r="5033" spans="1:2" ht="16.149999999999999" customHeight="1" x14ac:dyDescent="0.25">
      <c r="A5033" s="553">
        <v>38593</v>
      </c>
      <c r="B5033" s="554">
        <v>2306.71</v>
      </c>
    </row>
    <row r="5034" spans="1:2" ht="16.149999999999999" customHeight="1" x14ac:dyDescent="0.25">
      <c r="A5034" s="553">
        <v>38594</v>
      </c>
      <c r="B5034" s="555">
        <v>2305.15</v>
      </c>
    </row>
    <row r="5035" spans="1:2" ht="16.149999999999999" customHeight="1" x14ac:dyDescent="0.25">
      <c r="A5035" s="553">
        <v>38595</v>
      </c>
      <c r="B5035" s="554">
        <v>2304.3000000000002</v>
      </c>
    </row>
    <row r="5036" spans="1:2" ht="16.149999999999999" customHeight="1" x14ac:dyDescent="0.25">
      <c r="A5036" s="553">
        <v>38596</v>
      </c>
      <c r="B5036" s="555">
        <v>2302.7800000000002</v>
      </c>
    </row>
    <row r="5037" spans="1:2" ht="16.149999999999999" customHeight="1" x14ac:dyDescent="0.25">
      <c r="A5037" s="553">
        <v>38597</v>
      </c>
      <c r="B5037" s="554">
        <v>2298.85</v>
      </c>
    </row>
    <row r="5038" spans="1:2" ht="16.149999999999999" customHeight="1" x14ac:dyDescent="0.25">
      <c r="A5038" s="553">
        <v>38598</v>
      </c>
      <c r="B5038" s="555">
        <v>2295.31</v>
      </c>
    </row>
    <row r="5039" spans="1:2" ht="16.149999999999999" customHeight="1" x14ac:dyDescent="0.25">
      <c r="A5039" s="553">
        <v>38599</v>
      </c>
      <c r="B5039" s="554">
        <v>2295.31</v>
      </c>
    </row>
    <row r="5040" spans="1:2" ht="16.149999999999999" customHeight="1" x14ac:dyDescent="0.25">
      <c r="A5040" s="553">
        <v>38600</v>
      </c>
      <c r="B5040" s="555">
        <v>2295.31</v>
      </c>
    </row>
    <row r="5041" spans="1:2" ht="16.149999999999999" customHeight="1" x14ac:dyDescent="0.25">
      <c r="A5041" s="553">
        <v>38601</v>
      </c>
      <c r="B5041" s="554">
        <v>2295.31</v>
      </c>
    </row>
    <row r="5042" spans="1:2" ht="16.149999999999999" customHeight="1" x14ac:dyDescent="0.25">
      <c r="A5042" s="553">
        <v>38602</v>
      </c>
      <c r="B5042" s="555">
        <v>2286.61</v>
      </c>
    </row>
    <row r="5043" spans="1:2" ht="16.149999999999999" customHeight="1" x14ac:dyDescent="0.25">
      <c r="A5043" s="553">
        <v>38603</v>
      </c>
      <c r="B5043" s="554">
        <v>2279.9499999999998</v>
      </c>
    </row>
    <row r="5044" spans="1:2" ht="16.149999999999999" customHeight="1" x14ac:dyDescent="0.25">
      <c r="A5044" s="553">
        <v>38604</v>
      </c>
      <c r="B5044" s="555">
        <v>2289.3000000000002</v>
      </c>
    </row>
    <row r="5045" spans="1:2" ht="16.149999999999999" customHeight="1" x14ac:dyDescent="0.25">
      <c r="A5045" s="553">
        <v>38605</v>
      </c>
      <c r="B5045" s="554">
        <v>2305.09</v>
      </c>
    </row>
    <row r="5046" spans="1:2" ht="16.149999999999999" customHeight="1" x14ac:dyDescent="0.25">
      <c r="A5046" s="553">
        <v>38606</v>
      </c>
      <c r="B5046" s="555">
        <v>2305.09</v>
      </c>
    </row>
    <row r="5047" spans="1:2" ht="16.149999999999999" customHeight="1" x14ac:dyDescent="0.25">
      <c r="A5047" s="553">
        <v>38607</v>
      </c>
      <c r="B5047" s="554">
        <v>2305.09</v>
      </c>
    </row>
    <row r="5048" spans="1:2" ht="16.149999999999999" customHeight="1" x14ac:dyDescent="0.25">
      <c r="A5048" s="553">
        <v>38608</v>
      </c>
      <c r="B5048" s="555">
        <v>2306.71</v>
      </c>
    </row>
    <row r="5049" spans="1:2" ht="16.149999999999999" customHeight="1" x14ac:dyDescent="0.25">
      <c r="A5049" s="553">
        <v>38609</v>
      </c>
      <c r="B5049" s="554">
        <v>2295.02</v>
      </c>
    </row>
    <row r="5050" spans="1:2" ht="16.149999999999999" customHeight="1" x14ac:dyDescent="0.25">
      <c r="A5050" s="553">
        <v>38610</v>
      </c>
      <c r="B5050" s="555">
        <v>2290.02</v>
      </c>
    </row>
    <row r="5051" spans="1:2" ht="16.149999999999999" customHeight="1" x14ac:dyDescent="0.25">
      <c r="A5051" s="553">
        <v>38611</v>
      </c>
      <c r="B5051" s="554">
        <v>2299.8200000000002</v>
      </c>
    </row>
    <row r="5052" spans="1:2" ht="16.149999999999999" customHeight="1" x14ac:dyDescent="0.25">
      <c r="A5052" s="553">
        <v>38612</v>
      </c>
      <c r="B5052" s="555">
        <v>2301.9899999999998</v>
      </c>
    </row>
    <row r="5053" spans="1:2" ht="16.149999999999999" customHeight="1" x14ac:dyDescent="0.25">
      <c r="A5053" s="553">
        <v>38613</v>
      </c>
      <c r="B5053" s="554">
        <v>2301.9899999999998</v>
      </c>
    </row>
    <row r="5054" spans="1:2" ht="16.149999999999999" customHeight="1" x14ac:dyDescent="0.25">
      <c r="A5054" s="553">
        <v>38614</v>
      </c>
      <c r="B5054" s="555">
        <v>2301.9899999999998</v>
      </c>
    </row>
    <row r="5055" spans="1:2" ht="16.149999999999999" customHeight="1" x14ac:dyDescent="0.25">
      <c r="A5055" s="553">
        <v>38615</v>
      </c>
      <c r="B5055" s="554">
        <v>2295.5700000000002</v>
      </c>
    </row>
    <row r="5056" spans="1:2" ht="16.149999999999999" customHeight="1" x14ac:dyDescent="0.25">
      <c r="A5056" s="553">
        <v>38616</v>
      </c>
      <c r="B5056" s="555">
        <v>2300.58</v>
      </c>
    </row>
    <row r="5057" spans="1:2" ht="16.149999999999999" customHeight="1" x14ac:dyDescent="0.25">
      <c r="A5057" s="553">
        <v>38617</v>
      </c>
      <c r="B5057" s="554">
        <v>2291.0500000000002</v>
      </c>
    </row>
    <row r="5058" spans="1:2" ht="16.149999999999999" customHeight="1" x14ac:dyDescent="0.25">
      <c r="A5058" s="553">
        <v>38618</v>
      </c>
      <c r="B5058" s="555">
        <v>2292.59</v>
      </c>
    </row>
    <row r="5059" spans="1:2" ht="16.149999999999999" customHeight="1" x14ac:dyDescent="0.25">
      <c r="A5059" s="553">
        <v>38619</v>
      </c>
      <c r="B5059" s="554">
        <v>2290.0300000000002</v>
      </c>
    </row>
    <row r="5060" spans="1:2" ht="16.149999999999999" customHeight="1" x14ac:dyDescent="0.25">
      <c r="A5060" s="553">
        <v>38620</v>
      </c>
      <c r="B5060" s="555">
        <v>2290.0300000000002</v>
      </c>
    </row>
    <row r="5061" spans="1:2" ht="16.149999999999999" customHeight="1" x14ac:dyDescent="0.25">
      <c r="A5061" s="553">
        <v>38621</v>
      </c>
      <c r="B5061" s="554">
        <v>2290.0300000000002</v>
      </c>
    </row>
    <row r="5062" spans="1:2" ht="16.149999999999999" customHeight="1" x14ac:dyDescent="0.25">
      <c r="A5062" s="553">
        <v>38622</v>
      </c>
      <c r="B5062" s="555">
        <v>2289.1799999999998</v>
      </c>
    </row>
    <row r="5063" spans="1:2" ht="16.149999999999999" customHeight="1" x14ac:dyDescent="0.25">
      <c r="A5063" s="553">
        <v>38623</v>
      </c>
      <c r="B5063" s="554">
        <v>2290.7399999999998</v>
      </c>
    </row>
    <row r="5064" spans="1:2" ht="16.149999999999999" customHeight="1" x14ac:dyDescent="0.25">
      <c r="A5064" s="553">
        <v>38624</v>
      </c>
      <c r="B5064" s="555">
        <v>2293.29</v>
      </c>
    </row>
    <row r="5065" spans="1:2" ht="16.149999999999999" customHeight="1" x14ac:dyDescent="0.25">
      <c r="A5065" s="553">
        <v>38625</v>
      </c>
      <c r="B5065" s="554">
        <v>2289.61</v>
      </c>
    </row>
    <row r="5066" spans="1:2" ht="16.149999999999999" customHeight="1" x14ac:dyDescent="0.25">
      <c r="A5066" s="553">
        <v>38626</v>
      </c>
      <c r="B5066" s="555">
        <v>2288.2199999999998</v>
      </c>
    </row>
    <row r="5067" spans="1:2" ht="16.149999999999999" customHeight="1" x14ac:dyDescent="0.25">
      <c r="A5067" s="553">
        <v>38627</v>
      </c>
      <c r="B5067" s="554">
        <v>2288.2199999999998</v>
      </c>
    </row>
    <row r="5068" spans="1:2" ht="16.149999999999999" customHeight="1" x14ac:dyDescent="0.25">
      <c r="A5068" s="553">
        <v>38628</v>
      </c>
      <c r="B5068" s="555">
        <v>2288.2199999999998</v>
      </c>
    </row>
    <row r="5069" spans="1:2" ht="16.149999999999999" customHeight="1" x14ac:dyDescent="0.25">
      <c r="A5069" s="553">
        <v>38629</v>
      </c>
      <c r="B5069" s="554">
        <v>2289.13</v>
      </c>
    </row>
    <row r="5070" spans="1:2" ht="16.149999999999999" customHeight="1" x14ac:dyDescent="0.25">
      <c r="A5070" s="553">
        <v>38630</v>
      </c>
      <c r="B5070" s="555">
        <v>2289.79</v>
      </c>
    </row>
    <row r="5071" spans="1:2" ht="16.149999999999999" customHeight="1" x14ac:dyDescent="0.25">
      <c r="A5071" s="553">
        <v>38631</v>
      </c>
      <c r="B5071" s="554">
        <v>2294.12</v>
      </c>
    </row>
    <row r="5072" spans="1:2" ht="16.149999999999999" customHeight="1" x14ac:dyDescent="0.25">
      <c r="A5072" s="553">
        <v>38632</v>
      </c>
      <c r="B5072" s="555">
        <v>2302.79</v>
      </c>
    </row>
    <row r="5073" spans="1:2" ht="16.149999999999999" customHeight="1" x14ac:dyDescent="0.25">
      <c r="A5073" s="553">
        <v>38633</v>
      </c>
      <c r="B5073" s="554">
        <v>2303.0100000000002</v>
      </c>
    </row>
    <row r="5074" spans="1:2" ht="16.149999999999999" customHeight="1" x14ac:dyDescent="0.25">
      <c r="A5074" s="553">
        <v>38634</v>
      </c>
      <c r="B5074" s="555">
        <v>2303.0100000000002</v>
      </c>
    </row>
    <row r="5075" spans="1:2" ht="16.149999999999999" customHeight="1" x14ac:dyDescent="0.25">
      <c r="A5075" s="553">
        <v>38635</v>
      </c>
      <c r="B5075" s="554">
        <v>2303.0100000000002</v>
      </c>
    </row>
    <row r="5076" spans="1:2" ht="16.149999999999999" customHeight="1" x14ac:dyDescent="0.25">
      <c r="A5076" s="553">
        <v>38636</v>
      </c>
      <c r="B5076" s="555">
        <v>2303.0100000000002</v>
      </c>
    </row>
    <row r="5077" spans="1:2" ht="16.149999999999999" customHeight="1" x14ac:dyDescent="0.25">
      <c r="A5077" s="553">
        <v>38637</v>
      </c>
      <c r="B5077" s="554">
        <v>2299.94</v>
      </c>
    </row>
    <row r="5078" spans="1:2" ht="16.149999999999999" customHeight="1" x14ac:dyDescent="0.25">
      <c r="A5078" s="553">
        <v>38638</v>
      </c>
      <c r="B5078" s="555">
        <v>2299.4699999999998</v>
      </c>
    </row>
    <row r="5079" spans="1:2" ht="16.149999999999999" customHeight="1" x14ac:dyDescent="0.25">
      <c r="A5079" s="553">
        <v>38639</v>
      </c>
      <c r="B5079" s="554">
        <v>2298.9899999999998</v>
      </c>
    </row>
    <row r="5080" spans="1:2" ht="16.149999999999999" customHeight="1" x14ac:dyDescent="0.25">
      <c r="A5080" s="553">
        <v>38640</v>
      </c>
      <c r="B5080" s="555">
        <v>2294.75</v>
      </c>
    </row>
    <row r="5081" spans="1:2" ht="16.149999999999999" customHeight="1" x14ac:dyDescent="0.25">
      <c r="A5081" s="553">
        <v>38641</v>
      </c>
      <c r="B5081" s="554">
        <v>2294.75</v>
      </c>
    </row>
    <row r="5082" spans="1:2" ht="16.149999999999999" customHeight="1" x14ac:dyDescent="0.25">
      <c r="A5082" s="553">
        <v>38642</v>
      </c>
      <c r="B5082" s="555">
        <v>2294.75</v>
      </c>
    </row>
    <row r="5083" spans="1:2" ht="16.149999999999999" customHeight="1" x14ac:dyDescent="0.25">
      <c r="A5083" s="553">
        <v>38643</v>
      </c>
      <c r="B5083" s="554">
        <v>2294.75</v>
      </c>
    </row>
    <row r="5084" spans="1:2" ht="16.149999999999999" customHeight="1" x14ac:dyDescent="0.25">
      <c r="A5084" s="553">
        <v>38644</v>
      </c>
      <c r="B5084" s="555">
        <v>2288.69</v>
      </c>
    </row>
    <row r="5085" spans="1:2" ht="16.149999999999999" customHeight="1" x14ac:dyDescent="0.25">
      <c r="A5085" s="553">
        <v>38645</v>
      </c>
      <c r="B5085" s="554">
        <v>2283.96</v>
      </c>
    </row>
    <row r="5086" spans="1:2" ht="16.149999999999999" customHeight="1" x14ac:dyDescent="0.25">
      <c r="A5086" s="553">
        <v>38646</v>
      </c>
      <c r="B5086" s="555">
        <v>2289.15</v>
      </c>
    </row>
    <row r="5087" spans="1:2" ht="16.149999999999999" customHeight="1" x14ac:dyDescent="0.25">
      <c r="A5087" s="553">
        <v>38647</v>
      </c>
      <c r="B5087" s="554">
        <v>2288.69</v>
      </c>
    </row>
    <row r="5088" spans="1:2" ht="16.149999999999999" customHeight="1" x14ac:dyDescent="0.25">
      <c r="A5088" s="553">
        <v>38648</v>
      </c>
      <c r="B5088" s="555">
        <v>2288.69</v>
      </c>
    </row>
    <row r="5089" spans="1:2" ht="16.149999999999999" customHeight="1" x14ac:dyDescent="0.25">
      <c r="A5089" s="553">
        <v>38649</v>
      </c>
      <c r="B5089" s="554">
        <v>2288.69</v>
      </c>
    </row>
    <row r="5090" spans="1:2" ht="16.149999999999999" customHeight="1" x14ac:dyDescent="0.25">
      <c r="A5090" s="553">
        <v>38650</v>
      </c>
      <c r="B5090" s="555">
        <v>2285.37</v>
      </c>
    </row>
    <row r="5091" spans="1:2" ht="16.149999999999999" customHeight="1" x14ac:dyDescent="0.25">
      <c r="A5091" s="553">
        <v>38651</v>
      </c>
      <c r="B5091" s="554">
        <v>2284.0500000000002</v>
      </c>
    </row>
    <row r="5092" spans="1:2" ht="16.149999999999999" customHeight="1" x14ac:dyDescent="0.25">
      <c r="A5092" s="553">
        <v>38652</v>
      </c>
      <c r="B5092" s="555">
        <v>2288.52</v>
      </c>
    </row>
    <row r="5093" spans="1:2" ht="16.149999999999999" customHeight="1" x14ac:dyDescent="0.25">
      <c r="A5093" s="553">
        <v>38653</v>
      </c>
      <c r="B5093" s="554">
        <v>2289.87</v>
      </c>
    </row>
    <row r="5094" spans="1:2" ht="16.149999999999999" customHeight="1" x14ac:dyDescent="0.25">
      <c r="A5094" s="553">
        <v>38654</v>
      </c>
      <c r="B5094" s="555">
        <v>2289.5700000000002</v>
      </c>
    </row>
    <row r="5095" spans="1:2" ht="16.149999999999999" customHeight="1" x14ac:dyDescent="0.25">
      <c r="A5095" s="553">
        <v>38655</v>
      </c>
      <c r="B5095" s="554">
        <v>2289.5700000000002</v>
      </c>
    </row>
    <row r="5096" spans="1:2" ht="16.149999999999999" customHeight="1" x14ac:dyDescent="0.25">
      <c r="A5096" s="553">
        <v>38656</v>
      </c>
      <c r="B5096" s="555">
        <v>2289.5700000000002</v>
      </c>
    </row>
    <row r="5097" spans="1:2" ht="16.149999999999999" customHeight="1" x14ac:dyDescent="0.25">
      <c r="A5097" s="553">
        <v>38657</v>
      </c>
      <c r="B5097" s="554">
        <v>2287.5100000000002</v>
      </c>
    </row>
    <row r="5098" spans="1:2" ht="16.149999999999999" customHeight="1" x14ac:dyDescent="0.25">
      <c r="A5098" s="553">
        <v>38658</v>
      </c>
      <c r="B5098" s="555">
        <v>2285.83</v>
      </c>
    </row>
    <row r="5099" spans="1:2" ht="16.149999999999999" customHeight="1" x14ac:dyDescent="0.25">
      <c r="A5099" s="553">
        <v>38659</v>
      </c>
      <c r="B5099" s="554">
        <v>2285.2399999999998</v>
      </c>
    </row>
    <row r="5100" spans="1:2" ht="16.149999999999999" customHeight="1" x14ac:dyDescent="0.25">
      <c r="A5100" s="553">
        <v>38660</v>
      </c>
      <c r="B5100" s="555">
        <v>2283.7800000000002</v>
      </c>
    </row>
    <row r="5101" spans="1:2" ht="16.149999999999999" customHeight="1" x14ac:dyDescent="0.25">
      <c r="A5101" s="553">
        <v>38661</v>
      </c>
      <c r="B5101" s="554">
        <v>2282.7600000000002</v>
      </c>
    </row>
    <row r="5102" spans="1:2" ht="16.149999999999999" customHeight="1" x14ac:dyDescent="0.25">
      <c r="A5102" s="553">
        <v>38662</v>
      </c>
      <c r="B5102" s="555">
        <v>2282.7600000000002</v>
      </c>
    </row>
    <row r="5103" spans="1:2" ht="16.149999999999999" customHeight="1" x14ac:dyDescent="0.25">
      <c r="A5103" s="553">
        <v>38663</v>
      </c>
      <c r="B5103" s="554">
        <v>2282.7600000000002</v>
      </c>
    </row>
    <row r="5104" spans="1:2" ht="16.149999999999999" customHeight="1" x14ac:dyDescent="0.25">
      <c r="A5104" s="553">
        <v>38664</v>
      </c>
      <c r="B5104" s="555">
        <v>2282.7600000000002</v>
      </c>
    </row>
    <row r="5105" spans="1:2" ht="16.149999999999999" customHeight="1" x14ac:dyDescent="0.25">
      <c r="A5105" s="553">
        <v>38665</v>
      </c>
      <c r="B5105" s="554">
        <v>2282.67</v>
      </c>
    </row>
    <row r="5106" spans="1:2" ht="16.149999999999999" customHeight="1" x14ac:dyDescent="0.25">
      <c r="A5106" s="553">
        <v>38666</v>
      </c>
      <c r="B5106" s="555">
        <v>2280.94</v>
      </c>
    </row>
    <row r="5107" spans="1:2" ht="16.149999999999999" customHeight="1" x14ac:dyDescent="0.25">
      <c r="A5107" s="553">
        <v>38667</v>
      </c>
      <c r="B5107" s="554">
        <v>2280.19</v>
      </c>
    </row>
    <row r="5108" spans="1:2" ht="16.149999999999999" customHeight="1" x14ac:dyDescent="0.25">
      <c r="A5108" s="553">
        <v>38668</v>
      </c>
      <c r="B5108" s="555">
        <v>2280.19</v>
      </c>
    </row>
    <row r="5109" spans="1:2" ht="16.149999999999999" customHeight="1" x14ac:dyDescent="0.25">
      <c r="A5109" s="553">
        <v>38669</v>
      </c>
      <c r="B5109" s="554">
        <v>2280.19</v>
      </c>
    </row>
    <row r="5110" spans="1:2" ht="16.149999999999999" customHeight="1" x14ac:dyDescent="0.25">
      <c r="A5110" s="553">
        <v>38670</v>
      </c>
      <c r="B5110" s="555">
        <v>2280.19</v>
      </c>
    </row>
    <row r="5111" spans="1:2" ht="16.149999999999999" customHeight="1" x14ac:dyDescent="0.25">
      <c r="A5111" s="553">
        <v>38671</v>
      </c>
      <c r="B5111" s="554">
        <v>2280.19</v>
      </c>
    </row>
    <row r="5112" spans="1:2" ht="16.149999999999999" customHeight="1" x14ac:dyDescent="0.25">
      <c r="A5112" s="553">
        <v>38672</v>
      </c>
      <c r="B5112" s="555">
        <v>2280.4299999999998</v>
      </c>
    </row>
    <row r="5113" spans="1:2" ht="16.149999999999999" customHeight="1" x14ac:dyDescent="0.25">
      <c r="A5113" s="553">
        <v>38673</v>
      </c>
      <c r="B5113" s="554">
        <v>2278.23</v>
      </c>
    </row>
    <row r="5114" spans="1:2" ht="16.149999999999999" customHeight="1" x14ac:dyDescent="0.25">
      <c r="A5114" s="553">
        <v>38674</v>
      </c>
      <c r="B5114" s="555">
        <v>2277.9899999999998</v>
      </c>
    </row>
    <row r="5115" spans="1:2" ht="16.149999999999999" customHeight="1" x14ac:dyDescent="0.25">
      <c r="A5115" s="553">
        <v>38675</v>
      </c>
      <c r="B5115" s="554">
        <v>2277.73</v>
      </c>
    </row>
    <row r="5116" spans="1:2" ht="16.149999999999999" customHeight="1" x14ac:dyDescent="0.25">
      <c r="A5116" s="553">
        <v>38676</v>
      </c>
      <c r="B5116" s="555">
        <v>2277.73</v>
      </c>
    </row>
    <row r="5117" spans="1:2" ht="16.149999999999999" customHeight="1" x14ac:dyDescent="0.25">
      <c r="A5117" s="553">
        <v>38677</v>
      </c>
      <c r="B5117" s="554">
        <v>2277.73</v>
      </c>
    </row>
    <row r="5118" spans="1:2" ht="16.149999999999999" customHeight="1" x14ac:dyDescent="0.25">
      <c r="A5118" s="553">
        <v>38678</v>
      </c>
      <c r="B5118" s="555">
        <v>2276.64</v>
      </c>
    </row>
    <row r="5119" spans="1:2" ht="16.149999999999999" customHeight="1" x14ac:dyDescent="0.25">
      <c r="A5119" s="553">
        <v>38679</v>
      </c>
      <c r="B5119" s="554">
        <v>2278.48</v>
      </c>
    </row>
    <row r="5120" spans="1:2" ht="16.149999999999999" customHeight="1" x14ac:dyDescent="0.25">
      <c r="A5120" s="553">
        <v>38680</v>
      </c>
      <c r="B5120" s="555">
        <v>2277.92</v>
      </c>
    </row>
    <row r="5121" spans="1:2" ht="16.149999999999999" customHeight="1" x14ac:dyDescent="0.25">
      <c r="A5121" s="553">
        <v>38681</v>
      </c>
      <c r="B5121" s="554">
        <v>2277.92</v>
      </c>
    </row>
    <row r="5122" spans="1:2" ht="16.149999999999999" customHeight="1" x14ac:dyDescent="0.25">
      <c r="A5122" s="553">
        <v>38682</v>
      </c>
      <c r="B5122" s="555">
        <v>2275.4</v>
      </c>
    </row>
    <row r="5123" spans="1:2" ht="16.149999999999999" customHeight="1" x14ac:dyDescent="0.25">
      <c r="A5123" s="553">
        <v>38683</v>
      </c>
      <c r="B5123" s="554">
        <v>2275.4</v>
      </c>
    </row>
    <row r="5124" spans="1:2" ht="16.149999999999999" customHeight="1" x14ac:dyDescent="0.25">
      <c r="A5124" s="553">
        <v>38684</v>
      </c>
      <c r="B5124" s="555">
        <v>2275.4</v>
      </c>
    </row>
    <row r="5125" spans="1:2" ht="16.149999999999999" customHeight="1" x14ac:dyDescent="0.25">
      <c r="A5125" s="553">
        <v>38685</v>
      </c>
      <c r="B5125" s="554">
        <v>2273.08</v>
      </c>
    </row>
    <row r="5126" spans="1:2" ht="16.149999999999999" customHeight="1" x14ac:dyDescent="0.25">
      <c r="A5126" s="553">
        <v>38686</v>
      </c>
      <c r="B5126" s="555">
        <v>2274.04</v>
      </c>
    </row>
    <row r="5127" spans="1:2" ht="16.149999999999999" customHeight="1" x14ac:dyDescent="0.25">
      <c r="A5127" s="553">
        <v>38687</v>
      </c>
      <c r="B5127" s="554">
        <v>2274.71</v>
      </c>
    </row>
    <row r="5128" spans="1:2" ht="16.149999999999999" customHeight="1" x14ac:dyDescent="0.25">
      <c r="A5128" s="553">
        <v>38688</v>
      </c>
      <c r="B5128" s="555">
        <v>2272.9499999999998</v>
      </c>
    </row>
    <row r="5129" spans="1:2" ht="16.149999999999999" customHeight="1" x14ac:dyDescent="0.25">
      <c r="A5129" s="553">
        <v>38689</v>
      </c>
      <c r="B5129" s="554">
        <v>2274.39</v>
      </c>
    </row>
    <row r="5130" spans="1:2" ht="16.149999999999999" customHeight="1" x14ac:dyDescent="0.25">
      <c r="A5130" s="553">
        <v>38690</v>
      </c>
      <c r="B5130" s="555">
        <v>2274.39</v>
      </c>
    </row>
    <row r="5131" spans="1:2" ht="16.149999999999999" customHeight="1" x14ac:dyDescent="0.25">
      <c r="A5131" s="553">
        <v>38691</v>
      </c>
      <c r="B5131" s="554">
        <v>2274.39</v>
      </c>
    </row>
    <row r="5132" spans="1:2" ht="16.149999999999999" customHeight="1" x14ac:dyDescent="0.25">
      <c r="A5132" s="553">
        <v>38692</v>
      </c>
      <c r="B5132" s="555">
        <v>2274.1</v>
      </c>
    </row>
    <row r="5133" spans="1:2" ht="16.149999999999999" customHeight="1" x14ac:dyDescent="0.25">
      <c r="A5133" s="553">
        <v>38693</v>
      </c>
      <c r="B5133" s="554">
        <v>2274.19</v>
      </c>
    </row>
    <row r="5134" spans="1:2" ht="16.149999999999999" customHeight="1" x14ac:dyDescent="0.25">
      <c r="A5134" s="553">
        <v>38694</v>
      </c>
      <c r="B5134" s="555">
        <v>2274.06</v>
      </c>
    </row>
    <row r="5135" spans="1:2" ht="16.149999999999999" customHeight="1" x14ac:dyDescent="0.25">
      <c r="A5135" s="553">
        <v>38695</v>
      </c>
      <c r="B5135" s="554">
        <v>2274.06</v>
      </c>
    </row>
    <row r="5136" spans="1:2" ht="16.149999999999999" customHeight="1" x14ac:dyDescent="0.25">
      <c r="A5136" s="553">
        <v>38696</v>
      </c>
      <c r="B5136" s="555">
        <v>2275.09</v>
      </c>
    </row>
    <row r="5137" spans="1:2" ht="16.149999999999999" customHeight="1" x14ac:dyDescent="0.25">
      <c r="A5137" s="553">
        <v>38697</v>
      </c>
      <c r="B5137" s="554">
        <v>2275.09</v>
      </c>
    </row>
    <row r="5138" spans="1:2" ht="16.149999999999999" customHeight="1" x14ac:dyDescent="0.25">
      <c r="A5138" s="553">
        <v>38698</v>
      </c>
      <c r="B5138" s="555">
        <v>2275.09</v>
      </c>
    </row>
    <row r="5139" spans="1:2" ht="16.149999999999999" customHeight="1" x14ac:dyDescent="0.25">
      <c r="A5139" s="553">
        <v>38699</v>
      </c>
      <c r="B5139" s="554">
        <v>2275.4699999999998</v>
      </c>
    </row>
    <row r="5140" spans="1:2" ht="16.149999999999999" customHeight="1" x14ac:dyDescent="0.25">
      <c r="A5140" s="553">
        <v>38700</v>
      </c>
      <c r="B5140" s="555">
        <v>2275.33</v>
      </c>
    </row>
    <row r="5141" spans="1:2" ht="16.149999999999999" customHeight="1" x14ac:dyDescent="0.25">
      <c r="A5141" s="553">
        <v>38701</v>
      </c>
      <c r="B5141" s="554">
        <v>2275.4499999999998</v>
      </c>
    </row>
    <row r="5142" spans="1:2" ht="16.149999999999999" customHeight="1" x14ac:dyDescent="0.25">
      <c r="A5142" s="553">
        <v>38702</v>
      </c>
      <c r="B5142" s="555">
        <v>2276.6999999999998</v>
      </c>
    </row>
    <row r="5143" spans="1:2" ht="16.149999999999999" customHeight="1" x14ac:dyDescent="0.25">
      <c r="A5143" s="553">
        <v>38703</v>
      </c>
      <c r="B5143" s="554">
        <v>2277.85</v>
      </c>
    </row>
    <row r="5144" spans="1:2" ht="16.149999999999999" customHeight="1" x14ac:dyDescent="0.25">
      <c r="A5144" s="553">
        <v>38704</v>
      </c>
      <c r="B5144" s="555">
        <v>2277.85</v>
      </c>
    </row>
    <row r="5145" spans="1:2" ht="16.149999999999999" customHeight="1" x14ac:dyDescent="0.25">
      <c r="A5145" s="553">
        <v>38705</v>
      </c>
      <c r="B5145" s="554">
        <v>2277.85</v>
      </c>
    </row>
    <row r="5146" spans="1:2" ht="16.149999999999999" customHeight="1" x14ac:dyDescent="0.25">
      <c r="A5146" s="553">
        <v>38706</v>
      </c>
      <c r="B5146" s="555">
        <v>2286.83</v>
      </c>
    </row>
    <row r="5147" spans="1:2" ht="16.149999999999999" customHeight="1" x14ac:dyDescent="0.25">
      <c r="A5147" s="553">
        <v>38707</v>
      </c>
      <c r="B5147" s="554">
        <v>2286.46</v>
      </c>
    </row>
    <row r="5148" spans="1:2" ht="16.149999999999999" customHeight="1" x14ac:dyDescent="0.25">
      <c r="A5148" s="553">
        <v>38708</v>
      </c>
      <c r="B5148" s="555">
        <v>2285.61</v>
      </c>
    </row>
    <row r="5149" spans="1:2" ht="16.149999999999999" customHeight="1" x14ac:dyDescent="0.25">
      <c r="A5149" s="553">
        <v>38709</v>
      </c>
      <c r="B5149" s="554">
        <v>2283.4699999999998</v>
      </c>
    </row>
    <row r="5150" spans="1:2" ht="16.149999999999999" customHeight="1" x14ac:dyDescent="0.25">
      <c r="A5150" s="553">
        <v>38710</v>
      </c>
      <c r="B5150" s="555">
        <v>2282.36</v>
      </c>
    </row>
    <row r="5151" spans="1:2" ht="16.149999999999999" customHeight="1" x14ac:dyDescent="0.25">
      <c r="A5151" s="553">
        <v>38711</v>
      </c>
      <c r="B5151" s="554">
        <v>2282.36</v>
      </c>
    </row>
    <row r="5152" spans="1:2" ht="16.149999999999999" customHeight="1" x14ac:dyDescent="0.25">
      <c r="A5152" s="553">
        <v>38712</v>
      </c>
      <c r="B5152" s="555">
        <v>2282.36</v>
      </c>
    </row>
    <row r="5153" spans="1:2" ht="16.149999999999999" customHeight="1" x14ac:dyDescent="0.25">
      <c r="A5153" s="553">
        <v>38713</v>
      </c>
      <c r="B5153" s="554">
        <v>2282.36</v>
      </c>
    </row>
    <row r="5154" spans="1:2" ht="16.149999999999999" customHeight="1" x14ac:dyDescent="0.25">
      <c r="A5154" s="553">
        <v>38714</v>
      </c>
      <c r="B5154" s="555">
        <v>2283.11</v>
      </c>
    </row>
    <row r="5155" spans="1:2" ht="16.149999999999999" customHeight="1" x14ac:dyDescent="0.25">
      <c r="A5155" s="553">
        <v>38715</v>
      </c>
      <c r="B5155" s="554">
        <v>2282.35</v>
      </c>
    </row>
    <row r="5156" spans="1:2" ht="16.149999999999999" customHeight="1" x14ac:dyDescent="0.25">
      <c r="A5156" s="553">
        <v>38716</v>
      </c>
      <c r="B5156" s="555">
        <v>2284.2199999999998</v>
      </c>
    </row>
    <row r="5157" spans="1:2" ht="16.149999999999999" customHeight="1" x14ac:dyDescent="0.25">
      <c r="A5157" s="553">
        <v>38717</v>
      </c>
      <c r="B5157" s="554">
        <v>2284.2199999999998</v>
      </c>
    </row>
    <row r="5158" spans="1:2" ht="16.149999999999999" customHeight="1" x14ac:dyDescent="0.25">
      <c r="A5158" s="553">
        <v>38718</v>
      </c>
      <c r="B5158" s="555">
        <v>2284.2199999999998</v>
      </c>
    </row>
    <row r="5159" spans="1:2" ht="16.149999999999999" customHeight="1" x14ac:dyDescent="0.25">
      <c r="A5159" s="553">
        <v>38719</v>
      </c>
      <c r="B5159" s="554">
        <v>2284.2199999999998</v>
      </c>
    </row>
    <row r="5160" spans="1:2" ht="16.149999999999999" customHeight="1" x14ac:dyDescent="0.25">
      <c r="A5160" s="553">
        <v>38720</v>
      </c>
      <c r="B5160" s="555">
        <v>2284.2199999999998</v>
      </c>
    </row>
    <row r="5161" spans="1:2" ht="16.149999999999999" customHeight="1" x14ac:dyDescent="0.25">
      <c r="A5161" s="553">
        <v>38721</v>
      </c>
      <c r="B5161" s="554">
        <v>2282.27</v>
      </c>
    </row>
    <row r="5162" spans="1:2" ht="16.149999999999999" customHeight="1" x14ac:dyDescent="0.25">
      <c r="A5162" s="553">
        <v>38722</v>
      </c>
      <c r="B5162" s="555">
        <v>2282.13</v>
      </c>
    </row>
    <row r="5163" spans="1:2" ht="16.149999999999999" customHeight="1" x14ac:dyDescent="0.25">
      <c r="A5163" s="553">
        <v>38723</v>
      </c>
      <c r="B5163" s="554">
        <v>2279.9899999999998</v>
      </c>
    </row>
    <row r="5164" spans="1:2" ht="16.149999999999999" customHeight="1" x14ac:dyDescent="0.25">
      <c r="A5164" s="553">
        <v>38724</v>
      </c>
      <c r="B5164" s="555">
        <v>2278.4</v>
      </c>
    </row>
    <row r="5165" spans="1:2" ht="16.149999999999999" customHeight="1" x14ac:dyDescent="0.25">
      <c r="A5165" s="553">
        <v>38725</v>
      </c>
      <c r="B5165" s="554">
        <v>2278.4</v>
      </c>
    </row>
    <row r="5166" spans="1:2" ht="16.149999999999999" customHeight="1" x14ac:dyDescent="0.25">
      <c r="A5166" s="553">
        <v>38726</v>
      </c>
      <c r="B5166" s="555">
        <v>2278.4</v>
      </c>
    </row>
    <row r="5167" spans="1:2" ht="16.149999999999999" customHeight="1" x14ac:dyDescent="0.25">
      <c r="A5167" s="553">
        <v>38727</v>
      </c>
      <c r="B5167" s="554">
        <v>2278.4</v>
      </c>
    </row>
    <row r="5168" spans="1:2" ht="16.149999999999999" customHeight="1" x14ac:dyDescent="0.25">
      <c r="A5168" s="553">
        <v>38728</v>
      </c>
      <c r="B5168" s="555">
        <v>2276.58</v>
      </c>
    </row>
    <row r="5169" spans="1:2" ht="16.149999999999999" customHeight="1" x14ac:dyDescent="0.25">
      <c r="A5169" s="553">
        <v>38729</v>
      </c>
      <c r="B5169" s="554">
        <v>2274.73</v>
      </c>
    </row>
    <row r="5170" spans="1:2" ht="16.149999999999999" customHeight="1" x14ac:dyDescent="0.25">
      <c r="A5170" s="553">
        <v>38730</v>
      </c>
      <c r="B5170" s="555">
        <v>2274.59</v>
      </c>
    </row>
    <row r="5171" spans="1:2" ht="16.149999999999999" customHeight="1" x14ac:dyDescent="0.25">
      <c r="A5171" s="553">
        <v>38731</v>
      </c>
      <c r="B5171" s="554">
        <v>2273.31</v>
      </c>
    </row>
    <row r="5172" spans="1:2" ht="16.149999999999999" customHeight="1" x14ac:dyDescent="0.25">
      <c r="A5172" s="553">
        <v>38732</v>
      </c>
      <c r="B5172" s="555">
        <v>2273.31</v>
      </c>
    </row>
    <row r="5173" spans="1:2" ht="16.149999999999999" customHeight="1" x14ac:dyDescent="0.25">
      <c r="A5173" s="553">
        <v>38733</v>
      </c>
      <c r="B5173" s="554">
        <v>2273.31</v>
      </c>
    </row>
    <row r="5174" spans="1:2" ht="16.149999999999999" customHeight="1" x14ac:dyDescent="0.25">
      <c r="A5174" s="553">
        <v>38734</v>
      </c>
      <c r="B5174" s="555">
        <v>2273.31</v>
      </c>
    </row>
    <row r="5175" spans="1:2" ht="16.149999999999999" customHeight="1" x14ac:dyDescent="0.25">
      <c r="A5175" s="553">
        <v>38735</v>
      </c>
      <c r="B5175" s="554">
        <v>2270.88</v>
      </c>
    </row>
    <row r="5176" spans="1:2" ht="16.149999999999999" customHeight="1" x14ac:dyDescent="0.25">
      <c r="A5176" s="553">
        <v>38736</v>
      </c>
      <c r="B5176" s="555">
        <v>2271.5500000000002</v>
      </c>
    </row>
    <row r="5177" spans="1:2" ht="16.149999999999999" customHeight="1" x14ac:dyDescent="0.25">
      <c r="A5177" s="553">
        <v>38737</v>
      </c>
      <c r="B5177" s="554">
        <v>2269.6999999999998</v>
      </c>
    </row>
    <row r="5178" spans="1:2" ht="16.149999999999999" customHeight="1" x14ac:dyDescent="0.25">
      <c r="A5178" s="553">
        <v>38738</v>
      </c>
      <c r="B5178" s="555">
        <v>2269.41</v>
      </c>
    </row>
    <row r="5179" spans="1:2" ht="16.149999999999999" customHeight="1" x14ac:dyDescent="0.25">
      <c r="A5179" s="553">
        <v>38739</v>
      </c>
      <c r="B5179" s="554">
        <v>2269.41</v>
      </c>
    </row>
    <row r="5180" spans="1:2" ht="16.149999999999999" customHeight="1" x14ac:dyDescent="0.25">
      <c r="A5180" s="553">
        <v>38740</v>
      </c>
      <c r="B5180" s="555">
        <v>2269.41</v>
      </c>
    </row>
    <row r="5181" spans="1:2" ht="16.149999999999999" customHeight="1" x14ac:dyDescent="0.25">
      <c r="A5181" s="553">
        <v>38741</v>
      </c>
      <c r="B5181" s="554">
        <v>2262.04</v>
      </c>
    </row>
    <row r="5182" spans="1:2" ht="16.149999999999999" customHeight="1" x14ac:dyDescent="0.25">
      <c r="A5182" s="553">
        <v>38742</v>
      </c>
      <c r="B5182" s="555">
        <v>2262.87</v>
      </c>
    </row>
    <row r="5183" spans="1:2" ht="16.149999999999999" customHeight="1" x14ac:dyDescent="0.25">
      <c r="A5183" s="553">
        <v>38743</v>
      </c>
      <c r="B5183" s="554">
        <v>2273.5</v>
      </c>
    </row>
    <row r="5184" spans="1:2" ht="16.149999999999999" customHeight="1" x14ac:dyDescent="0.25">
      <c r="A5184" s="553">
        <v>38744</v>
      </c>
      <c r="B5184" s="555">
        <v>2270.85</v>
      </c>
    </row>
    <row r="5185" spans="1:2" ht="16.149999999999999" customHeight="1" x14ac:dyDescent="0.25">
      <c r="A5185" s="553">
        <v>38745</v>
      </c>
      <c r="B5185" s="554">
        <v>2266.66</v>
      </c>
    </row>
    <row r="5186" spans="1:2" ht="16.149999999999999" customHeight="1" x14ac:dyDescent="0.25">
      <c r="A5186" s="553">
        <v>38746</v>
      </c>
      <c r="B5186" s="555">
        <v>2266.66</v>
      </c>
    </row>
    <row r="5187" spans="1:2" ht="16.149999999999999" customHeight="1" x14ac:dyDescent="0.25">
      <c r="A5187" s="553">
        <v>38747</v>
      </c>
      <c r="B5187" s="554">
        <v>2266.66</v>
      </c>
    </row>
    <row r="5188" spans="1:2" ht="16.149999999999999" customHeight="1" x14ac:dyDescent="0.25">
      <c r="A5188" s="553">
        <v>38748</v>
      </c>
      <c r="B5188" s="555">
        <v>2265.65</v>
      </c>
    </row>
    <row r="5189" spans="1:2" ht="16.149999999999999" customHeight="1" x14ac:dyDescent="0.25">
      <c r="A5189" s="553">
        <v>38749</v>
      </c>
      <c r="B5189" s="554">
        <v>2267.63</v>
      </c>
    </row>
    <row r="5190" spans="1:2" ht="16.149999999999999" customHeight="1" x14ac:dyDescent="0.25">
      <c r="A5190" s="553">
        <v>38750</v>
      </c>
      <c r="B5190" s="555">
        <v>2267.39</v>
      </c>
    </row>
    <row r="5191" spans="1:2" ht="16.149999999999999" customHeight="1" x14ac:dyDescent="0.25">
      <c r="A5191" s="553">
        <v>38751</v>
      </c>
      <c r="B5191" s="554">
        <v>2266.0700000000002</v>
      </c>
    </row>
    <row r="5192" spans="1:2" ht="16.149999999999999" customHeight="1" x14ac:dyDescent="0.25">
      <c r="A5192" s="553">
        <v>38752</v>
      </c>
      <c r="B5192" s="555">
        <v>2265.2199999999998</v>
      </c>
    </row>
    <row r="5193" spans="1:2" ht="16.149999999999999" customHeight="1" x14ac:dyDescent="0.25">
      <c r="A5193" s="553">
        <v>38753</v>
      </c>
      <c r="B5193" s="554">
        <v>2265.2199999999998</v>
      </c>
    </row>
    <row r="5194" spans="1:2" ht="16.149999999999999" customHeight="1" x14ac:dyDescent="0.25">
      <c r="A5194" s="553">
        <v>38754</v>
      </c>
      <c r="B5194" s="555">
        <v>2265.2199999999998</v>
      </c>
    </row>
    <row r="5195" spans="1:2" ht="16.149999999999999" customHeight="1" x14ac:dyDescent="0.25">
      <c r="A5195" s="553">
        <v>38755</v>
      </c>
      <c r="B5195" s="554">
        <v>2259.64</v>
      </c>
    </row>
    <row r="5196" spans="1:2" ht="16.149999999999999" customHeight="1" x14ac:dyDescent="0.25">
      <c r="A5196" s="553">
        <v>38756</v>
      </c>
      <c r="B5196" s="555">
        <v>2256.5700000000002</v>
      </c>
    </row>
    <row r="5197" spans="1:2" ht="16.149999999999999" customHeight="1" x14ac:dyDescent="0.25">
      <c r="A5197" s="553">
        <v>38757</v>
      </c>
      <c r="B5197" s="554">
        <v>2259.0700000000002</v>
      </c>
    </row>
    <row r="5198" spans="1:2" ht="16.149999999999999" customHeight="1" x14ac:dyDescent="0.25">
      <c r="A5198" s="553">
        <v>38758</v>
      </c>
      <c r="B5198" s="555">
        <v>2256.9499999999998</v>
      </c>
    </row>
    <row r="5199" spans="1:2" ht="16.149999999999999" customHeight="1" x14ac:dyDescent="0.25">
      <c r="A5199" s="553">
        <v>38759</v>
      </c>
      <c r="B5199" s="554">
        <v>2253.1</v>
      </c>
    </row>
    <row r="5200" spans="1:2" ht="16.149999999999999" customHeight="1" x14ac:dyDescent="0.25">
      <c r="A5200" s="553">
        <v>38760</v>
      </c>
      <c r="B5200" s="555">
        <v>2253.1</v>
      </c>
    </row>
    <row r="5201" spans="1:2" ht="16.149999999999999" customHeight="1" x14ac:dyDescent="0.25">
      <c r="A5201" s="553">
        <v>38761</v>
      </c>
      <c r="B5201" s="554">
        <v>2253.1</v>
      </c>
    </row>
    <row r="5202" spans="1:2" ht="16.149999999999999" customHeight="1" x14ac:dyDescent="0.25">
      <c r="A5202" s="553">
        <v>38762</v>
      </c>
      <c r="B5202" s="555">
        <v>2254.0300000000002</v>
      </c>
    </row>
    <row r="5203" spans="1:2" ht="16.149999999999999" customHeight="1" x14ac:dyDescent="0.25">
      <c r="A5203" s="553">
        <v>38763</v>
      </c>
      <c r="B5203" s="554">
        <v>2254.98</v>
      </c>
    </row>
    <row r="5204" spans="1:2" ht="16.149999999999999" customHeight="1" x14ac:dyDescent="0.25">
      <c r="A5204" s="553">
        <v>38764</v>
      </c>
      <c r="B5204" s="555">
        <v>2253.6799999999998</v>
      </c>
    </row>
    <row r="5205" spans="1:2" ht="16.149999999999999" customHeight="1" x14ac:dyDescent="0.25">
      <c r="A5205" s="553">
        <v>38765</v>
      </c>
      <c r="B5205" s="554">
        <v>2254.11</v>
      </c>
    </row>
    <row r="5206" spans="1:2" ht="16.149999999999999" customHeight="1" x14ac:dyDescent="0.25">
      <c r="A5206" s="553">
        <v>38766</v>
      </c>
      <c r="B5206" s="555">
        <v>2253.89</v>
      </c>
    </row>
    <row r="5207" spans="1:2" ht="16.149999999999999" customHeight="1" x14ac:dyDescent="0.25">
      <c r="A5207" s="553">
        <v>38767</v>
      </c>
      <c r="B5207" s="554">
        <v>2253.89</v>
      </c>
    </row>
    <row r="5208" spans="1:2" ht="16.149999999999999" customHeight="1" x14ac:dyDescent="0.25">
      <c r="A5208" s="553">
        <v>38768</v>
      </c>
      <c r="B5208" s="555">
        <v>2253.89</v>
      </c>
    </row>
    <row r="5209" spans="1:2" ht="16.149999999999999" customHeight="1" x14ac:dyDescent="0.25">
      <c r="A5209" s="553">
        <v>38769</v>
      </c>
      <c r="B5209" s="554">
        <v>2253.89</v>
      </c>
    </row>
    <row r="5210" spans="1:2" ht="16.149999999999999" customHeight="1" x14ac:dyDescent="0.25">
      <c r="A5210" s="553">
        <v>38770</v>
      </c>
      <c r="B5210" s="555">
        <v>2253.42</v>
      </c>
    </row>
    <row r="5211" spans="1:2" ht="16.149999999999999" customHeight="1" x14ac:dyDescent="0.25">
      <c r="A5211" s="553">
        <v>38771</v>
      </c>
      <c r="B5211" s="554">
        <v>2251.7800000000002</v>
      </c>
    </row>
    <row r="5212" spans="1:2" ht="16.149999999999999" customHeight="1" x14ac:dyDescent="0.25">
      <c r="A5212" s="553">
        <v>38772</v>
      </c>
      <c r="B5212" s="555">
        <v>2249.9</v>
      </c>
    </row>
    <row r="5213" spans="1:2" ht="16.149999999999999" customHeight="1" x14ac:dyDescent="0.25">
      <c r="A5213" s="553">
        <v>38773</v>
      </c>
      <c r="B5213" s="554">
        <v>2246.1799999999998</v>
      </c>
    </row>
    <row r="5214" spans="1:2" ht="16.149999999999999" customHeight="1" x14ac:dyDescent="0.25">
      <c r="A5214" s="553">
        <v>38774</v>
      </c>
      <c r="B5214" s="555">
        <v>2246.1799999999998</v>
      </c>
    </row>
    <row r="5215" spans="1:2" ht="16.149999999999999" customHeight="1" x14ac:dyDescent="0.25">
      <c r="A5215" s="553">
        <v>38775</v>
      </c>
      <c r="B5215" s="554">
        <v>2246.1799999999998</v>
      </c>
    </row>
    <row r="5216" spans="1:2" ht="16.149999999999999" customHeight="1" x14ac:dyDescent="0.25">
      <c r="A5216" s="553">
        <v>38776</v>
      </c>
      <c r="B5216" s="555">
        <v>2247.3200000000002</v>
      </c>
    </row>
    <row r="5217" spans="1:2" ht="16.149999999999999" customHeight="1" x14ac:dyDescent="0.25">
      <c r="A5217" s="553">
        <v>38777</v>
      </c>
      <c r="B5217" s="554">
        <v>2245.71</v>
      </c>
    </row>
    <row r="5218" spans="1:2" ht="16.149999999999999" customHeight="1" x14ac:dyDescent="0.25">
      <c r="A5218" s="553">
        <v>38778</v>
      </c>
      <c r="B5218" s="555">
        <v>2247.48</v>
      </c>
    </row>
    <row r="5219" spans="1:2" ht="16.149999999999999" customHeight="1" x14ac:dyDescent="0.25">
      <c r="A5219" s="553">
        <v>38779</v>
      </c>
      <c r="B5219" s="554">
        <v>2251.4499999999998</v>
      </c>
    </row>
    <row r="5220" spans="1:2" ht="16.149999999999999" customHeight="1" x14ac:dyDescent="0.25">
      <c r="A5220" s="553">
        <v>38780</v>
      </c>
      <c r="B5220" s="555">
        <v>2256.17</v>
      </c>
    </row>
    <row r="5221" spans="1:2" ht="16.149999999999999" customHeight="1" x14ac:dyDescent="0.25">
      <c r="A5221" s="553">
        <v>38781</v>
      </c>
      <c r="B5221" s="554">
        <v>2256.17</v>
      </c>
    </row>
    <row r="5222" spans="1:2" ht="16.149999999999999" customHeight="1" x14ac:dyDescent="0.25">
      <c r="A5222" s="553">
        <v>38782</v>
      </c>
      <c r="B5222" s="555">
        <v>2256.17</v>
      </c>
    </row>
    <row r="5223" spans="1:2" ht="16.149999999999999" customHeight="1" x14ac:dyDescent="0.25">
      <c r="A5223" s="553">
        <v>38783</v>
      </c>
      <c r="B5223" s="554">
        <v>2259.12</v>
      </c>
    </row>
    <row r="5224" spans="1:2" ht="16.149999999999999" customHeight="1" x14ac:dyDescent="0.25">
      <c r="A5224" s="553">
        <v>38784</v>
      </c>
      <c r="B5224" s="555">
        <v>2258.11</v>
      </c>
    </row>
    <row r="5225" spans="1:2" ht="16.149999999999999" customHeight="1" x14ac:dyDescent="0.25">
      <c r="A5225" s="553">
        <v>38785</v>
      </c>
      <c r="B5225" s="554">
        <v>2254.5500000000002</v>
      </c>
    </row>
    <row r="5226" spans="1:2" ht="16.149999999999999" customHeight="1" x14ac:dyDescent="0.25">
      <c r="A5226" s="553">
        <v>38786</v>
      </c>
      <c r="B5226" s="555">
        <v>2257.67</v>
      </c>
    </row>
    <row r="5227" spans="1:2" ht="16.149999999999999" customHeight="1" x14ac:dyDescent="0.25">
      <c r="A5227" s="553">
        <v>38787</v>
      </c>
      <c r="B5227" s="554">
        <v>2265.15</v>
      </c>
    </row>
    <row r="5228" spans="1:2" ht="16.149999999999999" customHeight="1" x14ac:dyDescent="0.25">
      <c r="A5228" s="553">
        <v>38788</v>
      </c>
      <c r="B5228" s="555">
        <v>2265.15</v>
      </c>
    </row>
    <row r="5229" spans="1:2" ht="16.149999999999999" customHeight="1" x14ac:dyDescent="0.25">
      <c r="A5229" s="553">
        <v>38789</v>
      </c>
      <c r="B5229" s="554">
        <v>2265.15</v>
      </c>
    </row>
    <row r="5230" spans="1:2" ht="16.149999999999999" customHeight="1" x14ac:dyDescent="0.25">
      <c r="A5230" s="553">
        <v>38790</v>
      </c>
      <c r="B5230" s="555">
        <v>2263.46</v>
      </c>
    </row>
    <row r="5231" spans="1:2" ht="16.149999999999999" customHeight="1" x14ac:dyDescent="0.25">
      <c r="A5231" s="553">
        <v>38791</v>
      </c>
      <c r="B5231" s="554">
        <v>2262.41</v>
      </c>
    </row>
    <row r="5232" spans="1:2" ht="16.149999999999999" customHeight="1" x14ac:dyDescent="0.25">
      <c r="A5232" s="553">
        <v>38792</v>
      </c>
      <c r="B5232" s="555">
        <v>2259.5300000000002</v>
      </c>
    </row>
    <row r="5233" spans="1:2" ht="16.149999999999999" customHeight="1" x14ac:dyDescent="0.25">
      <c r="A5233" s="553">
        <v>38793</v>
      </c>
      <c r="B5233" s="554">
        <v>2258.0100000000002</v>
      </c>
    </row>
    <row r="5234" spans="1:2" ht="16.149999999999999" customHeight="1" x14ac:dyDescent="0.25">
      <c r="A5234" s="553">
        <v>38794</v>
      </c>
      <c r="B5234" s="555">
        <v>2257.0100000000002</v>
      </c>
    </row>
    <row r="5235" spans="1:2" ht="16.149999999999999" customHeight="1" x14ac:dyDescent="0.25">
      <c r="A5235" s="553">
        <v>38795</v>
      </c>
      <c r="B5235" s="554">
        <v>2257.0100000000002</v>
      </c>
    </row>
    <row r="5236" spans="1:2" ht="16.149999999999999" customHeight="1" x14ac:dyDescent="0.25">
      <c r="A5236" s="553">
        <v>38796</v>
      </c>
      <c r="B5236" s="555">
        <v>2257.0100000000002</v>
      </c>
    </row>
    <row r="5237" spans="1:2" ht="16.149999999999999" customHeight="1" x14ac:dyDescent="0.25">
      <c r="A5237" s="553">
        <v>38797</v>
      </c>
      <c r="B5237" s="554">
        <v>2257.0100000000002</v>
      </c>
    </row>
    <row r="5238" spans="1:2" ht="16.149999999999999" customHeight="1" x14ac:dyDescent="0.25">
      <c r="A5238" s="553">
        <v>38798</v>
      </c>
      <c r="B5238" s="555">
        <v>2259.19</v>
      </c>
    </row>
    <row r="5239" spans="1:2" ht="16.149999999999999" customHeight="1" x14ac:dyDescent="0.25">
      <c r="A5239" s="553">
        <v>38799</v>
      </c>
      <c r="B5239" s="554">
        <v>2263.31</v>
      </c>
    </row>
    <row r="5240" spans="1:2" ht="16.149999999999999" customHeight="1" x14ac:dyDescent="0.25">
      <c r="A5240" s="553">
        <v>38800</v>
      </c>
      <c r="B5240" s="555">
        <v>2265.4899999999998</v>
      </c>
    </row>
    <row r="5241" spans="1:2" ht="16.149999999999999" customHeight="1" x14ac:dyDescent="0.25">
      <c r="A5241" s="553">
        <v>38801</v>
      </c>
      <c r="B5241" s="554">
        <v>2266.9499999999998</v>
      </c>
    </row>
    <row r="5242" spans="1:2" ht="16.149999999999999" customHeight="1" x14ac:dyDescent="0.25">
      <c r="A5242" s="553">
        <v>38802</v>
      </c>
      <c r="B5242" s="555">
        <v>2266.9499999999998</v>
      </c>
    </row>
    <row r="5243" spans="1:2" ht="16.149999999999999" customHeight="1" x14ac:dyDescent="0.25">
      <c r="A5243" s="553">
        <v>38803</v>
      </c>
      <c r="B5243" s="554">
        <v>2266.9499999999998</v>
      </c>
    </row>
    <row r="5244" spans="1:2" ht="16.149999999999999" customHeight="1" x14ac:dyDescent="0.25">
      <c r="A5244" s="553">
        <v>38804</v>
      </c>
      <c r="B5244" s="555">
        <v>2268.35</v>
      </c>
    </row>
    <row r="5245" spans="1:2" ht="16.149999999999999" customHeight="1" x14ac:dyDescent="0.25">
      <c r="A5245" s="553">
        <v>38805</v>
      </c>
      <c r="B5245" s="554">
        <v>2276.08</v>
      </c>
    </row>
    <row r="5246" spans="1:2" ht="16.149999999999999" customHeight="1" x14ac:dyDescent="0.25">
      <c r="A5246" s="553">
        <v>38806</v>
      </c>
      <c r="B5246" s="555">
        <v>2286.73</v>
      </c>
    </row>
    <row r="5247" spans="1:2" ht="16.149999999999999" customHeight="1" x14ac:dyDescent="0.25">
      <c r="A5247" s="553">
        <v>38807</v>
      </c>
      <c r="B5247" s="554">
        <v>2289.98</v>
      </c>
    </row>
    <row r="5248" spans="1:2" ht="16.149999999999999" customHeight="1" x14ac:dyDescent="0.25">
      <c r="A5248" s="553">
        <v>38808</v>
      </c>
      <c r="B5248" s="555">
        <v>2293.38</v>
      </c>
    </row>
    <row r="5249" spans="1:2" ht="16.149999999999999" customHeight="1" x14ac:dyDescent="0.25">
      <c r="A5249" s="553">
        <v>38809</v>
      </c>
      <c r="B5249" s="554">
        <v>2293.38</v>
      </c>
    </row>
    <row r="5250" spans="1:2" ht="16.149999999999999" customHeight="1" x14ac:dyDescent="0.25">
      <c r="A5250" s="553">
        <v>38810</v>
      </c>
      <c r="B5250" s="555">
        <v>2293.38</v>
      </c>
    </row>
    <row r="5251" spans="1:2" ht="16.149999999999999" customHeight="1" x14ac:dyDescent="0.25">
      <c r="A5251" s="553">
        <v>38811</v>
      </c>
      <c r="B5251" s="554">
        <v>2296.1799999999998</v>
      </c>
    </row>
    <row r="5252" spans="1:2" ht="16.149999999999999" customHeight="1" x14ac:dyDescent="0.25">
      <c r="A5252" s="553">
        <v>38812</v>
      </c>
      <c r="B5252" s="555">
        <v>2288.67</v>
      </c>
    </row>
    <row r="5253" spans="1:2" ht="16.149999999999999" customHeight="1" x14ac:dyDescent="0.25">
      <c r="A5253" s="553">
        <v>38813</v>
      </c>
      <c r="B5253" s="554">
        <v>2294.9899999999998</v>
      </c>
    </row>
    <row r="5254" spans="1:2" ht="16.149999999999999" customHeight="1" x14ac:dyDescent="0.25">
      <c r="A5254" s="553">
        <v>38814</v>
      </c>
      <c r="B5254" s="555">
        <v>2313.0500000000002</v>
      </c>
    </row>
    <row r="5255" spans="1:2" ht="16.149999999999999" customHeight="1" x14ac:dyDescent="0.25">
      <c r="A5255" s="553">
        <v>38815</v>
      </c>
      <c r="B5255" s="554">
        <v>2342.35</v>
      </c>
    </row>
    <row r="5256" spans="1:2" ht="16.149999999999999" customHeight="1" x14ac:dyDescent="0.25">
      <c r="A5256" s="553">
        <v>38816</v>
      </c>
      <c r="B5256" s="555">
        <v>2342.35</v>
      </c>
    </row>
    <row r="5257" spans="1:2" ht="16.149999999999999" customHeight="1" x14ac:dyDescent="0.25">
      <c r="A5257" s="553">
        <v>38817</v>
      </c>
      <c r="B5257" s="554">
        <v>2342.35</v>
      </c>
    </row>
    <row r="5258" spans="1:2" ht="16.149999999999999" customHeight="1" x14ac:dyDescent="0.25">
      <c r="A5258" s="553">
        <v>38818</v>
      </c>
      <c r="B5258" s="555">
        <v>2352.58</v>
      </c>
    </row>
    <row r="5259" spans="1:2" ht="16.149999999999999" customHeight="1" x14ac:dyDescent="0.25">
      <c r="A5259" s="553">
        <v>38819</v>
      </c>
      <c r="B5259" s="554">
        <v>2336.2600000000002</v>
      </c>
    </row>
    <row r="5260" spans="1:2" ht="16.149999999999999" customHeight="1" x14ac:dyDescent="0.25">
      <c r="A5260" s="553">
        <v>38820</v>
      </c>
      <c r="B5260" s="555">
        <v>2335.16</v>
      </c>
    </row>
    <row r="5261" spans="1:2" ht="16.149999999999999" customHeight="1" x14ac:dyDescent="0.25">
      <c r="A5261" s="553">
        <v>38821</v>
      </c>
      <c r="B5261" s="554">
        <v>2335.16</v>
      </c>
    </row>
    <row r="5262" spans="1:2" ht="16.149999999999999" customHeight="1" x14ac:dyDescent="0.25">
      <c r="A5262" s="553">
        <v>38822</v>
      </c>
      <c r="B5262" s="555">
        <v>2335.16</v>
      </c>
    </row>
    <row r="5263" spans="1:2" ht="16.149999999999999" customHeight="1" x14ac:dyDescent="0.25">
      <c r="A5263" s="553">
        <v>38823</v>
      </c>
      <c r="B5263" s="554">
        <v>2335.16</v>
      </c>
    </row>
    <row r="5264" spans="1:2" ht="16.149999999999999" customHeight="1" x14ac:dyDescent="0.25">
      <c r="A5264" s="553">
        <v>38824</v>
      </c>
      <c r="B5264" s="555">
        <v>2335.16</v>
      </c>
    </row>
    <row r="5265" spans="1:2" ht="16.149999999999999" customHeight="1" x14ac:dyDescent="0.25">
      <c r="A5265" s="553">
        <v>38825</v>
      </c>
      <c r="B5265" s="554">
        <v>2366.15</v>
      </c>
    </row>
    <row r="5266" spans="1:2" ht="16.149999999999999" customHeight="1" x14ac:dyDescent="0.25">
      <c r="A5266" s="553">
        <v>38826</v>
      </c>
      <c r="B5266" s="555">
        <v>2349.0300000000002</v>
      </c>
    </row>
    <row r="5267" spans="1:2" ht="16.149999999999999" customHeight="1" x14ac:dyDescent="0.25">
      <c r="A5267" s="553">
        <v>38827</v>
      </c>
      <c r="B5267" s="554">
        <v>2344.73</v>
      </c>
    </row>
    <row r="5268" spans="1:2" ht="16.149999999999999" customHeight="1" x14ac:dyDescent="0.25">
      <c r="A5268" s="553">
        <v>38828</v>
      </c>
      <c r="B5268" s="555">
        <v>2336.1</v>
      </c>
    </row>
    <row r="5269" spans="1:2" ht="16.149999999999999" customHeight="1" x14ac:dyDescent="0.25">
      <c r="A5269" s="553">
        <v>38829</v>
      </c>
      <c r="B5269" s="554">
        <v>2337.42</v>
      </c>
    </row>
    <row r="5270" spans="1:2" ht="16.149999999999999" customHeight="1" x14ac:dyDescent="0.25">
      <c r="A5270" s="553">
        <v>38830</v>
      </c>
      <c r="B5270" s="555">
        <v>2337.42</v>
      </c>
    </row>
    <row r="5271" spans="1:2" ht="16.149999999999999" customHeight="1" x14ac:dyDescent="0.25">
      <c r="A5271" s="553">
        <v>38831</v>
      </c>
      <c r="B5271" s="554">
        <v>2337.42</v>
      </c>
    </row>
    <row r="5272" spans="1:2" ht="16.149999999999999" customHeight="1" x14ac:dyDescent="0.25">
      <c r="A5272" s="553">
        <v>38832</v>
      </c>
      <c r="B5272" s="555">
        <v>2332.9899999999998</v>
      </c>
    </row>
    <row r="5273" spans="1:2" ht="16.149999999999999" customHeight="1" x14ac:dyDescent="0.25">
      <c r="A5273" s="553">
        <v>38833</v>
      </c>
      <c r="B5273" s="554">
        <v>2348.4899999999998</v>
      </c>
    </row>
    <row r="5274" spans="1:2" ht="16.149999999999999" customHeight="1" x14ac:dyDescent="0.25">
      <c r="A5274" s="553">
        <v>38834</v>
      </c>
      <c r="B5274" s="555">
        <v>2373.94</v>
      </c>
    </row>
    <row r="5275" spans="1:2" ht="16.149999999999999" customHeight="1" x14ac:dyDescent="0.25">
      <c r="A5275" s="553">
        <v>38835</v>
      </c>
      <c r="B5275" s="554">
        <v>2375.66</v>
      </c>
    </row>
    <row r="5276" spans="1:2" ht="16.149999999999999" customHeight="1" x14ac:dyDescent="0.25">
      <c r="A5276" s="553">
        <v>38836</v>
      </c>
      <c r="B5276" s="555">
        <v>2375.0300000000002</v>
      </c>
    </row>
    <row r="5277" spans="1:2" ht="16.149999999999999" customHeight="1" x14ac:dyDescent="0.25">
      <c r="A5277" s="553">
        <v>38837</v>
      </c>
      <c r="B5277" s="554">
        <v>2375.0300000000002</v>
      </c>
    </row>
    <row r="5278" spans="1:2" ht="16.149999999999999" customHeight="1" x14ac:dyDescent="0.25">
      <c r="A5278" s="553">
        <v>38838</v>
      </c>
      <c r="B5278" s="555">
        <v>2375.0300000000002</v>
      </c>
    </row>
    <row r="5279" spans="1:2" ht="16.149999999999999" customHeight="1" x14ac:dyDescent="0.25">
      <c r="A5279" s="553">
        <v>38839</v>
      </c>
      <c r="B5279" s="554">
        <v>2375.0300000000002</v>
      </c>
    </row>
    <row r="5280" spans="1:2" ht="16.149999999999999" customHeight="1" x14ac:dyDescent="0.25">
      <c r="A5280" s="553">
        <v>38840</v>
      </c>
      <c r="B5280" s="555">
        <v>2380.31</v>
      </c>
    </row>
    <row r="5281" spans="1:2" ht="16.149999999999999" customHeight="1" x14ac:dyDescent="0.25">
      <c r="A5281" s="553">
        <v>38841</v>
      </c>
      <c r="B5281" s="554">
        <v>2377.59</v>
      </c>
    </row>
    <row r="5282" spans="1:2" ht="16.149999999999999" customHeight="1" x14ac:dyDescent="0.25">
      <c r="A5282" s="553">
        <v>38842</v>
      </c>
      <c r="B5282" s="555">
        <v>2381.36</v>
      </c>
    </row>
    <row r="5283" spans="1:2" ht="16.149999999999999" customHeight="1" x14ac:dyDescent="0.25">
      <c r="A5283" s="553">
        <v>38843</v>
      </c>
      <c r="B5283" s="554">
        <v>2370.63</v>
      </c>
    </row>
    <row r="5284" spans="1:2" ht="16.149999999999999" customHeight="1" x14ac:dyDescent="0.25">
      <c r="A5284" s="553">
        <v>38844</v>
      </c>
      <c r="B5284" s="555">
        <v>2370.63</v>
      </c>
    </row>
    <row r="5285" spans="1:2" ht="16.149999999999999" customHeight="1" x14ac:dyDescent="0.25">
      <c r="A5285" s="553">
        <v>38845</v>
      </c>
      <c r="B5285" s="554">
        <v>2370.63</v>
      </c>
    </row>
    <row r="5286" spans="1:2" ht="16.149999999999999" customHeight="1" x14ac:dyDescent="0.25">
      <c r="A5286" s="553">
        <v>38846</v>
      </c>
      <c r="B5286" s="555">
        <v>2351.06</v>
      </c>
    </row>
    <row r="5287" spans="1:2" ht="16.149999999999999" customHeight="1" x14ac:dyDescent="0.25">
      <c r="A5287" s="553">
        <v>38847</v>
      </c>
      <c r="B5287" s="554">
        <v>2338.7600000000002</v>
      </c>
    </row>
    <row r="5288" spans="1:2" ht="16.149999999999999" customHeight="1" x14ac:dyDescent="0.25">
      <c r="A5288" s="553">
        <v>38848</v>
      </c>
      <c r="B5288" s="555">
        <v>2329.35</v>
      </c>
    </row>
    <row r="5289" spans="1:2" ht="16.149999999999999" customHeight="1" x14ac:dyDescent="0.25">
      <c r="A5289" s="553">
        <v>38849</v>
      </c>
      <c r="B5289" s="554">
        <v>2346.06</v>
      </c>
    </row>
    <row r="5290" spans="1:2" ht="16.149999999999999" customHeight="1" x14ac:dyDescent="0.25">
      <c r="A5290" s="553">
        <v>38850</v>
      </c>
      <c r="B5290" s="555">
        <v>2375.86</v>
      </c>
    </row>
    <row r="5291" spans="1:2" ht="16.149999999999999" customHeight="1" x14ac:dyDescent="0.25">
      <c r="A5291" s="553">
        <v>38851</v>
      </c>
      <c r="B5291" s="554">
        <v>2375.86</v>
      </c>
    </row>
    <row r="5292" spans="1:2" ht="16.149999999999999" customHeight="1" x14ac:dyDescent="0.25">
      <c r="A5292" s="553">
        <v>38852</v>
      </c>
      <c r="B5292" s="555">
        <v>2375.86</v>
      </c>
    </row>
    <row r="5293" spans="1:2" ht="16.149999999999999" customHeight="1" x14ac:dyDescent="0.25">
      <c r="A5293" s="553">
        <v>38853</v>
      </c>
      <c r="B5293" s="554">
        <v>2424.27</v>
      </c>
    </row>
    <row r="5294" spans="1:2" ht="16.149999999999999" customHeight="1" x14ac:dyDescent="0.25">
      <c r="A5294" s="553">
        <v>38854</v>
      </c>
      <c r="B5294" s="555">
        <v>2410.96</v>
      </c>
    </row>
    <row r="5295" spans="1:2" ht="16.149999999999999" customHeight="1" x14ac:dyDescent="0.25">
      <c r="A5295" s="553">
        <v>38855</v>
      </c>
      <c r="B5295" s="554">
        <v>2435.52</v>
      </c>
    </row>
    <row r="5296" spans="1:2" ht="16.149999999999999" customHeight="1" x14ac:dyDescent="0.25">
      <c r="A5296" s="553">
        <v>38856</v>
      </c>
      <c r="B5296" s="555">
        <v>2450.63</v>
      </c>
    </row>
    <row r="5297" spans="1:2" ht="16.149999999999999" customHeight="1" x14ac:dyDescent="0.25">
      <c r="A5297" s="553">
        <v>38857</v>
      </c>
      <c r="B5297" s="554">
        <v>2452.5</v>
      </c>
    </row>
    <row r="5298" spans="1:2" ht="16.149999999999999" customHeight="1" x14ac:dyDescent="0.25">
      <c r="A5298" s="553">
        <v>38858</v>
      </c>
      <c r="B5298" s="555">
        <v>2452.5</v>
      </c>
    </row>
    <row r="5299" spans="1:2" ht="16.149999999999999" customHeight="1" x14ac:dyDescent="0.25">
      <c r="A5299" s="553">
        <v>38859</v>
      </c>
      <c r="B5299" s="554">
        <v>2452.5</v>
      </c>
    </row>
    <row r="5300" spans="1:2" ht="16.149999999999999" customHeight="1" x14ac:dyDescent="0.25">
      <c r="A5300" s="553">
        <v>38860</v>
      </c>
      <c r="B5300" s="555">
        <v>2493.98</v>
      </c>
    </row>
    <row r="5301" spans="1:2" ht="16.149999999999999" customHeight="1" x14ac:dyDescent="0.25">
      <c r="A5301" s="553">
        <v>38861</v>
      </c>
      <c r="B5301" s="554">
        <v>2490.06</v>
      </c>
    </row>
    <row r="5302" spans="1:2" ht="16.149999999999999" customHeight="1" x14ac:dyDescent="0.25">
      <c r="A5302" s="553">
        <v>38862</v>
      </c>
      <c r="B5302" s="555">
        <v>2518.34</v>
      </c>
    </row>
    <row r="5303" spans="1:2" ht="16.149999999999999" customHeight="1" x14ac:dyDescent="0.25">
      <c r="A5303" s="553">
        <v>38863</v>
      </c>
      <c r="B5303" s="554">
        <v>2517.44</v>
      </c>
    </row>
    <row r="5304" spans="1:2" ht="16.149999999999999" customHeight="1" x14ac:dyDescent="0.25">
      <c r="A5304" s="553">
        <v>38864</v>
      </c>
      <c r="B5304" s="555">
        <v>2475.75</v>
      </c>
    </row>
    <row r="5305" spans="1:2" ht="16.149999999999999" customHeight="1" x14ac:dyDescent="0.25">
      <c r="A5305" s="553">
        <v>38865</v>
      </c>
      <c r="B5305" s="554">
        <v>2475.75</v>
      </c>
    </row>
    <row r="5306" spans="1:2" ht="16.149999999999999" customHeight="1" x14ac:dyDescent="0.25">
      <c r="A5306" s="553">
        <v>38866</v>
      </c>
      <c r="B5306" s="555">
        <v>2475.75</v>
      </c>
    </row>
    <row r="5307" spans="1:2" ht="16.149999999999999" customHeight="1" x14ac:dyDescent="0.25">
      <c r="A5307" s="553">
        <v>38867</v>
      </c>
      <c r="B5307" s="554">
        <v>2475.75</v>
      </c>
    </row>
    <row r="5308" spans="1:2" ht="16.149999999999999" customHeight="1" x14ac:dyDescent="0.25">
      <c r="A5308" s="553">
        <v>38868</v>
      </c>
      <c r="B5308" s="555">
        <v>2482.41</v>
      </c>
    </row>
    <row r="5309" spans="1:2" ht="16.149999999999999" customHeight="1" x14ac:dyDescent="0.25">
      <c r="A5309" s="553">
        <v>38869</v>
      </c>
      <c r="B5309" s="554">
        <v>2486.0700000000002</v>
      </c>
    </row>
    <row r="5310" spans="1:2" ht="16.149999999999999" customHeight="1" x14ac:dyDescent="0.25">
      <c r="A5310" s="553">
        <v>38870</v>
      </c>
      <c r="B5310" s="555">
        <v>2484.62</v>
      </c>
    </row>
    <row r="5311" spans="1:2" ht="16.149999999999999" customHeight="1" x14ac:dyDescent="0.25">
      <c r="A5311" s="553">
        <v>38871</v>
      </c>
      <c r="B5311" s="554">
        <v>2450.8000000000002</v>
      </c>
    </row>
    <row r="5312" spans="1:2" ht="16.149999999999999" customHeight="1" x14ac:dyDescent="0.25">
      <c r="A5312" s="553">
        <v>38872</v>
      </c>
      <c r="B5312" s="555">
        <v>2450.8000000000002</v>
      </c>
    </row>
    <row r="5313" spans="1:2" ht="16.149999999999999" customHeight="1" x14ac:dyDescent="0.25">
      <c r="A5313" s="553">
        <v>38873</v>
      </c>
      <c r="B5313" s="554">
        <v>2450.8000000000002</v>
      </c>
    </row>
    <row r="5314" spans="1:2" ht="16.149999999999999" customHeight="1" x14ac:dyDescent="0.25">
      <c r="A5314" s="553">
        <v>38874</v>
      </c>
      <c r="B5314" s="555">
        <v>2443.7199999999998</v>
      </c>
    </row>
    <row r="5315" spans="1:2" ht="16.149999999999999" customHeight="1" x14ac:dyDescent="0.25">
      <c r="A5315" s="553">
        <v>38875</v>
      </c>
      <c r="B5315" s="554">
        <v>2470.9899999999998</v>
      </c>
    </row>
    <row r="5316" spans="1:2" ht="16.149999999999999" customHeight="1" x14ac:dyDescent="0.25">
      <c r="A5316" s="553">
        <v>38876</v>
      </c>
      <c r="B5316" s="555">
        <v>2482.15</v>
      </c>
    </row>
    <row r="5317" spans="1:2" ht="16.149999999999999" customHeight="1" x14ac:dyDescent="0.25">
      <c r="A5317" s="553">
        <v>38877</v>
      </c>
      <c r="B5317" s="554">
        <v>2511.34</v>
      </c>
    </row>
    <row r="5318" spans="1:2" ht="16.149999999999999" customHeight="1" x14ac:dyDescent="0.25">
      <c r="A5318" s="553">
        <v>38878</v>
      </c>
      <c r="B5318" s="555">
        <v>2510.8200000000002</v>
      </c>
    </row>
    <row r="5319" spans="1:2" ht="16.149999999999999" customHeight="1" x14ac:dyDescent="0.25">
      <c r="A5319" s="553">
        <v>38879</v>
      </c>
      <c r="B5319" s="554">
        <v>2510.8200000000002</v>
      </c>
    </row>
    <row r="5320" spans="1:2" ht="16.149999999999999" customHeight="1" x14ac:dyDescent="0.25">
      <c r="A5320" s="553">
        <v>38880</v>
      </c>
      <c r="B5320" s="555">
        <v>2510.8200000000002</v>
      </c>
    </row>
    <row r="5321" spans="1:2" ht="16.149999999999999" customHeight="1" x14ac:dyDescent="0.25">
      <c r="A5321" s="553">
        <v>38881</v>
      </c>
      <c r="B5321" s="554">
        <v>2534.83</v>
      </c>
    </row>
    <row r="5322" spans="1:2" ht="16.149999999999999" customHeight="1" x14ac:dyDescent="0.25">
      <c r="A5322" s="553">
        <v>38882</v>
      </c>
      <c r="B5322" s="555">
        <v>2569.1</v>
      </c>
    </row>
    <row r="5323" spans="1:2" ht="16.149999999999999" customHeight="1" x14ac:dyDescent="0.25">
      <c r="A5323" s="553">
        <v>38883</v>
      </c>
      <c r="B5323" s="554">
        <v>2570.11</v>
      </c>
    </row>
    <row r="5324" spans="1:2" ht="16.149999999999999" customHeight="1" x14ac:dyDescent="0.25">
      <c r="A5324" s="553">
        <v>38884</v>
      </c>
      <c r="B5324" s="555">
        <v>2564.3000000000002</v>
      </c>
    </row>
    <row r="5325" spans="1:2" ht="16.149999999999999" customHeight="1" x14ac:dyDescent="0.25">
      <c r="A5325" s="553">
        <v>38885</v>
      </c>
      <c r="B5325" s="554">
        <v>2559.04</v>
      </c>
    </row>
    <row r="5326" spans="1:2" ht="16.149999999999999" customHeight="1" x14ac:dyDescent="0.25">
      <c r="A5326" s="553">
        <v>38886</v>
      </c>
      <c r="B5326" s="555">
        <v>2559.04</v>
      </c>
    </row>
    <row r="5327" spans="1:2" ht="16.149999999999999" customHeight="1" x14ac:dyDescent="0.25">
      <c r="A5327" s="553">
        <v>38887</v>
      </c>
      <c r="B5327" s="554">
        <v>2559.04</v>
      </c>
    </row>
    <row r="5328" spans="1:2" ht="16.149999999999999" customHeight="1" x14ac:dyDescent="0.25">
      <c r="A5328" s="553">
        <v>38888</v>
      </c>
      <c r="B5328" s="555">
        <v>2559.04</v>
      </c>
    </row>
    <row r="5329" spans="1:2" ht="16.149999999999999" customHeight="1" x14ac:dyDescent="0.25">
      <c r="A5329" s="553">
        <v>38889</v>
      </c>
      <c r="B5329" s="554">
        <v>2568.12</v>
      </c>
    </row>
    <row r="5330" spans="1:2" ht="16.149999999999999" customHeight="1" x14ac:dyDescent="0.25">
      <c r="A5330" s="553">
        <v>38890</v>
      </c>
      <c r="B5330" s="555">
        <v>2566.7600000000002</v>
      </c>
    </row>
    <row r="5331" spans="1:2" ht="16.149999999999999" customHeight="1" x14ac:dyDescent="0.25">
      <c r="A5331" s="553">
        <v>38891</v>
      </c>
      <c r="B5331" s="554">
        <v>2578.02</v>
      </c>
    </row>
    <row r="5332" spans="1:2" ht="16.149999999999999" customHeight="1" x14ac:dyDescent="0.25">
      <c r="A5332" s="553">
        <v>38892</v>
      </c>
      <c r="B5332" s="555">
        <v>2607.13</v>
      </c>
    </row>
    <row r="5333" spans="1:2" ht="16.149999999999999" customHeight="1" x14ac:dyDescent="0.25">
      <c r="A5333" s="553">
        <v>38893</v>
      </c>
      <c r="B5333" s="554">
        <v>2607.13</v>
      </c>
    </row>
    <row r="5334" spans="1:2" ht="16.149999999999999" customHeight="1" x14ac:dyDescent="0.25">
      <c r="A5334" s="553">
        <v>38894</v>
      </c>
      <c r="B5334" s="555">
        <v>2607.13</v>
      </c>
    </row>
    <row r="5335" spans="1:2" ht="16.149999999999999" customHeight="1" x14ac:dyDescent="0.25">
      <c r="A5335" s="553">
        <v>38895</v>
      </c>
      <c r="B5335" s="554">
        <v>2607.13</v>
      </c>
    </row>
    <row r="5336" spans="1:2" ht="16.149999999999999" customHeight="1" x14ac:dyDescent="0.25">
      <c r="A5336" s="553">
        <v>38896</v>
      </c>
      <c r="B5336" s="555">
        <v>2619.75</v>
      </c>
    </row>
    <row r="5337" spans="1:2" ht="16.149999999999999" customHeight="1" x14ac:dyDescent="0.25">
      <c r="A5337" s="553">
        <v>38897</v>
      </c>
      <c r="B5337" s="554">
        <v>2634.06</v>
      </c>
    </row>
    <row r="5338" spans="1:2" ht="16.149999999999999" customHeight="1" x14ac:dyDescent="0.25">
      <c r="A5338" s="553">
        <v>38898</v>
      </c>
      <c r="B5338" s="555">
        <v>2633.12</v>
      </c>
    </row>
    <row r="5339" spans="1:2" ht="16.149999999999999" customHeight="1" x14ac:dyDescent="0.25">
      <c r="A5339" s="553">
        <v>38899</v>
      </c>
      <c r="B5339" s="554">
        <v>2579.08</v>
      </c>
    </row>
    <row r="5340" spans="1:2" ht="16.149999999999999" customHeight="1" x14ac:dyDescent="0.25">
      <c r="A5340" s="553">
        <v>38900</v>
      </c>
      <c r="B5340" s="555">
        <v>2579.08</v>
      </c>
    </row>
    <row r="5341" spans="1:2" ht="16.149999999999999" customHeight="1" x14ac:dyDescent="0.25">
      <c r="A5341" s="553">
        <v>38901</v>
      </c>
      <c r="B5341" s="554">
        <v>2579.08</v>
      </c>
    </row>
    <row r="5342" spans="1:2" ht="16.149999999999999" customHeight="1" x14ac:dyDescent="0.25">
      <c r="A5342" s="553">
        <v>38902</v>
      </c>
      <c r="B5342" s="555">
        <v>2579.08</v>
      </c>
    </row>
    <row r="5343" spans="1:2" ht="16.149999999999999" customHeight="1" x14ac:dyDescent="0.25">
      <c r="A5343" s="553">
        <v>38903</v>
      </c>
      <c r="B5343" s="554">
        <v>2579.08</v>
      </c>
    </row>
    <row r="5344" spans="1:2" ht="16.149999999999999" customHeight="1" x14ac:dyDescent="0.25">
      <c r="A5344" s="553">
        <v>38904</v>
      </c>
      <c r="B5344" s="555">
        <v>2574.7399999999998</v>
      </c>
    </row>
    <row r="5345" spans="1:2" ht="16.149999999999999" customHeight="1" x14ac:dyDescent="0.25">
      <c r="A5345" s="553">
        <v>38905</v>
      </c>
      <c r="B5345" s="554">
        <v>2562.85</v>
      </c>
    </row>
    <row r="5346" spans="1:2" ht="16.149999999999999" customHeight="1" x14ac:dyDescent="0.25">
      <c r="A5346" s="553">
        <v>38906</v>
      </c>
      <c r="B5346" s="555">
        <v>2525.5</v>
      </c>
    </row>
    <row r="5347" spans="1:2" ht="16.149999999999999" customHeight="1" x14ac:dyDescent="0.25">
      <c r="A5347" s="553">
        <v>38907</v>
      </c>
      <c r="B5347" s="554">
        <v>2525.5</v>
      </c>
    </row>
    <row r="5348" spans="1:2" ht="16.149999999999999" customHeight="1" x14ac:dyDescent="0.25">
      <c r="A5348" s="553">
        <v>38908</v>
      </c>
      <c r="B5348" s="555">
        <v>2525.5</v>
      </c>
    </row>
    <row r="5349" spans="1:2" ht="16.149999999999999" customHeight="1" x14ac:dyDescent="0.25">
      <c r="A5349" s="553">
        <v>38909</v>
      </c>
      <c r="B5349" s="554">
        <v>2491.4499999999998</v>
      </c>
    </row>
    <row r="5350" spans="1:2" ht="16.149999999999999" customHeight="1" x14ac:dyDescent="0.25">
      <c r="A5350" s="553">
        <v>38910</v>
      </c>
      <c r="B5350" s="555">
        <v>2488.33</v>
      </c>
    </row>
    <row r="5351" spans="1:2" ht="16.149999999999999" customHeight="1" x14ac:dyDescent="0.25">
      <c r="A5351" s="553">
        <v>38911</v>
      </c>
      <c r="B5351" s="554">
        <v>2512.4</v>
      </c>
    </row>
    <row r="5352" spans="1:2" ht="16.149999999999999" customHeight="1" x14ac:dyDescent="0.25">
      <c r="A5352" s="553">
        <v>38912</v>
      </c>
      <c r="B5352" s="555">
        <v>2534.13</v>
      </c>
    </row>
    <row r="5353" spans="1:2" ht="16.149999999999999" customHeight="1" x14ac:dyDescent="0.25">
      <c r="A5353" s="553">
        <v>38913</v>
      </c>
      <c r="B5353" s="554">
        <v>2549.77</v>
      </c>
    </row>
    <row r="5354" spans="1:2" ht="16.149999999999999" customHeight="1" x14ac:dyDescent="0.25">
      <c r="A5354" s="553">
        <v>38914</v>
      </c>
      <c r="B5354" s="555">
        <v>2549.77</v>
      </c>
    </row>
    <row r="5355" spans="1:2" ht="16.149999999999999" customHeight="1" x14ac:dyDescent="0.25">
      <c r="A5355" s="553">
        <v>38915</v>
      </c>
      <c r="B5355" s="554">
        <v>2549.77</v>
      </c>
    </row>
    <row r="5356" spans="1:2" ht="16.149999999999999" customHeight="1" x14ac:dyDescent="0.25">
      <c r="A5356" s="553">
        <v>38916</v>
      </c>
      <c r="B5356" s="555">
        <v>2556.7199999999998</v>
      </c>
    </row>
    <row r="5357" spans="1:2" ht="16.149999999999999" customHeight="1" x14ac:dyDescent="0.25">
      <c r="A5357" s="553">
        <v>38917</v>
      </c>
      <c r="B5357" s="554">
        <v>2531.85</v>
      </c>
    </row>
    <row r="5358" spans="1:2" ht="16.149999999999999" customHeight="1" x14ac:dyDescent="0.25">
      <c r="A5358" s="553">
        <v>38918</v>
      </c>
      <c r="B5358" s="555">
        <v>2521.1799999999998</v>
      </c>
    </row>
    <row r="5359" spans="1:2" ht="16.149999999999999" customHeight="1" x14ac:dyDescent="0.25">
      <c r="A5359" s="553">
        <v>38919</v>
      </c>
      <c r="B5359" s="554">
        <v>2521.1799999999998</v>
      </c>
    </row>
    <row r="5360" spans="1:2" ht="16.149999999999999" customHeight="1" x14ac:dyDescent="0.25">
      <c r="A5360" s="553">
        <v>38920</v>
      </c>
      <c r="B5360" s="555">
        <v>2470.3200000000002</v>
      </c>
    </row>
    <row r="5361" spans="1:2" ht="16.149999999999999" customHeight="1" x14ac:dyDescent="0.25">
      <c r="A5361" s="553">
        <v>38921</v>
      </c>
      <c r="B5361" s="554">
        <v>2470.3200000000002</v>
      </c>
    </row>
    <row r="5362" spans="1:2" ht="16.149999999999999" customHeight="1" x14ac:dyDescent="0.25">
      <c r="A5362" s="553">
        <v>38922</v>
      </c>
      <c r="B5362" s="555">
        <v>2470.3200000000002</v>
      </c>
    </row>
    <row r="5363" spans="1:2" ht="16.149999999999999" customHeight="1" x14ac:dyDescent="0.25">
      <c r="A5363" s="553">
        <v>38923</v>
      </c>
      <c r="B5363" s="554">
        <v>2450.79</v>
      </c>
    </row>
    <row r="5364" spans="1:2" ht="16.149999999999999" customHeight="1" x14ac:dyDescent="0.25">
      <c r="A5364" s="553">
        <v>38924</v>
      </c>
      <c r="B5364" s="555">
        <v>2458.56</v>
      </c>
    </row>
    <row r="5365" spans="1:2" ht="16.149999999999999" customHeight="1" x14ac:dyDescent="0.25">
      <c r="A5365" s="553">
        <v>38925</v>
      </c>
      <c r="B5365" s="554">
        <v>2466.9499999999998</v>
      </c>
    </row>
    <row r="5366" spans="1:2" ht="16.149999999999999" customHeight="1" x14ac:dyDescent="0.25">
      <c r="A5366" s="553">
        <v>38926</v>
      </c>
      <c r="B5366" s="555">
        <v>2443.35</v>
      </c>
    </row>
    <row r="5367" spans="1:2" ht="16.149999999999999" customHeight="1" x14ac:dyDescent="0.25">
      <c r="A5367" s="553">
        <v>38927</v>
      </c>
      <c r="B5367" s="554">
        <v>2426</v>
      </c>
    </row>
    <row r="5368" spans="1:2" ht="16.149999999999999" customHeight="1" x14ac:dyDescent="0.25">
      <c r="A5368" s="553">
        <v>38928</v>
      </c>
      <c r="B5368" s="555">
        <v>2426</v>
      </c>
    </row>
    <row r="5369" spans="1:2" ht="16.149999999999999" customHeight="1" x14ac:dyDescent="0.25">
      <c r="A5369" s="553">
        <v>38929</v>
      </c>
      <c r="B5369" s="554">
        <v>2426</v>
      </c>
    </row>
    <row r="5370" spans="1:2" ht="16.149999999999999" customHeight="1" x14ac:dyDescent="0.25">
      <c r="A5370" s="553">
        <v>38930</v>
      </c>
      <c r="B5370" s="555">
        <v>2426.52</v>
      </c>
    </row>
    <row r="5371" spans="1:2" ht="16.149999999999999" customHeight="1" x14ac:dyDescent="0.25">
      <c r="A5371" s="553">
        <v>38931</v>
      </c>
      <c r="B5371" s="554">
        <v>2436.4299999999998</v>
      </c>
    </row>
    <row r="5372" spans="1:2" ht="16.149999999999999" customHeight="1" x14ac:dyDescent="0.25">
      <c r="A5372" s="553">
        <v>38932</v>
      </c>
      <c r="B5372" s="555">
        <v>2429.2399999999998</v>
      </c>
    </row>
    <row r="5373" spans="1:2" ht="16.149999999999999" customHeight="1" x14ac:dyDescent="0.25">
      <c r="A5373" s="553">
        <v>38933</v>
      </c>
      <c r="B5373" s="554">
        <v>2415.5100000000002</v>
      </c>
    </row>
    <row r="5374" spans="1:2" ht="16.149999999999999" customHeight="1" x14ac:dyDescent="0.25">
      <c r="A5374" s="553">
        <v>38934</v>
      </c>
      <c r="B5374" s="555">
        <v>2389.87</v>
      </c>
    </row>
    <row r="5375" spans="1:2" ht="16.149999999999999" customHeight="1" x14ac:dyDescent="0.25">
      <c r="A5375" s="553">
        <v>38935</v>
      </c>
      <c r="B5375" s="554">
        <v>2389.87</v>
      </c>
    </row>
    <row r="5376" spans="1:2" ht="16.149999999999999" customHeight="1" x14ac:dyDescent="0.25">
      <c r="A5376" s="553">
        <v>38936</v>
      </c>
      <c r="B5376" s="555">
        <v>2389.87</v>
      </c>
    </row>
    <row r="5377" spans="1:2" ht="16.149999999999999" customHeight="1" x14ac:dyDescent="0.25">
      <c r="A5377" s="553">
        <v>38937</v>
      </c>
      <c r="B5377" s="554">
        <v>2389.87</v>
      </c>
    </row>
    <row r="5378" spans="1:2" ht="16.149999999999999" customHeight="1" x14ac:dyDescent="0.25">
      <c r="A5378" s="553">
        <v>38938</v>
      </c>
      <c r="B5378" s="555">
        <v>2388.13</v>
      </c>
    </row>
    <row r="5379" spans="1:2" ht="16.149999999999999" customHeight="1" x14ac:dyDescent="0.25">
      <c r="A5379" s="553">
        <v>38939</v>
      </c>
      <c r="B5379" s="554">
        <v>2363.8200000000002</v>
      </c>
    </row>
    <row r="5380" spans="1:2" ht="16.149999999999999" customHeight="1" x14ac:dyDescent="0.25">
      <c r="A5380" s="553">
        <v>38940</v>
      </c>
      <c r="B5380" s="555">
        <v>2363.56</v>
      </c>
    </row>
    <row r="5381" spans="1:2" ht="16.149999999999999" customHeight="1" x14ac:dyDescent="0.25">
      <c r="A5381" s="553">
        <v>38941</v>
      </c>
      <c r="B5381" s="554">
        <v>2371.77</v>
      </c>
    </row>
    <row r="5382" spans="1:2" ht="16.149999999999999" customHeight="1" x14ac:dyDescent="0.25">
      <c r="A5382" s="553">
        <v>38942</v>
      </c>
      <c r="B5382" s="555">
        <v>2371.77</v>
      </c>
    </row>
    <row r="5383" spans="1:2" ht="16.149999999999999" customHeight="1" x14ac:dyDescent="0.25">
      <c r="A5383" s="553">
        <v>38943</v>
      </c>
      <c r="B5383" s="554">
        <v>2371.77</v>
      </c>
    </row>
    <row r="5384" spans="1:2" ht="16.149999999999999" customHeight="1" x14ac:dyDescent="0.25">
      <c r="A5384" s="553">
        <v>38944</v>
      </c>
      <c r="B5384" s="555">
        <v>2372.9499999999998</v>
      </c>
    </row>
    <row r="5385" spans="1:2" ht="16.149999999999999" customHeight="1" x14ac:dyDescent="0.25">
      <c r="A5385" s="553">
        <v>38945</v>
      </c>
      <c r="B5385" s="554">
        <v>2362.2800000000002</v>
      </c>
    </row>
    <row r="5386" spans="1:2" ht="16.149999999999999" customHeight="1" x14ac:dyDescent="0.25">
      <c r="A5386" s="553">
        <v>38946</v>
      </c>
      <c r="B5386" s="555">
        <v>2356.4899999999998</v>
      </c>
    </row>
    <row r="5387" spans="1:2" ht="16.149999999999999" customHeight="1" x14ac:dyDescent="0.25">
      <c r="A5387" s="553">
        <v>38947</v>
      </c>
      <c r="B5387" s="554">
        <v>2366.36</v>
      </c>
    </row>
    <row r="5388" spans="1:2" ht="16.149999999999999" customHeight="1" x14ac:dyDescent="0.25">
      <c r="A5388" s="553">
        <v>38948</v>
      </c>
      <c r="B5388" s="555">
        <v>2370.4899999999998</v>
      </c>
    </row>
    <row r="5389" spans="1:2" ht="16.149999999999999" customHeight="1" x14ac:dyDescent="0.25">
      <c r="A5389" s="553">
        <v>38949</v>
      </c>
      <c r="B5389" s="554">
        <v>2370.4899999999998</v>
      </c>
    </row>
    <row r="5390" spans="1:2" ht="16.149999999999999" customHeight="1" x14ac:dyDescent="0.25">
      <c r="A5390" s="553">
        <v>38950</v>
      </c>
      <c r="B5390" s="555">
        <v>2370.4899999999998</v>
      </c>
    </row>
    <row r="5391" spans="1:2" ht="16.149999999999999" customHeight="1" x14ac:dyDescent="0.25">
      <c r="A5391" s="553">
        <v>38951</v>
      </c>
      <c r="B5391" s="554">
        <v>2370.4899999999998</v>
      </c>
    </row>
    <row r="5392" spans="1:2" ht="16.149999999999999" customHeight="1" x14ac:dyDescent="0.25">
      <c r="A5392" s="553">
        <v>38952</v>
      </c>
      <c r="B5392" s="555">
        <v>2362.67</v>
      </c>
    </row>
    <row r="5393" spans="1:2" ht="16.149999999999999" customHeight="1" x14ac:dyDescent="0.25">
      <c r="A5393" s="553">
        <v>38953</v>
      </c>
      <c r="B5393" s="554">
        <v>2374.59</v>
      </c>
    </row>
    <row r="5394" spans="1:2" ht="16.149999999999999" customHeight="1" x14ac:dyDescent="0.25">
      <c r="A5394" s="553">
        <v>38954</v>
      </c>
      <c r="B5394" s="555">
        <v>2398</v>
      </c>
    </row>
    <row r="5395" spans="1:2" ht="16.149999999999999" customHeight="1" x14ac:dyDescent="0.25">
      <c r="A5395" s="553">
        <v>38955</v>
      </c>
      <c r="B5395" s="554">
        <v>2425.65</v>
      </c>
    </row>
    <row r="5396" spans="1:2" ht="16.149999999999999" customHeight="1" x14ac:dyDescent="0.25">
      <c r="A5396" s="553">
        <v>38956</v>
      </c>
      <c r="B5396" s="555">
        <v>2425.65</v>
      </c>
    </row>
    <row r="5397" spans="1:2" ht="16.149999999999999" customHeight="1" x14ac:dyDescent="0.25">
      <c r="A5397" s="553">
        <v>38957</v>
      </c>
      <c r="B5397" s="554">
        <v>2425.65</v>
      </c>
    </row>
    <row r="5398" spans="1:2" ht="16.149999999999999" customHeight="1" x14ac:dyDescent="0.25">
      <c r="A5398" s="553">
        <v>38958</v>
      </c>
      <c r="B5398" s="555">
        <v>2409.54</v>
      </c>
    </row>
    <row r="5399" spans="1:2" ht="16.149999999999999" customHeight="1" x14ac:dyDescent="0.25">
      <c r="A5399" s="553">
        <v>38959</v>
      </c>
      <c r="B5399" s="554">
        <v>2402.0700000000002</v>
      </c>
    </row>
    <row r="5400" spans="1:2" ht="16.149999999999999" customHeight="1" x14ac:dyDescent="0.25">
      <c r="A5400" s="553">
        <v>38960</v>
      </c>
      <c r="B5400" s="555">
        <v>2396.63</v>
      </c>
    </row>
    <row r="5401" spans="1:2" ht="16.149999999999999" customHeight="1" x14ac:dyDescent="0.25">
      <c r="A5401" s="553">
        <v>38961</v>
      </c>
      <c r="B5401" s="554">
        <v>2398.56</v>
      </c>
    </row>
    <row r="5402" spans="1:2" ht="16.149999999999999" customHeight="1" x14ac:dyDescent="0.25">
      <c r="A5402" s="553">
        <v>38962</v>
      </c>
      <c r="B5402" s="555">
        <v>2398.83</v>
      </c>
    </row>
    <row r="5403" spans="1:2" ht="16.149999999999999" customHeight="1" x14ac:dyDescent="0.25">
      <c r="A5403" s="553">
        <v>38963</v>
      </c>
      <c r="B5403" s="554">
        <v>2398.83</v>
      </c>
    </row>
    <row r="5404" spans="1:2" ht="16.149999999999999" customHeight="1" x14ac:dyDescent="0.25">
      <c r="A5404" s="553">
        <v>38964</v>
      </c>
      <c r="B5404" s="555">
        <v>2398.83</v>
      </c>
    </row>
    <row r="5405" spans="1:2" ht="16.149999999999999" customHeight="1" x14ac:dyDescent="0.25">
      <c r="A5405" s="553">
        <v>38965</v>
      </c>
      <c r="B5405" s="554">
        <v>2398.83</v>
      </c>
    </row>
    <row r="5406" spans="1:2" ht="16.149999999999999" customHeight="1" x14ac:dyDescent="0.25">
      <c r="A5406" s="553">
        <v>38966</v>
      </c>
      <c r="B5406" s="555">
        <v>2377.1799999999998</v>
      </c>
    </row>
    <row r="5407" spans="1:2" ht="16.149999999999999" customHeight="1" x14ac:dyDescent="0.25">
      <c r="A5407" s="553">
        <v>38967</v>
      </c>
      <c r="B5407" s="554">
        <v>2381.46</v>
      </c>
    </row>
    <row r="5408" spans="1:2" ht="16.149999999999999" customHeight="1" x14ac:dyDescent="0.25">
      <c r="A5408" s="553">
        <v>38968</v>
      </c>
      <c r="B5408" s="555">
        <v>2387.31</v>
      </c>
    </row>
    <row r="5409" spans="1:2" ht="16.149999999999999" customHeight="1" x14ac:dyDescent="0.25">
      <c r="A5409" s="553">
        <v>38969</v>
      </c>
      <c r="B5409" s="554">
        <v>2388.54</v>
      </c>
    </row>
    <row r="5410" spans="1:2" ht="16.149999999999999" customHeight="1" x14ac:dyDescent="0.25">
      <c r="A5410" s="553">
        <v>38970</v>
      </c>
      <c r="B5410" s="555">
        <v>2388.54</v>
      </c>
    </row>
    <row r="5411" spans="1:2" ht="16.149999999999999" customHeight="1" x14ac:dyDescent="0.25">
      <c r="A5411" s="553">
        <v>38971</v>
      </c>
      <c r="B5411" s="554">
        <v>2388.54</v>
      </c>
    </row>
    <row r="5412" spans="1:2" ht="16.149999999999999" customHeight="1" x14ac:dyDescent="0.25">
      <c r="A5412" s="553">
        <v>38972</v>
      </c>
      <c r="B5412" s="555">
        <v>2409.9299999999998</v>
      </c>
    </row>
    <row r="5413" spans="1:2" ht="16.149999999999999" customHeight="1" x14ac:dyDescent="0.25">
      <c r="A5413" s="553">
        <v>38973</v>
      </c>
      <c r="B5413" s="554">
        <v>2406.89</v>
      </c>
    </row>
    <row r="5414" spans="1:2" ht="16.149999999999999" customHeight="1" x14ac:dyDescent="0.25">
      <c r="A5414" s="553">
        <v>38974</v>
      </c>
      <c r="B5414" s="555">
        <v>2399.92</v>
      </c>
    </row>
    <row r="5415" spans="1:2" ht="16.149999999999999" customHeight="1" x14ac:dyDescent="0.25">
      <c r="A5415" s="553">
        <v>38975</v>
      </c>
      <c r="B5415" s="554">
        <v>2392.81</v>
      </c>
    </row>
    <row r="5416" spans="1:2" ht="16.149999999999999" customHeight="1" x14ac:dyDescent="0.25">
      <c r="A5416" s="553">
        <v>38976</v>
      </c>
      <c r="B5416" s="555">
        <v>2390.66</v>
      </c>
    </row>
    <row r="5417" spans="1:2" ht="16.149999999999999" customHeight="1" x14ac:dyDescent="0.25">
      <c r="A5417" s="553">
        <v>38977</v>
      </c>
      <c r="B5417" s="554">
        <v>2390.66</v>
      </c>
    </row>
    <row r="5418" spans="1:2" ht="16.149999999999999" customHeight="1" x14ac:dyDescent="0.25">
      <c r="A5418" s="553">
        <v>38978</v>
      </c>
      <c r="B5418" s="555">
        <v>2390.66</v>
      </c>
    </row>
    <row r="5419" spans="1:2" ht="16.149999999999999" customHeight="1" x14ac:dyDescent="0.25">
      <c r="A5419" s="553">
        <v>38979</v>
      </c>
      <c r="B5419" s="554">
        <v>2395.4299999999998</v>
      </c>
    </row>
    <row r="5420" spans="1:2" ht="16.149999999999999" customHeight="1" x14ac:dyDescent="0.25">
      <c r="A5420" s="553">
        <v>38980</v>
      </c>
      <c r="B5420" s="555">
        <v>2396.41</v>
      </c>
    </row>
    <row r="5421" spans="1:2" ht="16.149999999999999" customHeight="1" x14ac:dyDescent="0.25">
      <c r="A5421" s="553">
        <v>38981</v>
      </c>
      <c r="B5421" s="554">
        <v>2399.46</v>
      </c>
    </row>
    <row r="5422" spans="1:2" ht="16.149999999999999" customHeight="1" x14ac:dyDescent="0.25">
      <c r="A5422" s="553">
        <v>38982</v>
      </c>
      <c r="B5422" s="555">
        <v>2408.62</v>
      </c>
    </row>
    <row r="5423" spans="1:2" ht="16.149999999999999" customHeight="1" x14ac:dyDescent="0.25">
      <c r="A5423" s="553">
        <v>38983</v>
      </c>
      <c r="B5423" s="554">
        <v>2417.23</v>
      </c>
    </row>
    <row r="5424" spans="1:2" ht="16.149999999999999" customHeight="1" x14ac:dyDescent="0.25">
      <c r="A5424" s="553">
        <v>38984</v>
      </c>
      <c r="B5424" s="555">
        <v>2417.23</v>
      </c>
    </row>
    <row r="5425" spans="1:2" ht="16.149999999999999" customHeight="1" x14ac:dyDescent="0.25">
      <c r="A5425" s="553">
        <v>38985</v>
      </c>
      <c r="B5425" s="554">
        <v>2417.23</v>
      </c>
    </row>
    <row r="5426" spans="1:2" ht="16.149999999999999" customHeight="1" x14ac:dyDescent="0.25">
      <c r="A5426" s="553">
        <v>38986</v>
      </c>
      <c r="B5426" s="555">
        <v>2420.25</v>
      </c>
    </row>
    <row r="5427" spans="1:2" ht="16.149999999999999" customHeight="1" x14ac:dyDescent="0.25">
      <c r="A5427" s="553">
        <v>38987</v>
      </c>
      <c r="B5427" s="554">
        <v>2411.6799999999998</v>
      </c>
    </row>
    <row r="5428" spans="1:2" ht="16.149999999999999" customHeight="1" x14ac:dyDescent="0.25">
      <c r="A5428" s="553">
        <v>38988</v>
      </c>
      <c r="B5428" s="555">
        <v>2399.36</v>
      </c>
    </row>
    <row r="5429" spans="1:2" ht="16.149999999999999" customHeight="1" x14ac:dyDescent="0.25">
      <c r="A5429" s="553">
        <v>38989</v>
      </c>
      <c r="B5429" s="554">
        <v>2397.0700000000002</v>
      </c>
    </row>
    <row r="5430" spans="1:2" ht="16.149999999999999" customHeight="1" x14ac:dyDescent="0.25">
      <c r="A5430" s="553">
        <v>38990</v>
      </c>
      <c r="B5430" s="555">
        <v>2394.31</v>
      </c>
    </row>
    <row r="5431" spans="1:2" ht="16.149999999999999" customHeight="1" x14ac:dyDescent="0.25">
      <c r="A5431" s="553">
        <v>38991</v>
      </c>
      <c r="B5431" s="554">
        <v>2394.31</v>
      </c>
    </row>
    <row r="5432" spans="1:2" ht="16.149999999999999" customHeight="1" x14ac:dyDescent="0.25">
      <c r="A5432" s="553">
        <v>38992</v>
      </c>
      <c r="B5432" s="555">
        <v>2394.31</v>
      </c>
    </row>
    <row r="5433" spans="1:2" ht="16.149999999999999" customHeight="1" x14ac:dyDescent="0.25">
      <c r="A5433" s="553">
        <v>38993</v>
      </c>
      <c r="B5433" s="554">
        <v>2390.41</v>
      </c>
    </row>
    <row r="5434" spans="1:2" ht="16.149999999999999" customHeight="1" x14ac:dyDescent="0.25">
      <c r="A5434" s="553">
        <v>38994</v>
      </c>
      <c r="B5434" s="555">
        <v>2396.38</v>
      </c>
    </row>
    <row r="5435" spans="1:2" ht="16.149999999999999" customHeight="1" x14ac:dyDescent="0.25">
      <c r="A5435" s="553">
        <v>38995</v>
      </c>
      <c r="B5435" s="554">
        <v>2403.4299999999998</v>
      </c>
    </row>
    <row r="5436" spans="1:2" ht="16.149999999999999" customHeight="1" x14ac:dyDescent="0.25">
      <c r="A5436" s="553">
        <v>38996</v>
      </c>
      <c r="B5436" s="555">
        <v>2393.4699999999998</v>
      </c>
    </row>
    <row r="5437" spans="1:2" ht="16.149999999999999" customHeight="1" x14ac:dyDescent="0.25">
      <c r="A5437" s="553">
        <v>38997</v>
      </c>
      <c r="B5437" s="554">
        <v>2395.23</v>
      </c>
    </row>
    <row r="5438" spans="1:2" ht="16.149999999999999" customHeight="1" x14ac:dyDescent="0.25">
      <c r="A5438" s="553">
        <v>38998</v>
      </c>
      <c r="B5438" s="555">
        <v>2395.23</v>
      </c>
    </row>
    <row r="5439" spans="1:2" ht="16.149999999999999" customHeight="1" x14ac:dyDescent="0.25">
      <c r="A5439" s="553">
        <v>38999</v>
      </c>
      <c r="B5439" s="554">
        <v>2395.23</v>
      </c>
    </row>
    <row r="5440" spans="1:2" ht="16.149999999999999" customHeight="1" x14ac:dyDescent="0.25">
      <c r="A5440" s="553">
        <v>39000</v>
      </c>
      <c r="B5440" s="555">
        <v>2395.23</v>
      </c>
    </row>
    <row r="5441" spans="1:2" ht="16.149999999999999" customHeight="1" x14ac:dyDescent="0.25">
      <c r="A5441" s="553">
        <v>39001</v>
      </c>
      <c r="B5441" s="554">
        <v>2387.11</v>
      </c>
    </row>
    <row r="5442" spans="1:2" ht="16.149999999999999" customHeight="1" x14ac:dyDescent="0.25">
      <c r="A5442" s="553">
        <v>39002</v>
      </c>
      <c r="B5442" s="555">
        <v>2389.0700000000002</v>
      </c>
    </row>
    <row r="5443" spans="1:2" ht="16.149999999999999" customHeight="1" x14ac:dyDescent="0.25">
      <c r="A5443" s="553">
        <v>39003</v>
      </c>
      <c r="B5443" s="554">
        <v>2374.5100000000002</v>
      </c>
    </row>
    <row r="5444" spans="1:2" ht="16.149999999999999" customHeight="1" x14ac:dyDescent="0.25">
      <c r="A5444" s="553">
        <v>39004</v>
      </c>
      <c r="B5444" s="555">
        <v>2356.5300000000002</v>
      </c>
    </row>
    <row r="5445" spans="1:2" ht="16.149999999999999" customHeight="1" x14ac:dyDescent="0.25">
      <c r="A5445" s="553">
        <v>39005</v>
      </c>
      <c r="B5445" s="554">
        <v>2356.5300000000002</v>
      </c>
    </row>
    <row r="5446" spans="1:2" ht="16.149999999999999" customHeight="1" x14ac:dyDescent="0.25">
      <c r="A5446" s="553">
        <v>39006</v>
      </c>
      <c r="B5446" s="555">
        <v>2356.5300000000002</v>
      </c>
    </row>
    <row r="5447" spans="1:2" ht="16.149999999999999" customHeight="1" x14ac:dyDescent="0.25">
      <c r="A5447" s="553">
        <v>39007</v>
      </c>
      <c r="B5447" s="554">
        <v>2356.5300000000002</v>
      </c>
    </row>
    <row r="5448" spans="1:2" ht="16.149999999999999" customHeight="1" x14ac:dyDescent="0.25">
      <c r="A5448" s="553">
        <v>39008</v>
      </c>
      <c r="B5448" s="555">
        <v>2359.41</v>
      </c>
    </row>
    <row r="5449" spans="1:2" ht="16.149999999999999" customHeight="1" x14ac:dyDescent="0.25">
      <c r="A5449" s="553">
        <v>39009</v>
      </c>
      <c r="B5449" s="554">
        <v>2348.4299999999998</v>
      </c>
    </row>
    <row r="5450" spans="1:2" ht="16.149999999999999" customHeight="1" x14ac:dyDescent="0.25">
      <c r="A5450" s="553">
        <v>39010</v>
      </c>
      <c r="B5450" s="555">
        <v>2345.4899999999998</v>
      </c>
    </row>
    <row r="5451" spans="1:2" ht="16.149999999999999" customHeight="1" x14ac:dyDescent="0.25">
      <c r="A5451" s="553">
        <v>39011</v>
      </c>
      <c r="B5451" s="554">
        <v>2340.89</v>
      </c>
    </row>
    <row r="5452" spans="1:2" ht="16.149999999999999" customHeight="1" x14ac:dyDescent="0.25">
      <c r="A5452" s="553">
        <v>39012</v>
      </c>
      <c r="B5452" s="555">
        <v>2340.89</v>
      </c>
    </row>
    <row r="5453" spans="1:2" ht="16.149999999999999" customHeight="1" x14ac:dyDescent="0.25">
      <c r="A5453" s="553">
        <v>39013</v>
      </c>
      <c r="B5453" s="554">
        <v>2340.89</v>
      </c>
    </row>
    <row r="5454" spans="1:2" ht="16.149999999999999" customHeight="1" x14ac:dyDescent="0.25">
      <c r="A5454" s="553">
        <v>39014</v>
      </c>
      <c r="B5454" s="555">
        <v>2341.5100000000002</v>
      </c>
    </row>
    <row r="5455" spans="1:2" ht="16.149999999999999" customHeight="1" x14ac:dyDescent="0.25">
      <c r="A5455" s="553">
        <v>39015</v>
      </c>
      <c r="B5455" s="554">
        <v>2341.33</v>
      </c>
    </row>
    <row r="5456" spans="1:2" ht="16.149999999999999" customHeight="1" x14ac:dyDescent="0.25">
      <c r="A5456" s="553">
        <v>39016</v>
      </c>
      <c r="B5456" s="555">
        <v>2339.92</v>
      </c>
    </row>
    <row r="5457" spans="1:2" ht="16.149999999999999" customHeight="1" x14ac:dyDescent="0.25">
      <c r="A5457" s="553">
        <v>39017</v>
      </c>
      <c r="B5457" s="554">
        <v>2327.23</v>
      </c>
    </row>
    <row r="5458" spans="1:2" ht="16.149999999999999" customHeight="1" x14ac:dyDescent="0.25">
      <c r="A5458" s="553">
        <v>39018</v>
      </c>
      <c r="B5458" s="555">
        <v>2314.7600000000002</v>
      </c>
    </row>
    <row r="5459" spans="1:2" ht="16.149999999999999" customHeight="1" x14ac:dyDescent="0.25">
      <c r="A5459" s="553">
        <v>39019</v>
      </c>
      <c r="B5459" s="554">
        <v>2314.7600000000002</v>
      </c>
    </row>
    <row r="5460" spans="1:2" ht="16.149999999999999" customHeight="1" x14ac:dyDescent="0.25">
      <c r="A5460" s="553">
        <v>39020</v>
      </c>
      <c r="B5460" s="555">
        <v>2314.7600000000002</v>
      </c>
    </row>
    <row r="5461" spans="1:2" ht="16.149999999999999" customHeight="1" x14ac:dyDescent="0.25">
      <c r="A5461" s="553">
        <v>39021</v>
      </c>
      <c r="B5461" s="554">
        <v>2315.38</v>
      </c>
    </row>
    <row r="5462" spans="1:2" ht="16.149999999999999" customHeight="1" x14ac:dyDescent="0.25">
      <c r="A5462" s="553">
        <v>39022</v>
      </c>
      <c r="B5462" s="555">
        <v>2308.4899999999998</v>
      </c>
    </row>
    <row r="5463" spans="1:2" ht="16.149999999999999" customHeight="1" x14ac:dyDescent="0.25">
      <c r="A5463" s="553">
        <v>39023</v>
      </c>
      <c r="B5463" s="554">
        <v>2302.64</v>
      </c>
    </row>
    <row r="5464" spans="1:2" ht="16.149999999999999" customHeight="1" x14ac:dyDescent="0.25">
      <c r="A5464" s="553">
        <v>39024</v>
      </c>
      <c r="B5464" s="555">
        <v>2296.65</v>
      </c>
    </row>
    <row r="5465" spans="1:2" ht="16.149999999999999" customHeight="1" x14ac:dyDescent="0.25">
      <c r="A5465" s="553">
        <v>39025</v>
      </c>
      <c r="B5465" s="554">
        <v>2300.88</v>
      </c>
    </row>
    <row r="5466" spans="1:2" ht="16.149999999999999" customHeight="1" x14ac:dyDescent="0.25">
      <c r="A5466" s="553">
        <v>39026</v>
      </c>
      <c r="B5466" s="555">
        <v>2300.88</v>
      </c>
    </row>
    <row r="5467" spans="1:2" ht="16.149999999999999" customHeight="1" x14ac:dyDescent="0.25">
      <c r="A5467" s="553">
        <v>39027</v>
      </c>
      <c r="B5467" s="554">
        <v>2300.88</v>
      </c>
    </row>
    <row r="5468" spans="1:2" ht="16.149999999999999" customHeight="1" x14ac:dyDescent="0.25">
      <c r="A5468" s="553">
        <v>39028</v>
      </c>
      <c r="B5468" s="555">
        <v>2300.88</v>
      </c>
    </row>
    <row r="5469" spans="1:2" ht="16.149999999999999" customHeight="1" x14ac:dyDescent="0.25">
      <c r="A5469" s="553">
        <v>39029</v>
      </c>
      <c r="B5469" s="554">
        <v>2288.13</v>
      </c>
    </row>
    <row r="5470" spans="1:2" ht="16.149999999999999" customHeight="1" x14ac:dyDescent="0.25">
      <c r="A5470" s="553">
        <v>39030</v>
      </c>
      <c r="B5470" s="555">
        <v>2282.52</v>
      </c>
    </row>
    <row r="5471" spans="1:2" ht="16.149999999999999" customHeight="1" x14ac:dyDescent="0.25">
      <c r="A5471" s="553">
        <v>39031</v>
      </c>
      <c r="B5471" s="554">
        <v>2268.4699999999998</v>
      </c>
    </row>
    <row r="5472" spans="1:2" ht="16.149999999999999" customHeight="1" x14ac:dyDescent="0.25">
      <c r="A5472" s="553">
        <v>39032</v>
      </c>
      <c r="B5472" s="555">
        <v>2277.66</v>
      </c>
    </row>
    <row r="5473" spans="1:2" ht="16.149999999999999" customHeight="1" x14ac:dyDescent="0.25">
      <c r="A5473" s="553">
        <v>39033</v>
      </c>
      <c r="B5473" s="554">
        <v>2277.66</v>
      </c>
    </row>
    <row r="5474" spans="1:2" ht="16.149999999999999" customHeight="1" x14ac:dyDescent="0.25">
      <c r="A5474" s="553">
        <v>39034</v>
      </c>
      <c r="B5474" s="555">
        <v>2277.66</v>
      </c>
    </row>
    <row r="5475" spans="1:2" ht="16.149999999999999" customHeight="1" x14ac:dyDescent="0.25">
      <c r="A5475" s="553">
        <v>39035</v>
      </c>
      <c r="B5475" s="554">
        <v>2277.66</v>
      </c>
    </row>
    <row r="5476" spans="1:2" ht="16.149999999999999" customHeight="1" x14ac:dyDescent="0.25">
      <c r="A5476" s="553">
        <v>39036</v>
      </c>
      <c r="B5476" s="555">
        <v>2277.21</v>
      </c>
    </row>
    <row r="5477" spans="1:2" ht="16.149999999999999" customHeight="1" x14ac:dyDescent="0.25">
      <c r="A5477" s="553">
        <v>39037</v>
      </c>
      <c r="B5477" s="554">
        <v>2274.2600000000002</v>
      </c>
    </row>
    <row r="5478" spans="1:2" ht="16.149999999999999" customHeight="1" x14ac:dyDescent="0.25">
      <c r="A5478" s="553">
        <v>39038</v>
      </c>
      <c r="B5478" s="555">
        <v>2276.37</v>
      </c>
    </row>
    <row r="5479" spans="1:2" ht="16.149999999999999" customHeight="1" x14ac:dyDescent="0.25">
      <c r="A5479" s="553">
        <v>39039</v>
      </c>
      <c r="B5479" s="554">
        <v>2285.65</v>
      </c>
    </row>
    <row r="5480" spans="1:2" ht="16.149999999999999" customHeight="1" x14ac:dyDescent="0.25">
      <c r="A5480" s="553">
        <v>39040</v>
      </c>
      <c r="B5480" s="555">
        <v>2285.65</v>
      </c>
    </row>
    <row r="5481" spans="1:2" ht="16.149999999999999" customHeight="1" x14ac:dyDescent="0.25">
      <c r="A5481" s="553">
        <v>39041</v>
      </c>
      <c r="B5481" s="554">
        <v>2285.65</v>
      </c>
    </row>
    <row r="5482" spans="1:2" ht="16.149999999999999" customHeight="1" x14ac:dyDescent="0.25">
      <c r="A5482" s="553">
        <v>39042</v>
      </c>
      <c r="B5482" s="555">
        <v>2283.9899999999998</v>
      </c>
    </row>
    <row r="5483" spans="1:2" ht="16.149999999999999" customHeight="1" x14ac:dyDescent="0.25">
      <c r="A5483" s="553">
        <v>39043</v>
      </c>
      <c r="B5483" s="554">
        <v>2282.67</v>
      </c>
    </row>
    <row r="5484" spans="1:2" ht="16.149999999999999" customHeight="1" x14ac:dyDescent="0.25">
      <c r="A5484" s="553">
        <v>39044</v>
      </c>
      <c r="B5484" s="555">
        <v>2283.33</v>
      </c>
    </row>
    <row r="5485" spans="1:2" ht="16.149999999999999" customHeight="1" x14ac:dyDescent="0.25">
      <c r="A5485" s="553">
        <v>39045</v>
      </c>
      <c r="B5485" s="554">
        <v>2283.33</v>
      </c>
    </row>
    <row r="5486" spans="1:2" ht="16.149999999999999" customHeight="1" x14ac:dyDescent="0.25">
      <c r="A5486" s="553">
        <v>39046</v>
      </c>
      <c r="B5486" s="555">
        <v>2298.52</v>
      </c>
    </row>
    <row r="5487" spans="1:2" ht="16.149999999999999" customHeight="1" x14ac:dyDescent="0.25">
      <c r="A5487" s="553">
        <v>39047</v>
      </c>
      <c r="B5487" s="554">
        <v>2298.52</v>
      </c>
    </row>
    <row r="5488" spans="1:2" ht="16.149999999999999" customHeight="1" x14ac:dyDescent="0.25">
      <c r="A5488" s="553">
        <v>39048</v>
      </c>
      <c r="B5488" s="555">
        <v>2298.52</v>
      </c>
    </row>
    <row r="5489" spans="1:2" ht="16.149999999999999" customHeight="1" x14ac:dyDescent="0.25">
      <c r="A5489" s="553">
        <v>39049</v>
      </c>
      <c r="B5489" s="554">
        <v>2320.64</v>
      </c>
    </row>
    <row r="5490" spans="1:2" ht="16.149999999999999" customHeight="1" x14ac:dyDescent="0.25">
      <c r="A5490" s="553">
        <v>39050</v>
      </c>
      <c r="B5490" s="555">
        <v>2317.35</v>
      </c>
    </row>
    <row r="5491" spans="1:2" ht="16.149999999999999" customHeight="1" x14ac:dyDescent="0.25">
      <c r="A5491" s="553">
        <v>39051</v>
      </c>
      <c r="B5491" s="554">
        <v>2300.42</v>
      </c>
    </row>
    <row r="5492" spans="1:2" ht="16.149999999999999" customHeight="1" x14ac:dyDescent="0.25">
      <c r="A5492" s="553">
        <v>39052</v>
      </c>
      <c r="B5492" s="555">
        <v>2295.9899999999998</v>
      </c>
    </row>
    <row r="5493" spans="1:2" ht="16.149999999999999" customHeight="1" x14ac:dyDescent="0.25">
      <c r="A5493" s="553">
        <v>39053</v>
      </c>
      <c r="B5493" s="554">
        <v>2293.42</v>
      </c>
    </row>
    <row r="5494" spans="1:2" ht="16.149999999999999" customHeight="1" x14ac:dyDescent="0.25">
      <c r="A5494" s="553">
        <v>39054</v>
      </c>
      <c r="B5494" s="555">
        <v>2293.42</v>
      </c>
    </row>
    <row r="5495" spans="1:2" ht="16.149999999999999" customHeight="1" x14ac:dyDescent="0.25">
      <c r="A5495" s="553">
        <v>39055</v>
      </c>
      <c r="B5495" s="554">
        <v>2293.42</v>
      </c>
    </row>
    <row r="5496" spans="1:2" ht="16.149999999999999" customHeight="1" x14ac:dyDescent="0.25">
      <c r="A5496" s="553">
        <v>39056</v>
      </c>
      <c r="B5496" s="555">
        <v>2292.63</v>
      </c>
    </row>
    <row r="5497" spans="1:2" ht="16.149999999999999" customHeight="1" x14ac:dyDescent="0.25">
      <c r="A5497" s="553">
        <v>39057</v>
      </c>
      <c r="B5497" s="554">
        <v>2278.9699999999998</v>
      </c>
    </row>
    <row r="5498" spans="1:2" ht="16.149999999999999" customHeight="1" x14ac:dyDescent="0.25">
      <c r="A5498" s="553">
        <v>39058</v>
      </c>
      <c r="B5498" s="555">
        <v>2279.8200000000002</v>
      </c>
    </row>
    <row r="5499" spans="1:2" ht="16.149999999999999" customHeight="1" x14ac:dyDescent="0.25">
      <c r="A5499" s="553">
        <v>39059</v>
      </c>
      <c r="B5499" s="554">
        <v>2280.5</v>
      </c>
    </row>
    <row r="5500" spans="1:2" ht="16.149999999999999" customHeight="1" x14ac:dyDescent="0.25">
      <c r="A5500" s="553">
        <v>39060</v>
      </c>
      <c r="B5500" s="555">
        <v>2280.5</v>
      </c>
    </row>
    <row r="5501" spans="1:2" ht="16.149999999999999" customHeight="1" x14ac:dyDescent="0.25">
      <c r="A5501" s="553">
        <v>39061</v>
      </c>
      <c r="B5501" s="554">
        <v>2280.5</v>
      </c>
    </row>
    <row r="5502" spans="1:2" ht="16.149999999999999" customHeight="1" x14ac:dyDescent="0.25">
      <c r="A5502" s="553">
        <v>39062</v>
      </c>
      <c r="B5502" s="555">
        <v>2280.5</v>
      </c>
    </row>
    <row r="5503" spans="1:2" ht="16.149999999999999" customHeight="1" x14ac:dyDescent="0.25">
      <c r="A5503" s="553">
        <v>39063</v>
      </c>
      <c r="B5503" s="554">
        <v>2272.09</v>
      </c>
    </row>
    <row r="5504" spans="1:2" ht="16.149999999999999" customHeight="1" x14ac:dyDescent="0.25">
      <c r="A5504" s="553">
        <v>39064</v>
      </c>
      <c r="B5504" s="555">
        <v>2272.27</v>
      </c>
    </row>
    <row r="5505" spans="1:2" ht="16.149999999999999" customHeight="1" x14ac:dyDescent="0.25">
      <c r="A5505" s="553">
        <v>39065</v>
      </c>
      <c r="B5505" s="554">
        <v>2272.75</v>
      </c>
    </row>
    <row r="5506" spans="1:2" ht="16.149999999999999" customHeight="1" x14ac:dyDescent="0.25">
      <c r="A5506" s="553">
        <v>39066</v>
      </c>
      <c r="B5506" s="555">
        <v>2270.1799999999998</v>
      </c>
    </row>
    <row r="5507" spans="1:2" ht="16.149999999999999" customHeight="1" x14ac:dyDescent="0.25">
      <c r="A5507" s="553">
        <v>39067</v>
      </c>
      <c r="B5507" s="554">
        <v>2262.15</v>
      </c>
    </row>
    <row r="5508" spans="1:2" ht="16.149999999999999" customHeight="1" x14ac:dyDescent="0.25">
      <c r="A5508" s="553">
        <v>39068</v>
      </c>
      <c r="B5508" s="555">
        <v>2262.15</v>
      </c>
    </row>
    <row r="5509" spans="1:2" ht="16.149999999999999" customHeight="1" x14ac:dyDescent="0.25">
      <c r="A5509" s="553">
        <v>39069</v>
      </c>
      <c r="B5509" s="554">
        <v>2262.15</v>
      </c>
    </row>
    <row r="5510" spans="1:2" ht="16.149999999999999" customHeight="1" x14ac:dyDescent="0.25">
      <c r="A5510" s="553">
        <v>39070</v>
      </c>
      <c r="B5510" s="555">
        <v>2255.38</v>
      </c>
    </row>
    <row r="5511" spans="1:2" ht="16.149999999999999" customHeight="1" x14ac:dyDescent="0.25">
      <c r="A5511" s="553">
        <v>39071</v>
      </c>
      <c r="B5511" s="554">
        <v>2249.2800000000002</v>
      </c>
    </row>
    <row r="5512" spans="1:2" ht="16.149999999999999" customHeight="1" x14ac:dyDescent="0.25">
      <c r="A5512" s="553">
        <v>39072</v>
      </c>
      <c r="B5512" s="555">
        <v>2234.36</v>
      </c>
    </row>
    <row r="5513" spans="1:2" ht="16.149999999999999" customHeight="1" x14ac:dyDescent="0.25">
      <c r="A5513" s="553">
        <v>39073</v>
      </c>
      <c r="B5513" s="554">
        <v>2229.2800000000002</v>
      </c>
    </row>
    <row r="5514" spans="1:2" ht="16.149999999999999" customHeight="1" x14ac:dyDescent="0.25">
      <c r="A5514" s="553">
        <v>39074</v>
      </c>
      <c r="B5514" s="555">
        <v>2228.7600000000002</v>
      </c>
    </row>
    <row r="5515" spans="1:2" ht="16.149999999999999" customHeight="1" x14ac:dyDescent="0.25">
      <c r="A5515" s="553">
        <v>39075</v>
      </c>
      <c r="B5515" s="554">
        <v>2228.7600000000002</v>
      </c>
    </row>
    <row r="5516" spans="1:2" ht="16.149999999999999" customHeight="1" x14ac:dyDescent="0.25">
      <c r="A5516" s="553">
        <v>39076</v>
      </c>
      <c r="B5516" s="555">
        <v>2228.7600000000002</v>
      </c>
    </row>
    <row r="5517" spans="1:2" ht="16.149999999999999" customHeight="1" x14ac:dyDescent="0.25">
      <c r="A5517" s="553">
        <v>39077</v>
      </c>
      <c r="B5517" s="554">
        <v>2228.7600000000002</v>
      </c>
    </row>
    <row r="5518" spans="1:2" ht="16.149999999999999" customHeight="1" x14ac:dyDescent="0.25">
      <c r="A5518" s="553">
        <v>39078</v>
      </c>
      <c r="B5518" s="555">
        <v>2225.44</v>
      </c>
    </row>
    <row r="5519" spans="1:2" ht="16.149999999999999" customHeight="1" x14ac:dyDescent="0.25">
      <c r="A5519" s="553">
        <v>39079</v>
      </c>
      <c r="B5519" s="554">
        <v>2233.31</v>
      </c>
    </row>
    <row r="5520" spans="1:2" ht="16.149999999999999" customHeight="1" x14ac:dyDescent="0.25">
      <c r="A5520" s="553">
        <v>39080</v>
      </c>
      <c r="B5520" s="555">
        <v>2238.79</v>
      </c>
    </row>
    <row r="5521" spans="1:2" ht="16.149999999999999" customHeight="1" x14ac:dyDescent="0.25">
      <c r="A5521" s="553">
        <v>39081</v>
      </c>
      <c r="B5521" s="554">
        <v>2238.79</v>
      </c>
    </row>
    <row r="5522" spans="1:2" ht="16.149999999999999" customHeight="1" x14ac:dyDescent="0.25">
      <c r="A5522" s="553">
        <v>39082</v>
      </c>
      <c r="B5522" s="555">
        <v>2238.79</v>
      </c>
    </row>
    <row r="5523" spans="1:2" ht="16.149999999999999" customHeight="1" x14ac:dyDescent="0.25">
      <c r="A5523" s="553">
        <v>39083</v>
      </c>
      <c r="B5523" s="554">
        <v>2238.79</v>
      </c>
    </row>
    <row r="5524" spans="1:2" ht="16.149999999999999" customHeight="1" x14ac:dyDescent="0.25">
      <c r="A5524" s="553">
        <v>39084</v>
      </c>
      <c r="B5524" s="555">
        <v>2238.79</v>
      </c>
    </row>
    <row r="5525" spans="1:2" ht="16.149999999999999" customHeight="1" x14ac:dyDescent="0.25">
      <c r="A5525" s="553">
        <v>39085</v>
      </c>
      <c r="B5525" s="554">
        <v>2231.42</v>
      </c>
    </row>
    <row r="5526" spans="1:2" ht="16.149999999999999" customHeight="1" x14ac:dyDescent="0.25">
      <c r="A5526" s="553">
        <v>39086</v>
      </c>
      <c r="B5526" s="555">
        <v>2218.11</v>
      </c>
    </row>
    <row r="5527" spans="1:2" ht="16.149999999999999" customHeight="1" x14ac:dyDescent="0.25">
      <c r="A5527" s="553">
        <v>39087</v>
      </c>
      <c r="B5527" s="554">
        <v>2218.0500000000002</v>
      </c>
    </row>
    <row r="5528" spans="1:2" ht="16.149999999999999" customHeight="1" x14ac:dyDescent="0.25">
      <c r="A5528" s="553">
        <v>39088</v>
      </c>
      <c r="B5528" s="555">
        <v>2228.38</v>
      </c>
    </row>
    <row r="5529" spans="1:2" ht="16.149999999999999" customHeight="1" x14ac:dyDescent="0.25">
      <c r="A5529" s="553">
        <v>39089</v>
      </c>
      <c r="B5529" s="554">
        <v>2228.38</v>
      </c>
    </row>
    <row r="5530" spans="1:2" ht="16.149999999999999" customHeight="1" x14ac:dyDescent="0.25">
      <c r="A5530" s="553">
        <v>39090</v>
      </c>
      <c r="B5530" s="555">
        <v>2228.38</v>
      </c>
    </row>
    <row r="5531" spans="1:2" ht="16.149999999999999" customHeight="1" x14ac:dyDescent="0.25">
      <c r="A5531" s="553">
        <v>39091</v>
      </c>
      <c r="B5531" s="554">
        <v>2228.38</v>
      </c>
    </row>
    <row r="5532" spans="1:2" ht="16.149999999999999" customHeight="1" x14ac:dyDescent="0.25">
      <c r="A5532" s="553">
        <v>39092</v>
      </c>
      <c r="B5532" s="555">
        <v>2238.52</v>
      </c>
    </row>
    <row r="5533" spans="1:2" ht="16.149999999999999" customHeight="1" x14ac:dyDescent="0.25">
      <c r="A5533" s="553">
        <v>39093</v>
      </c>
      <c r="B5533" s="554">
        <v>2250.6</v>
      </c>
    </row>
    <row r="5534" spans="1:2" ht="16.149999999999999" customHeight="1" x14ac:dyDescent="0.25">
      <c r="A5534" s="553">
        <v>39094</v>
      </c>
      <c r="B5534" s="555">
        <v>2231.48</v>
      </c>
    </row>
    <row r="5535" spans="1:2" ht="16.149999999999999" customHeight="1" x14ac:dyDescent="0.25">
      <c r="A5535" s="553">
        <v>39095</v>
      </c>
      <c r="B5535" s="554">
        <v>2221.35</v>
      </c>
    </row>
    <row r="5536" spans="1:2" ht="16.149999999999999" customHeight="1" x14ac:dyDescent="0.25">
      <c r="A5536" s="553">
        <v>39096</v>
      </c>
      <c r="B5536" s="555">
        <v>2221.35</v>
      </c>
    </row>
    <row r="5537" spans="1:2" ht="16.149999999999999" customHeight="1" x14ac:dyDescent="0.25">
      <c r="A5537" s="553">
        <v>39097</v>
      </c>
      <c r="B5537" s="554">
        <v>2221.35</v>
      </c>
    </row>
    <row r="5538" spans="1:2" ht="16.149999999999999" customHeight="1" x14ac:dyDescent="0.25">
      <c r="A5538" s="553">
        <v>39098</v>
      </c>
      <c r="B5538" s="555">
        <v>2221.35</v>
      </c>
    </row>
    <row r="5539" spans="1:2" ht="16.149999999999999" customHeight="1" x14ac:dyDescent="0.25">
      <c r="A5539" s="553">
        <v>39099</v>
      </c>
      <c r="B5539" s="554">
        <v>2221.96</v>
      </c>
    </row>
    <row r="5540" spans="1:2" ht="16.149999999999999" customHeight="1" x14ac:dyDescent="0.25">
      <c r="A5540" s="553">
        <v>39100</v>
      </c>
      <c r="B5540" s="555">
        <v>2224.2199999999998</v>
      </c>
    </row>
    <row r="5541" spans="1:2" ht="16.149999999999999" customHeight="1" x14ac:dyDescent="0.25">
      <c r="A5541" s="553">
        <v>39101</v>
      </c>
      <c r="B5541" s="554">
        <v>2226.06</v>
      </c>
    </row>
    <row r="5542" spans="1:2" ht="16.149999999999999" customHeight="1" x14ac:dyDescent="0.25">
      <c r="A5542" s="553">
        <v>39102</v>
      </c>
      <c r="B5542" s="555">
        <v>2229.29</v>
      </c>
    </row>
    <row r="5543" spans="1:2" ht="16.149999999999999" customHeight="1" x14ac:dyDescent="0.25">
      <c r="A5543" s="553">
        <v>39103</v>
      </c>
      <c r="B5543" s="554">
        <v>2229.29</v>
      </c>
    </row>
    <row r="5544" spans="1:2" ht="16.149999999999999" customHeight="1" x14ac:dyDescent="0.25">
      <c r="A5544" s="553">
        <v>39104</v>
      </c>
      <c r="B5544" s="555">
        <v>2229.29</v>
      </c>
    </row>
    <row r="5545" spans="1:2" ht="16.149999999999999" customHeight="1" x14ac:dyDescent="0.25">
      <c r="A5545" s="553">
        <v>39105</v>
      </c>
      <c r="B5545" s="554">
        <v>2240.3200000000002</v>
      </c>
    </row>
    <row r="5546" spans="1:2" ht="16.149999999999999" customHeight="1" x14ac:dyDescent="0.25">
      <c r="A5546" s="553">
        <v>39106</v>
      </c>
      <c r="B5546" s="555">
        <v>2250.38</v>
      </c>
    </row>
    <row r="5547" spans="1:2" ht="16.149999999999999" customHeight="1" x14ac:dyDescent="0.25">
      <c r="A5547" s="553">
        <v>39107</v>
      </c>
      <c r="B5547" s="554">
        <v>2254.67</v>
      </c>
    </row>
    <row r="5548" spans="1:2" ht="16.149999999999999" customHeight="1" x14ac:dyDescent="0.25">
      <c r="A5548" s="553">
        <v>39108</v>
      </c>
      <c r="B5548" s="555">
        <v>2252.88</v>
      </c>
    </row>
    <row r="5549" spans="1:2" ht="16.149999999999999" customHeight="1" x14ac:dyDescent="0.25">
      <c r="A5549" s="553">
        <v>39109</v>
      </c>
      <c r="B5549" s="554">
        <v>2259.4299999999998</v>
      </c>
    </row>
    <row r="5550" spans="1:2" ht="16.149999999999999" customHeight="1" x14ac:dyDescent="0.25">
      <c r="A5550" s="553">
        <v>39110</v>
      </c>
      <c r="B5550" s="555">
        <v>2259.4299999999998</v>
      </c>
    </row>
    <row r="5551" spans="1:2" ht="16.149999999999999" customHeight="1" x14ac:dyDescent="0.25">
      <c r="A5551" s="553">
        <v>39111</v>
      </c>
      <c r="B5551" s="554">
        <v>2259.4299999999998</v>
      </c>
    </row>
    <row r="5552" spans="1:2" ht="16.149999999999999" customHeight="1" x14ac:dyDescent="0.25">
      <c r="A5552" s="553">
        <v>39112</v>
      </c>
      <c r="B5552" s="555">
        <v>2261.2199999999998</v>
      </c>
    </row>
    <row r="5553" spans="1:2" ht="16.149999999999999" customHeight="1" x14ac:dyDescent="0.25">
      <c r="A5553" s="553">
        <v>39113</v>
      </c>
      <c r="B5553" s="554">
        <v>2259.7199999999998</v>
      </c>
    </row>
    <row r="5554" spans="1:2" ht="16.149999999999999" customHeight="1" x14ac:dyDescent="0.25">
      <c r="A5554" s="553">
        <v>39114</v>
      </c>
      <c r="B5554" s="555">
        <v>2255.17</v>
      </c>
    </row>
    <row r="5555" spans="1:2" ht="16.149999999999999" customHeight="1" x14ac:dyDescent="0.25">
      <c r="A5555" s="553">
        <v>39115</v>
      </c>
      <c r="B5555" s="554">
        <v>2246.06</v>
      </c>
    </row>
    <row r="5556" spans="1:2" ht="16.149999999999999" customHeight="1" x14ac:dyDescent="0.25">
      <c r="A5556" s="553">
        <v>39116</v>
      </c>
      <c r="B5556" s="555">
        <v>2241.5300000000002</v>
      </c>
    </row>
    <row r="5557" spans="1:2" ht="16.149999999999999" customHeight="1" x14ac:dyDescent="0.25">
      <c r="A5557" s="553">
        <v>39117</v>
      </c>
      <c r="B5557" s="554">
        <v>2241.5300000000002</v>
      </c>
    </row>
    <row r="5558" spans="1:2" ht="16.149999999999999" customHeight="1" x14ac:dyDescent="0.25">
      <c r="A5558" s="553">
        <v>39118</v>
      </c>
      <c r="B5558" s="555">
        <v>2241.5300000000002</v>
      </c>
    </row>
    <row r="5559" spans="1:2" ht="16.149999999999999" customHeight="1" x14ac:dyDescent="0.25">
      <c r="A5559" s="553">
        <v>39119</v>
      </c>
      <c r="B5559" s="554">
        <v>2229.3000000000002</v>
      </c>
    </row>
    <row r="5560" spans="1:2" ht="16.149999999999999" customHeight="1" x14ac:dyDescent="0.25">
      <c r="A5560" s="553">
        <v>39120</v>
      </c>
      <c r="B5560" s="555">
        <v>2232.37</v>
      </c>
    </row>
    <row r="5561" spans="1:2" ht="16.149999999999999" customHeight="1" x14ac:dyDescent="0.25">
      <c r="A5561" s="553">
        <v>39121</v>
      </c>
      <c r="B5561" s="554">
        <v>2235.3000000000002</v>
      </c>
    </row>
    <row r="5562" spans="1:2" ht="16.149999999999999" customHeight="1" x14ac:dyDescent="0.25">
      <c r="A5562" s="553">
        <v>39122</v>
      </c>
      <c r="B5562" s="555">
        <v>2239.1999999999998</v>
      </c>
    </row>
    <row r="5563" spans="1:2" ht="16.149999999999999" customHeight="1" x14ac:dyDescent="0.25">
      <c r="A5563" s="553">
        <v>39123</v>
      </c>
      <c r="B5563" s="554">
        <v>2229.87</v>
      </c>
    </row>
    <row r="5564" spans="1:2" ht="16.149999999999999" customHeight="1" x14ac:dyDescent="0.25">
      <c r="A5564" s="553">
        <v>39124</v>
      </c>
      <c r="B5564" s="555">
        <v>2229.87</v>
      </c>
    </row>
    <row r="5565" spans="1:2" ht="16.149999999999999" customHeight="1" x14ac:dyDescent="0.25">
      <c r="A5565" s="553">
        <v>39125</v>
      </c>
      <c r="B5565" s="554">
        <v>2229.87</v>
      </c>
    </row>
    <row r="5566" spans="1:2" ht="16.149999999999999" customHeight="1" x14ac:dyDescent="0.25">
      <c r="A5566" s="553">
        <v>39126</v>
      </c>
      <c r="B5566" s="555">
        <v>2230.4</v>
      </c>
    </row>
    <row r="5567" spans="1:2" ht="16.149999999999999" customHeight="1" x14ac:dyDescent="0.25">
      <c r="A5567" s="553">
        <v>39127</v>
      </c>
      <c r="B5567" s="554">
        <v>2223.3000000000002</v>
      </c>
    </row>
    <row r="5568" spans="1:2" ht="16.149999999999999" customHeight="1" x14ac:dyDescent="0.25">
      <c r="A5568" s="553">
        <v>39128</v>
      </c>
      <c r="B5568" s="555">
        <v>2221.4299999999998</v>
      </c>
    </row>
    <row r="5569" spans="1:2" ht="16.149999999999999" customHeight="1" x14ac:dyDescent="0.25">
      <c r="A5569" s="553">
        <v>39129</v>
      </c>
      <c r="B5569" s="554">
        <v>2219.15</v>
      </c>
    </row>
    <row r="5570" spans="1:2" ht="16.149999999999999" customHeight="1" x14ac:dyDescent="0.25">
      <c r="A5570" s="553">
        <v>39130</v>
      </c>
      <c r="B5570" s="555">
        <v>2221.6999999999998</v>
      </c>
    </row>
    <row r="5571" spans="1:2" ht="16.149999999999999" customHeight="1" x14ac:dyDescent="0.25">
      <c r="A5571" s="553">
        <v>39131</v>
      </c>
      <c r="B5571" s="554">
        <v>2221.6999999999998</v>
      </c>
    </row>
    <row r="5572" spans="1:2" ht="16.149999999999999" customHeight="1" x14ac:dyDescent="0.25">
      <c r="A5572" s="553">
        <v>39132</v>
      </c>
      <c r="B5572" s="555">
        <v>2221.6999999999998</v>
      </c>
    </row>
    <row r="5573" spans="1:2" ht="16.149999999999999" customHeight="1" x14ac:dyDescent="0.25">
      <c r="A5573" s="553">
        <v>39133</v>
      </c>
      <c r="B5573" s="554">
        <v>2221.6999999999998</v>
      </c>
    </row>
    <row r="5574" spans="1:2" ht="16.149999999999999" customHeight="1" x14ac:dyDescent="0.25">
      <c r="A5574" s="553">
        <v>39134</v>
      </c>
      <c r="B5574" s="555">
        <v>2220.7600000000002</v>
      </c>
    </row>
    <row r="5575" spans="1:2" ht="16.149999999999999" customHeight="1" x14ac:dyDescent="0.25">
      <c r="A5575" s="553">
        <v>39135</v>
      </c>
      <c r="B5575" s="554">
        <v>2218.7800000000002</v>
      </c>
    </row>
    <row r="5576" spans="1:2" ht="16.149999999999999" customHeight="1" x14ac:dyDescent="0.25">
      <c r="A5576" s="553">
        <v>39136</v>
      </c>
      <c r="B5576" s="555">
        <v>2214.44</v>
      </c>
    </row>
    <row r="5577" spans="1:2" ht="16.149999999999999" customHeight="1" x14ac:dyDescent="0.25">
      <c r="A5577" s="553">
        <v>39137</v>
      </c>
      <c r="B5577" s="554">
        <v>2216.5700000000002</v>
      </c>
    </row>
    <row r="5578" spans="1:2" ht="16.149999999999999" customHeight="1" x14ac:dyDescent="0.25">
      <c r="A5578" s="553">
        <v>39138</v>
      </c>
      <c r="B5578" s="555">
        <v>2216.5700000000002</v>
      </c>
    </row>
    <row r="5579" spans="1:2" ht="16.149999999999999" customHeight="1" x14ac:dyDescent="0.25">
      <c r="A5579" s="553">
        <v>39139</v>
      </c>
      <c r="B5579" s="554">
        <v>2216.5700000000002</v>
      </c>
    </row>
    <row r="5580" spans="1:2" ht="16.149999999999999" customHeight="1" x14ac:dyDescent="0.25">
      <c r="A5580" s="553">
        <v>39140</v>
      </c>
      <c r="B5580" s="555">
        <v>2211.46</v>
      </c>
    </row>
    <row r="5581" spans="1:2" ht="16.149999999999999" customHeight="1" x14ac:dyDescent="0.25">
      <c r="A5581" s="553">
        <v>39141</v>
      </c>
      <c r="B5581" s="554">
        <v>2224.12</v>
      </c>
    </row>
    <row r="5582" spans="1:2" ht="16.149999999999999" customHeight="1" x14ac:dyDescent="0.25">
      <c r="A5582" s="553">
        <v>39142</v>
      </c>
      <c r="B5582" s="555">
        <v>2231.94</v>
      </c>
    </row>
    <row r="5583" spans="1:2" ht="16.149999999999999" customHeight="1" x14ac:dyDescent="0.25">
      <c r="A5583" s="553">
        <v>39143</v>
      </c>
      <c r="B5583" s="554">
        <v>2246.88</v>
      </c>
    </row>
    <row r="5584" spans="1:2" ht="16.149999999999999" customHeight="1" x14ac:dyDescent="0.25">
      <c r="A5584" s="553">
        <v>39144</v>
      </c>
      <c r="B5584" s="555">
        <v>2242.62</v>
      </c>
    </row>
    <row r="5585" spans="1:2" ht="16.149999999999999" customHeight="1" x14ac:dyDescent="0.25">
      <c r="A5585" s="553">
        <v>39145</v>
      </c>
      <c r="B5585" s="554">
        <v>2242.62</v>
      </c>
    </row>
    <row r="5586" spans="1:2" ht="16.149999999999999" customHeight="1" x14ac:dyDescent="0.25">
      <c r="A5586" s="553">
        <v>39146</v>
      </c>
      <c r="B5586" s="555">
        <v>2242.62</v>
      </c>
    </row>
    <row r="5587" spans="1:2" ht="16.149999999999999" customHeight="1" x14ac:dyDescent="0.25">
      <c r="A5587" s="553">
        <v>39147</v>
      </c>
      <c r="B5587" s="554">
        <v>2245.71</v>
      </c>
    </row>
    <row r="5588" spans="1:2" ht="16.149999999999999" customHeight="1" x14ac:dyDescent="0.25">
      <c r="A5588" s="553">
        <v>39148</v>
      </c>
      <c r="B5588" s="555">
        <v>2222.4499999999998</v>
      </c>
    </row>
    <row r="5589" spans="1:2" ht="16.149999999999999" customHeight="1" x14ac:dyDescent="0.25">
      <c r="A5589" s="553">
        <v>39149</v>
      </c>
      <c r="B5589" s="554">
        <v>2218.94</v>
      </c>
    </row>
    <row r="5590" spans="1:2" ht="16.149999999999999" customHeight="1" x14ac:dyDescent="0.25">
      <c r="A5590" s="553">
        <v>39150</v>
      </c>
      <c r="B5590" s="555">
        <v>2214.0500000000002</v>
      </c>
    </row>
    <row r="5591" spans="1:2" ht="16.149999999999999" customHeight="1" x14ac:dyDescent="0.25">
      <c r="A5591" s="553">
        <v>39151</v>
      </c>
      <c r="B5591" s="554">
        <v>2210.98</v>
      </c>
    </row>
    <row r="5592" spans="1:2" ht="16.149999999999999" customHeight="1" x14ac:dyDescent="0.25">
      <c r="A5592" s="553">
        <v>39152</v>
      </c>
      <c r="B5592" s="555">
        <v>2210.98</v>
      </c>
    </row>
    <row r="5593" spans="1:2" ht="16.149999999999999" customHeight="1" x14ac:dyDescent="0.25">
      <c r="A5593" s="553">
        <v>39153</v>
      </c>
      <c r="B5593" s="554">
        <v>2210.98</v>
      </c>
    </row>
    <row r="5594" spans="1:2" ht="16.149999999999999" customHeight="1" x14ac:dyDescent="0.25">
      <c r="A5594" s="553">
        <v>39154</v>
      </c>
      <c r="B5594" s="555">
        <v>2205.77</v>
      </c>
    </row>
    <row r="5595" spans="1:2" ht="16.149999999999999" customHeight="1" x14ac:dyDescent="0.25">
      <c r="A5595" s="553">
        <v>39155</v>
      </c>
      <c r="B5595" s="554">
        <v>2206.38</v>
      </c>
    </row>
    <row r="5596" spans="1:2" ht="16.149999999999999" customHeight="1" x14ac:dyDescent="0.25">
      <c r="A5596" s="553">
        <v>39156</v>
      </c>
      <c r="B5596" s="555">
        <v>2210.12</v>
      </c>
    </row>
    <row r="5597" spans="1:2" ht="16.149999999999999" customHeight="1" x14ac:dyDescent="0.25">
      <c r="A5597" s="553">
        <v>39157</v>
      </c>
      <c r="B5597" s="554">
        <v>2197.7600000000002</v>
      </c>
    </row>
    <row r="5598" spans="1:2" ht="16.149999999999999" customHeight="1" x14ac:dyDescent="0.25">
      <c r="A5598" s="553">
        <v>39158</v>
      </c>
      <c r="B5598" s="555">
        <v>2204.0500000000002</v>
      </c>
    </row>
    <row r="5599" spans="1:2" ht="16.149999999999999" customHeight="1" x14ac:dyDescent="0.25">
      <c r="A5599" s="553">
        <v>39159</v>
      </c>
      <c r="B5599" s="554">
        <v>2204.0500000000002</v>
      </c>
    </row>
    <row r="5600" spans="1:2" ht="16.149999999999999" customHeight="1" x14ac:dyDescent="0.25">
      <c r="A5600" s="553">
        <v>39160</v>
      </c>
      <c r="B5600" s="555">
        <v>2204.0500000000002</v>
      </c>
    </row>
    <row r="5601" spans="1:2" ht="16.149999999999999" customHeight="1" x14ac:dyDescent="0.25">
      <c r="A5601" s="553">
        <v>39161</v>
      </c>
      <c r="B5601" s="554">
        <v>2204.0500000000002</v>
      </c>
    </row>
    <row r="5602" spans="1:2" ht="16.149999999999999" customHeight="1" x14ac:dyDescent="0.25">
      <c r="A5602" s="553">
        <v>39162</v>
      </c>
      <c r="B5602" s="555">
        <v>2186.21</v>
      </c>
    </row>
    <row r="5603" spans="1:2" ht="16.149999999999999" customHeight="1" x14ac:dyDescent="0.25">
      <c r="A5603" s="553">
        <v>39163</v>
      </c>
      <c r="B5603" s="554">
        <v>2172.6</v>
      </c>
    </row>
    <row r="5604" spans="1:2" ht="16.149999999999999" customHeight="1" x14ac:dyDescent="0.25">
      <c r="A5604" s="553">
        <v>39164</v>
      </c>
      <c r="B5604" s="555">
        <v>2168.9499999999998</v>
      </c>
    </row>
    <row r="5605" spans="1:2" ht="16.149999999999999" customHeight="1" x14ac:dyDescent="0.25">
      <c r="A5605" s="553">
        <v>39165</v>
      </c>
      <c r="B5605" s="554">
        <v>2174.7199999999998</v>
      </c>
    </row>
    <row r="5606" spans="1:2" ht="16.149999999999999" customHeight="1" x14ac:dyDescent="0.25">
      <c r="A5606" s="553">
        <v>39166</v>
      </c>
      <c r="B5606" s="555">
        <v>2174.7199999999998</v>
      </c>
    </row>
    <row r="5607" spans="1:2" ht="16.149999999999999" customHeight="1" x14ac:dyDescent="0.25">
      <c r="A5607" s="553">
        <v>39167</v>
      </c>
      <c r="B5607" s="554">
        <v>2174.7199999999998</v>
      </c>
    </row>
    <row r="5608" spans="1:2" ht="16.149999999999999" customHeight="1" x14ac:dyDescent="0.25">
      <c r="A5608" s="553">
        <v>39168</v>
      </c>
      <c r="B5608" s="555">
        <v>2172.14</v>
      </c>
    </row>
    <row r="5609" spans="1:2" ht="16.149999999999999" customHeight="1" x14ac:dyDescent="0.25">
      <c r="A5609" s="553">
        <v>39169</v>
      </c>
      <c r="B5609" s="554">
        <v>2172.09</v>
      </c>
    </row>
    <row r="5610" spans="1:2" ht="16.149999999999999" customHeight="1" x14ac:dyDescent="0.25">
      <c r="A5610" s="553">
        <v>39170</v>
      </c>
      <c r="B5610" s="555">
        <v>2169.67</v>
      </c>
    </row>
    <row r="5611" spans="1:2" ht="16.149999999999999" customHeight="1" x14ac:dyDescent="0.25">
      <c r="A5611" s="553">
        <v>39171</v>
      </c>
      <c r="B5611" s="554">
        <v>2155.06</v>
      </c>
    </row>
    <row r="5612" spans="1:2" ht="16.149999999999999" customHeight="1" x14ac:dyDescent="0.25">
      <c r="A5612" s="553">
        <v>39172</v>
      </c>
      <c r="B5612" s="555">
        <v>2190.3000000000002</v>
      </c>
    </row>
    <row r="5613" spans="1:2" ht="16.149999999999999" customHeight="1" x14ac:dyDescent="0.25">
      <c r="A5613" s="553">
        <v>39173</v>
      </c>
      <c r="B5613" s="554">
        <v>2190.3000000000002</v>
      </c>
    </row>
    <row r="5614" spans="1:2" ht="16.149999999999999" customHeight="1" x14ac:dyDescent="0.25">
      <c r="A5614" s="553">
        <v>39174</v>
      </c>
      <c r="B5614" s="555">
        <v>2190.3000000000002</v>
      </c>
    </row>
    <row r="5615" spans="1:2" ht="16.149999999999999" customHeight="1" x14ac:dyDescent="0.25">
      <c r="A5615" s="553">
        <v>39175</v>
      </c>
      <c r="B5615" s="554">
        <v>2189.1799999999998</v>
      </c>
    </row>
    <row r="5616" spans="1:2" ht="16.149999999999999" customHeight="1" x14ac:dyDescent="0.25">
      <c r="A5616" s="553">
        <v>39176</v>
      </c>
      <c r="B5616" s="555">
        <v>2171.4699999999998</v>
      </c>
    </row>
    <row r="5617" spans="1:2" ht="16.149999999999999" customHeight="1" x14ac:dyDescent="0.25">
      <c r="A5617" s="553">
        <v>39177</v>
      </c>
      <c r="B5617" s="554">
        <v>2166.9299999999998</v>
      </c>
    </row>
    <row r="5618" spans="1:2" ht="16.149999999999999" customHeight="1" x14ac:dyDescent="0.25">
      <c r="A5618" s="553">
        <v>39178</v>
      </c>
      <c r="B5618" s="555">
        <v>2166.9299999999998</v>
      </c>
    </row>
    <row r="5619" spans="1:2" ht="16.149999999999999" customHeight="1" x14ac:dyDescent="0.25">
      <c r="A5619" s="553">
        <v>39179</v>
      </c>
      <c r="B5619" s="554">
        <v>2166.9299999999998</v>
      </c>
    </row>
    <row r="5620" spans="1:2" ht="16.149999999999999" customHeight="1" x14ac:dyDescent="0.25">
      <c r="A5620" s="553">
        <v>39180</v>
      </c>
      <c r="B5620" s="555">
        <v>2166.9299999999998</v>
      </c>
    </row>
    <row r="5621" spans="1:2" ht="16.149999999999999" customHeight="1" x14ac:dyDescent="0.25">
      <c r="A5621" s="553">
        <v>39181</v>
      </c>
      <c r="B5621" s="554">
        <v>2166.9299999999998</v>
      </c>
    </row>
    <row r="5622" spans="1:2" ht="16.149999999999999" customHeight="1" x14ac:dyDescent="0.25">
      <c r="A5622" s="553">
        <v>39182</v>
      </c>
      <c r="B5622" s="555">
        <v>2164.5500000000002</v>
      </c>
    </row>
    <row r="5623" spans="1:2" ht="16.149999999999999" customHeight="1" x14ac:dyDescent="0.25">
      <c r="A5623" s="553">
        <v>39183</v>
      </c>
      <c r="B5623" s="554">
        <v>2157.8200000000002</v>
      </c>
    </row>
    <row r="5624" spans="1:2" ht="16.149999999999999" customHeight="1" x14ac:dyDescent="0.25">
      <c r="A5624" s="553">
        <v>39184</v>
      </c>
      <c r="B5624" s="555">
        <v>2154.61</v>
      </c>
    </row>
    <row r="5625" spans="1:2" ht="16.149999999999999" customHeight="1" x14ac:dyDescent="0.25">
      <c r="A5625" s="553">
        <v>39185</v>
      </c>
      <c r="B5625" s="554">
        <v>2152.65</v>
      </c>
    </row>
    <row r="5626" spans="1:2" ht="16.149999999999999" customHeight="1" x14ac:dyDescent="0.25">
      <c r="A5626" s="553">
        <v>39186</v>
      </c>
      <c r="B5626" s="555">
        <v>2138.7399999999998</v>
      </c>
    </row>
    <row r="5627" spans="1:2" ht="16.149999999999999" customHeight="1" x14ac:dyDescent="0.25">
      <c r="A5627" s="553">
        <v>39187</v>
      </c>
      <c r="B5627" s="554">
        <v>2138.7399999999998</v>
      </c>
    </row>
    <row r="5628" spans="1:2" ht="16.149999999999999" customHeight="1" x14ac:dyDescent="0.25">
      <c r="A5628" s="553">
        <v>39188</v>
      </c>
      <c r="B5628" s="555">
        <v>2138.7399999999998</v>
      </c>
    </row>
    <row r="5629" spans="1:2" ht="16.149999999999999" customHeight="1" x14ac:dyDescent="0.25">
      <c r="A5629" s="553">
        <v>39189</v>
      </c>
      <c r="B5629" s="554">
        <v>2136.8200000000002</v>
      </c>
    </row>
    <row r="5630" spans="1:2" ht="16.149999999999999" customHeight="1" x14ac:dyDescent="0.25">
      <c r="A5630" s="553">
        <v>39190</v>
      </c>
      <c r="B5630" s="555">
        <v>2141.35</v>
      </c>
    </row>
    <row r="5631" spans="1:2" ht="16.149999999999999" customHeight="1" x14ac:dyDescent="0.25">
      <c r="A5631" s="553">
        <v>39191</v>
      </c>
      <c r="B5631" s="554">
        <v>2148.46</v>
      </c>
    </row>
    <row r="5632" spans="1:2" ht="16.149999999999999" customHeight="1" x14ac:dyDescent="0.25">
      <c r="A5632" s="553">
        <v>39192</v>
      </c>
      <c r="B5632" s="555">
        <v>2143.31</v>
      </c>
    </row>
    <row r="5633" spans="1:2" ht="16.149999999999999" customHeight="1" x14ac:dyDescent="0.25">
      <c r="A5633" s="553">
        <v>39193</v>
      </c>
      <c r="B5633" s="554">
        <v>2121.42</v>
      </c>
    </row>
    <row r="5634" spans="1:2" ht="16.149999999999999" customHeight="1" x14ac:dyDescent="0.25">
      <c r="A5634" s="553">
        <v>39194</v>
      </c>
      <c r="B5634" s="555">
        <v>2121.42</v>
      </c>
    </row>
    <row r="5635" spans="1:2" ht="16.149999999999999" customHeight="1" x14ac:dyDescent="0.25">
      <c r="A5635" s="553">
        <v>39195</v>
      </c>
      <c r="B5635" s="554">
        <v>2121.42</v>
      </c>
    </row>
    <row r="5636" spans="1:2" ht="16.149999999999999" customHeight="1" x14ac:dyDescent="0.25">
      <c r="A5636" s="553">
        <v>39196</v>
      </c>
      <c r="B5636" s="555">
        <v>2115.56</v>
      </c>
    </row>
    <row r="5637" spans="1:2" ht="16.149999999999999" customHeight="1" x14ac:dyDescent="0.25">
      <c r="A5637" s="553">
        <v>39197</v>
      </c>
      <c r="B5637" s="554">
        <v>2119.37</v>
      </c>
    </row>
    <row r="5638" spans="1:2" ht="16.149999999999999" customHeight="1" x14ac:dyDescent="0.25">
      <c r="A5638" s="553">
        <v>39198</v>
      </c>
      <c r="B5638" s="555">
        <v>2112.61</v>
      </c>
    </row>
    <row r="5639" spans="1:2" ht="16.149999999999999" customHeight="1" x14ac:dyDescent="0.25">
      <c r="A5639" s="553">
        <v>39199</v>
      </c>
      <c r="B5639" s="554">
        <v>2111.52</v>
      </c>
    </row>
    <row r="5640" spans="1:2" ht="16.149999999999999" customHeight="1" x14ac:dyDescent="0.25">
      <c r="A5640" s="553">
        <v>39200</v>
      </c>
      <c r="B5640" s="555">
        <v>2110.67</v>
      </c>
    </row>
    <row r="5641" spans="1:2" ht="16.149999999999999" customHeight="1" x14ac:dyDescent="0.25">
      <c r="A5641" s="553">
        <v>39201</v>
      </c>
      <c r="B5641" s="554">
        <v>2110.67</v>
      </c>
    </row>
    <row r="5642" spans="1:2" ht="16.149999999999999" customHeight="1" x14ac:dyDescent="0.25">
      <c r="A5642" s="553">
        <v>39202</v>
      </c>
      <c r="B5642" s="555">
        <v>2110.67</v>
      </c>
    </row>
    <row r="5643" spans="1:2" ht="16.149999999999999" customHeight="1" x14ac:dyDescent="0.25">
      <c r="A5643" s="553">
        <v>39203</v>
      </c>
      <c r="B5643" s="554">
        <v>2104.16</v>
      </c>
    </row>
    <row r="5644" spans="1:2" ht="16.149999999999999" customHeight="1" x14ac:dyDescent="0.25">
      <c r="A5644" s="553">
        <v>39204</v>
      </c>
      <c r="B5644" s="555">
        <v>2104.16</v>
      </c>
    </row>
    <row r="5645" spans="1:2" ht="16.149999999999999" customHeight="1" x14ac:dyDescent="0.25">
      <c r="A5645" s="553">
        <v>39205</v>
      </c>
      <c r="B5645" s="554">
        <v>2085.1799999999998</v>
      </c>
    </row>
    <row r="5646" spans="1:2" ht="16.149999999999999" customHeight="1" x14ac:dyDescent="0.25">
      <c r="A5646" s="553">
        <v>39206</v>
      </c>
      <c r="B5646" s="555">
        <v>2077.12</v>
      </c>
    </row>
    <row r="5647" spans="1:2" ht="16.149999999999999" customHeight="1" x14ac:dyDescent="0.25">
      <c r="A5647" s="553">
        <v>39207</v>
      </c>
      <c r="B5647" s="554">
        <v>2069.0100000000002</v>
      </c>
    </row>
    <row r="5648" spans="1:2" ht="16.149999999999999" customHeight="1" x14ac:dyDescent="0.25">
      <c r="A5648" s="553">
        <v>39208</v>
      </c>
      <c r="B5648" s="555">
        <v>2069.0100000000002</v>
      </c>
    </row>
    <row r="5649" spans="1:2" ht="16.149999999999999" customHeight="1" x14ac:dyDescent="0.25">
      <c r="A5649" s="553">
        <v>39209</v>
      </c>
      <c r="B5649" s="554">
        <v>2069.0100000000002</v>
      </c>
    </row>
    <row r="5650" spans="1:2" ht="16.149999999999999" customHeight="1" x14ac:dyDescent="0.25">
      <c r="A5650" s="553">
        <v>39210</v>
      </c>
      <c r="B5650" s="555">
        <v>2081.2399999999998</v>
      </c>
    </row>
    <row r="5651" spans="1:2" ht="16.149999999999999" customHeight="1" x14ac:dyDescent="0.25">
      <c r="A5651" s="553">
        <v>39211</v>
      </c>
      <c r="B5651" s="554">
        <v>2074.0300000000002</v>
      </c>
    </row>
    <row r="5652" spans="1:2" ht="16.149999999999999" customHeight="1" x14ac:dyDescent="0.25">
      <c r="A5652" s="553">
        <v>39212</v>
      </c>
      <c r="B5652" s="555">
        <v>2045.51</v>
      </c>
    </row>
    <row r="5653" spans="1:2" ht="16.149999999999999" customHeight="1" x14ac:dyDescent="0.25">
      <c r="A5653" s="553">
        <v>39213</v>
      </c>
      <c r="B5653" s="554">
        <v>2041.39</v>
      </c>
    </row>
    <row r="5654" spans="1:2" ht="16.149999999999999" customHeight="1" x14ac:dyDescent="0.25">
      <c r="A5654" s="553">
        <v>39214</v>
      </c>
      <c r="B5654" s="555">
        <v>2029.2</v>
      </c>
    </row>
    <row r="5655" spans="1:2" ht="16.149999999999999" customHeight="1" x14ac:dyDescent="0.25">
      <c r="A5655" s="553">
        <v>39215</v>
      </c>
      <c r="B5655" s="554">
        <v>2029.2</v>
      </c>
    </row>
    <row r="5656" spans="1:2" ht="16.149999999999999" customHeight="1" x14ac:dyDescent="0.25">
      <c r="A5656" s="553">
        <v>39216</v>
      </c>
      <c r="B5656" s="555">
        <v>2029.2</v>
      </c>
    </row>
    <row r="5657" spans="1:2" ht="16.149999999999999" customHeight="1" x14ac:dyDescent="0.25">
      <c r="A5657" s="553">
        <v>39217</v>
      </c>
      <c r="B5657" s="554">
        <v>2002.04</v>
      </c>
    </row>
    <row r="5658" spans="1:2" ht="16.149999999999999" customHeight="1" x14ac:dyDescent="0.25">
      <c r="A5658" s="553">
        <v>39218</v>
      </c>
      <c r="B5658" s="555">
        <v>1995.17</v>
      </c>
    </row>
    <row r="5659" spans="1:2" ht="16.149999999999999" customHeight="1" x14ac:dyDescent="0.25">
      <c r="A5659" s="553">
        <v>39219</v>
      </c>
      <c r="B5659" s="554">
        <v>1988.01</v>
      </c>
    </row>
    <row r="5660" spans="1:2" ht="16.149999999999999" customHeight="1" x14ac:dyDescent="0.25">
      <c r="A5660" s="553">
        <v>39220</v>
      </c>
      <c r="B5660" s="555">
        <v>1990.43</v>
      </c>
    </row>
    <row r="5661" spans="1:2" ht="16.149999999999999" customHeight="1" x14ac:dyDescent="0.25">
      <c r="A5661" s="553">
        <v>39221</v>
      </c>
      <c r="B5661" s="554">
        <v>1985.33</v>
      </c>
    </row>
    <row r="5662" spans="1:2" ht="16.149999999999999" customHeight="1" x14ac:dyDescent="0.25">
      <c r="A5662" s="553">
        <v>39222</v>
      </c>
      <c r="B5662" s="555">
        <v>1985.33</v>
      </c>
    </row>
    <row r="5663" spans="1:2" ht="16.149999999999999" customHeight="1" x14ac:dyDescent="0.25">
      <c r="A5663" s="553">
        <v>39223</v>
      </c>
      <c r="B5663" s="554">
        <v>1985.33</v>
      </c>
    </row>
    <row r="5664" spans="1:2" ht="16.149999999999999" customHeight="1" x14ac:dyDescent="0.25">
      <c r="A5664" s="553">
        <v>39224</v>
      </c>
      <c r="B5664" s="555">
        <v>1985.33</v>
      </c>
    </row>
    <row r="5665" spans="1:2" ht="16.149999999999999" customHeight="1" x14ac:dyDescent="0.25">
      <c r="A5665" s="553">
        <v>39225</v>
      </c>
      <c r="B5665" s="554">
        <v>1957.54</v>
      </c>
    </row>
    <row r="5666" spans="1:2" ht="16.149999999999999" customHeight="1" x14ac:dyDescent="0.25">
      <c r="A5666" s="553">
        <v>39226</v>
      </c>
      <c r="B5666" s="555">
        <v>1963.56</v>
      </c>
    </row>
    <row r="5667" spans="1:2" ht="16.149999999999999" customHeight="1" x14ac:dyDescent="0.25">
      <c r="A5667" s="553">
        <v>39227</v>
      </c>
      <c r="B5667" s="554">
        <v>1962.59</v>
      </c>
    </row>
    <row r="5668" spans="1:2" ht="16.149999999999999" customHeight="1" x14ac:dyDescent="0.25">
      <c r="A5668" s="553">
        <v>39228</v>
      </c>
      <c r="B5668" s="555">
        <v>1934.55</v>
      </c>
    </row>
    <row r="5669" spans="1:2" ht="16.149999999999999" customHeight="1" x14ac:dyDescent="0.25">
      <c r="A5669" s="553">
        <v>39229</v>
      </c>
      <c r="B5669" s="554">
        <v>1934.55</v>
      </c>
    </row>
    <row r="5670" spans="1:2" ht="16.149999999999999" customHeight="1" x14ac:dyDescent="0.25">
      <c r="A5670" s="553">
        <v>39230</v>
      </c>
      <c r="B5670" s="555">
        <v>1934.55</v>
      </c>
    </row>
    <row r="5671" spans="1:2" ht="16.149999999999999" customHeight="1" x14ac:dyDescent="0.25">
      <c r="A5671" s="553">
        <v>39231</v>
      </c>
      <c r="B5671" s="554">
        <v>1934.55</v>
      </c>
    </row>
    <row r="5672" spans="1:2" ht="16.149999999999999" customHeight="1" x14ac:dyDescent="0.25">
      <c r="A5672" s="553">
        <v>39232</v>
      </c>
      <c r="B5672" s="555">
        <v>1914.96</v>
      </c>
    </row>
    <row r="5673" spans="1:2" ht="16.149999999999999" customHeight="1" x14ac:dyDescent="0.25">
      <c r="A5673" s="553">
        <v>39233</v>
      </c>
      <c r="B5673" s="554">
        <v>1930.64</v>
      </c>
    </row>
    <row r="5674" spans="1:2" ht="16.149999999999999" customHeight="1" x14ac:dyDescent="0.25">
      <c r="A5674" s="553">
        <v>39234</v>
      </c>
      <c r="B5674" s="555">
        <v>1900.09</v>
      </c>
    </row>
    <row r="5675" spans="1:2" ht="16.149999999999999" customHeight="1" x14ac:dyDescent="0.25">
      <c r="A5675" s="553">
        <v>39235</v>
      </c>
      <c r="B5675" s="554">
        <v>1885.8</v>
      </c>
    </row>
    <row r="5676" spans="1:2" ht="16.149999999999999" customHeight="1" x14ac:dyDescent="0.25">
      <c r="A5676" s="553">
        <v>39236</v>
      </c>
      <c r="B5676" s="555">
        <v>1885.8</v>
      </c>
    </row>
    <row r="5677" spans="1:2" ht="16.149999999999999" customHeight="1" x14ac:dyDescent="0.25">
      <c r="A5677" s="553">
        <v>39237</v>
      </c>
      <c r="B5677" s="554">
        <v>1885.8</v>
      </c>
    </row>
    <row r="5678" spans="1:2" ht="16.149999999999999" customHeight="1" x14ac:dyDescent="0.25">
      <c r="A5678" s="553">
        <v>39238</v>
      </c>
      <c r="B5678" s="555">
        <v>1882.06</v>
      </c>
    </row>
    <row r="5679" spans="1:2" ht="16.149999999999999" customHeight="1" x14ac:dyDescent="0.25">
      <c r="A5679" s="553">
        <v>39239</v>
      </c>
      <c r="B5679" s="554">
        <v>1877.88</v>
      </c>
    </row>
    <row r="5680" spans="1:2" ht="16.149999999999999" customHeight="1" x14ac:dyDescent="0.25">
      <c r="A5680" s="553">
        <v>39240</v>
      </c>
      <c r="B5680" s="555">
        <v>1886.92</v>
      </c>
    </row>
    <row r="5681" spans="1:2" ht="16.149999999999999" customHeight="1" x14ac:dyDescent="0.25">
      <c r="A5681" s="553">
        <v>39241</v>
      </c>
      <c r="B5681" s="554">
        <v>1900.68</v>
      </c>
    </row>
    <row r="5682" spans="1:2" ht="16.149999999999999" customHeight="1" x14ac:dyDescent="0.25">
      <c r="A5682" s="553">
        <v>39242</v>
      </c>
      <c r="B5682" s="555">
        <v>1924.54</v>
      </c>
    </row>
    <row r="5683" spans="1:2" ht="16.149999999999999" customHeight="1" x14ac:dyDescent="0.25">
      <c r="A5683" s="553">
        <v>39243</v>
      </c>
      <c r="B5683" s="554">
        <v>1924.54</v>
      </c>
    </row>
    <row r="5684" spans="1:2" ht="16.149999999999999" customHeight="1" x14ac:dyDescent="0.25">
      <c r="A5684" s="553">
        <v>39244</v>
      </c>
      <c r="B5684" s="555">
        <v>1924.54</v>
      </c>
    </row>
    <row r="5685" spans="1:2" ht="16.149999999999999" customHeight="1" x14ac:dyDescent="0.25">
      <c r="A5685" s="553">
        <v>39245</v>
      </c>
      <c r="B5685" s="554">
        <v>1924.54</v>
      </c>
    </row>
    <row r="5686" spans="1:2" ht="16.149999999999999" customHeight="1" x14ac:dyDescent="0.25">
      <c r="A5686" s="553">
        <v>39246</v>
      </c>
      <c r="B5686" s="555">
        <v>1931.36</v>
      </c>
    </row>
    <row r="5687" spans="1:2" ht="16.149999999999999" customHeight="1" x14ac:dyDescent="0.25">
      <c r="A5687" s="553">
        <v>39247</v>
      </c>
      <c r="B5687" s="554">
        <v>1947.37</v>
      </c>
    </row>
    <row r="5688" spans="1:2" ht="16.149999999999999" customHeight="1" x14ac:dyDescent="0.25">
      <c r="A5688" s="553">
        <v>39248</v>
      </c>
      <c r="B5688" s="555">
        <v>1945.09</v>
      </c>
    </row>
    <row r="5689" spans="1:2" ht="16.149999999999999" customHeight="1" x14ac:dyDescent="0.25">
      <c r="A5689" s="553">
        <v>39249</v>
      </c>
      <c r="B5689" s="554">
        <v>1920.25</v>
      </c>
    </row>
    <row r="5690" spans="1:2" ht="16.149999999999999" customHeight="1" x14ac:dyDescent="0.25">
      <c r="A5690" s="553">
        <v>39250</v>
      </c>
      <c r="B5690" s="555">
        <v>1920.25</v>
      </c>
    </row>
    <row r="5691" spans="1:2" ht="16.149999999999999" customHeight="1" x14ac:dyDescent="0.25">
      <c r="A5691" s="553">
        <v>39251</v>
      </c>
      <c r="B5691" s="554">
        <v>1920.25</v>
      </c>
    </row>
    <row r="5692" spans="1:2" ht="16.149999999999999" customHeight="1" x14ac:dyDescent="0.25">
      <c r="A5692" s="553">
        <v>39252</v>
      </c>
      <c r="B5692" s="555">
        <v>1920.25</v>
      </c>
    </row>
    <row r="5693" spans="1:2" ht="16.149999999999999" customHeight="1" x14ac:dyDescent="0.25">
      <c r="A5693" s="553">
        <v>39253</v>
      </c>
      <c r="B5693" s="554">
        <v>1896.07</v>
      </c>
    </row>
    <row r="5694" spans="1:2" ht="16.149999999999999" customHeight="1" x14ac:dyDescent="0.25">
      <c r="A5694" s="553">
        <v>39254</v>
      </c>
      <c r="B5694" s="555">
        <v>1905.13</v>
      </c>
    </row>
    <row r="5695" spans="1:2" ht="16.149999999999999" customHeight="1" x14ac:dyDescent="0.25">
      <c r="A5695" s="553">
        <v>39255</v>
      </c>
      <c r="B5695" s="554">
        <v>1938.17</v>
      </c>
    </row>
    <row r="5696" spans="1:2" ht="16.149999999999999" customHeight="1" x14ac:dyDescent="0.25">
      <c r="A5696" s="553">
        <v>39256</v>
      </c>
      <c r="B5696" s="555">
        <v>1944.01</v>
      </c>
    </row>
    <row r="5697" spans="1:2" ht="16.149999999999999" customHeight="1" x14ac:dyDescent="0.25">
      <c r="A5697" s="553">
        <v>39257</v>
      </c>
      <c r="B5697" s="554">
        <v>1944.01</v>
      </c>
    </row>
    <row r="5698" spans="1:2" ht="16.149999999999999" customHeight="1" x14ac:dyDescent="0.25">
      <c r="A5698" s="553">
        <v>39258</v>
      </c>
      <c r="B5698" s="555">
        <v>1944.01</v>
      </c>
    </row>
    <row r="5699" spans="1:2" ht="16.149999999999999" customHeight="1" x14ac:dyDescent="0.25">
      <c r="A5699" s="553">
        <v>39259</v>
      </c>
      <c r="B5699" s="554">
        <v>1960.32</v>
      </c>
    </row>
    <row r="5700" spans="1:2" ht="16.149999999999999" customHeight="1" x14ac:dyDescent="0.25">
      <c r="A5700" s="553">
        <v>39260</v>
      </c>
      <c r="B5700" s="555">
        <v>1965.31</v>
      </c>
    </row>
    <row r="5701" spans="1:2" ht="16.149999999999999" customHeight="1" x14ac:dyDescent="0.25">
      <c r="A5701" s="553">
        <v>39261</v>
      </c>
      <c r="B5701" s="554">
        <v>1982.29</v>
      </c>
    </row>
    <row r="5702" spans="1:2" ht="16.149999999999999" customHeight="1" x14ac:dyDescent="0.25">
      <c r="A5702" s="553">
        <v>39262</v>
      </c>
      <c r="B5702" s="555">
        <v>1958.09</v>
      </c>
    </row>
    <row r="5703" spans="1:2" ht="16.149999999999999" customHeight="1" x14ac:dyDescent="0.25">
      <c r="A5703" s="553">
        <v>39263</v>
      </c>
      <c r="B5703" s="554">
        <v>1960.61</v>
      </c>
    </row>
    <row r="5704" spans="1:2" ht="16.149999999999999" customHeight="1" x14ac:dyDescent="0.25">
      <c r="A5704" s="553">
        <v>39264</v>
      </c>
      <c r="B5704" s="555">
        <v>1960.61</v>
      </c>
    </row>
    <row r="5705" spans="1:2" ht="16.149999999999999" customHeight="1" x14ac:dyDescent="0.25">
      <c r="A5705" s="553">
        <v>39265</v>
      </c>
      <c r="B5705" s="554">
        <v>1960.61</v>
      </c>
    </row>
    <row r="5706" spans="1:2" ht="16.149999999999999" customHeight="1" x14ac:dyDescent="0.25">
      <c r="A5706" s="553">
        <v>39266</v>
      </c>
      <c r="B5706" s="555">
        <v>1960.61</v>
      </c>
    </row>
    <row r="5707" spans="1:2" ht="16.149999999999999" customHeight="1" x14ac:dyDescent="0.25">
      <c r="A5707" s="553">
        <v>39267</v>
      </c>
      <c r="B5707" s="554">
        <v>1958.95</v>
      </c>
    </row>
    <row r="5708" spans="1:2" ht="16.149999999999999" customHeight="1" x14ac:dyDescent="0.25">
      <c r="A5708" s="553">
        <v>39268</v>
      </c>
      <c r="B5708" s="555">
        <v>1958.95</v>
      </c>
    </row>
    <row r="5709" spans="1:2" ht="16.149999999999999" customHeight="1" x14ac:dyDescent="0.25">
      <c r="A5709" s="553">
        <v>39269</v>
      </c>
      <c r="B5709" s="554">
        <v>1969.36</v>
      </c>
    </row>
    <row r="5710" spans="1:2" ht="16.149999999999999" customHeight="1" x14ac:dyDescent="0.25">
      <c r="A5710" s="553">
        <v>39270</v>
      </c>
      <c r="B5710" s="555">
        <v>1962.55</v>
      </c>
    </row>
    <row r="5711" spans="1:2" ht="16.149999999999999" customHeight="1" x14ac:dyDescent="0.25">
      <c r="A5711" s="553">
        <v>39271</v>
      </c>
      <c r="B5711" s="554">
        <v>1962.55</v>
      </c>
    </row>
    <row r="5712" spans="1:2" ht="16.149999999999999" customHeight="1" x14ac:dyDescent="0.25">
      <c r="A5712" s="553">
        <v>39272</v>
      </c>
      <c r="B5712" s="555">
        <v>1962.55</v>
      </c>
    </row>
    <row r="5713" spans="1:2" ht="16.149999999999999" customHeight="1" x14ac:dyDescent="0.25">
      <c r="A5713" s="553">
        <v>39273</v>
      </c>
      <c r="B5713" s="554">
        <v>1945.94</v>
      </c>
    </row>
    <row r="5714" spans="1:2" ht="16.149999999999999" customHeight="1" x14ac:dyDescent="0.25">
      <c r="A5714" s="553">
        <v>39274</v>
      </c>
      <c r="B5714" s="555">
        <v>1960.31</v>
      </c>
    </row>
    <row r="5715" spans="1:2" ht="16.149999999999999" customHeight="1" x14ac:dyDescent="0.25">
      <c r="A5715" s="553">
        <v>39275</v>
      </c>
      <c r="B5715" s="554">
        <v>1964.82</v>
      </c>
    </row>
    <row r="5716" spans="1:2" ht="16.149999999999999" customHeight="1" x14ac:dyDescent="0.25">
      <c r="A5716" s="553">
        <v>39276</v>
      </c>
      <c r="B5716" s="555">
        <v>1954.48</v>
      </c>
    </row>
    <row r="5717" spans="1:2" ht="16.149999999999999" customHeight="1" x14ac:dyDescent="0.25">
      <c r="A5717" s="553">
        <v>39277</v>
      </c>
      <c r="B5717" s="554">
        <v>1956.05</v>
      </c>
    </row>
    <row r="5718" spans="1:2" ht="16.149999999999999" customHeight="1" x14ac:dyDescent="0.25">
      <c r="A5718" s="553">
        <v>39278</v>
      </c>
      <c r="B5718" s="555">
        <v>1956.05</v>
      </c>
    </row>
    <row r="5719" spans="1:2" ht="16.149999999999999" customHeight="1" x14ac:dyDescent="0.25">
      <c r="A5719" s="553">
        <v>39279</v>
      </c>
      <c r="B5719" s="554">
        <v>1956.05</v>
      </c>
    </row>
    <row r="5720" spans="1:2" ht="16.149999999999999" customHeight="1" x14ac:dyDescent="0.25">
      <c r="A5720" s="553">
        <v>39280</v>
      </c>
      <c r="B5720" s="555">
        <v>1942.43</v>
      </c>
    </row>
    <row r="5721" spans="1:2" ht="16.149999999999999" customHeight="1" x14ac:dyDescent="0.25">
      <c r="A5721" s="553">
        <v>39281</v>
      </c>
      <c r="B5721" s="554">
        <v>1931.04</v>
      </c>
    </row>
    <row r="5722" spans="1:2" ht="16.149999999999999" customHeight="1" x14ac:dyDescent="0.25">
      <c r="A5722" s="553">
        <v>39282</v>
      </c>
      <c r="B5722" s="555">
        <v>1928.59</v>
      </c>
    </row>
    <row r="5723" spans="1:2" ht="16.149999999999999" customHeight="1" x14ac:dyDescent="0.25">
      <c r="A5723" s="553">
        <v>39283</v>
      </c>
      <c r="B5723" s="554">
        <v>1921.04</v>
      </c>
    </row>
    <row r="5724" spans="1:2" ht="16.149999999999999" customHeight="1" x14ac:dyDescent="0.25">
      <c r="A5724" s="553">
        <v>39284</v>
      </c>
      <c r="B5724" s="555">
        <v>1921.04</v>
      </c>
    </row>
    <row r="5725" spans="1:2" ht="16.149999999999999" customHeight="1" x14ac:dyDescent="0.25">
      <c r="A5725" s="553">
        <v>39285</v>
      </c>
      <c r="B5725" s="554">
        <v>1921.04</v>
      </c>
    </row>
    <row r="5726" spans="1:2" ht="16.149999999999999" customHeight="1" x14ac:dyDescent="0.25">
      <c r="A5726" s="553">
        <v>39286</v>
      </c>
      <c r="B5726" s="555">
        <v>1921.04</v>
      </c>
    </row>
    <row r="5727" spans="1:2" ht="16.149999999999999" customHeight="1" x14ac:dyDescent="0.25">
      <c r="A5727" s="553">
        <v>39287</v>
      </c>
      <c r="B5727" s="554">
        <v>1912.9</v>
      </c>
    </row>
    <row r="5728" spans="1:2" ht="16.149999999999999" customHeight="1" x14ac:dyDescent="0.25">
      <c r="A5728" s="553">
        <v>39288</v>
      </c>
      <c r="B5728" s="555">
        <v>1916.23</v>
      </c>
    </row>
    <row r="5729" spans="1:2" ht="16.149999999999999" customHeight="1" x14ac:dyDescent="0.25">
      <c r="A5729" s="553">
        <v>39289</v>
      </c>
      <c r="B5729" s="554">
        <v>1935.68</v>
      </c>
    </row>
    <row r="5730" spans="1:2" ht="16.149999999999999" customHeight="1" x14ac:dyDescent="0.25">
      <c r="A5730" s="553">
        <v>39290</v>
      </c>
      <c r="B5730" s="555">
        <v>1981.58</v>
      </c>
    </row>
    <row r="5731" spans="1:2" ht="16.149999999999999" customHeight="1" x14ac:dyDescent="0.25">
      <c r="A5731" s="553">
        <v>39291</v>
      </c>
      <c r="B5731" s="554">
        <v>1984.1</v>
      </c>
    </row>
    <row r="5732" spans="1:2" ht="16.149999999999999" customHeight="1" x14ac:dyDescent="0.25">
      <c r="A5732" s="553">
        <v>39292</v>
      </c>
      <c r="B5732" s="555">
        <v>1984.1</v>
      </c>
    </row>
    <row r="5733" spans="1:2" ht="16.149999999999999" customHeight="1" x14ac:dyDescent="0.25">
      <c r="A5733" s="553">
        <v>39293</v>
      </c>
      <c r="B5733" s="554">
        <v>1984.1</v>
      </c>
    </row>
    <row r="5734" spans="1:2" ht="16.149999999999999" customHeight="1" x14ac:dyDescent="0.25">
      <c r="A5734" s="553">
        <v>39294</v>
      </c>
      <c r="B5734" s="555">
        <v>1971.8</v>
      </c>
    </row>
    <row r="5735" spans="1:2" ht="16.149999999999999" customHeight="1" x14ac:dyDescent="0.25">
      <c r="A5735" s="553">
        <v>39295</v>
      </c>
      <c r="B5735" s="554">
        <v>1958.5</v>
      </c>
    </row>
    <row r="5736" spans="1:2" ht="16.149999999999999" customHeight="1" x14ac:dyDescent="0.25">
      <c r="A5736" s="553">
        <v>39296</v>
      </c>
      <c r="B5736" s="555">
        <v>1971.2</v>
      </c>
    </row>
    <row r="5737" spans="1:2" ht="16.149999999999999" customHeight="1" x14ac:dyDescent="0.25">
      <c r="A5737" s="553">
        <v>39297</v>
      </c>
      <c r="B5737" s="554">
        <v>1957.68</v>
      </c>
    </row>
    <row r="5738" spans="1:2" ht="16.149999999999999" customHeight="1" x14ac:dyDescent="0.25">
      <c r="A5738" s="553">
        <v>39298</v>
      </c>
      <c r="B5738" s="555">
        <v>1963.69</v>
      </c>
    </row>
    <row r="5739" spans="1:2" ht="16.149999999999999" customHeight="1" x14ac:dyDescent="0.25">
      <c r="A5739" s="553">
        <v>39299</v>
      </c>
      <c r="B5739" s="554">
        <v>1963.69</v>
      </c>
    </row>
    <row r="5740" spans="1:2" ht="16.149999999999999" customHeight="1" x14ac:dyDescent="0.25">
      <c r="A5740" s="553">
        <v>39300</v>
      </c>
      <c r="B5740" s="555">
        <v>1963.69</v>
      </c>
    </row>
    <row r="5741" spans="1:2" ht="16.149999999999999" customHeight="1" x14ac:dyDescent="0.25">
      <c r="A5741" s="553">
        <v>39301</v>
      </c>
      <c r="B5741" s="554">
        <v>1976.89</v>
      </c>
    </row>
    <row r="5742" spans="1:2" ht="16.149999999999999" customHeight="1" x14ac:dyDescent="0.25">
      <c r="A5742" s="553">
        <v>39302</v>
      </c>
      <c r="B5742" s="555">
        <v>1976.89</v>
      </c>
    </row>
    <row r="5743" spans="1:2" ht="16.149999999999999" customHeight="1" x14ac:dyDescent="0.25">
      <c r="A5743" s="553">
        <v>39303</v>
      </c>
      <c r="B5743" s="554">
        <v>1957.58</v>
      </c>
    </row>
    <row r="5744" spans="1:2" ht="16.149999999999999" customHeight="1" x14ac:dyDescent="0.25">
      <c r="A5744" s="553">
        <v>39304</v>
      </c>
      <c r="B5744" s="555">
        <v>1981.9</v>
      </c>
    </row>
    <row r="5745" spans="1:2" ht="16.149999999999999" customHeight="1" x14ac:dyDescent="0.25">
      <c r="A5745" s="553">
        <v>39305</v>
      </c>
      <c r="B5745" s="554">
        <v>2006.79</v>
      </c>
    </row>
    <row r="5746" spans="1:2" ht="16.149999999999999" customHeight="1" x14ac:dyDescent="0.25">
      <c r="A5746" s="553">
        <v>39306</v>
      </c>
      <c r="B5746" s="555">
        <v>2006.79</v>
      </c>
    </row>
    <row r="5747" spans="1:2" ht="16.149999999999999" customHeight="1" x14ac:dyDescent="0.25">
      <c r="A5747" s="553">
        <v>39307</v>
      </c>
      <c r="B5747" s="554">
        <v>2006.79</v>
      </c>
    </row>
    <row r="5748" spans="1:2" ht="16.149999999999999" customHeight="1" x14ac:dyDescent="0.25">
      <c r="A5748" s="553">
        <v>39308</v>
      </c>
      <c r="B5748" s="555">
        <v>1997.38</v>
      </c>
    </row>
    <row r="5749" spans="1:2" ht="16.149999999999999" customHeight="1" x14ac:dyDescent="0.25">
      <c r="A5749" s="553">
        <v>39309</v>
      </c>
      <c r="B5749" s="554">
        <v>2016.3</v>
      </c>
    </row>
    <row r="5750" spans="1:2" ht="16.149999999999999" customHeight="1" x14ac:dyDescent="0.25">
      <c r="A5750" s="553">
        <v>39310</v>
      </c>
      <c r="B5750" s="555">
        <v>2048.44</v>
      </c>
    </row>
    <row r="5751" spans="1:2" ht="16.149999999999999" customHeight="1" x14ac:dyDescent="0.25">
      <c r="A5751" s="553">
        <v>39311</v>
      </c>
      <c r="B5751" s="554">
        <v>2124.4</v>
      </c>
    </row>
    <row r="5752" spans="1:2" ht="16.149999999999999" customHeight="1" x14ac:dyDescent="0.25">
      <c r="A5752" s="553">
        <v>39312</v>
      </c>
      <c r="B5752" s="555">
        <v>2113.54</v>
      </c>
    </row>
    <row r="5753" spans="1:2" ht="16.149999999999999" customHeight="1" x14ac:dyDescent="0.25">
      <c r="A5753" s="553">
        <v>39313</v>
      </c>
      <c r="B5753" s="554">
        <v>2113.54</v>
      </c>
    </row>
    <row r="5754" spans="1:2" ht="16.149999999999999" customHeight="1" x14ac:dyDescent="0.25">
      <c r="A5754" s="553">
        <v>39314</v>
      </c>
      <c r="B5754" s="555">
        <v>2113.54</v>
      </c>
    </row>
    <row r="5755" spans="1:2" ht="16.149999999999999" customHeight="1" x14ac:dyDescent="0.25">
      <c r="A5755" s="553">
        <v>39315</v>
      </c>
      <c r="B5755" s="554">
        <v>2113.54</v>
      </c>
    </row>
    <row r="5756" spans="1:2" ht="16.149999999999999" customHeight="1" x14ac:dyDescent="0.25">
      <c r="A5756" s="553">
        <v>39316</v>
      </c>
      <c r="B5756" s="555">
        <v>2154.94</v>
      </c>
    </row>
    <row r="5757" spans="1:2" ht="16.149999999999999" customHeight="1" x14ac:dyDescent="0.25">
      <c r="A5757" s="553">
        <v>39317</v>
      </c>
      <c r="B5757" s="554">
        <v>2133.04</v>
      </c>
    </row>
    <row r="5758" spans="1:2" ht="16.149999999999999" customHeight="1" x14ac:dyDescent="0.25">
      <c r="A5758" s="553">
        <v>39318</v>
      </c>
      <c r="B5758" s="555">
        <v>2138.13</v>
      </c>
    </row>
    <row r="5759" spans="1:2" ht="16.149999999999999" customHeight="1" x14ac:dyDescent="0.25">
      <c r="A5759" s="553">
        <v>39319</v>
      </c>
      <c r="B5759" s="554">
        <v>2128.17</v>
      </c>
    </row>
    <row r="5760" spans="1:2" ht="16.149999999999999" customHeight="1" x14ac:dyDescent="0.25">
      <c r="A5760" s="553">
        <v>39320</v>
      </c>
      <c r="B5760" s="555">
        <v>2128.17</v>
      </c>
    </row>
    <row r="5761" spans="1:2" ht="16.149999999999999" customHeight="1" x14ac:dyDescent="0.25">
      <c r="A5761" s="553">
        <v>39321</v>
      </c>
      <c r="B5761" s="554">
        <v>2128.17</v>
      </c>
    </row>
    <row r="5762" spans="1:2" ht="16.149999999999999" customHeight="1" x14ac:dyDescent="0.25">
      <c r="A5762" s="553">
        <v>39322</v>
      </c>
      <c r="B5762" s="555">
        <v>2114.15</v>
      </c>
    </row>
    <row r="5763" spans="1:2" ht="16.149999999999999" customHeight="1" x14ac:dyDescent="0.25">
      <c r="A5763" s="553">
        <v>39323</v>
      </c>
      <c r="B5763" s="554">
        <v>2147.34</v>
      </c>
    </row>
    <row r="5764" spans="1:2" ht="16.149999999999999" customHeight="1" x14ac:dyDescent="0.25">
      <c r="A5764" s="553">
        <v>39324</v>
      </c>
      <c r="B5764" s="555">
        <v>2160.65</v>
      </c>
    </row>
    <row r="5765" spans="1:2" ht="16.149999999999999" customHeight="1" x14ac:dyDescent="0.25">
      <c r="A5765" s="553">
        <v>39325</v>
      </c>
      <c r="B5765" s="554">
        <v>2173.17</v>
      </c>
    </row>
    <row r="5766" spans="1:2" ht="16.149999999999999" customHeight="1" x14ac:dyDescent="0.25">
      <c r="A5766" s="553">
        <v>39326</v>
      </c>
      <c r="B5766" s="555">
        <v>2160.9899999999998</v>
      </c>
    </row>
    <row r="5767" spans="1:2" ht="16.149999999999999" customHeight="1" x14ac:dyDescent="0.25">
      <c r="A5767" s="553">
        <v>39327</v>
      </c>
      <c r="B5767" s="554">
        <v>2160.9899999999998</v>
      </c>
    </row>
    <row r="5768" spans="1:2" ht="16.149999999999999" customHeight="1" x14ac:dyDescent="0.25">
      <c r="A5768" s="553">
        <v>39328</v>
      </c>
      <c r="B5768" s="555">
        <v>2160.9899999999998</v>
      </c>
    </row>
    <row r="5769" spans="1:2" ht="16.149999999999999" customHeight="1" x14ac:dyDescent="0.25">
      <c r="A5769" s="553">
        <v>39329</v>
      </c>
      <c r="B5769" s="554">
        <v>2160.9899999999998</v>
      </c>
    </row>
    <row r="5770" spans="1:2" ht="16.149999999999999" customHeight="1" x14ac:dyDescent="0.25">
      <c r="A5770" s="553">
        <v>39330</v>
      </c>
      <c r="B5770" s="555">
        <v>2161.56</v>
      </c>
    </row>
    <row r="5771" spans="1:2" ht="16.149999999999999" customHeight="1" x14ac:dyDescent="0.25">
      <c r="A5771" s="553">
        <v>39331</v>
      </c>
      <c r="B5771" s="554">
        <v>2174.56</v>
      </c>
    </row>
    <row r="5772" spans="1:2" ht="16.149999999999999" customHeight="1" x14ac:dyDescent="0.25">
      <c r="A5772" s="553">
        <v>39332</v>
      </c>
      <c r="B5772" s="555">
        <v>2166.6</v>
      </c>
    </row>
    <row r="5773" spans="1:2" ht="16.149999999999999" customHeight="1" x14ac:dyDescent="0.25">
      <c r="A5773" s="553">
        <v>39333</v>
      </c>
      <c r="B5773" s="554">
        <v>2191</v>
      </c>
    </row>
    <row r="5774" spans="1:2" ht="16.149999999999999" customHeight="1" x14ac:dyDescent="0.25">
      <c r="A5774" s="553">
        <v>39334</v>
      </c>
      <c r="B5774" s="555">
        <v>2191</v>
      </c>
    </row>
    <row r="5775" spans="1:2" ht="16.149999999999999" customHeight="1" x14ac:dyDescent="0.25">
      <c r="A5775" s="553">
        <v>39335</v>
      </c>
      <c r="B5775" s="554">
        <v>2191</v>
      </c>
    </row>
    <row r="5776" spans="1:2" ht="16.149999999999999" customHeight="1" x14ac:dyDescent="0.25">
      <c r="A5776" s="553">
        <v>39336</v>
      </c>
      <c r="B5776" s="555">
        <v>2194.65</v>
      </c>
    </row>
    <row r="5777" spans="1:2" ht="16.149999999999999" customHeight="1" x14ac:dyDescent="0.25">
      <c r="A5777" s="553">
        <v>39337</v>
      </c>
      <c r="B5777" s="554">
        <v>2185.89</v>
      </c>
    </row>
    <row r="5778" spans="1:2" ht="16.149999999999999" customHeight="1" x14ac:dyDescent="0.25">
      <c r="A5778" s="553">
        <v>39338</v>
      </c>
      <c r="B5778" s="555">
        <v>2182.2199999999998</v>
      </c>
    </row>
    <row r="5779" spans="1:2" ht="16.149999999999999" customHeight="1" x14ac:dyDescent="0.25">
      <c r="A5779" s="553">
        <v>39339</v>
      </c>
      <c r="B5779" s="554">
        <v>2157.75</v>
      </c>
    </row>
    <row r="5780" spans="1:2" ht="16.149999999999999" customHeight="1" x14ac:dyDescent="0.25">
      <c r="A5780" s="553">
        <v>39340</v>
      </c>
      <c r="B5780" s="555">
        <v>2128.5</v>
      </c>
    </row>
    <row r="5781" spans="1:2" ht="16.149999999999999" customHeight="1" x14ac:dyDescent="0.25">
      <c r="A5781" s="553">
        <v>39341</v>
      </c>
      <c r="B5781" s="554">
        <v>2128.5</v>
      </c>
    </row>
    <row r="5782" spans="1:2" ht="16.149999999999999" customHeight="1" x14ac:dyDescent="0.25">
      <c r="A5782" s="553">
        <v>39342</v>
      </c>
      <c r="B5782" s="555">
        <v>2128.5</v>
      </c>
    </row>
    <row r="5783" spans="1:2" ht="16.149999999999999" customHeight="1" x14ac:dyDescent="0.25">
      <c r="A5783" s="553">
        <v>39343</v>
      </c>
      <c r="B5783" s="554">
        <v>2130.66</v>
      </c>
    </row>
    <row r="5784" spans="1:2" ht="16.149999999999999" customHeight="1" x14ac:dyDescent="0.25">
      <c r="A5784" s="553">
        <v>39344</v>
      </c>
      <c r="B5784" s="555">
        <v>2124.36</v>
      </c>
    </row>
    <row r="5785" spans="1:2" ht="16.149999999999999" customHeight="1" x14ac:dyDescent="0.25">
      <c r="A5785" s="553">
        <v>39345</v>
      </c>
      <c r="B5785" s="554">
        <v>2055.2800000000002</v>
      </c>
    </row>
    <row r="5786" spans="1:2" ht="16.149999999999999" customHeight="1" x14ac:dyDescent="0.25">
      <c r="A5786" s="553">
        <v>39346</v>
      </c>
      <c r="B5786" s="555">
        <v>2042.63</v>
      </c>
    </row>
    <row r="5787" spans="1:2" ht="16.149999999999999" customHeight="1" x14ac:dyDescent="0.25">
      <c r="A5787" s="553">
        <v>39347</v>
      </c>
      <c r="B5787" s="554">
        <v>2026.33</v>
      </c>
    </row>
    <row r="5788" spans="1:2" ht="16.149999999999999" customHeight="1" x14ac:dyDescent="0.25">
      <c r="A5788" s="553">
        <v>39348</v>
      </c>
      <c r="B5788" s="555">
        <v>2026.33</v>
      </c>
    </row>
    <row r="5789" spans="1:2" ht="16.149999999999999" customHeight="1" x14ac:dyDescent="0.25">
      <c r="A5789" s="553">
        <v>39349</v>
      </c>
      <c r="B5789" s="554">
        <v>2026.33</v>
      </c>
    </row>
    <row r="5790" spans="1:2" ht="16.149999999999999" customHeight="1" x14ac:dyDescent="0.25">
      <c r="A5790" s="553">
        <v>39350</v>
      </c>
      <c r="B5790" s="555">
        <v>2028.95</v>
      </c>
    </row>
    <row r="5791" spans="1:2" ht="16.149999999999999" customHeight="1" x14ac:dyDescent="0.25">
      <c r="A5791" s="553">
        <v>39351</v>
      </c>
      <c r="B5791" s="554">
        <v>2045.51</v>
      </c>
    </row>
    <row r="5792" spans="1:2" ht="16.149999999999999" customHeight="1" x14ac:dyDescent="0.25">
      <c r="A5792" s="553">
        <v>39352</v>
      </c>
      <c r="B5792" s="555">
        <v>2009.46</v>
      </c>
    </row>
    <row r="5793" spans="1:2" ht="16.149999999999999" customHeight="1" x14ac:dyDescent="0.25">
      <c r="A5793" s="553">
        <v>39353</v>
      </c>
      <c r="B5793" s="554">
        <v>2013.18</v>
      </c>
    </row>
    <row r="5794" spans="1:2" ht="16.149999999999999" customHeight="1" x14ac:dyDescent="0.25">
      <c r="A5794" s="553">
        <v>39354</v>
      </c>
      <c r="B5794" s="555">
        <v>2023.19</v>
      </c>
    </row>
    <row r="5795" spans="1:2" ht="16.149999999999999" customHeight="1" x14ac:dyDescent="0.25">
      <c r="A5795" s="553">
        <v>39355</v>
      </c>
      <c r="B5795" s="554">
        <v>2023.19</v>
      </c>
    </row>
    <row r="5796" spans="1:2" ht="16.149999999999999" customHeight="1" x14ac:dyDescent="0.25">
      <c r="A5796" s="553">
        <v>39356</v>
      </c>
      <c r="B5796" s="555">
        <v>2023.19</v>
      </c>
    </row>
    <row r="5797" spans="1:2" ht="16.149999999999999" customHeight="1" x14ac:dyDescent="0.25">
      <c r="A5797" s="553">
        <v>39357</v>
      </c>
      <c r="B5797" s="554">
        <v>2015.75</v>
      </c>
    </row>
    <row r="5798" spans="1:2" ht="16.149999999999999" customHeight="1" x14ac:dyDescent="0.25">
      <c r="A5798" s="553">
        <v>39358</v>
      </c>
      <c r="B5798" s="555">
        <v>2013.39</v>
      </c>
    </row>
    <row r="5799" spans="1:2" ht="16.149999999999999" customHeight="1" x14ac:dyDescent="0.25">
      <c r="A5799" s="553">
        <v>39359</v>
      </c>
      <c r="B5799" s="554">
        <v>2017.69</v>
      </c>
    </row>
    <row r="5800" spans="1:2" ht="16.149999999999999" customHeight="1" x14ac:dyDescent="0.25">
      <c r="A5800" s="553">
        <v>39360</v>
      </c>
      <c r="B5800" s="555">
        <v>2018.45</v>
      </c>
    </row>
    <row r="5801" spans="1:2" ht="16.149999999999999" customHeight="1" x14ac:dyDescent="0.25">
      <c r="A5801" s="553">
        <v>39361</v>
      </c>
      <c r="B5801" s="554">
        <v>1999.95</v>
      </c>
    </row>
    <row r="5802" spans="1:2" ht="16.149999999999999" customHeight="1" x14ac:dyDescent="0.25">
      <c r="A5802" s="553">
        <v>39362</v>
      </c>
      <c r="B5802" s="555">
        <v>1999.95</v>
      </c>
    </row>
    <row r="5803" spans="1:2" ht="16.149999999999999" customHeight="1" x14ac:dyDescent="0.25">
      <c r="A5803" s="553">
        <v>39363</v>
      </c>
      <c r="B5803" s="554">
        <v>1999.95</v>
      </c>
    </row>
    <row r="5804" spans="1:2" ht="16.149999999999999" customHeight="1" x14ac:dyDescent="0.25">
      <c r="A5804" s="553">
        <v>39364</v>
      </c>
      <c r="B5804" s="555">
        <v>1999.95</v>
      </c>
    </row>
    <row r="5805" spans="1:2" ht="16.149999999999999" customHeight="1" x14ac:dyDescent="0.25">
      <c r="A5805" s="553">
        <v>39365</v>
      </c>
      <c r="B5805" s="554">
        <v>1968.13</v>
      </c>
    </row>
    <row r="5806" spans="1:2" ht="16.149999999999999" customHeight="1" x14ac:dyDescent="0.25">
      <c r="A5806" s="553">
        <v>39366</v>
      </c>
      <c r="B5806" s="555">
        <v>1972.81</v>
      </c>
    </row>
    <row r="5807" spans="1:2" ht="16.149999999999999" customHeight="1" x14ac:dyDescent="0.25">
      <c r="A5807" s="553">
        <v>39367</v>
      </c>
      <c r="B5807" s="554">
        <v>1963.03</v>
      </c>
    </row>
    <row r="5808" spans="1:2" ht="16.149999999999999" customHeight="1" x14ac:dyDescent="0.25">
      <c r="A5808" s="553">
        <v>39368</v>
      </c>
      <c r="B5808" s="555">
        <v>1978.97</v>
      </c>
    </row>
    <row r="5809" spans="1:2" ht="16.149999999999999" customHeight="1" x14ac:dyDescent="0.25">
      <c r="A5809" s="553">
        <v>39369</v>
      </c>
      <c r="B5809" s="554">
        <v>1978.97</v>
      </c>
    </row>
    <row r="5810" spans="1:2" ht="16.149999999999999" customHeight="1" x14ac:dyDescent="0.25">
      <c r="A5810" s="553">
        <v>39370</v>
      </c>
      <c r="B5810" s="555">
        <v>1978.97</v>
      </c>
    </row>
    <row r="5811" spans="1:2" ht="16.149999999999999" customHeight="1" x14ac:dyDescent="0.25">
      <c r="A5811" s="553">
        <v>39371</v>
      </c>
      <c r="B5811" s="554">
        <v>1978.97</v>
      </c>
    </row>
    <row r="5812" spans="1:2" ht="16.149999999999999" customHeight="1" x14ac:dyDescent="0.25">
      <c r="A5812" s="553">
        <v>39372</v>
      </c>
      <c r="B5812" s="555">
        <v>2004.58</v>
      </c>
    </row>
    <row r="5813" spans="1:2" ht="16.149999999999999" customHeight="1" x14ac:dyDescent="0.25">
      <c r="A5813" s="553">
        <v>39373</v>
      </c>
      <c r="B5813" s="554">
        <v>1994.06</v>
      </c>
    </row>
    <row r="5814" spans="1:2" ht="16.149999999999999" customHeight="1" x14ac:dyDescent="0.25">
      <c r="A5814" s="553">
        <v>39374</v>
      </c>
      <c r="B5814" s="555">
        <v>2018.55</v>
      </c>
    </row>
    <row r="5815" spans="1:2" ht="16.149999999999999" customHeight="1" x14ac:dyDescent="0.25">
      <c r="A5815" s="553">
        <v>39375</v>
      </c>
      <c r="B5815" s="554">
        <v>2007.24</v>
      </c>
    </row>
    <row r="5816" spans="1:2" ht="16.149999999999999" customHeight="1" x14ac:dyDescent="0.25">
      <c r="A5816" s="553">
        <v>39376</v>
      </c>
      <c r="B5816" s="555">
        <v>2007.24</v>
      </c>
    </row>
    <row r="5817" spans="1:2" ht="16.149999999999999" customHeight="1" x14ac:dyDescent="0.25">
      <c r="A5817" s="553">
        <v>39377</v>
      </c>
      <c r="B5817" s="554">
        <v>2007.24</v>
      </c>
    </row>
    <row r="5818" spans="1:2" ht="16.149999999999999" customHeight="1" x14ac:dyDescent="0.25">
      <c r="A5818" s="553">
        <v>39378</v>
      </c>
      <c r="B5818" s="555">
        <v>2022.76</v>
      </c>
    </row>
    <row r="5819" spans="1:2" ht="16.149999999999999" customHeight="1" x14ac:dyDescent="0.25">
      <c r="A5819" s="553">
        <v>39379</v>
      </c>
      <c r="B5819" s="554">
        <v>2006.67</v>
      </c>
    </row>
    <row r="5820" spans="1:2" ht="16.149999999999999" customHeight="1" x14ac:dyDescent="0.25">
      <c r="A5820" s="553">
        <v>39380</v>
      </c>
      <c r="B5820" s="555">
        <v>2025.7</v>
      </c>
    </row>
    <row r="5821" spans="1:2" ht="16.149999999999999" customHeight="1" x14ac:dyDescent="0.25">
      <c r="A5821" s="553">
        <v>39381</v>
      </c>
      <c r="B5821" s="554">
        <v>2020.29</v>
      </c>
    </row>
    <row r="5822" spans="1:2" ht="16.149999999999999" customHeight="1" x14ac:dyDescent="0.25">
      <c r="A5822" s="553">
        <v>39382</v>
      </c>
      <c r="B5822" s="555">
        <v>2005.28</v>
      </c>
    </row>
    <row r="5823" spans="1:2" ht="16.149999999999999" customHeight="1" x14ac:dyDescent="0.25">
      <c r="A5823" s="553">
        <v>39383</v>
      </c>
      <c r="B5823" s="554">
        <v>2005.28</v>
      </c>
    </row>
    <row r="5824" spans="1:2" ht="16.149999999999999" customHeight="1" x14ac:dyDescent="0.25">
      <c r="A5824" s="553">
        <v>39384</v>
      </c>
      <c r="B5824" s="555">
        <v>2005.28</v>
      </c>
    </row>
    <row r="5825" spans="1:2" ht="16.149999999999999" customHeight="1" x14ac:dyDescent="0.25">
      <c r="A5825" s="553">
        <v>39385</v>
      </c>
      <c r="B5825" s="554">
        <v>1995.94</v>
      </c>
    </row>
    <row r="5826" spans="1:2" ht="16.149999999999999" customHeight="1" x14ac:dyDescent="0.25">
      <c r="A5826" s="553">
        <v>39386</v>
      </c>
      <c r="B5826" s="555">
        <v>1999.44</v>
      </c>
    </row>
    <row r="5827" spans="1:2" ht="16.149999999999999" customHeight="1" x14ac:dyDescent="0.25">
      <c r="A5827" s="553">
        <v>39387</v>
      </c>
      <c r="B5827" s="554">
        <v>1987.69</v>
      </c>
    </row>
    <row r="5828" spans="1:2" ht="16.149999999999999" customHeight="1" x14ac:dyDescent="0.25">
      <c r="A5828" s="553">
        <v>39388</v>
      </c>
      <c r="B5828" s="555">
        <v>2008.11</v>
      </c>
    </row>
    <row r="5829" spans="1:2" ht="16.149999999999999" customHeight="1" x14ac:dyDescent="0.25">
      <c r="A5829" s="553">
        <v>39389</v>
      </c>
      <c r="B5829" s="554">
        <v>2014.12</v>
      </c>
    </row>
    <row r="5830" spans="1:2" ht="16.149999999999999" customHeight="1" x14ac:dyDescent="0.25">
      <c r="A5830" s="553">
        <v>39390</v>
      </c>
      <c r="B5830" s="555">
        <v>2014.12</v>
      </c>
    </row>
    <row r="5831" spans="1:2" ht="16.149999999999999" customHeight="1" x14ac:dyDescent="0.25">
      <c r="A5831" s="553">
        <v>39391</v>
      </c>
      <c r="B5831" s="554">
        <v>2014.12</v>
      </c>
    </row>
    <row r="5832" spans="1:2" ht="16.149999999999999" customHeight="1" x14ac:dyDescent="0.25">
      <c r="A5832" s="553">
        <v>39392</v>
      </c>
      <c r="B5832" s="555">
        <v>2014.12</v>
      </c>
    </row>
    <row r="5833" spans="1:2" ht="16.149999999999999" customHeight="1" x14ac:dyDescent="0.25">
      <c r="A5833" s="553">
        <v>39393</v>
      </c>
      <c r="B5833" s="554">
        <v>2012.89</v>
      </c>
    </row>
    <row r="5834" spans="1:2" ht="16.149999999999999" customHeight="1" x14ac:dyDescent="0.25">
      <c r="A5834" s="553">
        <v>39394</v>
      </c>
      <c r="B5834" s="555">
        <v>2023.99</v>
      </c>
    </row>
    <row r="5835" spans="1:2" ht="16.149999999999999" customHeight="1" x14ac:dyDescent="0.25">
      <c r="A5835" s="553">
        <v>39395</v>
      </c>
      <c r="B5835" s="554">
        <v>2033.94</v>
      </c>
    </row>
    <row r="5836" spans="1:2" ht="16.149999999999999" customHeight="1" x14ac:dyDescent="0.25">
      <c r="A5836" s="553">
        <v>39396</v>
      </c>
      <c r="B5836" s="555">
        <v>2045.59</v>
      </c>
    </row>
    <row r="5837" spans="1:2" ht="16.149999999999999" customHeight="1" x14ac:dyDescent="0.25">
      <c r="A5837" s="553">
        <v>39397</v>
      </c>
      <c r="B5837" s="554">
        <v>2045.59</v>
      </c>
    </row>
    <row r="5838" spans="1:2" ht="16.149999999999999" customHeight="1" x14ac:dyDescent="0.25">
      <c r="A5838" s="553">
        <v>39398</v>
      </c>
      <c r="B5838" s="555">
        <v>2045.59</v>
      </c>
    </row>
    <row r="5839" spans="1:2" ht="16.149999999999999" customHeight="1" x14ac:dyDescent="0.25">
      <c r="A5839" s="553">
        <v>39399</v>
      </c>
      <c r="B5839" s="554">
        <v>2045.59</v>
      </c>
    </row>
    <row r="5840" spans="1:2" ht="16.149999999999999" customHeight="1" x14ac:dyDescent="0.25">
      <c r="A5840" s="553">
        <v>39400</v>
      </c>
      <c r="B5840" s="555">
        <v>2051.88</v>
      </c>
    </row>
    <row r="5841" spans="1:2" ht="16.149999999999999" customHeight="1" x14ac:dyDescent="0.25">
      <c r="A5841" s="553">
        <v>39401</v>
      </c>
      <c r="B5841" s="554">
        <v>2032.04</v>
      </c>
    </row>
    <row r="5842" spans="1:2" ht="16.149999999999999" customHeight="1" x14ac:dyDescent="0.25">
      <c r="A5842" s="553">
        <v>39402</v>
      </c>
      <c r="B5842" s="555">
        <v>2044.7</v>
      </c>
    </row>
    <row r="5843" spans="1:2" ht="16.149999999999999" customHeight="1" x14ac:dyDescent="0.25">
      <c r="A5843" s="553">
        <v>39403</v>
      </c>
      <c r="B5843" s="554">
        <v>2040.35</v>
      </c>
    </row>
    <row r="5844" spans="1:2" ht="16.149999999999999" customHeight="1" x14ac:dyDescent="0.25">
      <c r="A5844" s="553">
        <v>39404</v>
      </c>
      <c r="B5844" s="555">
        <v>2040.35</v>
      </c>
    </row>
    <row r="5845" spans="1:2" ht="16.149999999999999" customHeight="1" x14ac:dyDescent="0.25">
      <c r="A5845" s="553">
        <v>39405</v>
      </c>
      <c r="B5845" s="554">
        <v>2040.35</v>
      </c>
    </row>
    <row r="5846" spans="1:2" ht="16.149999999999999" customHeight="1" x14ac:dyDescent="0.25">
      <c r="A5846" s="553">
        <v>39406</v>
      </c>
      <c r="B5846" s="555">
        <v>2054.3000000000002</v>
      </c>
    </row>
    <row r="5847" spans="1:2" ht="16.149999999999999" customHeight="1" x14ac:dyDescent="0.25">
      <c r="A5847" s="553">
        <v>39407</v>
      </c>
      <c r="B5847" s="554">
        <v>2056.2800000000002</v>
      </c>
    </row>
    <row r="5848" spans="1:2" ht="16.149999999999999" customHeight="1" x14ac:dyDescent="0.25">
      <c r="A5848" s="553">
        <v>39408</v>
      </c>
      <c r="B5848" s="555">
        <v>2074.6</v>
      </c>
    </row>
    <row r="5849" spans="1:2" ht="16.149999999999999" customHeight="1" x14ac:dyDescent="0.25">
      <c r="A5849" s="553">
        <v>39409</v>
      </c>
      <c r="B5849" s="554">
        <v>2074.6</v>
      </c>
    </row>
    <row r="5850" spans="1:2" ht="16.149999999999999" customHeight="1" x14ac:dyDescent="0.25">
      <c r="A5850" s="553">
        <v>39410</v>
      </c>
      <c r="B5850" s="555">
        <v>2088.2399999999998</v>
      </c>
    </row>
    <row r="5851" spans="1:2" ht="16.149999999999999" customHeight="1" x14ac:dyDescent="0.25">
      <c r="A5851" s="553">
        <v>39411</v>
      </c>
      <c r="B5851" s="554">
        <v>2088.2399999999998</v>
      </c>
    </row>
    <row r="5852" spans="1:2" ht="16.149999999999999" customHeight="1" x14ac:dyDescent="0.25">
      <c r="A5852" s="553">
        <v>39412</v>
      </c>
      <c r="B5852" s="555">
        <v>2088.2399999999998</v>
      </c>
    </row>
    <row r="5853" spans="1:2" ht="16.149999999999999" customHeight="1" x14ac:dyDescent="0.25">
      <c r="A5853" s="553">
        <v>39413</v>
      </c>
      <c r="B5853" s="554">
        <v>2089.11</v>
      </c>
    </row>
    <row r="5854" spans="1:2" ht="16.149999999999999" customHeight="1" x14ac:dyDescent="0.25">
      <c r="A5854" s="553">
        <v>39414</v>
      </c>
      <c r="B5854" s="555">
        <v>2094.7399999999998</v>
      </c>
    </row>
    <row r="5855" spans="1:2" ht="16.149999999999999" customHeight="1" x14ac:dyDescent="0.25">
      <c r="A5855" s="553">
        <v>39415</v>
      </c>
      <c r="B5855" s="554">
        <v>2066.81</v>
      </c>
    </row>
    <row r="5856" spans="1:2" ht="16.149999999999999" customHeight="1" x14ac:dyDescent="0.25">
      <c r="A5856" s="553">
        <v>39416</v>
      </c>
      <c r="B5856" s="555">
        <v>2060.42</v>
      </c>
    </row>
    <row r="5857" spans="1:2" ht="16.149999999999999" customHeight="1" x14ac:dyDescent="0.25">
      <c r="A5857" s="553">
        <v>39417</v>
      </c>
      <c r="B5857" s="554">
        <v>2043.11</v>
      </c>
    </row>
    <row r="5858" spans="1:2" ht="16.149999999999999" customHeight="1" x14ac:dyDescent="0.25">
      <c r="A5858" s="553">
        <v>39418</v>
      </c>
      <c r="B5858" s="555">
        <v>2043.11</v>
      </c>
    </row>
    <row r="5859" spans="1:2" ht="16.149999999999999" customHeight="1" x14ac:dyDescent="0.25">
      <c r="A5859" s="553">
        <v>39419</v>
      </c>
      <c r="B5859" s="554">
        <v>2043.11</v>
      </c>
    </row>
    <row r="5860" spans="1:2" ht="16.149999999999999" customHeight="1" x14ac:dyDescent="0.25">
      <c r="A5860" s="553">
        <v>39420</v>
      </c>
      <c r="B5860" s="555">
        <v>2052.1799999999998</v>
      </c>
    </row>
    <row r="5861" spans="1:2" ht="16.149999999999999" customHeight="1" x14ac:dyDescent="0.25">
      <c r="A5861" s="553">
        <v>39421</v>
      </c>
      <c r="B5861" s="554">
        <v>2057.4</v>
      </c>
    </row>
    <row r="5862" spans="1:2" ht="16.149999999999999" customHeight="1" x14ac:dyDescent="0.25">
      <c r="A5862" s="553">
        <v>39422</v>
      </c>
      <c r="B5862" s="555">
        <v>2036.6</v>
      </c>
    </row>
    <row r="5863" spans="1:2" ht="16.149999999999999" customHeight="1" x14ac:dyDescent="0.25">
      <c r="A5863" s="553">
        <v>39423</v>
      </c>
      <c r="B5863" s="554">
        <v>2023.18</v>
      </c>
    </row>
    <row r="5864" spans="1:2" ht="16.149999999999999" customHeight="1" x14ac:dyDescent="0.25">
      <c r="A5864" s="553">
        <v>39424</v>
      </c>
      <c r="B5864" s="555">
        <v>2016.77</v>
      </c>
    </row>
    <row r="5865" spans="1:2" ht="16.149999999999999" customHeight="1" x14ac:dyDescent="0.25">
      <c r="A5865" s="553">
        <v>39425</v>
      </c>
      <c r="B5865" s="554">
        <v>2016.77</v>
      </c>
    </row>
    <row r="5866" spans="1:2" ht="16.149999999999999" customHeight="1" x14ac:dyDescent="0.25">
      <c r="A5866" s="553">
        <v>39426</v>
      </c>
      <c r="B5866" s="555">
        <v>2016.77</v>
      </c>
    </row>
    <row r="5867" spans="1:2" ht="16.149999999999999" customHeight="1" x14ac:dyDescent="0.25">
      <c r="A5867" s="553">
        <v>39427</v>
      </c>
      <c r="B5867" s="554">
        <v>2009.83</v>
      </c>
    </row>
    <row r="5868" spans="1:2" ht="16.149999999999999" customHeight="1" x14ac:dyDescent="0.25">
      <c r="A5868" s="553">
        <v>39428</v>
      </c>
      <c r="B5868" s="555">
        <v>2005.82</v>
      </c>
    </row>
    <row r="5869" spans="1:2" ht="16.149999999999999" customHeight="1" x14ac:dyDescent="0.25">
      <c r="A5869" s="553">
        <v>39429</v>
      </c>
      <c r="B5869" s="554">
        <v>2003.9</v>
      </c>
    </row>
    <row r="5870" spans="1:2" ht="16.149999999999999" customHeight="1" x14ac:dyDescent="0.25">
      <c r="A5870" s="553">
        <v>39430</v>
      </c>
      <c r="B5870" s="555">
        <v>2017.36</v>
      </c>
    </row>
    <row r="5871" spans="1:2" ht="16.149999999999999" customHeight="1" x14ac:dyDescent="0.25">
      <c r="A5871" s="553">
        <v>39431</v>
      </c>
      <c r="B5871" s="554">
        <v>2009.85</v>
      </c>
    </row>
    <row r="5872" spans="1:2" ht="16.149999999999999" customHeight="1" x14ac:dyDescent="0.25">
      <c r="A5872" s="553">
        <v>39432</v>
      </c>
      <c r="B5872" s="555">
        <v>2009.85</v>
      </c>
    </row>
    <row r="5873" spans="1:2" ht="16.149999999999999" customHeight="1" x14ac:dyDescent="0.25">
      <c r="A5873" s="553">
        <v>39433</v>
      </c>
      <c r="B5873" s="554">
        <v>2009.85</v>
      </c>
    </row>
    <row r="5874" spans="1:2" ht="16.149999999999999" customHeight="1" x14ac:dyDescent="0.25">
      <c r="A5874" s="553">
        <v>39434</v>
      </c>
      <c r="B5874" s="555">
        <v>2006.48</v>
      </c>
    </row>
    <row r="5875" spans="1:2" ht="16.149999999999999" customHeight="1" x14ac:dyDescent="0.25">
      <c r="A5875" s="553">
        <v>39435</v>
      </c>
      <c r="B5875" s="554">
        <v>2007.98</v>
      </c>
    </row>
    <row r="5876" spans="1:2" ht="16.149999999999999" customHeight="1" x14ac:dyDescent="0.25">
      <c r="A5876" s="553">
        <v>39436</v>
      </c>
      <c r="B5876" s="555">
        <v>2005.92</v>
      </c>
    </row>
    <row r="5877" spans="1:2" ht="16.149999999999999" customHeight="1" x14ac:dyDescent="0.25">
      <c r="A5877" s="553">
        <v>39437</v>
      </c>
      <c r="B5877" s="554">
        <v>2000.58</v>
      </c>
    </row>
    <row r="5878" spans="1:2" ht="16.149999999999999" customHeight="1" x14ac:dyDescent="0.25">
      <c r="A5878" s="553">
        <v>39438</v>
      </c>
      <c r="B5878" s="555">
        <v>1993.08</v>
      </c>
    </row>
    <row r="5879" spans="1:2" ht="16.149999999999999" customHeight="1" x14ac:dyDescent="0.25">
      <c r="A5879" s="553">
        <v>39439</v>
      </c>
      <c r="B5879" s="554">
        <v>1993.08</v>
      </c>
    </row>
    <row r="5880" spans="1:2" ht="16.149999999999999" customHeight="1" x14ac:dyDescent="0.25">
      <c r="A5880" s="553">
        <v>39440</v>
      </c>
      <c r="B5880" s="555">
        <v>1993.08</v>
      </c>
    </row>
    <row r="5881" spans="1:2" ht="16.149999999999999" customHeight="1" x14ac:dyDescent="0.25">
      <c r="A5881" s="553">
        <v>39441</v>
      </c>
      <c r="B5881" s="554">
        <v>1989.7</v>
      </c>
    </row>
    <row r="5882" spans="1:2" ht="16.149999999999999" customHeight="1" x14ac:dyDescent="0.25">
      <c r="A5882" s="553">
        <v>39442</v>
      </c>
      <c r="B5882" s="555">
        <v>1989.7</v>
      </c>
    </row>
    <row r="5883" spans="1:2" ht="16.149999999999999" customHeight="1" x14ac:dyDescent="0.25">
      <c r="A5883" s="553">
        <v>39443</v>
      </c>
      <c r="B5883" s="554">
        <v>1987.81</v>
      </c>
    </row>
    <row r="5884" spans="1:2" ht="16.149999999999999" customHeight="1" x14ac:dyDescent="0.25">
      <c r="A5884" s="553">
        <v>39444</v>
      </c>
      <c r="B5884" s="555">
        <v>2001.72</v>
      </c>
    </row>
    <row r="5885" spans="1:2" ht="16.149999999999999" customHeight="1" x14ac:dyDescent="0.25">
      <c r="A5885" s="553">
        <v>39445</v>
      </c>
      <c r="B5885" s="554">
        <v>2014.76</v>
      </c>
    </row>
    <row r="5886" spans="1:2" ht="16.149999999999999" customHeight="1" x14ac:dyDescent="0.25">
      <c r="A5886" s="553">
        <v>39446</v>
      </c>
      <c r="B5886" s="555">
        <v>2014.76</v>
      </c>
    </row>
    <row r="5887" spans="1:2" ht="16.149999999999999" customHeight="1" x14ac:dyDescent="0.25">
      <c r="A5887" s="553">
        <v>39447</v>
      </c>
      <c r="B5887" s="554">
        <v>2014.76</v>
      </c>
    </row>
    <row r="5888" spans="1:2" ht="16.149999999999999" customHeight="1" x14ac:dyDescent="0.25">
      <c r="A5888" s="553">
        <v>39448</v>
      </c>
      <c r="B5888" s="555">
        <v>2014.76</v>
      </c>
    </row>
    <row r="5889" spans="1:2" ht="16.149999999999999" customHeight="1" x14ac:dyDescent="0.25">
      <c r="A5889" s="553">
        <v>39449</v>
      </c>
      <c r="B5889" s="554">
        <v>2014.76</v>
      </c>
    </row>
    <row r="5890" spans="1:2" ht="16.149999999999999" customHeight="1" x14ac:dyDescent="0.25">
      <c r="A5890" s="553">
        <v>39450</v>
      </c>
      <c r="B5890" s="555">
        <v>2012.82</v>
      </c>
    </row>
    <row r="5891" spans="1:2" ht="16.149999999999999" customHeight="1" x14ac:dyDescent="0.25">
      <c r="A5891" s="553">
        <v>39451</v>
      </c>
      <c r="B5891" s="554">
        <v>2013.27</v>
      </c>
    </row>
    <row r="5892" spans="1:2" ht="16.149999999999999" customHeight="1" x14ac:dyDescent="0.25">
      <c r="A5892" s="553">
        <v>39452</v>
      </c>
      <c r="B5892" s="555">
        <v>2013.98</v>
      </c>
    </row>
    <row r="5893" spans="1:2" ht="16.149999999999999" customHeight="1" x14ac:dyDescent="0.25">
      <c r="A5893" s="553">
        <v>39453</v>
      </c>
      <c r="B5893" s="554">
        <v>2013.98</v>
      </c>
    </row>
    <row r="5894" spans="1:2" ht="16.149999999999999" customHeight="1" x14ac:dyDescent="0.25">
      <c r="A5894" s="553">
        <v>39454</v>
      </c>
      <c r="B5894" s="555">
        <v>2013.98</v>
      </c>
    </row>
    <row r="5895" spans="1:2" ht="16.149999999999999" customHeight="1" x14ac:dyDescent="0.25">
      <c r="A5895" s="553">
        <v>39455</v>
      </c>
      <c r="B5895" s="554">
        <v>2013.98</v>
      </c>
    </row>
    <row r="5896" spans="1:2" ht="16.149999999999999" customHeight="1" x14ac:dyDescent="0.25">
      <c r="A5896" s="553">
        <v>39456</v>
      </c>
      <c r="B5896" s="555">
        <v>2000.91</v>
      </c>
    </row>
    <row r="5897" spans="1:2" ht="16.149999999999999" customHeight="1" x14ac:dyDescent="0.25">
      <c r="A5897" s="553">
        <v>39457</v>
      </c>
      <c r="B5897" s="554">
        <v>2004.7</v>
      </c>
    </row>
    <row r="5898" spans="1:2" ht="16.149999999999999" customHeight="1" x14ac:dyDescent="0.25">
      <c r="A5898" s="553">
        <v>39458</v>
      </c>
      <c r="B5898" s="555">
        <v>2003.74</v>
      </c>
    </row>
    <row r="5899" spans="1:2" ht="16.149999999999999" customHeight="1" x14ac:dyDescent="0.25">
      <c r="A5899" s="553">
        <v>39459</v>
      </c>
      <c r="B5899" s="554">
        <v>1985.35</v>
      </c>
    </row>
    <row r="5900" spans="1:2" ht="16.149999999999999" customHeight="1" x14ac:dyDescent="0.25">
      <c r="A5900" s="553">
        <v>39460</v>
      </c>
      <c r="B5900" s="555">
        <v>1985.35</v>
      </c>
    </row>
    <row r="5901" spans="1:2" ht="16.149999999999999" customHeight="1" x14ac:dyDescent="0.25">
      <c r="A5901" s="553">
        <v>39461</v>
      </c>
      <c r="B5901" s="554">
        <v>1985.35</v>
      </c>
    </row>
    <row r="5902" spans="1:2" ht="16.149999999999999" customHeight="1" x14ac:dyDescent="0.25">
      <c r="A5902" s="553">
        <v>39462</v>
      </c>
      <c r="B5902" s="555">
        <v>1949.43</v>
      </c>
    </row>
    <row r="5903" spans="1:2" ht="16.149999999999999" customHeight="1" x14ac:dyDescent="0.25">
      <c r="A5903" s="553">
        <v>39463</v>
      </c>
      <c r="B5903" s="554">
        <v>1948.91</v>
      </c>
    </row>
    <row r="5904" spans="1:2" ht="16.149999999999999" customHeight="1" x14ac:dyDescent="0.25">
      <c r="A5904" s="553">
        <v>39464</v>
      </c>
      <c r="B5904" s="555">
        <v>1960.49</v>
      </c>
    </row>
    <row r="5905" spans="1:2" ht="16.149999999999999" customHeight="1" x14ac:dyDescent="0.25">
      <c r="A5905" s="553">
        <v>39465</v>
      </c>
      <c r="B5905" s="554">
        <v>1947.6</v>
      </c>
    </row>
    <row r="5906" spans="1:2" ht="16.149999999999999" customHeight="1" x14ac:dyDescent="0.25">
      <c r="A5906" s="553">
        <v>39466</v>
      </c>
      <c r="B5906" s="555">
        <v>1968.13</v>
      </c>
    </row>
    <row r="5907" spans="1:2" ht="16.149999999999999" customHeight="1" x14ac:dyDescent="0.25">
      <c r="A5907" s="553">
        <v>39467</v>
      </c>
      <c r="B5907" s="554">
        <v>1968.13</v>
      </c>
    </row>
    <row r="5908" spans="1:2" ht="16.149999999999999" customHeight="1" x14ac:dyDescent="0.25">
      <c r="A5908" s="553">
        <v>39468</v>
      </c>
      <c r="B5908" s="555">
        <v>1968.13</v>
      </c>
    </row>
    <row r="5909" spans="1:2" ht="16.149999999999999" customHeight="1" x14ac:dyDescent="0.25">
      <c r="A5909" s="553">
        <v>39469</v>
      </c>
      <c r="B5909" s="554">
        <v>1968.13</v>
      </c>
    </row>
    <row r="5910" spans="1:2" ht="16.149999999999999" customHeight="1" x14ac:dyDescent="0.25">
      <c r="A5910" s="553">
        <v>39470</v>
      </c>
      <c r="B5910" s="555">
        <v>2007.41</v>
      </c>
    </row>
    <row r="5911" spans="1:2" ht="16.149999999999999" customHeight="1" x14ac:dyDescent="0.25">
      <c r="A5911" s="553">
        <v>39471</v>
      </c>
      <c r="B5911" s="554">
        <v>2005.08</v>
      </c>
    </row>
    <row r="5912" spans="1:2" ht="16.149999999999999" customHeight="1" x14ac:dyDescent="0.25">
      <c r="A5912" s="553">
        <v>39472</v>
      </c>
      <c r="B5912" s="555">
        <v>1970.65</v>
      </c>
    </row>
    <row r="5913" spans="1:2" ht="16.149999999999999" customHeight="1" x14ac:dyDescent="0.25">
      <c r="A5913" s="553">
        <v>39473</v>
      </c>
      <c r="B5913" s="554">
        <v>1961.3</v>
      </c>
    </row>
    <row r="5914" spans="1:2" ht="16.149999999999999" customHeight="1" x14ac:dyDescent="0.25">
      <c r="A5914" s="553">
        <v>39474</v>
      </c>
      <c r="B5914" s="555">
        <v>1961.3</v>
      </c>
    </row>
    <row r="5915" spans="1:2" ht="16.149999999999999" customHeight="1" x14ac:dyDescent="0.25">
      <c r="A5915" s="553">
        <v>39475</v>
      </c>
      <c r="B5915" s="554">
        <v>1961.3</v>
      </c>
    </row>
    <row r="5916" spans="1:2" ht="16.149999999999999" customHeight="1" x14ac:dyDescent="0.25">
      <c r="A5916" s="553">
        <v>39476</v>
      </c>
      <c r="B5916" s="555">
        <v>1969.65</v>
      </c>
    </row>
    <row r="5917" spans="1:2" ht="16.149999999999999" customHeight="1" x14ac:dyDescent="0.25">
      <c r="A5917" s="553">
        <v>39477</v>
      </c>
      <c r="B5917" s="554">
        <v>1946.54</v>
      </c>
    </row>
    <row r="5918" spans="1:2" ht="16.149999999999999" customHeight="1" x14ac:dyDescent="0.25">
      <c r="A5918" s="553">
        <v>39478</v>
      </c>
      <c r="B5918" s="555">
        <v>1939.6</v>
      </c>
    </row>
    <row r="5919" spans="1:2" ht="16.149999999999999" customHeight="1" x14ac:dyDescent="0.25">
      <c r="A5919" s="553">
        <v>39479</v>
      </c>
      <c r="B5919" s="554">
        <v>1939.77</v>
      </c>
    </row>
    <row r="5920" spans="1:2" ht="16.149999999999999" customHeight="1" x14ac:dyDescent="0.25">
      <c r="A5920" s="553">
        <v>39480</v>
      </c>
      <c r="B5920" s="555">
        <v>1921.94</v>
      </c>
    </row>
    <row r="5921" spans="1:2" ht="16.149999999999999" customHeight="1" x14ac:dyDescent="0.25">
      <c r="A5921" s="553">
        <v>39481</v>
      </c>
      <c r="B5921" s="554">
        <v>1921.94</v>
      </c>
    </row>
    <row r="5922" spans="1:2" ht="16.149999999999999" customHeight="1" x14ac:dyDescent="0.25">
      <c r="A5922" s="553">
        <v>39482</v>
      </c>
      <c r="B5922" s="555">
        <v>1921.94</v>
      </c>
    </row>
    <row r="5923" spans="1:2" ht="16.149999999999999" customHeight="1" x14ac:dyDescent="0.25">
      <c r="A5923" s="553">
        <v>39483</v>
      </c>
      <c r="B5923" s="554">
        <v>1917.26</v>
      </c>
    </row>
    <row r="5924" spans="1:2" ht="16.149999999999999" customHeight="1" x14ac:dyDescent="0.25">
      <c r="A5924" s="553">
        <v>39484</v>
      </c>
      <c r="B5924" s="555">
        <v>1928.3</v>
      </c>
    </row>
    <row r="5925" spans="1:2" ht="16.149999999999999" customHeight="1" x14ac:dyDescent="0.25">
      <c r="A5925" s="553">
        <v>39485</v>
      </c>
      <c r="B5925" s="554">
        <v>1929.7</v>
      </c>
    </row>
    <row r="5926" spans="1:2" ht="16.149999999999999" customHeight="1" x14ac:dyDescent="0.25">
      <c r="A5926" s="553">
        <v>39486</v>
      </c>
      <c r="B5926" s="555">
        <v>1935.49</v>
      </c>
    </row>
    <row r="5927" spans="1:2" ht="16.149999999999999" customHeight="1" x14ac:dyDescent="0.25">
      <c r="A5927" s="553">
        <v>39487</v>
      </c>
      <c r="B5927" s="554">
        <v>1923.08</v>
      </c>
    </row>
    <row r="5928" spans="1:2" ht="16.149999999999999" customHeight="1" x14ac:dyDescent="0.25">
      <c r="A5928" s="553">
        <v>39488</v>
      </c>
      <c r="B5928" s="555">
        <v>1923.08</v>
      </c>
    </row>
    <row r="5929" spans="1:2" ht="16.149999999999999" customHeight="1" x14ac:dyDescent="0.25">
      <c r="A5929" s="553">
        <v>39489</v>
      </c>
      <c r="B5929" s="554">
        <v>1923.08</v>
      </c>
    </row>
    <row r="5930" spans="1:2" ht="16.149999999999999" customHeight="1" x14ac:dyDescent="0.25">
      <c r="A5930" s="553">
        <v>39490</v>
      </c>
      <c r="B5930" s="555">
        <v>1912.8</v>
      </c>
    </row>
    <row r="5931" spans="1:2" ht="16.149999999999999" customHeight="1" x14ac:dyDescent="0.25">
      <c r="A5931" s="553">
        <v>39491</v>
      </c>
      <c r="B5931" s="554">
        <v>1901.38</v>
      </c>
    </row>
    <row r="5932" spans="1:2" ht="16.149999999999999" customHeight="1" x14ac:dyDescent="0.25">
      <c r="A5932" s="553">
        <v>39492</v>
      </c>
      <c r="B5932" s="555">
        <v>1898.4</v>
      </c>
    </row>
    <row r="5933" spans="1:2" ht="16.149999999999999" customHeight="1" x14ac:dyDescent="0.25">
      <c r="A5933" s="553">
        <v>39493</v>
      </c>
      <c r="B5933" s="554">
        <v>1894.87</v>
      </c>
    </row>
    <row r="5934" spans="1:2" ht="16.149999999999999" customHeight="1" x14ac:dyDescent="0.25">
      <c r="A5934" s="553">
        <v>39494</v>
      </c>
      <c r="B5934" s="555">
        <v>1905.37</v>
      </c>
    </row>
    <row r="5935" spans="1:2" ht="16.149999999999999" customHeight="1" x14ac:dyDescent="0.25">
      <c r="A5935" s="553">
        <v>39495</v>
      </c>
      <c r="B5935" s="554">
        <v>1905.37</v>
      </c>
    </row>
    <row r="5936" spans="1:2" ht="16.149999999999999" customHeight="1" x14ac:dyDescent="0.25">
      <c r="A5936" s="553">
        <v>39496</v>
      </c>
      <c r="B5936" s="555">
        <v>1905.37</v>
      </c>
    </row>
    <row r="5937" spans="1:2" ht="16.149999999999999" customHeight="1" x14ac:dyDescent="0.25">
      <c r="A5937" s="553">
        <v>39497</v>
      </c>
      <c r="B5937" s="554">
        <v>1905.37</v>
      </c>
    </row>
    <row r="5938" spans="1:2" ht="16.149999999999999" customHeight="1" x14ac:dyDescent="0.25">
      <c r="A5938" s="553">
        <v>39498</v>
      </c>
      <c r="B5938" s="555">
        <v>1890.74</v>
      </c>
    </row>
    <row r="5939" spans="1:2" ht="16.149999999999999" customHeight="1" x14ac:dyDescent="0.25">
      <c r="A5939" s="553">
        <v>39499</v>
      </c>
      <c r="B5939" s="554">
        <v>1910.81</v>
      </c>
    </row>
    <row r="5940" spans="1:2" ht="16.149999999999999" customHeight="1" x14ac:dyDescent="0.25">
      <c r="A5940" s="553">
        <v>39500</v>
      </c>
      <c r="B5940" s="555">
        <v>1895.85</v>
      </c>
    </row>
    <row r="5941" spans="1:2" ht="16.149999999999999" customHeight="1" x14ac:dyDescent="0.25">
      <c r="A5941" s="553">
        <v>39501</v>
      </c>
      <c r="B5941" s="554">
        <v>1892</v>
      </c>
    </row>
    <row r="5942" spans="1:2" ht="16.149999999999999" customHeight="1" x14ac:dyDescent="0.25">
      <c r="A5942" s="553">
        <v>39502</v>
      </c>
      <c r="B5942" s="555">
        <v>1892</v>
      </c>
    </row>
    <row r="5943" spans="1:2" ht="16.149999999999999" customHeight="1" x14ac:dyDescent="0.25">
      <c r="A5943" s="553">
        <v>39503</v>
      </c>
      <c r="B5943" s="554">
        <v>1892</v>
      </c>
    </row>
    <row r="5944" spans="1:2" ht="16.149999999999999" customHeight="1" x14ac:dyDescent="0.25">
      <c r="A5944" s="553">
        <v>39504</v>
      </c>
      <c r="B5944" s="555">
        <v>1887.97</v>
      </c>
    </row>
    <row r="5945" spans="1:2" ht="16.149999999999999" customHeight="1" x14ac:dyDescent="0.25">
      <c r="A5945" s="553">
        <v>39505</v>
      </c>
      <c r="B5945" s="554">
        <v>1879.19</v>
      </c>
    </row>
    <row r="5946" spans="1:2" ht="16.149999999999999" customHeight="1" x14ac:dyDescent="0.25">
      <c r="A5946" s="553">
        <v>39506</v>
      </c>
      <c r="B5946" s="555">
        <v>1854.87</v>
      </c>
    </row>
    <row r="5947" spans="1:2" ht="16.149999999999999" customHeight="1" x14ac:dyDescent="0.25">
      <c r="A5947" s="553">
        <v>39507</v>
      </c>
      <c r="B5947" s="554">
        <v>1843.59</v>
      </c>
    </row>
    <row r="5948" spans="1:2" ht="16.149999999999999" customHeight="1" x14ac:dyDescent="0.25">
      <c r="A5948" s="553">
        <v>39508</v>
      </c>
      <c r="B5948" s="555">
        <v>1845.17</v>
      </c>
    </row>
    <row r="5949" spans="1:2" ht="16.149999999999999" customHeight="1" x14ac:dyDescent="0.25">
      <c r="A5949" s="553">
        <v>39509</v>
      </c>
      <c r="B5949" s="554">
        <v>1845.17</v>
      </c>
    </row>
    <row r="5950" spans="1:2" ht="16.149999999999999" customHeight="1" x14ac:dyDescent="0.25">
      <c r="A5950" s="553">
        <v>39510</v>
      </c>
      <c r="B5950" s="555">
        <v>1845.17</v>
      </c>
    </row>
    <row r="5951" spans="1:2" ht="16.149999999999999" customHeight="1" x14ac:dyDescent="0.25">
      <c r="A5951" s="553">
        <v>39511</v>
      </c>
      <c r="B5951" s="554">
        <v>1849.46</v>
      </c>
    </row>
    <row r="5952" spans="1:2" ht="16.149999999999999" customHeight="1" x14ac:dyDescent="0.25">
      <c r="A5952" s="553">
        <v>39512</v>
      </c>
      <c r="B5952" s="555">
        <v>1841.61</v>
      </c>
    </row>
    <row r="5953" spans="1:2" ht="16.149999999999999" customHeight="1" x14ac:dyDescent="0.25">
      <c r="A5953" s="553">
        <v>39513</v>
      </c>
      <c r="B5953" s="554">
        <v>1856.69</v>
      </c>
    </row>
    <row r="5954" spans="1:2" ht="16.149999999999999" customHeight="1" x14ac:dyDescent="0.25">
      <c r="A5954" s="553">
        <v>39514</v>
      </c>
      <c r="B5954" s="555">
        <v>1880.12</v>
      </c>
    </row>
    <row r="5955" spans="1:2" ht="16.149999999999999" customHeight="1" x14ac:dyDescent="0.25">
      <c r="A5955" s="553">
        <v>39515</v>
      </c>
      <c r="B5955" s="554">
        <v>1902.17</v>
      </c>
    </row>
    <row r="5956" spans="1:2" ht="16.149999999999999" customHeight="1" x14ac:dyDescent="0.25">
      <c r="A5956" s="553">
        <v>39516</v>
      </c>
      <c r="B5956" s="555">
        <v>1902.17</v>
      </c>
    </row>
    <row r="5957" spans="1:2" ht="16.149999999999999" customHeight="1" x14ac:dyDescent="0.25">
      <c r="A5957" s="553">
        <v>39517</v>
      </c>
      <c r="B5957" s="554">
        <v>1902.17</v>
      </c>
    </row>
    <row r="5958" spans="1:2" ht="16.149999999999999" customHeight="1" x14ac:dyDescent="0.25">
      <c r="A5958" s="553">
        <v>39518</v>
      </c>
      <c r="B5958" s="555">
        <v>1864.78</v>
      </c>
    </row>
    <row r="5959" spans="1:2" ht="16.149999999999999" customHeight="1" x14ac:dyDescent="0.25">
      <c r="A5959" s="553">
        <v>39519</v>
      </c>
      <c r="B5959" s="554">
        <v>1865.98</v>
      </c>
    </row>
    <row r="5960" spans="1:2" ht="16.149999999999999" customHeight="1" x14ac:dyDescent="0.25">
      <c r="A5960" s="553">
        <v>39520</v>
      </c>
      <c r="B5960" s="555">
        <v>1853.41</v>
      </c>
    </row>
    <row r="5961" spans="1:2" ht="16.149999999999999" customHeight="1" x14ac:dyDescent="0.25">
      <c r="A5961" s="553">
        <v>39521</v>
      </c>
      <c r="B5961" s="554">
        <v>1856.01</v>
      </c>
    </row>
    <row r="5962" spans="1:2" ht="16.149999999999999" customHeight="1" x14ac:dyDescent="0.25">
      <c r="A5962" s="553">
        <v>39522</v>
      </c>
      <c r="B5962" s="555">
        <v>1843.95</v>
      </c>
    </row>
    <row r="5963" spans="1:2" ht="16.149999999999999" customHeight="1" x14ac:dyDescent="0.25">
      <c r="A5963" s="553">
        <v>39523</v>
      </c>
      <c r="B5963" s="554">
        <v>1843.95</v>
      </c>
    </row>
    <row r="5964" spans="1:2" ht="16.149999999999999" customHeight="1" x14ac:dyDescent="0.25">
      <c r="A5964" s="553">
        <v>39524</v>
      </c>
      <c r="B5964" s="555">
        <v>1843.95</v>
      </c>
    </row>
    <row r="5965" spans="1:2" ht="16.149999999999999" customHeight="1" x14ac:dyDescent="0.25">
      <c r="A5965" s="553">
        <v>39525</v>
      </c>
      <c r="B5965" s="554">
        <v>1857.55</v>
      </c>
    </row>
    <row r="5966" spans="1:2" ht="16.149999999999999" customHeight="1" x14ac:dyDescent="0.25">
      <c r="A5966" s="553">
        <v>39526</v>
      </c>
      <c r="B5966" s="555">
        <v>1823.11</v>
      </c>
    </row>
    <row r="5967" spans="1:2" ht="16.149999999999999" customHeight="1" x14ac:dyDescent="0.25">
      <c r="A5967" s="553">
        <v>39527</v>
      </c>
      <c r="B5967" s="554">
        <v>1815.65</v>
      </c>
    </row>
    <row r="5968" spans="1:2" ht="16.149999999999999" customHeight="1" x14ac:dyDescent="0.25">
      <c r="A5968" s="553">
        <v>39528</v>
      </c>
      <c r="B5968" s="555">
        <v>1815.65</v>
      </c>
    </row>
    <row r="5969" spans="1:2" ht="16.149999999999999" customHeight="1" x14ac:dyDescent="0.25">
      <c r="A5969" s="553">
        <v>39529</v>
      </c>
      <c r="B5969" s="554">
        <v>1815.65</v>
      </c>
    </row>
    <row r="5970" spans="1:2" ht="16.149999999999999" customHeight="1" x14ac:dyDescent="0.25">
      <c r="A5970" s="553">
        <v>39530</v>
      </c>
      <c r="B5970" s="555">
        <v>1815.65</v>
      </c>
    </row>
    <row r="5971" spans="1:2" ht="16.149999999999999" customHeight="1" x14ac:dyDescent="0.25">
      <c r="A5971" s="553">
        <v>39531</v>
      </c>
      <c r="B5971" s="554">
        <v>1815.65</v>
      </c>
    </row>
    <row r="5972" spans="1:2" ht="16.149999999999999" customHeight="1" x14ac:dyDescent="0.25">
      <c r="A5972" s="553">
        <v>39532</v>
      </c>
      <c r="B5972" s="555">
        <v>1815.65</v>
      </c>
    </row>
    <row r="5973" spans="1:2" ht="16.149999999999999" customHeight="1" x14ac:dyDescent="0.25">
      <c r="A5973" s="553">
        <v>39533</v>
      </c>
      <c r="B5973" s="554">
        <v>1835.01</v>
      </c>
    </row>
    <row r="5974" spans="1:2" ht="16.149999999999999" customHeight="1" x14ac:dyDescent="0.25">
      <c r="A5974" s="553">
        <v>39534</v>
      </c>
      <c r="B5974" s="555">
        <v>1821.31</v>
      </c>
    </row>
    <row r="5975" spans="1:2" ht="16.149999999999999" customHeight="1" x14ac:dyDescent="0.25">
      <c r="A5975" s="553">
        <v>39535</v>
      </c>
      <c r="B5975" s="554">
        <v>1810.68</v>
      </c>
    </row>
    <row r="5976" spans="1:2" ht="16.149999999999999" customHeight="1" x14ac:dyDescent="0.25">
      <c r="A5976" s="553">
        <v>39536</v>
      </c>
      <c r="B5976" s="555">
        <v>1821.6</v>
      </c>
    </row>
    <row r="5977" spans="1:2" ht="16.149999999999999" customHeight="1" x14ac:dyDescent="0.25">
      <c r="A5977" s="553">
        <v>39537</v>
      </c>
      <c r="B5977" s="554">
        <v>1821.6</v>
      </c>
    </row>
    <row r="5978" spans="1:2" ht="16.149999999999999" customHeight="1" x14ac:dyDescent="0.25">
      <c r="A5978" s="553">
        <v>39538</v>
      </c>
      <c r="B5978" s="555">
        <v>1821.6</v>
      </c>
    </row>
    <row r="5979" spans="1:2" ht="16.149999999999999" customHeight="1" x14ac:dyDescent="0.25">
      <c r="A5979" s="553">
        <v>39539</v>
      </c>
      <c r="B5979" s="554">
        <v>1834.96</v>
      </c>
    </row>
    <row r="5980" spans="1:2" ht="16.149999999999999" customHeight="1" x14ac:dyDescent="0.25">
      <c r="A5980" s="553">
        <v>39540</v>
      </c>
      <c r="B5980" s="555">
        <v>1827.94</v>
      </c>
    </row>
    <row r="5981" spans="1:2" ht="16.149999999999999" customHeight="1" x14ac:dyDescent="0.25">
      <c r="A5981" s="553">
        <v>39541</v>
      </c>
      <c r="B5981" s="554">
        <v>1826.34</v>
      </c>
    </row>
    <row r="5982" spans="1:2" ht="16.149999999999999" customHeight="1" x14ac:dyDescent="0.25">
      <c r="A5982" s="553">
        <v>39542</v>
      </c>
      <c r="B5982" s="555">
        <v>1824.39</v>
      </c>
    </row>
    <row r="5983" spans="1:2" ht="16.149999999999999" customHeight="1" x14ac:dyDescent="0.25">
      <c r="A5983" s="553">
        <v>39543</v>
      </c>
      <c r="B5983" s="554">
        <v>1816.28</v>
      </c>
    </row>
    <row r="5984" spans="1:2" ht="16.149999999999999" customHeight="1" x14ac:dyDescent="0.25">
      <c r="A5984" s="553">
        <v>39544</v>
      </c>
      <c r="B5984" s="555">
        <v>1816.28</v>
      </c>
    </row>
    <row r="5985" spans="1:2" ht="16.149999999999999" customHeight="1" x14ac:dyDescent="0.25">
      <c r="A5985" s="553">
        <v>39545</v>
      </c>
      <c r="B5985" s="554">
        <v>1816.28</v>
      </c>
    </row>
    <row r="5986" spans="1:2" ht="16.149999999999999" customHeight="1" x14ac:dyDescent="0.25">
      <c r="A5986" s="553">
        <v>39546</v>
      </c>
      <c r="B5986" s="555">
        <v>1811.23</v>
      </c>
    </row>
    <row r="5987" spans="1:2" ht="16.149999999999999" customHeight="1" x14ac:dyDescent="0.25">
      <c r="A5987" s="553">
        <v>39547</v>
      </c>
      <c r="B5987" s="554">
        <v>1812.85</v>
      </c>
    </row>
    <row r="5988" spans="1:2" ht="16.149999999999999" customHeight="1" x14ac:dyDescent="0.25">
      <c r="A5988" s="553">
        <v>39548</v>
      </c>
      <c r="B5988" s="555">
        <v>1799.07</v>
      </c>
    </row>
    <row r="5989" spans="1:2" ht="16.149999999999999" customHeight="1" x14ac:dyDescent="0.25">
      <c r="A5989" s="553">
        <v>39549</v>
      </c>
      <c r="B5989" s="554">
        <v>1791.63</v>
      </c>
    </row>
    <row r="5990" spans="1:2" ht="16.149999999999999" customHeight="1" x14ac:dyDescent="0.25">
      <c r="A5990" s="553">
        <v>39550</v>
      </c>
      <c r="B5990" s="555">
        <v>1792.49</v>
      </c>
    </row>
    <row r="5991" spans="1:2" ht="16.149999999999999" customHeight="1" x14ac:dyDescent="0.25">
      <c r="A5991" s="553">
        <v>39551</v>
      </c>
      <c r="B5991" s="554">
        <v>1792.49</v>
      </c>
    </row>
    <row r="5992" spans="1:2" ht="16.149999999999999" customHeight="1" x14ac:dyDescent="0.25">
      <c r="A5992" s="553">
        <v>39552</v>
      </c>
      <c r="B5992" s="555">
        <v>1792.49</v>
      </c>
    </row>
    <row r="5993" spans="1:2" ht="16.149999999999999" customHeight="1" x14ac:dyDescent="0.25">
      <c r="A5993" s="553">
        <v>39553</v>
      </c>
      <c r="B5993" s="554">
        <v>1792.69</v>
      </c>
    </row>
    <row r="5994" spans="1:2" ht="16.149999999999999" customHeight="1" x14ac:dyDescent="0.25">
      <c r="A5994" s="553">
        <v>39554</v>
      </c>
      <c r="B5994" s="555">
        <v>1797.89</v>
      </c>
    </row>
    <row r="5995" spans="1:2" ht="16.149999999999999" customHeight="1" x14ac:dyDescent="0.25">
      <c r="A5995" s="553">
        <v>39555</v>
      </c>
      <c r="B5995" s="554">
        <v>1798.89</v>
      </c>
    </row>
    <row r="5996" spans="1:2" ht="16.149999999999999" customHeight="1" x14ac:dyDescent="0.25">
      <c r="A5996" s="553">
        <v>39556</v>
      </c>
      <c r="B5996" s="555">
        <v>1792.87</v>
      </c>
    </row>
    <row r="5997" spans="1:2" ht="16.149999999999999" customHeight="1" x14ac:dyDescent="0.25">
      <c r="A5997" s="553">
        <v>39557</v>
      </c>
      <c r="B5997" s="554">
        <v>1785.17</v>
      </c>
    </row>
    <row r="5998" spans="1:2" ht="16.149999999999999" customHeight="1" x14ac:dyDescent="0.25">
      <c r="A5998" s="553">
        <v>39558</v>
      </c>
      <c r="B5998" s="555">
        <v>1785.17</v>
      </c>
    </row>
    <row r="5999" spans="1:2" ht="16.149999999999999" customHeight="1" x14ac:dyDescent="0.25">
      <c r="A5999" s="553">
        <v>39559</v>
      </c>
      <c r="B5999" s="554">
        <v>1785.17</v>
      </c>
    </row>
    <row r="6000" spans="1:2" ht="16.149999999999999" customHeight="1" x14ac:dyDescent="0.25">
      <c r="A6000" s="553">
        <v>39560</v>
      </c>
      <c r="B6000" s="555">
        <v>1780.79</v>
      </c>
    </row>
    <row r="6001" spans="1:2" ht="16.149999999999999" customHeight="1" x14ac:dyDescent="0.25">
      <c r="A6001" s="553">
        <v>39561</v>
      </c>
      <c r="B6001" s="554">
        <v>1775.08</v>
      </c>
    </row>
    <row r="6002" spans="1:2" ht="16.149999999999999" customHeight="1" x14ac:dyDescent="0.25">
      <c r="A6002" s="553">
        <v>39562</v>
      </c>
      <c r="B6002" s="555">
        <v>1765.3</v>
      </c>
    </row>
    <row r="6003" spans="1:2" ht="16.149999999999999" customHeight="1" x14ac:dyDescent="0.25">
      <c r="A6003" s="553">
        <v>39563</v>
      </c>
      <c r="B6003" s="554">
        <v>1765.75</v>
      </c>
    </row>
    <row r="6004" spans="1:2" ht="16.149999999999999" customHeight="1" x14ac:dyDescent="0.25">
      <c r="A6004" s="553">
        <v>39564</v>
      </c>
      <c r="B6004" s="555">
        <v>1775.22</v>
      </c>
    </row>
    <row r="6005" spans="1:2" ht="16.149999999999999" customHeight="1" x14ac:dyDescent="0.25">
      <c r="A6005" s="553">
        <v>39565</v>
      </c>
      <c r="B6005" s="554">
        <v>1775.22</v>
      </c>
    </row>
    <row r="6006" spans="1:2" ht="16.149999999999999" customHeight="1" x14ac:dyDescent="0.25">
      <c r="A6006" s="553">
        <v>39566</v>
      </c>
      <c r="B6006" s="555">
        <v>1775.22</v>
      </c>
    </row>
    <row r="6007" spans="1:2" ht="16.149999999999999" customHeight="1" x14ac:dyDescent="0.25">
      <c r="A6007" s="553">
        <v>39567</v>
      </c>
      <c r="B6007" s="554">
        <v>1767.73</v>
      </c>
    </row>
    <row r="6008" spans="1:2" ht="16.149999999999999" customHeight="1" x14ac:dyDescent="0.25">
      <c r="A6008" s="553">
        <v>39568</v>
      </c>
      <c r="B6008" s="555">
        <v>1780.21</v>
      </c>
    </row>
    <row r="6009" spans="1:2" ht="16.149999999999999" customHeight="1" x14ac:dyDescent="0.25">
      <c r="A6009" s="553">
        <v>39569</v>
      </c>
      <c r="B6009" s="554">
        <v>1767.27</v>
      </c>
    </row>
    <row r="6010" spans="1:2" ht="16.149999999999999" customHeight="1" x14ac:dyDescent="0.25">
      <c r="A6010" s="553">
        <v>39570</v>
      </c>
      <c r="B6010" s="555">
        <v>1767.27</v>
      </c>
    </row>
    <row r="6011" spans="1:2" ht="16.149999999999999" customHeight="1" x14ac:dyDescent="0.25">
      <c r="A6011" s="553">
        <v>39571</v>
      </c>
      <c r="B6011" s="554">
        <v>1756.25</v>
      </c>
    </row>
    <row r="6012" spans="1:2" ht="16.149999999999999" customHeight="1" x14ac:dyDescent="0.25">
      <c r="A6012" s="553">
        <v>39572</v>
      </c>
      <c r="B6012" s="555">
        <v>1756.25</v>
      </c>
    </row>
    <row r="6013" spans="1:2" ht="16.149999999999999" customHeight="1" x14ac:dyDescent="0.25">
      <c r="A6013" s="553">
        <v>39573</v>
      </c>
      <c r="B6013" s="554">
        <v>1756.25</v>
      </c>
    </row>
    <row r="6014" spans="1:2" ht="16.149999999999999" customHeight="1" x14ac:dyDescent="0.25">
      <c r="A6014" s="553">
        <v>39574</v>
      </c>
      <c r="B6014" s="555">
        <v>1756.25</v>
      </c>
    </row>
    <row r="6015" spans="1:2" ht="16.149999999999999" customHeight="1" x14ac:dyDescent="0.25">
      <c r="A6015" s="553">
        <v>39575</v>
      </c>
      <c r="B6015" s="554">
        <v>1769.32</v>
      </c>
    </row>
    <row r="6016" spans="1:2" ht="16.149999999999999" customHeight="1" x14ac:dyDescent="0.25">
      <c r="A6016" s="553">
        <v>39576</v>
      </c>
      <c r="B6016" s="555">
        <v>1787.62</v>
      </c>
    </row>
    <row r="6017" spans="1:2" ht="16.149999999999999" customHeight="1" x14ac:dyDescent="0.25">
      <c r="A6017" s="553">
        <v>39577</v>
      </c>
      <c r="B6017" s="554">
        <v>1793.13</v>
      </c>
    </row>
    <row r="6018" spans="1:2" ht="16.149999999999999" customHeight="1" x14ac:dyDescent="0.25">
      <c r="A6018" s="553">
        <v>39578</v>
      </c>
      <c r="B6018" s="555">
        <v>1781.79</v>
      </c>
    </row>
    <row r="6019" spans="1:2" ht="16.149999999999999" customHeight="1" x14ac:dyDescent="0.25">
      <c r="A6019" s="553">
        <v>39579</v>
      </c>
      <c r="B6019" s="554">
        <v>1781.79</v>
      </c>
    </row>
    <row r="6020" spans="1:2" ht="16.149999999999999" customHeight="1" x14ac:dyDescent="0.25">
      <c r="A6020" s="553">
        <v>39580</v>
      </c>
      <c r="B6020" s="555">
        <v>1781.79</v>
      </c>
    </row>
    <row r="6021" spans="1:2" ht="16.149999999999999" customHeight="1" x14ac:dyDescent="0.25">
      <c r="A6021" s="553">
        <v>39581</v>
      </c>
      <c r="B6021" s="554">
        <v>1781.29</v>
      </c>
    </row>
    <row r="6022" spans="1:2" ht="16.149999999999999" customHeight="1" x14ac:dyDescent="0.25">
      <c r="A6022" s="553">
        <v>39582</v>
      </c>
      <c r="B6022" s="555">
        <v>1780.01</v>
      </c>
    </row>
    <row r="6023" spans="1:2" ht="16.149999999999999" customHeight="1" x14ac:dyDescent="0.25">
      <c r="A6023" s="553">
        <v>39583</v>
      </c>
      <c r="B6023" s="554">
        <v>1787.65</v>
      </c>
    </row>
    <row r="6024" spans="1:2" ht="16.149999999999999" customHeight="1" x14ac:dyDescent="0.25">
      <c r="A6024" s="553">
        <v>39584</v>
      </c>
      <c r="B6024" s="555">
        <v>1792.94</v>
      </c>
    </row>
    <row r="6025" spans="1:2" ht="16.149999999999999" customHeight="1" x14ac:dyDescent="0.25">
      <c r="A6025" s="553">
        <v>39585</v>
      </c>
      <c r="B6025" s="554">
        <v>1785.04</v>
      </c>
    </row>
    <row r="6026" spans="1:2" ht="16.149999999999999" customHeight="1" x14ac:dyDescent="0.25">
      <c r="A6026" s="553">
        <v>39586</v>
      </c>
      <c r="B6026" s="555">
        <v>1785.04</v>
      </c>
    </row>
    <row r="6027" spans="1:2" ht="16.149999999999999" customHeight="1" x14ac:dyDescent="0.25">
      <c r="A6027" s="553">
        <v>39587</v>
      </c>
      <c r="B6027" s="554">
        <v>1785.04</v>
      </c>
    </row>
    <row r="6028" spans="1:2" ht="16.149999999999999" customHeight="1" x14ac:dyDescent="0.25">
      <c r="A6028" s="553">
        <v>39588</v>
      </c>
      <c r="B6028" s="555">
        <v>1779.35</v>
      </c>
    </row>
    <row r="6029" spans="1:2" ht="16.149999999999999" customHeight="1" x14ac:dyDescent="0.25">
      <c r="A6029" s="553">
        <v>39589</v>
      </c>
      <c r="B6029" s="554">
        <v>1787.59</v>
      </c>
    </row>
    <row r="6030" spans="1:2" ht="16.149999999999999" customHeight="1" x14ac:dyDescent="0.25">
      <c r="A6030" s="553">
        <v>39590</v>
      </c>
      <c r="B6030" s="555">
        <v>1779.48</v>
      </c>
    </row>
    <row r="6031" spans="1:2" ht="16.149999999999999" customHeight="1" x14ac:dyDescent="0.25">
      <c r="A6031" s="553">
        <v>39591</v>
      </c>
      <c r="B6031" s="554">
        <v>1779.59</v>
      </c>
    </row>
    <row r="6032" spans="1:2" ht="16.149999999999999" customHeight="1" x14ac:dyDescent="0.25">
      <c r="A6032" s="553">
        <v>39592</v>
      </c>
      <c r="B6032" s="555">
        <v>1777.98</v>
      </c>
    </row>
    <row r="6033" spans="1:2" ht="16.149999999999999" customHeight="1" x14ac:dyDescent="0.25">
      <c r="A6033" s="553">
        <v>39593</v>
      </c>
      <c r="B6033" s="554">
        <v>1777.98</v>
      </c>
    </row>
    <row r="6034" spans="1:2" ht="16.149999999999999" customHeight="1" x14ac:dyDescent="0.25">
      <c r="A6034" s="553">
        <v>39594</v>
      </c>
      <c r="B6034" s="555">
        <v>1777.98</v>
      </c>
    </row>
    <row r="6035" spans="1:2" ht="16.149999999999999" customHeight="1" x14ac:dyDescent="0.25">
      <c r="A6035" s="553">
        <v>39595</v>
      </c>
      <c r="B6035" s="554">
        <v>1777.98</v>
      </c>
    </row>
    <row r="6036" spans="1:2" ht="16.149999999999999" customHeight="1" x14ac:dyDescent="0.25">
      <c r="A6036" s="553">
        <v>39596</v>
      </c>
      <c r="B6036" s="555">
        <v>1772.55</v>
      </c>
    </row>
    <row r="6037" spans="1:2" ht="16.149999999999999" customHeight="1" x14ac:dyDescent="0.25">
      <c r="A6037" s="553">
        <v>39597</v>
      </c>
      <c r="B6037" s="554">
        <v>1767.41</v>
      </c>
    </row>
    <row r="6038" spans="1:2" ht="16.149999999999999" customHeight="1" x14ac:dyDescent="0.25">
      <c r="A6038" s="553">
        <v>39598</v>
      </c>
      <c r="B6038" s="555">
        <v>1755.95</v>
      </c>
    </row>
    <row r="6039" spans="1:2" ht="16.149999999999999" customHeight="1" x14ac:dyDescent="0.25">
      <c r="A6039" s="553">
        <v>39599</v>
      </c>
      <c r="B6039" s="554">
        <v>1744.01</v>
      </c>
    </row>
    <row r="6040" spans="1:2" ht="16.149999999999999" customHeight="1" x14ac:dyDescent="0.25">
      <c r="A6040" s="553">
        <v>39600</v>
      </c>
      <c r="B6040" s="555">
        <v>1744.01</v>
      </c>
    </row>
    <row r="6041" spans="1:2" ht="16.149999999999999" customHeight="1" x14ac:dyDescent="0.25">
      <c r="A6041" s="553">
        <v>39601</v>
      </c>
      <c r="B6041" s="554">
        <v>1744.01</v>
      </c>
    </row>
    <row r="6042" spans="1:2" ht="16.149999999999999" customHeight="1" x14ac:dyDescent="0.25">
      <c r="A6042" s="553">
        <v>39602</v>
      </c>
      <c r="B6042" s="555">
        <v>1744.01</v>
      </c>
    </row>
    <row r="6043" spans="1:2" ht="16.149999999999999" customHeight="1" x14ac:dyDescent="0.25">
      <c r="A6043" s="553">
        <v>39603</v>
      </c>
      <c r="B6043" s="554">
        <v>1730.61</v>
      </c>
    </row>
    <row r="6044" spans="1:2" ht="16.149999999999999" customHeight="1" x14ac:dyDescent="0.25">
      <c r="A6044" s="553">
        <v>39604</v>
      </c>
      <c r="B6044" s="555">
        <v>1728.76</v>
      </c>
    </row>
    <row r="6045" spans="1:2" ht="16.149999999999999" customHeight="1" x14ac:dyDescent="0.25">
      <c r="A6045" s="553">
        <v>39605</v>
      </c>
      <c r="B6045" s="554">
        <v>1709.95</v>
      </c>
    </row>
    <row r="6046" spans="1:2" ht="16.149999999999999" customHeight="1" x14ac:dyDescent="0.25">
      <c r="A6046" s="553">
        <v>39606</v>
      </c>
      <c r="B6046" s="555">
        <v>1702.44</v>
      </c>
    </row>
    <row r="6047" spans="1:2" ht="16.149999999999999" customHeight="1" x14ac:dyDescent="0.25">
      <c r="A6047" s="553">
        <v>39607</v>
      </c>
      <c r="B6047" s="554">
        <v>1702.44</v>
      </c>
    </row>
    <row r="6048" spans="1:2" ht="16.149999999999999" customHeight="1" x14ac:dyDescent="0.25">
      <c r="A6048" s="553">
        <v>39608</v>
      </c>
      <c r="B6048" s="555">
        <v>1702.44</v>
      </c>
    </row>
    <row r="6049" spans="1:2" ht="16.149999999999999" customHeight="1" x14ac:dyDescent="0.25">
      <c r="A6049" s="553">
        <v>39609</v>
      </c>
      <c r="B6049" s="554">
        <v>1687.13</v>
      </c>
    </row>
    <row r="6050" spans="1:2" ht="16.149999999999999" customHeight="1" x14ac:dyDescent="0.25">
      <c r="A6050" s="553">
        <v>39610</v>
      </c>
      <c r="B6050" s="555">
        <v>1696.79</v>
      </c>
    </row>
    <row r="6051" spans="1:2" ht="16.149999999999999" customHeight="1" x14ac:dyDescent="0.25">
      <c r="A6051" s="553">
        <v>39611</v>
      </c>
      <c r="B6051" s="554">
        <v>1700.94</v>
      </c>
    </row>
    <row r="6052" spans="1:2" ht="16.149999999999999" customHeight="1" x14ac:dyDescent="0.25">
      <c r="A6052" s="553">
        <v>39612</v>
      </c>
      <c r="B6052" s="555">
        <v>1705.35</v>
      </c>
    </row>
    <row r="6053" spans="1:2" ht="16.149999999999999" customHeight="1" x14ac:dyDescent="0.25">
      <c r="A6053" s="553">
        <v>39613</v>
      </c>
      <c r="B6053" s="554">
        <v>1707.87</v>
      </c>
    </row>
    <row r="6054" spans="1:2" ht="16.149999999999999" customHeight="1" x14ac:dyDescent="0.25">
      <c r="A6054" s="553">
        <v>39614</v>
      </c>
      <c r="B6054" s="555">
        <v>1707.87</v>
      </c>
    </row>
    <row r="6055" spans="1:2" ht="16.149999999999999" customHeight="1" x14ac:dyDescent="0.25">
      <c r="A6055" s="553">
        <v>39615</v>
      </c>
      <c r="B6055" s="554">
        <v>1707.87</v>
      </c>
    </row>
    <row r="6056" spans="1:2" ht="16.149999999999999" customHeight="1" x14ac:dyDescent="0.25">
      <c r="A6056" s="553">
        <v>39616</v>
      </c>
      <c r="B6056" s="555">
        <v>1684.52</v>
      </c>
    </row>
    <row r="6057" spans="1:2" ht="16.149999999999999" customHeight="1" x14ac:dyDescent="0.25">
      <c r="A6057" s="553">
        <v>39617</v>
      </c>
      <c r="B6057" s="554">
        <v>1655.42</v>
      </c>
    </row>
    <row r="6058" spans="1:2" ht="16.149999999999999" customHeight="1" x14ac:dyDescent="0.25">
      <c r="A6058" s="553">
        <v>39618</v>
      </c>
      <c r="B6058" s="555">
        <v>1652.41</v>
      </c>
    </row>
    <row r="6059" spans="1:2" ht="16.149999999999999" customHeight="1" x14ac:dyDescent="0.25">
      <c r="A6059" s="553">
        <v>39619</v>
      </c>
      <c r="B6059" s="554">
        <v>1670.31</v>
      </c>
    </row>
    <row r="6060" spans="1:2" ht="16.149999999999999" customHeight="1" x14ac:dyDescent="0.25">
      <c r="A6060" s="553">
        <v>39620</v>
      </c>
      <c r="B6060" s="555">
        <v>1678.82</v>
      </c>
    </row>
    <row r="6061" spans="1:2" ht="16.149999999999999" customHeight="1" x14ac:dyDescent="0.25">
      <c r="A6061" s="553">
        <v>39621</v>
      </c>
      <c r="B6061" s="554">
        <v>1678.82</v>
      </c>
    </row>
    <row r="6062" spans="1:2" ht="16.149999999999999" customHeight="1" x14ac:dyDescent="0.25">
      <c r="A6062" s="553">
        <v>39622</v>
      </c>
      <c r="B6062" s="555">
        <v>1678.82</v>
      </c>
    </row>
    <row r="6063" spans="1:2" ht="16.149999999999999" customHeight="1" x14ac:dyDescent="0.25">
      <c r="A6063" s="553">
        <v>39623</v>
      </c>
      <c r="B6063" s="554">
        <v>1713.63</v>
      </c>
    </row>
    <row r="6064" spans="1:2" ht="16.149999999999999" customHeight="1" x14ac:dyDescent="0.25">
      <c r="A6064" s="553">
        <v>39624</v>
      </c>
      <c r="B6064" s="555">
        <v>1748.04</v>
      </c>
    </row>
    <row r="6065" spans="1:2" ht="16.149999999999999" customHeight="1" x14ac:dyDescent="0.25">
      <c r="A6065" s="553">
        <v>39625</v>
      </c>
      <c r="B6065" s="554">
        <v>1783.44</v>
      </c>
    </row>
    <row r="6066" spans="1:2" ht="16.149999999999999" customHeight="1" x14ac:dyDescent="0.25">
      <c r="A6066" s="553">
        <v>39626</v>
      </c>
      <c r="B6066" s="555">
        <v>1832.81</v>
      </c>
    </row>
    <row r="6067" spans="1:2" ht="16.149999999999999" customHeight="1" x14ac:dyDescent="0.25">
      <c r="A6067" s="553">
        <v>39627</v>
      </c>
      <c r="B6067" s="554">
        <v>1923.02</v>
      </c>
    </row>
    <row r="6068" spans="1:2" ht="16.149999999999999" customHeight="1" x14ac:dyDescent="0.25">
      <c r="A6068" s="553">
        <v>39628</v>
      </c>
      <c r="B6068" s="555">
        <v>1923.02</v>
      </c>
    </row>
    <row r="6069" spans="1:2" ht="16.149999999999999" customHeight="1" x14ac:dyDescent="0.25">
      <c r="A6069" s="553">
        <v>39629</v>
      </c>
      <c r="B6069" s="554">
        <v>1923.02</v>
      </c>
    </row>
    <row r="6070" spans="1:2" ht="16.149999999999999" customHeight="1" x14ac:dyDescent="0.25">
      <c r="A6070" s="553">
        <v>39630</v>
      </c>
      <c r="B6070" s="555">
        <v>1923.02</v>
      </c>
    </row>
    <row r="6071" spans="1:2" ht="16.149999999999999" customHeight="1" x14ac:dyDescent="0.25">
      <c r="A6071" s="553">
        <v>39631</v>
      </c>
      <c r="B6071" s="554">
        <v>1915.44</v>
      </c>
    </row>
    <row r="6072" spans="1:2" ht="16.149999999999999" customHeight="1" x14ac:dyDescent="0.25">
      <c r="A6072" s="553">
        <v>39632</v>
      </c>
      <c r="B6072" s="555">
        <v>1818.6</v>
      </c>
    </row>
    <row r="6073" spans="1:2" ht="16.149999999999999" customHeight="1" x14ac:dyDescent="0.25">
      <c r="A6073" s="553">
        <v>39633</v>
      </c>
      <c r="B6073" s="554">
        <v>1748.43</v>
      </c>
    </row>
    <row r="6074" spans="1:2" ht="16.149999999999999" customHeight="1" x14ac:dyDescent="0.25">
      <c r="A6074" s="553">
        <v>39634</v>
      </c>
      <c r="B6074" s="555">
        <v>1748.43</v>
      </c>
    </row>
    <row r="6075" spans="1:2" ht="16.149999999999999" customHeight="1" x14ac:dyDescent="0.25">
      <c r="A6075" s="553">
        <v>39635</v>
      </c>
      <c r="B6075" s="554">
        <v>1748.43</v>
      </c>
    </row>
    <row r="6076" spans="1:2" ht="16.149999999999999" customHeight="1" x14ac:dyDescent="0.25">
      <c r="A6076" s="553">
        <v>39636</v>
      </c>
      <c r="B6076" s="555">
        <v>1748.43</v>
      </c>
    </row>
    <row r="6077" spans="1:2" ht="16.149999999999999" customHeight="1" x14ac:dyDescent="0.25">
      <c r="A6077" s="553">
        <v>39637</v>
      </c>
      <c r="B6077" s="554">
        <v>1719.48</v>
      </c>
    </row>
    <row r="6078" spans="1:2" ht="16.149999999999999" customHeight="1" x14ac:dyDescent="0.25">
      <c r="A6078" s="553">
        <v>39638</v>
      </c>
      <c r="B6078" s="555">
        <v>1736.49</v>
      </c>
    </row>
    <row r="6079" spans="1:2" ht="16.149999999999999" customHeight="1" x14ac:dyDescent="0.25">
      <c r="A6079" s="553">
        <v>39639</v>
      </c>
      <c r="B6079" s="554">
        <v>1728.74</v>
      </c>
    </row>
    <row r="6080" spans="1:2" ht="16.149999999999999" customHeight="1" x14ac:dyDescent="0.25">
      <c r="A6080" s="553">
        <v>39640</v>
      </c>
      <c r="B6080" s="555">
        <v>1768.09</v>
      </c>
    </row>
    <row r="6081" spans="1:2" ht="16.149999999999999" customHeight="1" x14ac:dyDescent="0.25">
      <c r="A6081" s="553">
        <v>39641</v>
      </c>
      <c r="B6081" s="554">
        <v>1778.8</v>
      </c>
    </row>
    <row r="6082" spans="1:2" ht="16.149999999999999" customHeight="1" x14ac:dyDescent="0.25">
      <c r="A6082" s="553">
        <v>39642</v>
      </c>
      <c r="B6082" s="555">
        <v>1778.8</v>
      </c>
    </row>
    <row r="6083" spans="1:2" ht="16.149999999999999" customHeight="1" x14ac:dyDescent="0.25">
      <c r="A6083" s="553">
        <v>39643</v>
      </c>
      <c r="B6083" s="554">
        <v>1778.8</v>
      </c>
    </row>
    <row r="6084" spans="1:2" ht="16.149999999999999" customHeight="1" x14ac:dyDescent="0.25">
      <c r="A6084" s="553">
        <v>39644</v>
      </c>
      <c r="B6084" s="555">
        <v>1753.51</v>
      </c>
    </row>
    <row r="6085" spans="1:2" ht="16.149999999999999" customHeight="1" x14ac:dyDescent="0.25">
      <c r="A6085" s="553">
        <v>39645</v>
      </c>
      <c r="B6085" s="554">
        <v>1777.17</v>
      </c>
    </row>
    <row r="6086" spans="1:2" ht="16.149999999999999" customHeight="1" x14ac:dyDescent="0.25">
      <c r="A6086" s="553">
        <v>39646</v>
      </c>
      <c r="B6086" s="555">
        <v>1768.53</v>
      </c>
    </row>
    <row r="6087" spans="1:2" ht="16.149999999999999" customHeight="1" x14ac:dyDescent="0.25">
      <c r="A6087" s="553">
        <v>39647</v>
      </c>
      <c r="B6087" s="554">
        <v>1757.79</v>
      </c>
    </row>
    <row r="6088" spans="1:2" ht="16.149999999999999" customHeight="1" x14ac:dyDescent="0.25">
      <c r="A6088" s="553">
        <v>39648</v>
      </c>
      <c r="B6088" s="555">
        <v>1788.24</v>
      </c>
    </row>
    <row r="6089" spans="1:2" ht="16.149999999999999" customHeight="1" x14ac:dyDescent="0.25">
      <c r="A6089" s="553">
        <v>39649</v>
      </c>
      <c r="B6089" s="554">
        <v>1788.24</v>
      </c>
    </row>
    <row r="6090" spans="1:2" ht="16.149999999999999" customHeight="1" x14ac:dyDescent="0.25">
      <c r="A6090" s="553">
        <v>39650</v>
      </c>
      <c r="B6090" s="555">
        <v>1788.24</v>
      </c>
    </row>
    <row r="6091" spans="1:2" ht="16.149999999999999" customHeight="1" x14ac:dyDescent="0.25">
      <c r="A6091" s="553">
        <v>39651</v>
      </c>
      <c r="B6091" s="554">
        <v>1802.01</v>
      </c>
    </row>
    <row r="6092" spans="1:2" ht="16.149999999999999" customHeight="1" x14ac:dyDescent="0.25">
      <c r="A6092" s="553">
        <v>39652</v>
      </c>
      <c r="B6092" s="555">
        <v>1797.43</v>
      </c>
    </row>
    <row r="6093" spans="1:2" ht="16.149999999999999" customHeight="1" x14ac:dyDescent="0.25">
      <c r="A6093" s="553">
        <v>39653</v>
      </c>
      <c r="B6093" s="554">
        <v>1772.25</v>
      </c>
    </row>
    <row r="6094" spans="1:2" ht="16.149999999999999" customHeight="1" x14ac:dyDescent="0.25">
      <c r="A6094" s="553">
        <v>39654</v>
      </c>
      <c r="B6094" s="555">
        <v>1777.1</v>
      </c>
    </row>
    <row r="6095" spans="1:2" ht="16.149999999999999" customHeight="1" x14ac:dyDescent="0.25">
      <c r="A6095" s="553">
        <v>39655</v>
      </c>
      <c r="B6095" s="554">
        <v>1785.17</v>
      </c>
    </row>
    <row r="6096" spans="1:2" ht="16.149999999999999" customHeight="1" x14ac:dyDescent="0.25">
      <c r="A6096" s="553">
        <v>39656</v>
      </c>
      <c r="B6096" s="555">
        <v>1785.17</v>
      </c>
    </row>
    <row r="6097" spans="1:2" ht="16.149999999999999" customHeight="1" x14ac:dyDescent="0.25">
      <c r="A6097" s="553">
        <v>39657</v>
      </c>
      <c r="B6097" s="554">
        <v>1785.17</v>
      </c>
    </row>
    <row r="6098" spans="1:2" ht="16.149999999999999" customHeight="1" x14ac:dyDescent="0.25">
      <c r="A6098" s="553">
        <v>39658</v>
      </c>
      <c r="B6098" s="555">
        <v>1764.48</v>
      </c>
    </row>
    <row r="6099" spans="1:2" ht="16.149999999999999" customHeight="1" x14ac:dyDescent="0.25">
      <c r="A6099" s="553">
        <v>39659</v>
      </c>
      <c r="B6099" s="554">
        <v>1789.68</v>
      </c>
    </row>
    <row r="6100" spans="1:2" ht="16.149999999999999" customHeight="1" x14ac:dyDescent="0.25">
      <c r="A6100" s="553">
        <v>39660</v>
      </c>
      <c r="B6100" s="555">
        <v>1792.24</v>
      </c>
    </row>
    <row r="6101" spans="1:2" ht="16.149999999999999" customHeight="1" x14ac:dyDescent="0.25">
      <c r="A6101" s="553">
        <v>39661</v>
      </c>
      <c r="B6101" s="554">
        <v>1800.54</v>
      </c>
    </row>
    <row r="6102" spans="1:2" ht="16.149999999999999" customHeight="1" x14ac:dyDescent="0.25">
      <c r="A6102" s="553">
        <v>39662</v>
      </c>
      <c r="B6102" s="555">
        <v>1779.97</v>
      </c>
    </row>
    <row r="6103" spans="1:2" ht="16.149999999999999" customHeight="1" x14ac:dyDescent="0.25">
      <c r="A6103" s="553">
        <v>39663</v>
      </c>
      <c r="B6103" s="554">
        <v>1779.97</v>
      </c>
    </row>
    <row r="6104" spans="1:2" ht="16.149999999999999" customHeight="1" x14ac:dyDescent="0.25">
      <c r="A6104" s="553">
        <v>39664</v>
      </c>
      <c r="B6104" s="555">
        <v>1779.97</v>
      </c>
    </row>
    <row r="6105" spans="1:2" ht="16.149999999999999" customHeight="1" x14ac:dyDescent="0.25">
      <c r="A6105" s="553">
        <v>39665</v>
      </c>
      <c r="B6105" s="554">
        <v>1771.31</v>
      </c>
    </row>
    <row r="6106" spans="1:2" ht="16.149999999999999" customHeight="1" x14ac:dyDescent="0.25">
      <c r="A6106" s="553">
        <v>39666</v>
      </c>
      <c r="B6106" s="555">
        <v>1772.16</v>
      </c>
    </row>
    <row r="6107" spans="1:2" ht="16.149999999999999" customHeight="1" x14ac:dyDescent="0.25">
      <c r="A6107" s="553">
        <v>39667</v>
      </c>
      <c r="B6107" s="554">
        <v>1782.92</v>
      </c>
    </row>
    <row r="6108" spans="1:2" ht="16.149999999999999" customHeight="1" x14ac:dyDescent="0.25">
      <c r="A6108" s="553">
        <v>39668</v>
      </c>
      <c r="B6108" s="555">
        <v>1782.92</v>
      </c>
    </row>
    <row r="6109" spans="1:2" ht="16.149999999999999" customHeight="1" x14ac:dyDescent="0.25">
      <c r="A6109" s="553">
        <v>39669</v>
      </c>
      <c r="B6109" s="554">
        <v>1816.25</v>
      </c>
    </row>
    <row r="6110" spans="1:2" ht="16.149999999999999" customHeight="1" x14ac:dyDescent="0.25">
      <c r="A6110" s="553">
        <v>39670</v>
      </c>
      <c r="B6110" s="555">
        <v>1816.25</v>
      </c>
    </row>
    <row r="6111" spans="1:2" ht="16.149999999999999" customHeight="1" x14ac:dyDescent="0.25">
      <c r="A6111" s="553">
        <v>39671</v>
      </c>
      <c r="B6111" s="554">
        <v>1816.25</v>
      </c>
    </row>
    <row r="6112" spans="1:2" ht="16.149999999999999" customHeight="1" x14ac:dyDescent="0.25">
      <c r="A6112" s="553">
        <v>39672</v>
      </c>
      <c r="B6112" s="555">
        <v>1821.76</v>
      </c>
    </row>
    <row r="6113" spans="1:2" ht="16.149999999999999" customHeight="1" x14ac:dyDescent="0.25">
      <c r="A6113" s="553">
        <v>39673</v>
      </c>
      <c r="B6113" s="554">
        <v>1836.25</v>
      </c>
    </row>
    <row r="6114" spans="1:2" ht="16.149999999999999" customHeight="1" x14ac:dyDescent="0.25">
      <c r="A6114" s="553">
        <v>39674</v>
      </c>
      <c r="B6114" s="555">
        <v>1854.16</v>
      </c>
    </row>
    <row r="6115" spans="1:2" ht="16.149999999999999" customHeight="1" x14ac:dyDescent="0.25">
      <c r="A6115" s="553">
        <v>39675</v>
      </c>
      <c r="B6115" s="554">
        <v>1853.45</v>
      </c>
    </row>
    <row r="6116" spans="1:2" ht="16.149999999999999" customHeight="1" x14ac:dyDescent="0.25">
      <c r="A6116" s="553">
        <v>39676</v>
      </c>
      <c r="B6116" s="555">
        <v>1882.11</v>
      </c>
    </row>
    <row r="6117" spans="1:2" ht="16.149999999999999" customHeight="1" x14ac:dyDescent="0.25">
      <c r="A6117" s="553">
        <v>39677</v>
      </c>
      <c r="B6117" s="554">
        <v>1882.11</v>
      </c>
    </row>
    <row r="6118" spans="1:2" ht="16.149999999999999" customHeight="1" x14ac:dyDescent="0.25">
      <c r="A6118" s="553">
        <v>39678</v>
      </c>
      <c r="B6118" s="555">
        <v>1882.11</v>
      </c>
    </row>
    <row r="6119" spans="1:2" ht="16.149999999999999" customHeight="1" x14ac:dyDescent="0.25">
      <c r="A6119" s="553">
        <v>39679</v>
      </c>
      <c r="B6119" s="554">
        <v>1882.11</v>
      </c>
    </row>
    <row r="6120" spans="1:2" ht="16.149999999999999" customHeight="1" x14ac:dyDescent="0.25">
      <c r="A6120" s="553">
        <v>39680</v>
      </c>
      <c r="B6120" s="555">
        <v>1891.99</v>
      </c>
    </row>
    <row r="6121" spans="1:2" ht="16.149999999999999" customHeight="1" x14ac:dyDescent="0.25">
      <c r="A6121" s="553">
        <v>39681</v>
      </c>
      <c r="B6121" s="554">
        <v>1880.69</v>
      </c>
    </row>
    <row r="6122" spans="1:2" ht="16.149999999999999" customHeight="1" x14ac:dyDescent="0.25">
      <c r="A6122" s="553">
        <v>39682</v>
      </c>
      <c r="B6122" s="555">
        <v>1864.26</v>
      </c>
    </row>
    <row r="6123" spans="1:2" ht="16.149999999999999" customHeight="1" x14ac:dyDescent="0.25">
      <c r="A6123" s="553">
        <v>39683</v>
      </c>
      <c r="B6123" s="554">
        <v>1872.07</v>
      </c>
    </row>
    <row r="6124" spans="1:2" ht="16.149999999999999" customHeight="1" x14ac:dyDescent="0.25">
      <c r="A6124" s="553">
        <v>39684</v>
      </c>
      <c r="B6124" s="555">
        <v>1872.07</v>
      </c>
    </row>
    <row r="6125" spans="1:2" ht="16.149999999999999" customHeight="1" x14ac:dyDescent="0.25">
      <c r="A6125" s="553">
        <v>39685</v>
      </c>
      <c r="B6125" s="554">
        <v>1872.07</v>
      </c>
    </row>
    <row r="6126" spans="1:2" ht="16.149999999999999" customHeight="1" x14ac:dyDescent="0.25">
      <c r="A6126" s="553">
        <v>39686</v>
      </c>
      <c r="B6126" s="555">
        <v>1873.94</v>
      </c>
    </row>
    <row r="6127" spans="1:2" ht="16.149999999999999" customHeight="1" x14ac:dyDescent="0.25">
      <c r="A6127" s="553">
        <v>39687</v>
      </c>
      <c r="B6127" s="554">
        <v>1892.06</v>
      </c>
    </row>
    <row r="6128" spans="1:2" ht="16.149999999999999" customHeight="1" x14ac:dyDescent="0.25">
      <c r="A6128" s="553">
        <v>39688</v>
      </c>
      <c r="B6128" s="555">
        <v>1887.71</v>
      </c>
    </row>
    <row r="6129" spans="1:2" ht="16.149999999999999" customHeight="1" x14ac:dyDescent="0.25">
      <c r="A6129" s="553">
        <v>39689</v>
      </c>
      <c r="B6129" s="554">
        <v>1907.97</v>
      </c>
    </row>
    <row r="6130" spans="1:2" ht="16.149999999999999" customHeight="1" x14ac:dyDescent="0.25">
      <c r="A6130" s="553">
        <v>39690</v>
      </c>
      <c r="B6130" s="555">
        <v>1932.2</v>
      </c>
    </row>
    <row r="6131" spans="1:2" ht="16.149999999999999" customHeight="1" x14ac:dyDescent="0.25">
      <c r="A6131" s="553">
        <v>39691</v>
      </c>
      <c r="B6131" s="554">
        <v>1932.2</v>
      </c>
    </row>
    <row r="6132" spans="1:2" ht="16.149999999999999" customHeight="1" x14ac:dyDescent="0.25">
      <c r="A6132" s="553">
        <v>39692</v>
      </c>
      <c r="B6132" s="555">
        <v>1932.2</v>
      </c>
    </row>
    <row r="6133" spans="1:2" ht="16.149999999999999" customHeight="1" x14ac:dyDescent="0.25">
      <c r="A6133" s="553">
        <v>39693</v>
      </c>
      <c r="B6133" s="554">
        <v>1932.2</v>
      </c>
    </row>
    <row r="6134" spans="1:2" ht="16.149999999999999" customHeight="1" x14ac:dyDescent="0.25">
      <c r="A6134" s="553">
        <v>39694</v>
      </c>
      <c r="B6134" s="555">
        <v>1975.1</v>
      </c>
    </row>
    <row r="6135" spans="1:2" ht="16.149999999999999" customHeight="1" x14ac:dyDescent="0.25">
      <c r="A6135" s="553">
        <v>39695</v>
      </c>
      <c r="B6135" s="554">
        <v>1992.59</v>
      </c>
    </row>
    <row r="6136" spans="1:2" ht="16.149999999999999" customHeight="1" x14ac:dyDescent="0.25">
      <c r="A6136" s="553">
        <v>39696</v>
      </c>
      <c r="B6136" s="555">
        <v>2017.53</v>
      </c>
    </row>
    <row r="6137" spans="1:2" ht="16.149999999999999" customHeight="1" x14ac:dyDescent="0.25">
      <c r="A6137" s="553">
        <v>39697</v>
      </c>
      <c r="B6137" s="554">
        <v>2041.81</v>
      </c>
    </row>
    <row r="6138" spans="1:2" ht="16.149999999999999" customHeight="1" x14ac:dyDescent="0.25">
      <c r="A6138" s="553">
        <v>39698</v>
      </c>
      <c r="B6138" s="555">
        <v>2041.81</v>
      </c>
    </row>
    <row r="6139" spans="1:2" ht="16.149999999999999" customHeight="1" x14ac:dyDescent="0.25">
      <c r="A6139" s="553">
        <v>39699</v>
      </c>
      <c r="B6139" s="554">
        <v>2041.81</v>
      </c>
    </row>
    <row r="6140" spans="1:2" ht="16.149999999999999" customHeight="1" x14ac:dyDescent="0.25">
      <c r="A6140" s="553">
        <v>39700</v>
      </c>
      <c r="B6140" s="555">
        <v>2031.12</v>
      </c>
    </row>
    <row r="6141" spans="1:2" ht="16.149999999999999" customHeight="1" x14ac:dyDescent="0.25">
      <c r="A6141" s="553">
        <v>39701</v>
      </c>
      <c r="B6141" s="554">
        <v>2071.2399999999998</v>
      </c>
    </row>
    <row r="6142" spans="1:2" ht="16.149999999999999" customHeight="1" x14ac:dyDescent="0.25">
      <c r="A6142" s="553">
        <v>39702</v>
      </c>
      <c r="B6142" s="555">
        <v>2081.3200000000002</v>
      </c>
    </row>
    <row r="6143" spans="1:2" ht="16.149999999999999" customHeight="1" x14ac:dyDescent="0.25">
      <c r="A6143" s="553">
        <v>39703</v>
      </c>
      <c r="B6143" s="554">
        <v>2082.46</v>
      </c>
    </row>
    <row r="6144" spans="1:2" ht="16.149999999999999" customHeight="1" x14ac:dyDescent="0.25">
      <c r="A6144" s="553">
        <v>39704</v>
      </c>
      <c r="B6144" s="555">
        <v>2051.5500000000002</v>
      </c>
    </row>
    <row r="6145" spans="1:2" ht="16.149999999999999" customHeight="1" x14ac:dyDescent="0.25">
      <c r="A6145" s="553">
        <v>39705</v>
      </c>
      <c r="B6145" s="554">
        <v>2051.5500000000002</v>
      </c>
    </row>
    <row r="6146" spans="1:2" ht="16.149999999999999" customHeight="1" x14ac:dyDescent="0.25">
      <c r="A6146" s="553">
        <v>39706</v>
      </c>
      <c r="B6146" s="555">
        <v>2051.5500000000002</v>
      </c>
    </row>
    <row r="6147" spans="1:2" ht="16.149999999999999" customHeight="1" x14ac:dyDescent="0.25">
      <c r="A6147" s="553">
        <v>39707</v>
      </c>
      <c r="B6147" s="554">
        <v>2071.29</v>
      </c>
    </row>
    <row r="6148" spans="1:2" ht="16.149999999999999" customHeight="1" x14ac:dyDescent="0.25">
      <c r="A6148" s="553">
        <v>39708</v>
      </c>
      <c r="B6148" s="555">
        <v>2109.37</v>
      </c>
    </row>
    <row r="6149" spans="1:2" ht="16.149999999999999" customHeight="1" x14ac:dyDescent="0.25">
      <c r="A6149" s="553">
        <v>39709</v>
      </c>
      <c r="B6149" s="554">
        <v>2139.14</v>
      </c>
    </row>
    <row r="6150" spans="1:2" ht="16.149999999999999" customHeight="1" x14ac:dyDescent="0.25">
      <c r="A6150" s="553">
        <v>39710</v>
      </c>
      <c r="B6150" s="555">
        <v>2187.0100000000002</v>
      </c>
    </row>
    <row r="6151" spans="1:2" ht="16.149999999999999" customHeight="1" x14ac:dyDescent="0.25">
      <c r="A6151" s="553">
        <v>39711</v>
      </c>
      <c r="B6151" s="554">
        <v>2067.4499999999998</v>
      </c>
    </row>
    <row r="6152" spans="1:2" ht="16.149999999999999" customHeight="1" x14ac:dyDescent="0.25">
      <c r="A6152" s="553">
        <v>39712</v>
      </c>
      <c r="B6152" s="555">
        <v>2067.4499999999998</v>
      </c>
    </row>
    <row r="6153" spans="1:2" ht="16.149999999999999" customHeight="1" x14ac:dyDescent="0.25">
      <c r="A6153" s="553">
        <v>39713</v>
      </c>
      <c r="B6153" s="554">
        <v>2067.4499999999998</v>
      </c>
    </row>
    <row r="6154" spans="1:2" ht="16.149999999999999" customHeight="1" x14ac:dyDescent="0.25">
      <c r="A6154" s="553">
        <v>39714</v>
      </c>
      <c r="B6154" s="555">
        <v>2045.85</v>
      </c>
    </row>
    <row r="6155" spans="1:2" ht="16.149999999999999" customHeight="1" x14ac:dyDescent="0.25">
      <c r="A6155" s="553">
        <v>39715</v>
      </c>
      <c r="B6155" s="554">
        <v>2077.59</v>
      </c>
    </row>
    <row r="6156" spans="1:2" ht="16.149999999999999" customHeight="1" x14ac:dyDescent="0.25">
      <c r="A6156" s="553">
        <v>39716</v>
      </c>
      <c r="B6156" s="555">
        <v>2147.41</v>
      </c>
    </row>
    <row r="6157" spans="1:2" ht="16.149999999999999" customHeight="1" x14ac:dyDescent="0.25">
      <c r="A6157" s="553">
        <v>39717</v>
      </c>
      <c r="B6157" s="554">
        <v>2118.31</v>
      </c>
    </row>
    <row r="6158" spans="1:2" ht="16.149999999999999" customHeight="1" x14ac:dyDescent="0.25">
      <c r="A6158" s="553">
        <v>39718</v>
      </c>
      <c r="B6158" s="555">
        <v>2105.61</v>
      </c>
    </row>
    <row r="6159" spans="1:2" ht="16.149999999999999" customHeight="1" x14ac:dyDescent="0.25">
      <c r="A6159" s="553">
        <v>39719</v>
      </c>
      <c r="B6159" s="554">
        <v>2105.61</v>
      </c>
    </row>
    <row r="6160" spans="1:2" ht="16.149999999999999" customHeight="1" x14ac:dyDescent="0.25">
      <c r="A6160" s="553">
        <v>39720</v>
      </c>
      <c r="B6160" s="555">
        <v>2105.61</v>
      </c>
    </row>
    <row r="6161" spans="1:2" ht="16.149999999999999" customHeight="1" x14ac:dyDescent="0.25">
      <c r="A6161" s="553">
        <v>39721</v>
      </c>
      <c r="B6161" s="554">
        <v>2174.62</v>
      </c>
    </row>
    <row r="6162" spans="1:2" ht="16.149999999999999" customHeight="1" x14ac:dyDescent="0.25">
      <c r="A6162" s="553">
        <v>39722</v>
      </c>
      <c r="B6162" s="555">
        <v>2184.7600000000002</v>
      </c>
    </row>
    <row r="6163" spans="1:2" ht="16.149999999999999" customHeight="1" x14ac:dyDescent="0.25">
      <c r="A6163" s="553">
        <v>39723</v>
      </c>
      <c r="B6163" s="554">
        <v>2166.0500000000002</v>
      </c>
    </row>
    <row r="6164" spans="1:2" ht="16.149999999999999" customHeight="1" x14ac:dyDescent="0.25">
      <c r="A6164" s="553">
        <v>39724</v>
      </c>
      <c r="B6164" s="555">
        <v>2192.69</v>
      </c>
    </row>
    <row r="6165" spans="1:2" ht="16.149999999999999" customHeight="1" x14ac:dyDescent="0.25">
      <c r="A6165" s="553">
        <v>39725</v>
      </c>
      <c r="B6165" s="554">
        <v>2160.08</v>
      </c>
    </row>
    <row r="6166" spans="1:2" ht="16.149999999999999" customHeight="1" x14ac:dyDescent="0.25">
      <c r="A6166" s="553">
        <v>39726</v>
      </c>
      <c r="B6166" s="555">
        <v>2160.08</v>
      </c>
    </row>
    <row r="6167" spans="1:2" ht="16.149999999999999" customHeight="1" x14ac:dyDescent="0.25">
      <c r="A6167" s="553">
        <v>39727</v>
      </c>
      <c r="B6167" s="554">
        <v>2160.08</v>
      </c>
    </row>
    <row r="6168" spans="1:2" ht="16.149999999999999" customHeight="1" x14ac:dyDescent="0.25">
      <c r="A6168" s="553">
        <v>39728</v>
      </c>
      <c r="B6168" s="555">
        <v>2250.73</v>
      </c>
    </row>
    <row r="6169" spans="1:2" ht="16.149999999999999" customHeight="1" x14ac:dyDescent="0.25">
      <c r="A6169" s="553">
        <v>39729</v>
      </c>
      <c r="B6169" s="554">
        <v>2261.96</v>
      </c>
    </row>
    <row r="6170" spans="1:2" ht="16.149999999999999" customHeight="1" x14ac:dyDescent="0.25">
      <c r="A6170" s="553">
        <v>39730</v>
      </c>
      <c r="B6170" s="555">
        <v>2326.41</v>
      </c>
    </row>
    <row r="6171" spans="1:2" ht="16.149999999999999" customHeight="1" x14ac:dyDescent="0.25">
      <c r="A6171" s="553">
        <v>39731</v>
      </c>
      <c r="B6171" s="554">
        <v>2254.2399999999998</v>
      </c>
    </row>
    <row r="6172" spans="1:2" ht="16.149999999999999" customHeight="1" x14ac:dyDescent="0.25">
      <c r="A6172" s="553">
        <v>39732</v>
      </c>
      <c r="B6172" s="555">
        <v>2318.63</v>
      </c>
    </row>
    <row r="6173" spans="1:2" ht="16.149999999999999" customHeight="1" x14ac:dyDescent="0.25">
      <c r="A6173" s="553">
        <v>39733</v>
      </c>
      <c r="B6173" s="554">
        <v>2318.63</v>
      </c>
    </row>
    <row r="6174" spans="1:2" ht="16.149999999999999" customHeight="1" x14ac:dyDescent="0.25">
      <c r="A6174" s="553">
        <v>39734</v>
      </c>
      <c r="B6174" s="555">
        <v>2318.63</v>
      </c>
    </row>
    <row r="6175" spans="1:2" ht="16.149999999999999" customHeight="1" x14ac:dyDescent="0.25">
      <c r="A6175" s="553">
        <v>39735</v>
      </c>
      <c r="B6175" s="554">
        <v>2318.63</v>
      </c>
    </row>
    <row r="6176" spans="1:2" ht="16.149999999999999" customHeight="1" x14ac:dyDescent="0.25">
      <c r="A6176" s="553">
        <v>39736</v>
      </c>
      <c r="B6176" s="555">
        <v>2223.94</v>
      </c>
    </row>
    <row r="6177" spans="1:2" ht="16.149999999999999" customHeight="1" x14ac:dyDescent="0.25">
      <c r="A6177" s="553">
        <v>39737</v>
      </c>
      <c r="B6177" s="554">
        <v>2316.54</v>
      </c>
    </row>
    <row r="6178" spans="1:2" ht="16.149999999999999" customHeight="1" x14ac:dyDescent="0.25">
      <c r="A6178" s="553">
        <v>39738</v>
      </c>
      <c r="B6178" s="555">
        <v>2304.6799999999998</v>
      </c>
    </row>
    <row r="6179" spans="1:2" ht="16.149999999999999" customHeight="1" x14ac:dyDescent="0.25">
      <c r="A6179" s="553">
        <v>39739</v>
      </c>
      <c r="B6179" s="554">
        <v>2271.98</v>
      </c>
    </row>
    <row r="6180" spans="1:2" ht="16.149999999999999" customHeight="1" x14ac:dyDescent="0.25">
      <c r="A6180" s="553">
        <v>39740</v>
      </c>
      <c r="B6180" s="555">
        <v>2271.98</v>
      </c>
    </row>
    <row r="6181" spans="1:2" ht="16.149999999999999" customHeight="1" x14ac:dyDescent="0.25">
      <c r="A6181" s="553">
        <v>39741</v>
      </c>
      <c r="B6181" s="554">
        <v>2271.98</v>
      </c>
    </row>
    <row r="6182" spans="1:2" ht="16.149999999999999" customHeight="1" x14ac:dyDescent="0.25">
      <c r="A6182" s="553">
        <v>39742</v>
      </c>
      <c r="B6182" s="555">
        <v>2243.4899999999998</v>
      </c>
    </row>
    <row r="6183" spans="1:2" ht="16.149999999999999" customHeight="1" x14ac:dyDescent="0.25">
      <c r="A6183" s="553">
        <v>39743</v>
      </c>
      <c r="B6183" s="554">
        <v>2296.3200000000002</v>
      </c>
    </row>
    <row r="6184" spans="1:2" ht="16.149999999999999" customHeight="1" x14ac:dyDescent="0.25">
      <c r="A6184" s="553">
        <v>39744</v>
      </c>
      <c r="B6184" s="555">
        <v>2346.4699999999998</v>
      </c>
    </row>
    <row r="6185" spans="1:2" ht="16.149999999999999" customHeight="1" x14ac:dyDescent="0.25">
      <c r="A6185" s="553">
        <v>39745</v>
      </c>
      <c r="B6185" s="554">
        <v>2361.0100000000002</v>
      </c>
    </row>
    <row r="6186" spans="1:2" ht="16.149999999999999" customHeight="1" x14ac:dyDescent="0.25">
      <c r="A6186" s="553">
        <v>39746</v>
      </c>
      <c r="B6186" s="555">
        <v>2386.48</v>
      </c>
    </row>
    <row r="6187" spans="1:2" ht="16.149999999999999" customHeight="1" x14ac:dyDescent="0.25">
      <c r="A6187" s="553">
        <v>39747</v>
      </c>
      <c r="B6187" s="554">
        <v>2386.48</v>
      </c>
    </row>
    <row r="6188" spans="1:2" ht="16.149999999999999" customHeight="1" x14ac:dyDescent="0.25">
      <c r="A6188" s="553">
        <v>39748</v>
      </c>
      <c r="B6188" s="555">
        <v>2386.48</v>
      </c>
    </row>
    <row r="6189" spans="1:2" ht="16.149999999999999" customHeight="1" x14ac:dyDescent="0.25">
      <c r="A6189" s="553">
        <v>39749</v>
      </c>
      <c r="B6189" s="554">
        <v>2379.2399999999998</v>
      </c>
    </row>
    <row r="6190" spans="1:2" ht="16.149999999999999" customHeight="1" x14ac:dyDescent="0.25">
      <c r="A6190" s="553">
        <v>39750</v>
      </c>
      <c r="B6190" s="555">
        <v>2382.31</v>
      </c>
    </row>
    <row r="6191" spans="1:2" ht="16.149999999999999" customHeight="1" x14ac:dyDescent="0.25">
      <c r="A6191" s="553">
        <v>39751</v>
      </c>
      <c r="B6191" s="554">
        <v>2374.1</v>
      </c>
    </row>
    <row r="6192" spans="1:2" ht="16.149999999999999" customHeight="1" x14ac:dyDescent="0.25">
      <c r="A6192" s="553">
        <v>39752</v>
      </c>
      <c r="B6192" s="555">
        <v>2359.52</v>
      </c>
    </row>
    <row r="6193" spans="1:2" ht="16.149999999999999" customHeight="1" x14ac:dyDescent="0.25">
      <c r="A6193" s="553">
        <v>39753</v>
      </c>
      <c r="B6193" s="554">
        <v>2392.2800000000002</v>
      </c>
    </row>
    <row r="6194" spans="1:2" ht="16.149999999999999" customHeight="1" x14ac:dyDescent="0.25">
      <c r="A6194" s="553">
        <v>39754</v>
      </c>
      <c r="B6194" s="555">
        <v>2392.2800000000002</v>
      </c>
    </row>
    <row r="6195" spans="1:2" ht="16.149999999999999" customHeight="1" x14ac:dyDescent="0.25">
      <c r="A6195" s="553">
        <v>39755</v>
      </c>
      <c r="B6195" s="554">
        <v>2392.2800000000002</v>
      </c>
    </row>
    <row r="6196" spans="1:2" ht="16.149999999999999" customHeight="1" x14ac:dyDescent="0.25">
      <c r="A6196" s="553">
        <v>39756</v>
      </c>
      <c r="B6196" s="555">
        <v>2392.2800000000002</v>
      </c>
    </row>
    <row r="6197" spans="1:2" ht="16.149999999999999" customHeight="1" x14ac:dyDescent="0.25">
      <c r="A6197" s="553">
        <v>39757</v>
      </c>
      <c r="B6197" s="554">
        <v>2351.56</v>
      </c>
    </row>
    <row r="6198" spans="1:2" ht="16.149999999999999" customHeight="1" x14ac:dyDescent="0.25">
      <c r="A6198" s="553">
        <v>39758</v>
      </c>
      <c r="B6198" s="555">
        <v>2327.7800000000002</v>
      </c>
    </row>
    <row r="6199" spans="1:2" ht="16.149999999999999" customHeight="1" x14ac:dyDescent="0.25">
      <c r="A6199" s="553">
        <v>39759</v>
      </c>
      <c r="B6199" s="554">
        <v>2342.65</v>
      </c>
    </row>
    <row r="6200" spans="1:2" ht="16.149999999999999" customHeight="1" x14ac:dyDescent="0.25">
      <c r="A6200" s="553">
        <v>39760</v>
      </c>
      <c r="B6200" s="555">
        <v>2317.34</v>
      </c>
    </row>
    <row r="6201" spans="1:2" ht="16.149999999999999" customHeight="1" x14ac:dyDescent="0.25">
      <c r="A6201" s="553">
        <v>39761</v>
      </c>
      <c r="B6201" s="554">
        <v>2317.34</v>
      </c>
    </row>
    <row r="6202" spans="1:2" ht="16.149999999999999" customHeight="1" x14ac:dyDescent="0.25">
      <c r="A6202" s="553">
        <v>39762</v>
      </c>
      <c r="B6202" s="555">
        <v>2317.34</v>
      </c>
    </row>
    <row r="6203" spans="1:2" ht="16.149999999999999" customHeight="1" x14ac:dyDescent="0.25">
      <c r="A6203" s="553">
        <v>39763</v>
      </c>
      <c r="B6203" s="554">
        <v>2281.2399999999998</v>
      </c>
    </row>
    <row r="6204" spans="1:2" ht="16.149999999999999" customHeight="1" x14ac:dyDescent="0.25">
      <c r="A6204" s="553">
        <v>39764</v>
      </c>
      <c r="B6204" s="555">
        <v>2281.2399999999998</v>
      </c>
    </row>
    <row r="6205" spans="1:2" ht="16.149999999999999" customHeight="1" x14ac:dyDescent="0.25">
      <c r="A6205" s="553">
        <v>39765</v>
      </c>
      <c r="B6205" s="554">
        <v>2335.02</v>
      </c>
    </row>
    <row r="6206" spans="1:2" ht="16.149999999999999" customHeight="1" x14ac:dyDescent="0.25">
      <c r="A6206" s="553">
        <v>39766</v>
      </c>
      <c r="B6206" s="555">
        <v>2329.8200000000002</v>
      </c>
    </row>
    <row r="6207" spans="1:2" ht="16.149999999999999" customHeight="1" x14ac:dyDescent="0.25">
      <c r="A6207" s="553">
        <v>39767</v>
      </c>
      <c r="B6207" s="554">
        <v>2308.65</v>
      </c>
    </row>
    <row r="6208" spans="1:2" ht="16.149999999999999" customHeight="1" x14ac:dyDescent="0.25">
      <c r="A6208" s="553">
        <v>39768</v>
      </c>
      <c r="B6208" s="555">
        <v>2308.65</v>
      </c>
    </row>
    <row r="6209" spans="1:2" ht="16.149999999999999" customHeight="1" x14ac:dyDescent="0.25">
      <c r="A6209" s="553">
        <v>39769</v>
      </c>
      <c r="B6209" s="554">
        <v>2308.65</v>
      </c>
    </row>
    <row r="6210" spans="1:2" ht="16.149999999999999" customHeight="1" x14ac:dyDescent="0.25">
      <c r="A6210" s="553">
        <v>39770</v>
      </c>
      <c r="B6210" s="555">
        <v>2308.65</v>
      </c>
    </row>
    <row r="6211" spans="1:2" ht="16.149999999999999" customHeight="1" x14ac:dyDescent="0.25">
      <c r="A6211" s="553">
        <v>39771</v>
      </c>
      <c r="B6211" s="554">
        <v>2329.9</v>
      </c>
    </row>
    <row r="6212" spans="1:2" ht="16.149999999999999" customHeight="1" x14ac:dyDescent="0.25">
      <c r="A6212" s="553">
        <v>39772</v>
      </c>
      <c r="B6212" s="555">
        <v>2342.1799999999998</v>
      </c>
    </row>
    <row r="6213" spans="1:2" ht="16.149999999999999" customHeight="1" x14ac:dyDescent="0.25">
      <c r="A6213" s="553">
        <v>39773</v>
      </c>
      <c r="B6213" s="554">
        <v>2359.2600000000002</v>
      </c>
    </row>
    <row r="6214" spans="1:2" ht="16.149999999999999" customHeight="1" x14ac:dyDescent="0.25">
      <c r="A6214" s="553">
        <v>39774</v>
      </c>
      <c r="B6214" s="555">
        <v>2355.71</v>
      </c>
    </row>
    <row r="6215" spans="1:2" ht="16.149999999999999" customHeight="1" x14ac:dyDescent="0.25">
      <c r="A6215" s="553">
        <v>39775</v>
      </c>
      <c r="B6215" s="554">
        <v>2355.71</v>
      </c>
    </row>
    <row r="6216" spans="1:2" ht="16.149999999999999" customHeight="1" x14ac:dyDescent="0.25">
      <c r="A6216" s="553">
        <v>39776</v>
      </c>
      <c r="B6216" s="555">
        <v>2355.71</v>
      </c>
    </row>
    <row r="6217" spans="1:2" ht="16.149999999999999" customHeight="1" x14ac:dyDescent="0.25">
      <c r="A6217" s="553">
        <v>39777</v>
      </c>
      <c r="B6217" s="554">
        <v>2314.7199999999998</v>
      </c>
    </row>
    <row r="6218" spans="1:2" ht="16.149999999999999" customHeight="1" x14ac:dyDescent="0.25">
      <c r="A6218" s="553">
        <v>39778</v>
      </c>
      <c r="B6218" s="555">
        <v>2307.37</v>
      </c>
    </row>
    <row r="6219" spans="1:2" ht="16.149999999999999" customHeight="1" x14ac:dyDescent="0.25">
      <c r="A6219" s="553">
        <v>39779</v>
      </c>
      <c r="B6219" s="554">
        <v>2324.1</v>
      </c>
    </row>
    <row r="6220" spans="1:2" ht="16.149999999999999" customHeight="1" x14ac:dyDescent="0.25">
      <c r="A6220" s="553">
        <v>39780</v>
      </c>
      <c r="B6220" s="555">
        <v>2324.1</v>
      </c>
    </row>
    <row r="6221" spans="1:2" ht="16.149999999999999" customHeight="1" x14ac:dyDescent="0.25">
      <c r="A6221" s="553">
        <v>39781</v>
      </c>
      <c r="B6221" s="554">
        <v>2318</v>
      </c>
    </row>
    <row r="6222" spans="1:2" ht="16.149999999999999" customHeight="1" x14ac:dyDescent="0.25">
      <c r="A6222" s="553">
        <v>39782</v>
      </c>
      <c r="B6222" s="555">
        <v>2318</v>
      </c>
    </row>
    <row r="6223" spans="1:2" ht="16.149999999999999" customHeight="1" x14ac:dyDescent="0.25">
      <c r="A6223" s="553">
        <v>39783</v>
      </c>
      <c r="B6223" s="554">
        <v>2318</v>
      </c>
    </row>
    <row r="6224" spans="1:2" ht="16.149999999999999" customHeight="1" x14ac:dyDescent="0.25">
      <c r="A6224" s="553">
        <v>39784</v>
      </c>
      <c r="B6224" s="555">
        <v>2320.12</v>
      </c>
    </row>
    <row r="6225" spans="1:2" ht="16.149999999999999" customHeight="1" x14ac:dyDescent="0.25">
      <c r="A6225" s="553">
        <v>39785</v>
      </c>
      <c r="B6225" s="554">
        <v>2315.35</v>
      </c>
    </row>
    <row r="6226" spans="1:2" ht="16.149999999999999" customHeight="1" x14ac:dyDescent="0.25">
      <c r="A6226" s="553">
        <v>39786</v>
      </c>
      <c r="B6226" s="555">
        <v>2317.48</v>
      </c>
    </row>
    <row r="6227" spans="1:2" ht="16.149999999999999" customHeight="1" x14ac:dyDescent="0.25">
      <c r="A6227" s="553">
        <v>39787</v>
      </c>
      <c r="B6227" s="554">
        <v>2323.2800000000002</v>
      </c>
    </row>
    <row r="6228" spans="1:2" ht="16.149999999999999" customHeight="1" x14ac:dyDescent="0.25">
      <c r="A6228" s="553">
        <v>39788</v>
      </c>
      <c r="B6228" s="555">
        <v>2333.54</v>
      </c>
    </row>
    <row r="6229" spans="1:2" ht="16.149999999999999" customHeight="1" x14ac:dyDescent="0.25">
      <c r="A6229" s="553">
        <v>39789</v>
      </c>
      <c r="B6229" s="554">
        <v>2333.54</v>
      </c>
    </row>
    <row r="6230" spans="1:2" ht="16.149999999999999" customHeight="1" x14ac:dyDescent="0.25">
      <c r="A6230" s="553">
        <v>39790</v>
      </c>
      <c r="B6230" s="555">
        <v>2333.54</v>
      </c>
    </row>
    <row r="6231" spans="1:2" ht="16.149999999999999" customHeight="1" x14ac:dyDescent="0.25">
      <c r="A6231" s="553">
        <v>39791</v>
      </c>
      <c r="B6231" s="554">
        <v>2333.54</v>
      </c>
    </row>
    <row r="6232" spans="1:2" ht="16.149999999999999" customHeight="1" x14ac:dyDescent="0.25">
      <c r="A6232" s="553">
        <v>39792</v>
      </c>
      <c r="B6232" s="555">
        <v>2311.6999999999998</v>
      </c>
    </row>
    <row r="6233" spans="1:2" ht="16.149999999999999" customHeight="1" x14ac:dyDescent="0.25">
      <c r="A6233" s="553">
        <v>39793</v>
      </c>
      <c r="B6233" s="554">
        <v>2302.9299999999998</v>
      </c>
    </row>
    <row r="6234" spans="1:2" ht="16.149999999999999" customHeight="1" x14ac:dyDescent="0.25">
      <c r="A6234" s="553">
        <v>39794</v>
      </c>
      <c r="B6234" s="555">
        <v>2278.29</v>
      </c>
    </row>
    <row r="6235" spans="1:2" ht="16.149999999999999" customHeight="1" x14ac:dyDescent="0.25">
      <c r="A6235" s="553">
        <v>39795</v>
      </c>
      <c r="B6235" s="554">
        <v>2273.2399999999998</v>
      </c>
    </row>
    <row r="6236" spans="1:2" ht="16.149999999999999" customHeight="1" x14ac:dyDescent="0.25">
      <c r="A6236" s="553">
        <v>39796</v>
      </c>
      <c r="B6236" s="555">
        <v>2273.2399999999998</v>
      </c>
    </row>
    <row r="6237" spans="1:2" ht="16.149999999999999" customHeight="1" x14ac:dyDescent="0.25">
      <c r="A6237" s="553">
        <v>39797</v>
      </c>
      <c r="B6237" s="554">
        <v>2273.2399999999998</v>
      </c>
    </row>
    <row r="6238" spans="1:2" ht="16.149999999999999" customHeight="1" x14ac:dyDescent="0.25">
      <c r="A6238" s="553">
        <v>39798</v>
      </c>
      <c r="B6238" s="555">
        <v>2254.5</v>
      </c>
    </row>
    <row r="6239" spans="1:2" ht="16.149999999999999" customHeight="1" x14ac:dyDescent="0.25">
      <c r="A6239" s="553">
        <v>39799</v>
      </c>
      <c r="B6239" s="554">
        <v>2223.3000000000002</v>
      </c>
    </row>
    <row r="6240" spans="1:2" ht="16.149999999999999" customHeight="1" x14ac:dyDescent="0.25">
      <c r="A6240" s="553">
        <v>39800</v>
      </c>
      <c r="B6240" s="555">
        <v>2173.86</v>
      </c>
    </row>
    <row r="6241" spans="1:2" ht="16.149999999999999" customHeight="1" x14ac:dyDescent="0.25">
      <c r="A6241" s="553">
        <v>39801</v>
      </c>
      <c r="B6241" s="554">
        <v>2163.14</v>
      </c>
    </row>
    <row r="6242" spans="1:2" ht="16.149999999999999" customHeight="1" x14ac:dyDescent="0.25">
      <c r="A6242" s="553">
        <v>39802</v>
      </c>
      <c r="B6242" s="555">
        <v>2167.35</v>
      </c>
    </row>
    <row r="6243" spans="1:2" ht="16.149999999999999" customHeight="1" x14ac:dyDescent="0.25">
      <c r="A6243" s="553">
        <v>39803</v>
      </c>
      <c r="B6243" s="554">
        <v>2167.35</v>
      </c>
    </row>
    <row r="6244" spans="1:2" ht="16.149999999999999" customHeight="1" x14ac:dyDescent="0.25">
      <c r="A6244" s="553">
        <v>39804</v>
      </c>
      <c r="B6244" s="555">
        <v>2167.35</v>
      </c>
    </row>
    <row r="6245" spans="1:2" ht="16.149999999999999" customHeight="1" x14ac:dyDescent="0.25">
      <c r="A6245" s="553">
        <v>39805</v>
      </c>
      <c r="B6245" s="554">
        <v>2169.83</v>
      </c>
    </row>
    <row r="6246" spans="1:2" ht="16.149999999999999" customHeight="1" x14ac:dyDescent="0.25">
      <c r="A6246" s="553">
        <v>39806</v>
      </c>
      <c r="B6246" s="555">
        <v>2180.4899999999998</v>
      </c>
    </row>
    <row r="6247" spans="1:2" ht="16.149999999999999" customHeight="1" x14ac:dyDescent="0.25">
      <c r="A6247" s="553">
        <v>39807</v>
      </c>
      <c r="B6247" s="554">
        <v>2198.09</v>
      </c>
    </row>
    <row r="6248" spans="1:2" ht="16.149999999999999" customHeight="1" x14ac:dyDescent="0.25">
      <c r="A6248" s="553">
        <v>39808</v>
      </c>
      <c r="B6248" s="555">
        <v>2198.09</v>
      </c>
    </row>
    <row r="6249" spans="1:2" ht="16.149999999999999" customHeight="1" x14ac:dyDescent="0.25">
      <c r="A6249" s="553">
        <v>39809</v>
      </c>
      <c r="B6249" s="554">
        <v>2204.9499999999998</v>
      </c>
    </row>
    <row r="6250" spans="1:2" ht="16.149999999999999" customHeight="1" x14ac:dyDescent="0.25">
      <c r="A6250" s="553">
        <v>39810</v>
      </c>
      <c r="B6250" s="555">
        <v>2204.9499999999998</v>
      </c>
    </row>
    <row r="6251" spans="1:2" ht="16.149999999999999" customHeight="1" x14ac:dyDescent="0.25">
      <c r="A6251" s="553">
        <v>39811</v>
      </c>
      <c r="B6251" s="554">
        <v>2204.9499999999998</v>
      </c>
    </row>
    <row r="6252" spans="1:2" ht="16.149999999999999" customHeight="1" x14ac:dyDescent="0.25">
      <c r="A6252" s="553">
        <v>39812</v>
      </c>
      <c r="B6252" s="555">
        <v>2234</v>
      </c>
    </row>
    <row r="6253" spans="1:2" ht="16.149999999999999" customHeight="1" x14ac:dyDescent="0.25">
      <c r="A6253" s="553">
        <v>39813</v>
      </c>
      <c r="B6253" s="554">
        <v>2243.59</v>
      </c>
    </row>
    <row r="6254" spans="1:2" ht="16.149999999999999" customHeight="1" x14ac:dyDescent="0.25">
      <c r="A6254" s="553">
        <v>39814</v>
      </c>
      <c r="B6254" s="555">
        <v>2243.59</v>
      </c>
    </row>
    <row r="6255" spans="1:2" ht="16.149999999999999" customHeight="1" x14ac:dyDescent="0.25">
      <c r="A6255" s="553">
        <v>39815</v>
      </c>
      <c r="B6255" s="554">
        <v>2243.59</v>
      </c>
    </row>
    <row r="6256" spans="1:2" ht="16.149999999999999" customHeight="1" x14ac:dyDescent="0.25">
      <c r="A6256" s="553">
        <v>39816</v>
      </c>
      <c r="B6256" s="555">
        <v>2234.81</v>
      </c>
    </row>
    <row r="6257" spans="1:2" ht="16.149999999999999" customHeight="1" x14ac:dyDescent="0.25">
      <c r="A6257" s="553">
        <v>39817</v>
      </c>
      <c r="B6257" s="554">
        <v>2234.81</v>
      </c>
    </row>
    <row r="6258" spans="1:2" ht="16.149999999999999" customHeight="1" x14ac:dyDescent="0.25">
      <c r="A6258" s="553">
        <v>39818</v>
      </c>
      <c r="B6258" s="555">
        <v>2234.81</v>
      </c>
    </row>
    <row r="6259" spans="1:2" ht="16.149999999999999" customHeight="1" x14ac:dyDescent="0.25">
      <c r="A6259" s="553">
        <v>39819</v>
      </c>
      <c r="B6259" s="554">
        <v>2227.2399999999998</v>
      </c>
    </row>
    <row r="6260" spans="1:2" ht="16.149999999999999" customHeight="1" x14ac:dyDescent="0.25">
      <c r="A6260" s="553">
        <v>39820</v>
      </c>
      <c r="B6260" s="555">
        <v>2197.7199999999998</v>
      </c>
    </row>
    <row r="6261" spans="1:2" ht="16.149999999999999" customHeight="1" x14ac:dyDescent="0.25">
      <c r="A6261" s="553">
        <v>39821</v>
      </c>
      <c r="B6261" s="554">
        <v>2214.13</v>
      </c>
    </row>
    <row r="6262" spans="1:2" ht="16.149999999999999" customHeight="1" x14ac:dyDescent="0.25">
      <c r="A6262" s="553">
        <v>39822</v>
      </c>
      <c r="B6262" s="555">
        <v>2220.8200000000002</v>
      </c>
    </row>
    <row r="6263" spans="1:2" ht="16.149999999999999" customHeight="1" x14ac:dyDescent="0.25">
      <c r="A6263" s="553">
        <v>39823</v>
      </c>
      <c r="B6263" s="554">
        <v>2216.23</v>
      </c>
    </row>
    <row r="6264" spans="1:2" ht="16.149999999999999" customHeight="1" x14ac:dyDescent="0.25">
      <c r="A6264" s="553">
        <v>39824</v>
      </c>
      <c r="B6264" s="555">
        <v>2216.23</v>
      </c>
    </row>
    <row r="6265" spans="1:2" ht="16.149999999999999" customHeight="1" x14ac:dyDescent="0.25">
      <c r="A6265" s="553">
        <v>39825</v>
      </c>
      <c r="B6265" s="554">
        <v>2216.23</v>
      </c>
    </row>
    <row r="6266" spans="1:2" ht="16.149999999999999" customHeight="1" x14ac:dyDescent="0.25">
      <c r="A6266" s="553">
        <v>39826</v>
      </c>
      <c r="B6266" s="555">
        <v>2216.23</v>
      </c>
    </row>
    <row r="6267" spans="1:2" ht="16.149999999999999" customHeight="1" x14ac:dyDescent="0.25">
      <c r="A6267" s="553">
        <v>39827</v>
      </c>
      <c r="B6267" s="554">
        <v>2226.87</v>
      </c>
    </row>
    <row r="6268" spans="1:2" ht="16.149999999999999" customHeight="1" x14ac:dyDescent="0.25">
      <c r="A6268" s="553">
        <v>39828</v>
      </c>
      <c r="B6268" s="555">
        <v>2234.4</v>
      </c>
    </row>
    <row r="6269" spans="1:2" ht="16.149999999999999" customHeight="1" x14ac:dyDescent="0.25">
      <c r="A6269" s="553">
        <v>39829</v>
      </c>
      <c r="B6269" s="554">
        <v>2249.64</v>
      </c>
    </row>
    <row r="6270" spans="1:2" ht="16.149999999999999" customHeight="1" x14ac:dyDescent="0.25">
      <c r="A6270" s="553">
        <v>39830</v>
      </c>
      <c r="B6270" s="555">
        <v>2227.6799999999998</v>
      </c>
    </row>
    <row r="6271" spans="1:2" ht="16.149999999999999" customHeight="1" x14ac:dyDescent="0.25">
      <c r="A6271" s="553">
        <v>39831</v>
      </c>
      <c r="B6271" s="554">
        <v>2227.6799999999998</v>
      </c>
    </row>
    <row r="6272" spans="1:2" ht="16.149999999999999" customHeight="1" x14ac:dyDescent="0.25">
      <c r="A6272" s="553">
        <v>39832</v>
      </c>
      <c r="B6272" s="555">
        <v>2227.6799999999998</v>
      </c>
    </row>
    <row r="6273" spans="1:2" ht="16.149999999999999" customHeight="1" x14ac:dyDescent="0.25">
      <c r="A6273" s="553">
        <v>39833</v>
      </c>
      <c r="B6273" s="554">
        <v>2227.6799999999998</v>
      </c>
    </row>
    <row r="6274" spans="1:2" ht="16.149999999999999" customHeight="1" x14ac:dyDescent="0.25">
      <c r="A6274" s="553">
        <v>39834</v>
      </c>
      <c r="B6274" s="555">
        <v>2245.2800000000002</v>
      </c>
    </row>
    <row r="6275" spans="1:2" ht="16.149999999999999" customHeight="1" x14ac:dyDescent="0.25">
      <c r="A6275" s="553">
        <v>39835</v>
      </c>
      <c r="B6275" s="554">
        <v>2245.9699999999998</v>
      </c>
    </row>
    <row r="6276" spans="1:2" ht="16.149999999999999" customHeight="1" x14ac:dyDescent="0.25">
      <c r="A6276" s="553">
        <v>39836</v>
      </c>
      <c r="B6276" s="555">
        <v>2247.87</v>
      </c>
    </row>
    <row r="6277" spans="1:2" ht="16.149999999999999" customHeight="1" x14ac:dyDescent="0.25">
      <c r="A6277" s="553">
        <v>39837</v>
      </c>
      <c r="B6277" s="554">
        <v>2280.77</v>
      </c>
    </row>
    <row r="6278" spans="1:2" ht="16.149999999999999" customHeight="1" x14ac:dyDescent="0.25">
      <c r="A6278" s="553">
        <v>39838</v>
      </c>
      <c r="B6278" s="555">
        <v>2280.77</v>
      </c>
    </row>
    <row r="6279" spans="1:2" ht="16.149999999999999" customHeight="1" x14ac:dyDescent="0.25">
      <c r="A6279" s="553">
        <v>39839</v>
      </c>
      <c r="B6279" s="554">
        <v>2280.77</v>
      </c>
    </row>
    <row r="6280" spans="1:2" ht="16.149999999999999" customHeight="1" x14ac:dyDescent="0.25">
      <c r="A6280" s="553">
        <v>39840</v>
      </c>
      <c r="B6280" s="555">
        <v>2280.4299999999998</v>
      </c>
    </row>
    <row r="6281" spans="1:2" ht="16.149999999999999" customHeight="1" x14ac:dyDescent="0.25">
      <c r="A6281" s="553">
        <v>39841</v>
      </c>
      <c r="B6281" s="554">
        <v>2310.83</v>
      </c>
    </row>
    <row r="6282" spans="1:2" ht="16.149999999999999" customHeight="1" x14ac:dyDescent="0.25">
      <c r="A6282" s="553">
        <v>39842</v>
      </c>
      <c r="B6282" s="555">
        <v>2341.09</v>
      </c>
    </row>
    <row r="6283" spans="1:2" ht="16.149999999999999" customHeight="1" x14ac:dyDescent="0.25">
      <c r="A6283" s="553">
        <v>39843</v>
      </c>
      <c r="B6283" s="554">
        <v>2386.58</v>
      </c>
    </row>
    <row r="6284" spans="1:2" ht="16.149999999999999" customHeight="1" x14ac:dyDescent="0.25">
      <c r="A6284" s="553">
        <v>39844</v>
      </c>
      <c r="B6284" s="555">
        <v>2420.2600000000002</v>
      </c>
    </row>
    <row r="6285" spans="1:2" ht="16.149999999999999" customHeight="1" x14ac:dyDescent="0.25">
      <c r="A6285" s="553">
        <v>39845</v>
      </c>
      <c r="B6285" s="554">
        <v>2420.2600000000002</v>
      </c>
    </row>
    <row r="6286" spans="1:2" ht="16.149999999999999" customHeight="1" x14ac:dyDescent="0.25">
      <c r="A6286" s="553">
        <v>39846</v>
      </c>
      <c r="B6286" s="555">
        <v>2420.2600000000002</v>
      </c>
    </row>
    <row r="6287" spans="1:2" ht="16.149999999999999" customHeight="1" x14ac:dyDescent="0.25">
      <c r="A6287" s="553">
        <v>39847</v>
      </c>
      <c r="B6287" s="554">
        <v>2450.7800000000002</v>
      </c>
    </row>
    <row r="6288" spans="1:2" ht="16.149999999999999" customHeight="1" x14ac:dyDescent="0.25">
      <c r="A6288" s="553">
        <v>39848</v>
      </c>
      <c r="B6288" s="555">
        <v>2443.67</v>
      </c>
    </row>
    <row r="6289" spans="1:2" ht="16.149999999999999" customHeight="1" x14ac:dyDescent="0.25">
      <c r="A6289" s="553">
        <v>39849</v>
      </c>
      <c r="B6289" s="554">
        <v>2469.02</v>
      </c>
    </row>
    <row r="6290" spans="1:2" ht="16.149999999999999" customHeight="1" x14ac:dyDescent="0.25">
      <c r="A6290" s="553">
        <v>39850</v>
      </c>
      <c r="B6290" s="555">
        <v>2472.65</v>
      </c>
    </row>
    <row r="6291" spans="1:2" ht="16.149999999999999" customHeight="1" x14ac:dyDescent="0.25">
      <c r="A6291" s="553">
        <v>39851</v>
      </c>
      <c r="B6291" s="554">
        <v>2449.4899999999998</v>
      </c>
    </row>
    <row r="6292" spans="1:2" ht="16.149999999999999" customHeight="1" x14ac:dyDescent="0.25">
      <c r="A6292" s="553">
        <v>39852</v>
      </c>
      <c r="B6292" s="555">
        <v>2449.4899999999998</v>
      </c>
    </row>
    <row r="6293" spans="1:2" ht="16.149999999999999" customHeight="1" x14ac:dyDescent="0.25">
      <c r="A6293" s="553">
        <v>39853</v>
      </c>
      <c r="B6293" s="554">
        <v>2449.4899999999998</v>
      </c>
    </row>
    <row r="6294" spans="1:2" ht="16.149999999999999" customHeight="1" x14ac:dyDescent="0.25">
      <c r="A6294" s="553">
        <v>39854</v>
      </c>
      <c r="B6294" s="555">
        <v>2450.6</v>
      </c>
    </row>
    <row r="6295" spans="1:2" ht="16.149999999999999" customHeight="1" x14ac:dyDescent="0.25">
      <c r="A6295" s="553">
        <v>39855</v>
      </c>
      <c r="B6295" s="554">
        <v>2494.0700000000002</v>
      </c>
    </row>
    <row r="6296" spans="1:2" ht="16.149999999999999" customHeight="1" x14ac:dyDescent="0.25">
      <c r="A6296" s="553">
        <v>39856</v>
      </c>
      <c r="B6296" s="555">
        <v>2537.8200000000002</v>
      </c>
    </row>
    <row r="6297" spans="1:2" ht="16.149999999999999" customHeight="1" x14ac:dyDescent="0.25">
      <c r="A6297" s="553">
        <v>39857</v>
      </c>
      <c r="B6297" s="554">
        <v>2520.06</v>
      </c>
    </row>
    <row r="6298" spans="1:2" ht="16.149999999999999" customHeight="1" x14ac:dyDescent="0.25">
      <c r="A6298" s="553">
        <v>39858</v>
      </c>
      <c r="B6298" s="555">
        <v>2509.5</v>
      </c>
    </row>
    <row r="6299" spans="1:2" ht="16.149999999999999" customHeight="1" x14ac:dyDescent="0.25">
      <c r="A6299" s="553">
        <v>39859</v>
      </c>
      <c r="B6299" s="554">
        <v>2509.5</v>
      </c>
    </row>
    <row r="6300" spans="1:2" ht="16.149999999999999" customHeight="1" x14ac:dyDescent="0.25">
      <c r="A6300" s="553">
        <v>39860</v>
      </c>
      <c r="B6300" s="555">
        <v>2509.5</v>
      </c>
    </row>
    <row r="6301" spans="1:2" ht="16.149999999999999" customHeight="1" x14ac:dyDescent="0.25">
      <c r="A6301" s="553">
        <v>39861</v>
      </c>
      <c r="B6301" s="554">
        <v>2509.5</v>
      </c>
    </row>
    <row r="6302" spans="1:2" ht="16.149999999999999" customHeight="1" x14ac:dyDescent="0.25">
      <c r="A6302" s="553">
        <v>39862</v>
      </c>
      <c r="B6302" s="555">
        <v>2554.4</v>
      </c>
    </row>
    <row r="6303" spans="1:2" ht="16.149999999999999" customHeight="1" x14ac:dyDescent="0.25">
      <c r="A6303" s="553">
        <v>39863</v>
      </c>
      <c r="B6303" s="554">
        <v>2558.14</v>
      </c>
    </row>
    <row r="6304" spans="1:2" ht="16.149999999999999" customHeight="1" x14ac:dyDescent="0.25">
      <c r="A6304" s="553">
        <v>39864</v>
      </c>
      <c r="B6304" s="555">
        <v>2547.4</v>
      </c>
    </row>
    <row r="6305" spans="1:2" ht="16.149999999999999" customHeight="1" x14ac:dyDescent="0.25">
      <c r="A6305" s="553">
        <v>39865</v>
      </c>
      <c r="B6305" s="554">
        <v>2588.31</v>
      </c>
    </row>
    <row r="6306" spans="1:2" ht="16.149999999999999" customHeight="1" x14ac:dyDescent="0.25">
      <c r="A6306" s="553">
        <v>39866</v>
      </c>
      <c r="B6306" s="555">
        <v>2588.31</v>
      </c>
    </row>
    <row r="6307" spans="1:2" ht="16.149999999999999" customHeight="1" x14ac:dyDescent="0.25">
      <c r="A6307" s="553">
        <v>39867</v>
      </c>
      <c r="B6307" s="554">
        <v>2588.31</v>
      </c>
    </row>
    <row r="6308" spans="1:2" ht="16.149999999999999" customHeight="1" x14ac:dyDescent="0.25">
      <c r="A6308" s="553">
        <v>39868</v>
      </c>
      <c r="B6308" s="555">
        <v>2572.3000000000002</v>
      </c>
    </row>
    <row r="6309" spans="1:2" ht="16.149999999999999" customHeight="1" x14ac:dyDescent="0.25">
      <c r="A6309" s="553">
        <v>39869</v>
      </c>
      <c r="B6309" s="554">
        <v>2596.37</v>
      </c>
    </row>
    <row r="6310" spans="1:2" ht="16.149999999999999" customHeight="1" x14ac:dyDescent="0.25">
      <c r="A6310" s="553">
        <v>39870</v>
      </c>
      <c r="B6310" s="555">
        <v>2575.5</v>
      </c>
    </row>
    <row r="6311" spans="1:2" ht="16.149999999999999" customHeight="1" x14ac:dyDescent="0.25">
      <c r="A6311" s="553">
        <v>39871</v>
      </c>
      <c r="B6311" s="554">
        <v>2555.0500000000002</v>
      </c>
    </row>
    <row r="6312" spans="1:2" ht="16.149999999999999" customHeight="1" x14ac:dyDescent="0.25">
      <c r="A6312" s="553">
        <v>39872</v>
      </c>
      <c r="B6312" s="555">
        <v>2555.89</v>
      </c>
    </row>
    <row r="6313" spans="1:2" ht="16.149999999999999" customHeight="1" x14ac:dyDescent="0.25">
      <c r="A6313" s="553">
        <v>39873</v>
      </c>
      <c r="B6313" s="554">
        <v>2555.89</v>
      </c>
    </row>
    <row r="6314" spans="1:2" ht="16.149999999999999" customHeight="1" x14ac:dyDescent="0.25">
      <c r="A6314" s="553">
        <v>39874</v>
      </c>
      <c r="B6314" s="555">
        <v>2555.89</v>
      </c>
    </row>
    <row r="6315" spans="1:2" ht="16.149999999999999" customHeight="1" x14ac:dyDescent="0.25">
      <c r="A6315" s="553">
        <v>39875</v>
      </c>
      <c r="B6315" s="554">
        <v>2590.9699999999998</v>
      </c>
    </row>
    <row r="6316" spans="1:2" ht="16.149999999999999" customHeight="1" x14ac:dyDescent="0.25">
      <c r="A6316" s="553">
        <v>39876</v>
      </c>
      <c r="B6316" s="555">
        <v>2588.96</v>
      </c>
    </row>
    <row r="6317" spans="1:2" ht="16.149999999999999" customHeight="1" x14ac:dyDescent="0.25">
      <c r="A6317" s="553">
        <v>39877</v>
      </c>
      <c r="B6317" s="554">
        <v>2589.48</v>
      </c>
    </row>
    <row r="6318" spans="1:2" ht="16.149999999999999" customHeight="1" x14ac:dyDescent="0.25">
      <c r="A6318" s="553">
        <v>39878</v>
      </c>
      <c r="B6318" s="555">
        <v>2572.92</v>
      </c>
    </row>
    <row r="6319" spans="1:2" ht="16.149999999999999" customHeight="1" x14ac:dyDescent="0.25">
      <c r="A6319" s="553">
        <v>39879</v>
      </c>
      <c r="B6319" s="554">
        <v>2548.5700000000002</v>
      </c>
    </row>
    <row r="6320" spans="1:2" ht="16.149999999999999" customHeight="1" x14ac:dyDescent="0.25">
      <c r="A6320" s="553">
        <v>39880</v>
      </c>
      <c r="B6320" s="555">
        <v>2548.5700000000002</v>
      </c>
    </row>
    <row r="6321" spans="1:2" ht="16.149999999999999" customHeight="1" x14ac:dyDescent="0.25">
      <c r="A6321" s="553">
        <v>39881</v>
      </c>
      <c r="B6321" s="554">
        <v>2548.5700000000002</v>
      </c>
    </row>
    <row r="6322" spans="1:2" ht="16.149999999999999" customHeight="1" x14ac:dyDescent="0.25">
      <c r="A6322" s="553">
        <v>39882</v>
      </c>
      <c r="B6322" s="555">
        <v>2559.36</v>
      </c>
    </row>
    <row r="6323" spans="1:2" ht="16.149999999999999" customHeight="1" x14ac:dyDescent="0.25">
      <c r="A6323" s="553">
        <v>39883</v>
      </c>
      <c r="B6323" s="554">
        <v>2525.06</v>
      </c>
    </row>
    <row r="6324" spans="1:2" ht="16.149999999999999" customHeight="1" x14ac:dyDescent="0.25">
      <c r="A6324" s="553">
        <v>39884</v>
      </c>
      <c r="B6324" s="555">
        <v>2506.73</v>
      </c>
    </row>
    <row r="6325" spans="1:2" ht="16.149999999999999" customHeight="1" x14ac:dyDescent="0.25">
      <c r="A6325" s="553">
        <v>39885</v>
      </c>
      <c r="B6325" s="554">
        <v>2481.2600000000002</v>
      </c>
    </row>
    <row r="6326" spans="1:2" ht="16.149999999999999" customHeight="1" x14ac:dyDescent="0.25">
      <c r="A6326" s="553">
        <v>39886</v>
      </c>
      <c r="B6326" s="555">
        <v>2445.3000000000002</v>
      </c>
    </row>
    <row r="6327" spans="1:2" ht="16.149999999999999" customHeight="1" x14ac:dyDescent="0.25">
      <c r="A6327" s="553">
        <v>39887</v>
      </c>
      <c r="B6327" s="554">
        <v>2445.3000000000002</v>
      </c>
    </row>
    <row r="6328" spans="1:2" ht="16.149999999999999" customHeight="1" x14ac:dyDescent="0.25">
      <c r="A6328" s="553">
        <v>39888</v>
      </c>
      <c r="B6328" s="555">
        <v>2445.3000000000002</v>
      </c>
    </row>
    <row r="6329" spans="1:2" ht="16.149999999999999" customHeight="1" x14ac:dyDescent="0.25">
      <c r="A6329" s="553">
        <v>39889</v>
      </c>
      <c r="B6329" s="554">
        <v>2390.96</v>
      </c>
    </row>
    <row r="6330" spans="1:2" ht="16.149999999999999" customHeight="1" x14ac:dyDescent="0.25">
      <c r="A6330" s="553">
        <v>39890</v>
      </c>
      <c r="B6330" s="555">
        <v>2390.98</v>
      </c>
    </row>
    <row r="6331" spans="1:2" ht="16.149999999999999" customHeight="1" x14ac:dyDescent="0.25">
      <c r="A6331" s="553">
        <v>39891</v>
      </c>
      <c r="B6331" s="554">
        <v>2383.15</v>
      </c>
    </row>
    <row r="6332" spans="1:2" ht="16.149999999999999" customHeight="1" x14ac:dyDescent="0.25">
      <c r="A6332" s="553">
        <v>39892</v>
      </c>
      <c r="B6332" s="555">
        <v>2335.29</v>
      </c>
    </row>
    <row r="6333" spans="1:2" ht="16.149999999999999" customHeight="1" x14ac:dyDescent="0.25">
      <c r="A6333" s="553">
        <v>39893</v>
      </c>
      <c r="B6333" s="554">
        <v>2340.83</v>
      </c>
    </row>
    <row r="6334" spans="1:2" ht="16.149999999999999" customHeight="1" x14ac:dyDescent="0.25">
      <c r="A6334" s="553">
        <v>39894</v>
      </c>
      <c r="B6334" s="555">
        <v>2340.83</v>
      </c>
    </row>
    <row r="6335" spans="1:2" ht="16.149999999999999" customHeight="1" x14ac:dyDescent="0.25">
      <c r="A6335" s="553">
        <v>39895</v>
      </c>
      <c r="B6335" s="554">
        <v>2340.83</v>
      </c>
    </row>
    <row r="6336" spans="1:2" ht="16.149999999999999" customHeight="1" x14ac:dyDescent="0.25">
      <c r="A6336" s="553">
        <v>39896</v>
      </c>
      <c r="B6336" s="555">
        <v>2340.83</v>
      </c>
    </row>
    <row r="6337" spans="1:2" ht="16.149999999999999" customHeight="1" x14ac:dyDescent="0.25">
      <c r="A6337" s="553">
        <v>39897</v>
      </c>
      <c r="B6337" s="554">
        <v>2353.21</v>
      </c>
    </row>
    <row r="6338" spans="1:2" ht="16.149999999999999" customHeight="1" x14ac:dyDescent="0.25">
      <c r="A6338" s="553">
        <v>39898</v>
      </c>
      <c r="B6338" s="555">
        <v>2379.94</v>
      </c>
    </row>
    <row r="6339" spans="1:2" ht="16.149999999999999" customHeight="1" x14ac:dyDescent="0.25">
      <c r="A6339" s="553">
        <v>39899</v>
      </c>
      <c r="B6339" s="554">
        <v>2435.81</v>
      </c>
    </row>
    <row r="6340" spans="1:2" ht="16.149999999999999" customHeight="1" x14ac:dyDescent="0.25">
      <c r="A6340" s="553">
        <v>39900</v>
      </c>
      <c r="B6340" s="555">
        <v>2485.56</v>
      </c>
    </row>
    <row r="6341" spans="1:2" ht="16.149999999999999" customHeight="1" x14ac:dyDescent="0.25">
      <c r="A6341" s="553">
        <v>39901</v>
      </c>
      <c r="B6341" s="554">
        <v>2485.56</v>
      </c>
    </row>
    <row r="6342" spans="1:2" ht="16.149999999999999" customHeight="1" x14ac:dyDescent="0.25">
      <c r="A6342" s="553">
        <v>39902</v>
      </c>
      <c r="B6342" s="555">
        <v>2485.56</v>
      </c>
    </row>
    <row r="6343" spans="1:2" ht="16.149999999999999" customHeight="1" x14ac:dyDescent="0.25">
      <c r="A6343" s="553">
        <v>39903</v>
      </c>
      <c r="B6343" s="554">
        <v>2561.21</v>
      </c>
    </row>
    <row r="6344" spans="1:2" ht="16.149999999999999" customHeight="1" x14ac:dyDescent="0.25">
      <c r="A6344" s="553">
        <v>39904</v>
      </c>
      <c r="B6344" s="555">
        <v>2544.2399999999998</v>
      </c>
    </row>
    <row r="6345" spans="1:2" ht="16.149999999999999" customHeight="1" x14ac:dyDescent="0.25">
      <c r="A6345" s="553">
        <v>39905</v>
      </c>
      <c r="B6345" s="554">
        <v>2534.9899999999998</v>
      </c>
    </row>
    <row r="6346" spans="1:2" ht="16.149999999999999" customHeight="1" x14ac:dyDescent="0.25">
      <c r="A6346" s="553">
        <v>39906</v>
      </c>
      <c r="B6346" s="555">
        <v>2451.7199999999998</v>
      </c>
    </row>
    <row r="6347" spans="1:2" ht="16.149999999999999" customHeight="1" x14ac:dyDescent="0.25">
      <c r="A6347" s="553">
        <v>39907</v>
      </c>
      <c r="B6347" s="554">
        <v>2422.71</v>
      </c>
    </row>
    <row r="6348" spans="1:2" ht="16.149999999999999" customHeight="1" x14ac:dyDescent="0.25">
      <c r="A6348" s="553">
        <v>39908</v>
      </c>
      <c r="B6348" s="555">
        <v>2422.71</v>
      </c>
    </row>
    <row r="6349" spans="1:2" ht="16.149999999999999" customHeight="1" x14ac:dyDescent="0.25">
      <c r="A6349" s="553">
        <v>39909</v>
      </c>
      <c r="B6349" s="554">
        <v>2422.71</v>
      </c>
    </row>
    <row r="6350" spans="1:2" ht="16.149999999999999" customHeight="1" x14ac:dyDescent="0.25">
      <c r="A6350" s="553">
        <v>39910</v>
      </c>
      <c r="B6350" s="555">
        <v>2408.42</v>
      </c>
    </row>
    <row r="6351" spans="1:2" ht="16.149999999999999" customHeight="1" x14ac:dyDescent="0.25">
      <c r="A6351" s="553">
        <v>39911</v>
      </c>
      <c r="B6351" s="554">
        <v>2416.63</v>
      </c>
    </row>
    <row r="6352" spans="1:2" ht="16.149999999999999" customHeight="1" x14ac:dyDescent="0.25">
      <c r="A6352" s="553">
        <v>39912</v>
      </c>
      <c r="B6352" s="555">
        <v>2388.11</v>
      </c>
    </row>
    <row r="6353" spans="1:2" ht="16.149999999999999" customHeight="1" x14ac:dyDescent="0.25">
      <c r="A6353" s="553">
        <v>39913</v>
      </c>
      <c r="B6353" s="554">
        <v>2388.11</v>
      </c>
    </row>
    <row r="6354" spans="1:2" ht="16.149999999999999" customHeight="1" x14ac:dyDescent="0.25">
      <c r="A6354" s="553">
        <v>39914</v>
      </c>
      <c r="B6354" s="555">
        <v>2388.11</v>
      </c>
    </row>
    <row r="6355" spans="1:2" ht="16.149999999999999" customHeight="1" x14ac:dyDescent="0.25">
      <c r="A6355" s="553">
        <v>39915</v>
      </c>
      <c r="B6355" s="554">
        <v>2388.11</v>
      </c>
    </row>
    <row r="6356" spans="1:2" ht="16.149999999999999" customHeight="1" x14ac:dyDescent="0.25">
      <c r="A6356" s="553">
        <v>39916</v>
      </c>
      <c r="B6356" s="555">
        <v>2388.11</v>
      </c>
    </row>
    <row r="6357" spans="1:2" ht="16.149999999999999" customHeight="1" x14ac:dyDescent="0.25">
      <c r="A6357" s="553">
        <v>39917</v>
      </c>
      <c r="B6357" s="554">
        <v>2392.2199999999998</v>
      </c>
    </row>
    <row r="6358" spans="1:2" ht="16.149999999999999" customHeight="1" x14ac:dyDescent="0.25">
      <c r="A6358" s="553">
        <v>39918</v>
      </c>
      <c r="B6358" s="555">
        <v>2394.27</v>
      </c>
    </row>
    <row r="6359" spans="1:2" ht="16.149999999999999" customHeight="1" x14ac:dyDescent="0.25">
      <c r="A6359" s="553">
        <v>39919</v>
      </c>
      <c r="B6359" s="554">
        <v>2380.69</v>
      </c>
    </row>
    <row r="6360" spans="1:2" ht="16.149999999999999" customHeight="1" x14ac:dyDescent="0.25">
      <c r="A6360" s="553">
        <v>39920</v>
      </c>
      <c r="B6360" s="555">
        <v>2344.98</v>
      </c>
    </row>
    <row r="6361" spans="1:2" ht="16.149999999999999" customHeight="1" x14ac:dyDescent="0.25">
      <c r="A6361" s="553">
        <v>39921</v>
      </c>
      <c r="B6361" s="554">
        <v>2343.34</v>
      </c>
    </row>
    <row r="6362" spans="1:2" ht="16.149999999999999" customHeight="1" x14ac:dyDescent="0.25">
      <c r="A6362" s="553">
        <v>39922</v>
      </c>
      <c r="B6362" s="555">
        <v>2343.34</v>
      </c>
    </row>
    <row r="6363" spans="1:2" ht="16.149999999999999" customHeight="1" x14ac:dyDescent="0.25">
      <c r="A6363" s="553">
        <v>39923</v>
      </c>
      <c r="B6363" s="554">
        <v>2343.34</v>
      </c>
    </row>
    <row r="6364" spans="1:2" ht="16.149999999999999" customHeight="1" x14ac:dyDescent="0.25">
      <c r="A6364" s="553">
        <v>39924</v>
      </c>
      <c r="B6364" s="555">
        <v>2376.38</v>
      </c>
    </row>
    <row r="6365" spans="1:2" ht="16.149999999999999" customHeight="1" x14ac:dyDescent="0.25">
      <c r="A6365" s="553">
        <v>39925</v>
      </c>
      <c r="B6365" s="554">
        <v>2338.6</v>
      </c>
    </row>
    <row r="6366" spans="1:2" ht="16.149999999999999" customHeight="1" x14ac:dyDescent="0.25">
      <c r="A6366" s="553">
        <v>39926</v>
      </c>
      <c r="B6366" s="555">
        <v>2318.83</v>
      </c>
    </row>
    <row r="6367" spans="1:2" ht="16.149999999999999" customHeight="1" x14ac:dyDescent="0.25">
      <c r="A6367" s="553">
        <v>39927</v>
      </c>
      <c r="B6367" s="554">
        <v>2300.7399999999998</v>
      </c>
    </row>
    <row r="6368" spans="1:2" ht="16.149999999999999" customHeight="1" x14ac:dyDescent="0.25">
      <c r="A6368" s="553">
        <v>39928</v>
      </c>
      <c r="B6368" s="555">
        <v>2283.1999999999998</v>
      </c>
    </row>
    <row r="6369" spans="1:2" ht="16.149999999999999" customHeight="1" x14ac:dyDescent="0.25">
      <c r="A6369" s="553">
        <v>39929</v>
      </c>
      <c r="B6369" s="554">
        <v>2283.1999999999998</v>
      </c>
    </row>
    <row r="6370" spans="1:2" ht="16.149999999999999" customHeight="1" x14ac:dyDescent="0.25">
      <c r="A6370" s="553">
        <v>39930</v>
      </c>
      <c r="B6370" s="555">
        <v>2283.1999999999998</v>
      </c>
    </row>
    <row r="6371" spans="1:2" ht="16.149999999999999" customHeight="1" x14ac:dyDescent="0.25">
      <c r="A6371" s="553">
        <v>39931</v>
      </c>
      <c r="B6371" s="554">
        <v>2325.02</v>
      </c>
    </row>
    <row r="6372" spans="1:2" ht="16.149999999999999" customHeight="1" x14ac:dyDescent="0.25">
      <c r="A6372" s="553">
        <v>39932</v>
      </c>
      <c r="B6372" s="555">
        <v>2332.4699999999998</v>
      </c>
    </row>
    <row r="6373" spans="1:2" ht="16.149999999999999" customHeight="1" x14ac:dyDescent="0.25">
      <c r="A6373" s="553">
        <v>39933</v>
      </c>
      <c r="B6373" s="554">
        <v>2289.73</v>
      </c>
    </row>
    <row r="6374" spans="1:2" ht="16.149999999999999" customHeight="1" x14ac:dyDescent="0.25">
      <c r="A6374" s="553">
        <v>39934</v>
      </c>
      <c r="B6374" s="555">
        <v>2288.64</v>
      </c>
    </row>
    <row r="6375" spans="1:2" ht="16.149999999999999" customHeight="1" x14ac:dyDescent="0.25">
      <c r="A6375" s="553">
        <v>39935</v>
      </c>
      <c r="B6375" s="554">
        <v>2288.64</v>
      </c>
    </row>
    <row r="6376" spans="1:2" ht="16.149999999999999" customHeight="1" x14ac:dyDescent="0.25">
      <c r="A6376" s="553">
        <v>39936</v>
      </c>
      <c r="B6376" s="555">
        <v>2288.64</v>
      </c>
    </row>
    <row r="6377" spans="1:2" ht="16.149999999999999" customHeight="1" x14ac:dyDescent="0.25">
      <c r="A6377" s="553">
        <v>39937</v>
      </c>
      <c r="B6377" s="554">
        <v>2288.64</v>
      </c>
    </row>
    <row r="6378" spans="1:2" ht="16.149999999999999" customHeight="1" x14ac:dyDescent="0.25">
      <c r="A6378" s="553">
        <v>39938</v>
      </c>
      <c r="B6378" s="555">
        <v>2272.5500000000002</v>
      </c>
    </row>
    <row r="6379" spans="1:2" ht="16.149999999999999" customHeight="1" x14ac:dyDescent="0.25">
      <c r="A6379" s="553">
        <v>39939</v>
      </c>
      <c r="B6379" s="554">
        <v>2256.9899999999998</v>
      </c>
    </row>
    <row r="6380" spans="1:2" ht="16.149999999999999" customHeight="1" x14ac:dyDescent="0.25">
      <c r="A6380" s="553">
        <v>39940</v>
      </c>
      <c r="B6380" s="555">
        <v>2233.5</v>
      </c>
    </row>
    <row r="6381" spans="1:2" ht="16.149999999999999" customHeight="1" x14ac:dyDescent="0.25">
      <c r="A6381" s="553">
        <v>39941</v>
      </c>
      <c r="B6381" s="554">
        <v>2208.98</v>
      </c>
    </row>
    <row r="6382" spans="1:2" ht="16.149999999999999" customHeight="1" x14ac:dyDescent="0.25">
      <c r="A6382" s="553">
        <v>39942</v>
      </c>
      <c r="B6382" s="555">
        <v>2210.35</v>
      </c>
    </row>
    <row r="6383" spans="1:2" ht="16.149999999999999" customHeight="1" x14ac:dyDescent="0.25">
      <c r="A6383" s="553">
        <v>39943</v>
      </c>
      <c r="B6383" s="554">
        <v>2210.35</v>
      </c>
    </row>
    <row r="6384" spans="1:2" ht="16.149999999999999" customHeight="1" x14ac:dyDescent="0.25">
      <c r="A6384" s="553">
        <v>39944</v>
      </c>
      <c r="B6384" s="555">
        <v>2210.35</v>
      </c>
    </row>
    <row r="6385" spans="1:2" ht="16.149999999999999" customHeight="1" x14ac:dyDescent="0.25">
      <c r="A6385" s="553">
        <v>39945</v>
      </c>
      <c r="B6385" s="554">
        <v>2220.92</v>
      </c>
    </row>
    <row r="6386" spans="1:2" ht="16.149999999999999" customHeight="1" x14ac:dyDescent="0.25">
      <c r="A6386" s="553">
        <v>39946</v>
      </c>
      <c r="B6386" s="555">
        <v>2221.4</v>
      </c>
    </row>
    <row r="6387" spans="1:2" ht="16.149999999999999" customHeight="1" x14ac:dyDescent="0.25">
      <c r="A6387" s="553">
        <v>39947</v>
      </c>
      <c r="B6387" s="554">
        <v>2257.36</v>
      </c>
    </row>
    <row r="6388" spans="1:2" ht="16.149999999999999" customHeight="1" x14ac:dyDescent="0.25">
      <c r="A6388" s="553">
        <v>39948</v>
      </c>
      <c r="B6388" s="555">
        <v>2251.5300000000002</v>
      </c>
    </row>
    <row r="6389" spans="1:2" ht="16.149999999999999" customHeight="1" x14ac:dyDescent="0.25">
      <c r="A6389" s="553">
        <v>39949</v>
      </c>
      <c r="B6389" s="554">
        <v>2252.8000000000002</v>
      </c>
    </row>
    <row r="6390" spans="1:2" ht="16.149999999999999" customHeight="1" x14ac:dyDescent="0.25">
      <c r="A6390" s="553">
        <v>39950</v>
      </c>
      <c r="B6390" s="555">
        <v>2252.8000000000002</v>
      </c>
    </row>
    <row r="6391" spans="1:2" ht="16.149999999999999" customHeight="1" x14ac:dyDescent="0.25">
      <c r="A6391" s="553">
        <v>39951</v>
      </c>
      <c r="B6391" s="554">
        <v>2252.8000000000002</v>
      </c>
    </row>
    <row r="6392" spans="1:2" ht="16.149999999999999" customHeight="1" x14ac:dyDescent="0.25">
      <c r="A6392" s="553">
        <v>39952</v>
      </c>
      <c r="B6392" s="555">
        <v>2255.2199999999998</v>
      </c>
    </row>
    <row r="6393" spans="1:2" ht="16.149999999999999" customHeight="1" x14ac:dyDescent="0.25">
      <c r="A6393" s="553">
        <v>39953</v>
      </c>
      <c r="B6393" s="554">
        <v>2221.27</v>
      </c>
    </row>
    <row r="6394" spans="1:2" ht="16.149999999999999" customHeight="1" x14ac:dyDescent="0.25">
      <c r="A6394" s="553">
        <v>39954</v>
      </c>
      <c r="B6394" s="555">
        <v>2196.21</v>
      </c>
    </row>
    <row r="6395" spans="1:2" ht="16.149999999999999" customHeight="1" x14ac:dyDescent="0.25">
      <c r="A6395" s="553">
        <v>39955</v>
      </c>
      <c r="B6395" s="554">
        <v>2206.6</v>
      </c>
    </row>
    <row r="6396" spans="1:2" ht="16.149999999999999" customHeight="1" x14ac:dyDescent="0.25">
      <c r="A6396" s="553">
        <v>39956</v>
      </c>
      <c r="B6396" s="555">
        <v>2201.44</v>
      </c>
    </row>
    <row r="6397" spans="1:2" ht="16.149999999999999" customHeight="1" x14ac:dyDescent="0.25">
      <c r="A6397" s="553">
        <v>39957</v>
      </c>
      <c r="B6397" s="554">
        <v>2201.44</v>
      </c>
    </row>
    <row r="6398" spans="1:2" ht="16.149999999999999" customHeight="1" x14ac:dyDescent="0.25">
      <c r="A6398" s="553">
        <v>39958</v>
      </c>
      <c r="B6398" s="555">
        <v>2201.44</v>
      </c>
    </row>
    <row r="6399" spans="1:2" ht="16.149999999999999" customHeight="1" x14ac:dyDescent="0.25">
      <c r="A6399" s="553">
        <v>39959</v>
      </c>
      <c r="B6399" s="554">
        <v>2201.44</v>
      </c>
    </row>
    <row r="6400" spans="1:2" ht="16.149999999999999" customHeight="1" x14ac:dyDescent="0.25">
      <c r="A6400" s="553">
        <v>39960</v>
      </c>
      <c r="B6400" s="555">
        <v>2213.89</v>
      </c>
    </row>
    <row r="6401" spans="1:2" ht="16.149999999999999" customHeight="1" x14ac:dyDescent="0.25">
      <c r="A6401" s="553">
        <v>39961</v>
      </c>
      <c r="B6401" s="554">
        <v>2208.89</v>
      </c>
    </row>
    <row r="6402" spans="1:2" ht="16.149999999999999" customHeight="1" x14ac:dyDescent="0.25">
      <c r="A6402" s="553">
        <v>39962</v>
      </c>
      <c r="B6402" s="555">
        <v>2190.4499999999998</v>
      </c>
    </row>
    <row r="6403" spans="1:2" ht="16.149999999999999" customHeight="1" x14ac:dyDescent="0.25">
      <c r="A6403" s="553">
        <v>39963</v>
      </c>
      <c r="B6403" s="554">
        <v>2140.66</v>
      </c>
    </row>
    <row r="6404" spans="1:2" ht="16.149999999999999" customHeight="1" x14ac:dyDescent="0.25">
      <c r="A6404" s="553">
        <v>39964</v>
      </c>
      <c r="B6404" s="555">
        <v>2140.66</v>
      </c>
    </row>
    <row r="6405" spans="1:2" ht="16.149999999999999" customHeight="1" x14ac:dyDescent="0.25">
      <c r="A6405" s="553">
        <v>39965</v>
      </c>
      <c r="B6405" s="554">
        <v>2140.66</v>
      </c>
    </row>
    <row r="6406" spans="1:2" ht="16.149999999999999" customHeight="1" x14ac:dyDescent="0.25">
      <c r="A6406" s="553">
        <v>39966</v>
      </c>
      <c r="B6406" s="555">
        <v>2109.42</v>
      </c>
    </row>
    <row r="6407" spans="1:2" ht="16.149999999999999" customHeight="1" x14ac:dyDescent="0.25">
      <c r="A6407" s="553">
        <v>39967</v>
      </c>
      <c r="B6407" s="554">
        <v>2077.02</v>
      </c>
    </row>
    <row r="6408" spans="1:2" ht="16.149999999999999" customHeight="1" x14ac:dyDescent="0.25">
      <c r="A6408" s="553">
        <v>39968</v>
      </c>
      <c r="B6408" s="555">
        <v>2073.5500000000002</v>
      </c>
    </row>
    <row r="6409" spans="1:2" ht="16.149999999999999" customHeight="1" x14ac:dyDescent="0.25">
      <c r="A6409" s="553">
        <v>39969</v>
      </c>
      <c r="B6409" s="554">
        <v>2072</v>
      </c>
    </row>
    <row r="6410" spans="1:2" ht="16.149999999999999" customHeight="1" x14ac:dyDescent="0.25">
      <c r="A6410" s="553">
        <v>39970</v>
      </c>
      <c r="B6410" s="555">
        <v>2063.1</v>
      </c>
    </row>
    <row r="6411" spans="1:2" ht="16.149999999999999" customHeight="1" x14ac:dyDescent="0.25">
      <c r="A6411" s="553">
        <v>39971</v>
      </c>
      <c r="B6411" s="554">
        <v>2063.1</v>
      </c>
    </row>
    <row r="6412" spans="1:2" ht="16.149999999999999" customHeight="1" x14ac:dyDescent="0.25">
      <c r="A6412" s="553">
        <v>39972</v>
      </c>
      <c r="B6412" s="555">
        <v>2063.1</v>
      </c>
    </row>
    <row r="6413" spans="1:2" ht="16.149999999999999" customHeight="1" x14ac:dyDescent="0.25">
      <c r="A6413" s="553">
        <v>39973</v>
      </c>
      <c r="B6413" s="554">
        <v>2091.1</v>
      </c>
    </row>
    <row r="6414" spans="1:2" ht="16.149999999999999" customHeight="1" x14ac:dyDescent="0.25">
      <c r="A6414" s="553">
        <v>39974</v>
      </c>
      <c r="B6414" s="555">
        <v>2060.1799999999998</v>
      </c>
    </row>
    <row r="6415" spans="1:2" ht="16.149999999999999" customHeight="1" x14ac:dyDescent="0.25">
      <c r="A6415" s="553">
        <v>39975</v>
      </c>
      <c r="B6415" s="554">
        <v>2042.19</v>
      </c>
    </row>
    <row r="6416" spans="1:2" ht="16.149999999999999" customHeight="1" x14ac:dyDescent="0.25">
      <c r="A6416" s="553">
        <v>39976</v>
      </c>
      <c r="B6416" s="555">
        <v>2026.17</v>
      </c>
    </row>
    <row r="6417" spans="1:2" ht="16.149999999999999" customHeight="1" x14ac:dyDescent="0.25">
      <c r="A6417" s="553">
        <v>39977</v>
      </c>
      <c r="B6417" s="554">
        <v>2015.4</v>
      </c>
    </row>
    <row r="6418" spans="1:2" ht="16.149999999999999" customHeight="1" x14ac:dyDescent="0.25">
      <c r="A6418" s="553">
        <v>39978</v>
      </c>
      <c r="B6418" s="555">
        <v>2015.4</v>
      </c>
    </row>
    <row r="6419" spans="1:2" ht="16.149999999999999" customHeight="1" x14ac:dyDescent="0.25">
      <c r="A6419" s="553">
        <v>39979</v>
      </c>
      <c r="B6419" s="554">
        <v>2015.4</v>
      </c>
    </row>
    <row r="6420" spans="1:2" ht="16.149999999999999" customHeight="1" x14ac:dyDescent="0.25">
      <c r="A6420" s="553">
        <v>39980</v>
      </c>
      <c r="B6420" s="555">
        <v>2015.4</v>
      </c>
    </row>
    <row r="6421" spans="1:2" ht="16.149999999999999" customHeight="1" x14ac:dyDescent="0.25">
      <c r="A6421" s="553">
        <v>39981</v>
      </c>
      <c r="B6421" s="554">
        <v>2014.91</v>
      </c>
    </row>
    <row r="6422" spans="1:2" ht="16.149999999999999" customHeight="1" x14ac:dyDescent="0.25">
      <c r="A6422" s="553">
        <v>39982</v>
      </c>
      <c r="B6422" s="555">
        <v>2071.29</v>
      </c>
    </row>
    <row r="6423" spans="1:2" ht="16.149999999999999" customHeight="1" x14ac:dyDescent="0.25">
      <c r="A6423" s="553">
        <v>39983</v>
      </c>
      <c r="B6423" s="554">
        <v>2074.7199999999998</v>
      </c>
    </row>
    <row r="6424" spans="1:2" ht="16.149999999999999" customHeight="1" x14ac:dyDescent="0.25">
      <c r="A6424" s="553">
        <v>39984</v>
      </c>
      <c r="B6424" s="555">
        <v>2108.1999999999998</v>
      </c>
    </row>
    <row r="6425" spans="1:2" ht="16.149999999999999" customHeight="1" x14ac:dyDescent="0.25">
      <c r="A6425" s="553">
        <v>39985</v>
      </c>
      <c r="B6425" s="554">
        <v>2108.1999999999998</v>
      </c>
    </row>
    <row r="6426" spans="1:2" ht="16.149999999999999" customHeight="1" x14ac:dyDescent="0.25">
      <c r="A6426" s="553">
        <v>39986</v>
      </c>
      <c r="B6426" s="555">
        <v>2108.1999999999998</v>
      </c>
    </row>
    <row r="6427" spans="1:2" ht="16.149999999999999" customHeight="1" x14ac:dyDescent="0.25">
      <c r="A6427" s="553">
        <v>39987</v>
      </c>
      <c r="B6427" s="554">
        <v>2108.1999999999998</v>
      </c>
    </row>
    <row r="6428" spans="1:2" ht="16.149999999999999" customHeight="1" x14ac:dyDescent="0.25">
      <c r="A6428" s="553">
        <v>39988</v>
      </c>
      <c r="B6428" s="555">
        <v>2165</v>
      </c>
    </row>
    <row r="6429" spans="1:2" ht="16.149999999999999" customHeight="1" x14ac:dyDescent="0.25">
      <c r="A6429" s="553">
        <v>39989</v>
      </c>
      <c r="B6429" s="554">
        <v>2158.7199999999998</v>
      </c>
    </row>
    <row r="6430" spans="1:2" ht="16.149999999999999" customHeight="1" x14ac:dyDescent="0.25">
      <c r="A6430" s="553">
        <v>39990</v>
      </c>
      <c r="B6430" s="555">
        <v>2188.5</v>
      </c>
    </row>
    <row r="6431" spans="1:2" ht="16.149999999999999" customHeight="1" x14ac:dyDescent="0.25">
      <c r="A6431" s="553">
        <v>39991</v>
      </c>
      <c r="B6431" s="554">
        <v>2158.67</v>
      </c>
    </row>
    <row r="6432" spans="1:2" ht="16.149999999999999" customHeight="1" x14ac:dyDescent="0.25">
      <c r="A6432" s="553">
        <v>39992</v>
      </c>
      <c r="B6432" s="555">
        <v>2158.67</v>
      </c>
    </row>
    <row r="6433" spans="1:2" ht="16.149999999999999" customHeight="1" x14ac:dyDescent="0.25">
      <c r="A6433" s="553">
        <v>39993</v>
      </c>
      <c r="B6433" s="554">
        <v>2158.67</v>
      </c>
    </row>
    <row r="6434" spans="1:2" ht="16.149999999999999" customHeight="1" x14ac:dyDescent="0.25">
      <c r="A6434" s="553">
        <v>39994</v>
      </c>
      <c r="B6434" s="555">
        <v>2158.67</v>
      </c>
    </row>
    <row r="6435" spans="1:2" ht="16.149999999999999" customHeight="1" x14ac:dyDescent="0.25">
      <c r="A6435" s="553">
        <v>39995</v>
      </c>
      <c r="B6435" s="554">
        <v>2145.21</v>
      </c>
    </row>
    <row r="6436" spans="1:2" ht="16.149999999999999" customHeight="1" x14ac:dyDescent="0.25">
      <c r="A6436" s="553">
        <v>39996</v>
      </c>
      <c r="B6436" s="555">
        <v>2111.71</v>
      </c>
    </row>
    <row r="6437" spans="1:2" ht="16.149999999999999" customHeight="1" x14ac:dyDescent="0.25">
      <c r="A6437" s="553">
        <v>39997</v>
      </c>
      <c r="B6437" s="554">
        <v>2096.23</v>
      </c>
    </row>
    <row r="6438" spans="1:2" ht="16.149999999999999" customHeight="1" x14ac:dyDescent="0.25">
      <c r="A6438" s="553">
        <v>39998</v>
      </c>
      <c r="B6438" s="555">
        <v>2086.36</v>
      </c>
    </row>
    <row r="6439" spans="1:2" ht="16.149999999999999" customHeight="1" x14ac:dyDescent="0.25">
      <c r="A6439" s="553">
        <v>39999</v>
      </c>
      <c r="B6439" s="554">
        <v>2086.36</v>
      </c>
    </row>
    <row r="6440" spans="1:2" ht="16.149999999999999" customHeight="1" x14ac:dyDescent="0.25">
      <c r="A6440" s="553">
        <v>40000</v>
      </c>
      <c r="B6440" s="555">
        <v>2086.36</v>
      </c>
    </row>
    <row r="6441" spans="1:2" ht="16.149999999999999" customHeight="1" x14ac:dyDescent="0.25">
      <c r="A6441" s="553">
        <v>40001</v>
      </c>
      <c r="B6441" s="554">
        <v>2109.08</v>
      </c>
    </row>
    <row r="6442" spans="1:2" ht="16.149999999999999" customHeight="1" x14ac:dyDescent="0.25">
      <c r="A6442" s="553">
        <v>40002</v>
      </c>
      <c r="B6442" s="555">
        <v>2090.35</v>
      </c>
    </row>
    <row r="6443" spans="1:2" ht="16.149999999999999" customHeight="1" x14ac:dyDescent="0.25">
      <c r="A6443" s="553">
        <v>40003</v>
      </c>
      <c r="B6443" s="554">
        <v>2108.1999999999998</v>
      </c>
    </row>
    <row r="6444" spans="1:2" ht="16.149999999999999" customHeight="1" x14ac:dyDescent="0.25">
      <c r="A6444" s="553">
        <v>40004</v>
      </c>
      <c r="B6444" s="555">
        <v>2105.36</v>
      </c>
    </row>
    <row r="6445" spans="1:2" ht="16.149999999999999" customHeight="1" x14ac:dyDescent="0.25">
      <c r="A6445" s="553">
        <v>40005</v>
      </c>
      <c r="B6445" s="554">
        <v>2116.9899999999998</v>
      </c>
    </row>
    <row r="6446" spans="1:2" ht="16.149999999999999" customHeight="1" x14ac:dyDescent="0.25">
      <c r="A6446" s="553">
        <v>40006</v>
      </c>
      <c r="B6446" s="555">
        <v>2116.9899999999998</v>
      </c>
    </row>
    <row r="6447" spans="1:2" ht="16.149999999999999" customHeight="1" x14ac:dyDescent="0.25">
      <c r="A6447" s="553">
        <v>40007</v>
      </c>
      <c r="B6447" s="554">
        <v>2116.9899999999998</v>
      </c>
    </row>
    <row r="6448" spans="1:2" ht="16.149999999999999" customHeight="1" x14ac:dyDescent="0.25">
      <c r="A6448" s="553">
        <v>40008</v>
      </c>
      <c r="B6448" s="555">
        <v>2085.7399999999998</v>
      </c>
    </row>
    <row r="6449" spans="1:2" ht="16.149999999999999" customHeight="1" x14ac:dyDescent="0.25">
      <c r="A6449" s="553">
        <v>40009</v>
      </c>
      <c r="B6449" s="554">
        <v>2054.19</v>
      </c>
    </row>
    <row r="6450" spans="1:2" ht="16.149999999999999" customHeight="1" x14ac:dyDescent="0.25">
      <c r="A6450" s="553">
        <v>40010</v>
      </c>
      <c r="B6450" s="555">
        <v>2018.93</v>
      </c>
    </row>
    <row r="6451" spans="1:2" ht="16.149999999999999" customHeight="1" x14ac:dyDescent="0.25">
      <c r="A6451" s="553">
        <v>40011</v>
      </c>
      <c r="B6451" s="554">
        <v>2025.71</v>
      </c>
    </row>
    <row r="6452" spans="1:2" ht="16.149999999999999" customHeight="1" x14ac:dyDescent="0.25">
      <c r="A6452" s="553">
        <v>40012</v>
      </c>
      <c r="B6452" s="555">
        <v>2006.82</v>
      </c>
    </row>
    <row r="6453" spans="1:2" ht="16.149999999999999" customHeight="1" x14ac:dyDescent="0.25">
      <c r="A6453" s="553">
        <v>40013</v>
      </c>
      <c r="B6453" s="554">
        <v>2006.82</v>
      </c>
    </row>
    <row r="6454" spans="1:2" ht="16.149999999999999" customHeight="1" x14ac:dyDescent="0.25">
      <c r="A6454" s="553">
        <v>40014</v>
      </c>
      <c r="B6454" s="555">
        <v>2006.82</v>
      </c>
    </row>
    <row r="6455" spans="1:2" ht="16.149999999999999" customHeight="1" x14ac:dyDescent="0.25">
      <c r="A6455" s="553">
        <v>40015</v>
      </c>
      <c r="B6455" s="554">
        <v>2006.82</v>
      </c>
    </row>
    <row r="6456" spans="1:2" ht="16.149999999999999" customHeight="1" x14ac:dyDescent="0.25">
      <c r="A6456" s="553">
        <v>40016</v>
      </c>
      <c r="B6456" s="555">
        <v>1986.35</v>
      </c>
    </row>
    <row r="6457" spans="1:2" ht="16.149999999999999" customHeight="1" x14ac:dyDescent="0.25">
      <c r="A6457" s="553">
        <v>40017</v>
      </c>
      <c r="B6457" s="554">
        <v>1975.05</v>
      </c>
    </row>
    <row r="6458" spans="1:2" ht="16.149999999999999" customHeight="1" x14ac:dyDescent="0.25">
      <c r="A6458" s="553">
        <v>40018</v>
      </c>
      <c r="B6458" s="555">
        <v>1953.12</v>
      </c>
    </row>
    <row r="6459" spans="1:2" ht="16.149999999999999" customHeight="1" x14ac:dyDescent="0.25">
      <c r="A6459" s="553">
        <v>40019</v>
      </c>
      <c r="B6459" s="554">
        <v>1970.11</v>
      </c>
    </row>
    <row r="6460" spans="1:2" ht="16.149999999999999" customHeight="1" x14ac:dyDescent="0.25">
      <c r="A6460" s="553">
        <v>40020</v>
      </c>
      <c r="B6460" s="555">
        <v>1970.11</v>
      </c>
    </row>
    <row r="6461" spans="1:2" ht="16.149999999999999" customHeight="1" x14ac:dyDescent="0.25">
      <c r="A6461" s="553">
        <v>40021</v>
      </c>
      <c r="B6461" s="554">
        <v>1970.11</v>
      </c>
    </row>
    <row r="6462" spans="1:2" ht="16.149999999999999" customHeight="1" x14ac:dyDescent="0.25">
      <c r="A6462" s="553">
        <v>40022</v>
      </c>
      <c r="B6462" s="555">
        <v>1982.43</v>
      </c>
    </row>
    <row r="6463" spans="1:2" ht="16.149999999999999" customHeight="1" x14ac:dyDescent="0.25">
      <c r="A6463" s="553">
        <v>40023</v>
      </c>
      <c r="B6463" s="554">
        <v>2013.82</v>
      </c>
    </row>
    <row r="6464" spans="1:2" ht="16.149999999999999" customHeight="1" x14ac:dyDescent="0.25">
      <c r="A6464" s="553">
        <v>40024</v>
      </c>
      <c r="B6464" s="555">
        <v>2073.92</v>
      </c>
    </row>
    <row r="6465" spans="1:2" ht="16.149999999999999" customHeight="1" x14ac:dyDescent="0.25">
      <c r="A6465" s="553">
        <v>40025</v>
      </c>
      <c r="B6465" s="554">
        <v>2043.37</v>
      </c>
    </row>
    <row r="6466" spans="1:2" ht="16.149999999999999" customHeight="1" x14ac:dyDescent="0.25">
      <c r="A6466" s="553">
        <v>40026</v>
      </c>
      <c r="B6466" s="555">
        <v>2040.95</v>
      </c>
    </row>
    <row r="6467" spans="1:2" ht="16.149999999999999" customHeight="1" x14ac:dyDescent="0.25">
      <c r="A6467" s="553">
        <v>40027</v>
      </c>
      <c r="B6467" s="554">
        <v>2040.95</v>
      </c>
    </row>
    <row r="6468" spans="1:2" ht="16.149999999999999" customHeight="1" x14ac:dyDescent="0.25">
      <c r="A6468" s="553">
        <v>40028</v>
      </c>
      <c r="B6468" s="555">
        <v>2040.95</v>
      </c>
    </row>
    <row r="6469" spans="1:2" ht="16.149999999999999" customHeight="1" x14ac:dyDescent="0.25">
      <c r="A6469" s="553">
        <v>40029</v>
      </c>
      <c r="B6469" s="554">
        <v>2008.96</v>
      </c>
    </row>
    <row r="6470" spans="1:2" ht="16.149999999999999" customHeight="1" x14ac:dyDescent="0.25">
      <c r="A6470" s="553">
        <v>40030</v>
      </c>
      <c r="B6470" s="555">
        <v>1992.98</v>
      </c>
    </row>
    <row r="6471" spans="1:2" ht="16.149999999999999" customHeight="1" x14ac:dyDescent="0.25">
      <c r="A6471" s="553">
        <v>40031</v>
      </c>
      <c r="B6471" s="554">
        <v>1987.84</v>
      </c>
    </row>
    <row r="6472" spans="1:2" ht="16.149999999999999" customHeight="1" x14ac:dyDescent="0.25">
      <c r="A6472" s="553">
        <v>40032</v>
      </c>
      <c r="B6472" s="555">
        <v>1997.01</v>
      </c>
    </row>
    <row r="6473" spans="1:2" ht="16.149999999999999" customHeight="1" x14ac:dyDescent="0.25">
      <c r="A6473" s="553">
        <v>40033</v>
      </c>
      <c r="B6473" s="554">
        <v>1997.01</v>
      </c>
    </row>
    <row r="6474" spans="1:2" ht="16.149999999999999" customHeight="1" x14ac:dyDescent="0.25">
      <c r="A6474" s="553">
        <v>40034</v>
      </c>
      <c r="B6474" s="555">
        <v>1997.01</v>
      </c>
    </row>
    <row r="6475" spans="1:2" ht="16.149999999999999" customHeight="1" x14ac:dyDescent="0.25">
      <c r="A6475" s="553">
        <v>40035</v>
      </c>
      <c r="B6475" s="554">
        <v>1997.01</v>
      </c>
    </row>
    <row r="6476" spans="1:2" ht="16.149999999999999" customHeight="1" x14ac:dyDescent="0.25">
      <c r="A6476" s="553">
        <v>40036</v>
      </c>
      <c r="B6476" s="555">
        <v>2022.56</v>
      </c>
    </row>
    <row r="6477" spans="1:2" ht="16.149999999999999" customHeight="1" x14ac:dyDescent="0.25">
      <c r="A6477" s="553">
        <v>40037</v>
      </c>
      <c r="B6477" s="554">
        <v>2050.4499999999998</v>
      </c>
    </row>
    <row r="6478" spans="1:2" ht="16.149999999999999" customHeight="1" x14ac:dyDescent="0.25">
      <c r="A6478" s="553">
        <v>40038</v>
      </c>
      <c r="B6478" s="555">
        <v>2026.45</v>
      </c>
    </row>
    <row r="6479" spans="1:2" ht="16.149999999999999" customHeight="1" x14ac:dyDescent="0.25">
      <c r="A6479" s="553">
        <v>40039</v>
      </c>
      <c r="B6479" s="554">
        <v>1999.98</v>
      </c>
    </row>
    <row r="6480" spans="1:2" ht="16.149999999999999" customHeight="1" x14ac:dyDescent="0.25">
      <c r="A6480" s="553">
        <v>40040</v>
      </c>
      <c r="B6480" s="555">
        <v>2016.09</v>
      </c>
    </row>
    <row r="6481" spans="1:2" ht="16.149999999999999" customHeight="1" x14ac:dyDescent="0.25">
      <c r="A6481" s="553">
        <v>40041</v>
      </c>
      <c r="B6481" s="554">
        <v>2016.09</v>
      </c>
    </row>
    <row r="6482" spans="1:2" ht="16.149999999999999" customHeight="1" x14ac:dyDescent="0.25">
      <c r="A6482" s="553">
        <v>40042</v>
      </c>
      <c r="B6482" s="555">
        <v>2016.09</v>
      </c>
    </row>
    <row r="6483" spans="1:2" ht="16.149999999999999" customHeight="1" x14ac:dyDescent="0.25">
      <c r="A6483" s="553">
        <v>40043</v>
      </c>
      <c r="B6483" s="554">
        <v>2016.09</v>
      </c>
    </row>
    <row r="6484" spans="1:2" ht="16.149999999999999" customHeight="1" x14ac:dyDescent="0.25">
      <c r="A6484" s="553">
        <v>40044</v>
      </c>
      <c r="B6484" s="555">
        <v>2037.1</v>
      </c>
    </row>
    <row r="6485" spans="1:2" ht="16.149999999999999" customHeight="1" x14ac:dyDescent="0.25">
      <c r="A6485" s="553">
        <v>40045</v>
      </c>
      <c r="B6485" s="554">
        <v>2041.91</v>
      </c>
    </row>
    <row r="6486" spans="1:2" ht="16.149999999999999" customHeight="1" x14ac:dyDescent="0.25">
      <c r="A6486" s="553">
        <v>40046</v>
      </c>
      <c r="B6486" s="555">
        <v>2012.67</v>
      </c>
    </row>
    <row r="6487" spans="1:2" ht="16.149999999999999" customHeight="1" x14ac:dyDescent="0.25">
      <c r="A6487" s="553">
        <v>40047</v>
      </c>
      <c r="B6487" s="554">
        <v>1997.31</v>
      </c>
    </row>
    <row r="6488" spans="1:2" ht="16.149999999999999" customHeight="1" x14ac:dyDescent="0.25">
      <c r="A6488" s="553">
        <v>40048</v>
      </c>
      <c r="B6488" s="555">
        <v>1997.31</v>
      </c>
    </row>
    <row r="6489" spans="1:2" ht="16.149999999999999" customHeight="1" x14ac:dyDescent="0.25">
      <c r="A6489" s="553">
        <v>40049</v>
      </c>
      <c r="B6489" s="554">
        <v>1997.31</v>
      </c>
    </row>
    <row r="6490" spans="1:2" ht="16.149999999999999" customHeight="1" x14ac:dyDescent="0.25">
      <c r="A6490" s="553">
        <v>40050</v>
      </c>
      <c r="B6490" s="555">
        <v>1997.44</v>
      </c>
    </row>
    <row r="6491" spans="1:2" ht="16.149999999999999" customHeight="1" x14ac:dyDescent="0.25">
      <c r="A6491" s="553">
        <v>40051</v>
      </c>
      <c r="B6491" s="554">
        <v>2007.2</v>
      </c>
    </row>
    <row r="6492" spans="1:2" ht="16.149999999999999" customHeight="1" x14ac:dyDescent="0.25">
      <c r="A6492" s="553">
        <v>40052</v>
      </c>
      <c r="B6492" s="555">
        <v>2044.79</v>
      </c>
    </row>
    <row r="6493" spans="1:2" ht="16.149999999999999" customHeight="1" x14ac:dyDescent="0.25">
      <c r="A6493" s="553">
        <v>40053</v>
      </c>
      <c r="B6493" s="554">
        <v>2043.65</v>
      </c>
    </row>
    <row r="6494" spans="1:2" ht="16.149999999999999" customHeight="1" x14ac:dyDescent="0.25">
      <c r="A6494" s="553">
        <v>40054</v>
      </c>
      <c r="B6494" s="555">
        <v>2035</v>
      </c>
    </row>
    <row r="6495" spans="1:2" ht="16.149999999999999" customHeight="1" x14ac:dyDescent="0.25">
      <c r="A6495" s="553">
        <v>40055</v>
      </c>
      <c r="B6495" s="554">
        <v>2035</v>
      </c>
    </row>
    <row r="6496" spans="1:2" ht="16.149999999999999" customHeight="1" x14ac:dyDescent="0.25">
      <c r="A6496" s="553">
        <v>40056</v>
      </c>
      <c r="B6496" s="555">
        <v>2035</v>
      </c>
    </row>
    <row r="6497" spans="1:2" ht="16.149999999999999" customHeight="1" x14ac:dyDescent="0.25">
      <c r="A6497" s="553">
        <v>40057</v>
      </c>
      <c r="B6497" s="554">
        <v>2057.81</v>
      </c>
    </row>
    <row r="6498" spans="1:2" ht="16.149999999999999" customHeight="1" x14ac:dyDescent="0.25">
      <c r="A6498" s="553">
        <v>40058</v>
      </c>
      <c r="B6498" s="555">
        <v>2068.96</v>
      </c>
    </row>
    <row r="6499" spans="1:2" ht="16.149999999999999" customHeight="1" x14ac:dyDescent="0.25">
      <c r="A6499" s="553">
        <v>40059</v>
      </c>
      <c r="B6499" s="554">
        <v>2065.73</v>
      </c>
    </row>
    <row r="6500" spans="1:2" ht="16.149999999999999" customHeight="1" x14ac:dyDescent="0.25">
      <c r="A6500" s="553">
        <v>40060</v>
      </c>
      <c r="B6500" s="555">
        <v>2029.75</v>
      </c>
    </row>
    <row r="6501" spans="1:2" ht="16.149999999999999" customHeight="1" x14ac:dyDescent="0.25">
      <c r="A6501" s="553">
        <v>40061</v>
      </c>
      <c r="B6501" s="554">
        <v>2018.72</v>
      </c>
    </row>
    <row r="6502" spans="1:2" ht="16.149999999999999" customHeight="1" x14ac:dyDescent="0.25">
      <c r="A6502" s="553">
        <v>40062</v>
      </c>
      <c r="B6502" s="555">
        <v>2018.72</v>
      </c>
    </row>
    <row r="6503" spans="1:2" ht="16.149999999999999" customHeight="1" x14ac:dyDescent="0.25">
      <c r="A6503" s="553">
        <v>40063</v>
      </c>
      <c r="B6503" s="554">
        <v>2018.72</v>
      </c>
    </row>
    <row r="6504" spans="1:2" ht="16.149999999999999" customHeight="1" x14ac:dyDescent="0.25">
      <c r="A6504" s="553">
        <v>40064</v>
      </c>
      <c r="B6504" s="555">
        <v>2018.72</v>
      </c>
    </row>
    <row r="6505" spans="1:2" ht="16.149999999999999" customHeight="1" x14ac:dyDescent="0.25">
      <c r="A6505" s="553">
        <v>40065</v>
      </c>
      <c r="B6505" s="554">
        <v>1994.44</v>
      </c>
    </row>
    <row r="6506" spans="1:2" ht="16.149999999999999" customHeight="1" x14ac:dyDescent="0.25">
      <c r="A6506" s="553">
        <v>40066</v>
      </c>
      <c r="B6506" s="555">
        <v>1998.17</v>
      </c>
    </row>
    <row r="6507" spans="1:2" ht="16.149999999999999" customHeight="1" x14ac:dyDescent="0.25">
      <c r="A6507" s="553">
        <v>40067</v>
      </c>
      <c r="B6507" s="554">
        <v>2008.95</v>
      </c>
    </row>
    <row r="6508" spans="1:2" ht="16.149999999999999" customHeight="1" x14ac:dyDescent="0.25">
      <c r="A6508" s="553">
        <v>40068</v>
      </c>
      <c r="B6508" s="555">
        <v>1985.38</v>
      </c>
    </row>
    <row r="6509" spans="1:2" ht="16.149999999999999" customHeight="1" x14ac:dyDescent="0.25">
      <c r="A6509" s="553">
        <v>40069</v>
      </c>
      <c r="B6509" s="554">
        <v>1985.38</v>
      </c>
    </row>
    <row r="6510" spans="1:2" ht="16.149999999999999" customHeight="1" x14ac:dyDescent="0.25">
      <c r="A6510" s="553">
        <v>40070</v>
      </c>
      <c r="B6510" s="555">
        <v>1985.38</v>
      </c>
    </row>
    <row r="6511" spans="1:2" ht="16.149999999999999" customHeight="1" x14ac:dyDescent="0.25">
      <c r="A6511" s="553">
        <v>40071</v>
      </c>
      <c r="B6511" s="554">
        <v>1998.99</v>
      </c>
    </row>
    <row r="6512" spans="1:2" ht="16.149999999999999" customHeight="1" x14ac:dyDescent="0.25">
      <c r="A6512" s="553">
        <v>40072</v>
      </c>
      <c r="B6512" s="555">
        <v>1986.86</v>
      </c>
    </row>
    <row r="6513" spans="1:2" ht="16.149999999999999" customHeight="1" x14ac:dyDescent="0.25">
      <c r="A6513" s="553">
        <v>40073</v>
      </c>
      <c r="B6513" s="554">
        <v>1960.76</v>
      </c>
    </row>
    <row r="6514" spans="1:2" ht="16.149999999999999" customHeight="1" x14ac:dyDescent="0.25">
      <c r="A6514" s="553">
        <v>40074</v>
      </c>
      <c r="B6514" s="555">
        <v>1962.6</v>
      </c>
    </row>
    <row r="6515" spans="1:2" ht="16.149999999999999" customHeight="1" x14ac:dyDescent="0.25">
      <c r="A6515" s="553">
        <v>40075</v>
      </c>
      <c r="B6515" s="554">
        <v>1951.38</v>
      </c>
    </row>
    <row r="6516" spans="1:2" ht="16.149999999999999" customHeight="1" x14ac:dyDescent="0.25">
      <c r="A6516" s="553">
        <v>40076</v>
      </c>
      <c r="B6516" s="555">
        <v>1951.38</v>
      </c>
    </row>
    <row r="6517" spans="1:2" ht="16.149999999999999" customHeight="1" x14ac:dyDescent="0.25">
      <c r="A6517" s="553">
        <v>40077</v>
      </c>
      <c r="B6517" s="554">
        <v>1951.38</v>
      </c>
    </row>
    <row r="6518" spans="1:2" ht="16.149999999999999" customHeight="1" x14ac:dyDescent="0.25">
      <c r="A6518" s="553">
        <v>40078</v>
      </c>
      <c r="B6518" s="555">
        <v>1950.77</v>
      </c>
    </row>
    <row r="6519" spans="1:2" ht="16.149999999999999" customHeight="1" x14ac:dyDescent="0.25">
      <c r="A6519" s="553">
        <v>40079</v>
      </c>
      <c r="B6519" s="554">
        <v>1914.47</v>
      </c>
    </row>
    <row r="6520" spans="1:2" ht="16.149999999999999" customHeight="1" x14ac:dyDescent="0.25">
      <c r="A6520" s="553">
        <v>40080</v>
      </c>
      <c r="B6520" s="555">
        <v>1911.66</v>
      </c>
    </row>
    <row r="6521" spans="1:2" ht="16.149999999999999" customHeight="1" x14ac:dyDescent="0.25">
      <c r="A6521" s="553">
        <v>40081</v>
      </c>
      <c r="B6521" s="554">
        <v>1922.5</v>
      </c>
    </row>
    <row r="6522" spans="1:2" ht="16.149999999999999" customHeight="1" x14ac:dyDescent="0.25">
      <c r="A6522" s="553">
        <v>40082</v>
      </c>
      <c r="B6522" s="555">
        <v>1926.59</v>
      </c>
    </row>
    <row r="6523" spans="1:2" ht="16.149999999999999" customHeight="1" x14ac:dyDescent="0.25">
      <c r="A6523" s="553">
        <v>40083</v>
      </c>
      <c r="B6523" s="554">
        <v>1926.59</v>
      </c>
    </row>
    <row r="6524" spans="1:2" ht="16.149999999999999" customHeight="1" x14ac:dyDescent="0.25">
      <c r="A6524" s="553">
        <v>40084</v>
      </c>
      <c r="B6524" s="555">
        <v>1926.59</v>
      </c>
    </row>
    <row r="6525" spans="1:2" ht="16.149999999999999" customHeight="1" x14ac:dyDescent="0.25">
      <c r="A6525" s="553">
        <v>40085</v>
      </c>
      <c r="B6525" s="554">
        <v>1921.64</v>
      </c>
    </row>
    <row r="6526" spans="1:2" ht="16.149999999999999" customHeight="1" x14ac:dyDescent="0.25">
      <c r="A6526" s="553">
        <v>40086</v>
      </c>
      <c r="B6526" s="555">
        <v>1922</v>
      </c>
    </row>
    <row r="6527" spans="1:2" ht="16.149999999999999" customHeight="1" x14ac:dyDescent="0.25">
      <c r="A6527" s="553">
        <v>40087</v>
      </c>
      <c r="B6527" s="554">
        <v>1925.49</v>
      </c>
    </row>
    <row r="6528" spans="1:2" ht="16.149999999999999" customHeight="1" x14ac:dyDescent="0.25">
      <c r="A6528" s="553">
        <v>40088</v>
      </c>
      <c r="B6528" s="555">
        <v>1918.87</v>
      </c>
    </row>
    <row r="6529" spans="1:2" ht="16.149999999999999" customHeight="1" x14ac:dyDescent="0.25">
      <c r="A6529" s="553">
        <v>40089</v>
      </c>
      <c r="B6529" s="554">
        <v>1919.75</v>
      </c>
    </row>
    <row r="6530" spans="1:2" ht="16.149999999999999" customHeight="1" x14ac:dyDescent="0.25">
      <c r="A6530" s="553">
        <v>40090</v>
      </c>
      <c r="B6530" s="555">
        <v>1919.75</v>
      </c>
    </row>
    <row r="6531" spans="1:2" ht="16.149999999999999" customHeight="1" x14ac:dyDescent="0.25">
      <c r="A6531" s="553">
        <v>40091</v>
      </c>
      <c r="B6531" s="554">
        <v>1919.75</v>
      </c>
    </row>
    <row r="6532" spans="1:2" ht="16.149999999999999" customHeight="1" x14ac:dyDescent="0.25">
      <c r="A6532" s="553">
        <v>40092</v>
      </c>
      <c r="B6532" s="555">
        <v>1925.57</v>
      </c>
    </row>
    <row r="6533" spans="1:2" ht="16.149999999999999" customHeight="1" x14ac:dyDescent="0.25">
      <c r="A6533" s="553">
        <v>40093</v>
      </c>
      <c r="B6533" s="554">
        <v>1906.59</v>
      </c>
    </row>
    <row r="6534" spans="1:2" ht="16.149999999999999" customHeight="1" x14ac:dyDescent="0.25">
      <c r="A6534" s="553">
        <v>40094</v>
      </c>
      <c r="B6534" s="555">
        <v>1897.31</v>
      </c>
    </row>
    <row r="6535" spans="1:2" ht="16.149999999999999" customHeight="1" x14ac:dyDescent="0.25">
      <c r="A6535" s="553">
        <v>40095</v>
      </c>
      <c r="B6535" s="554">
        <v>1870.96</v>
      </c>
    </row>
    <row r="6536" spans="1:2" ht="16.149999999999999" customHeight="1" x14ac:dyDescent="0.25">
      <c r="A6536" s="553">
        <v>40096</v>
      </c>
      <c r="B6536" s="555">
        <v>1857.21</v>
      </c>
    </row>
    <row r="6537" spans="1:2" ht="16.149999999999999" customHeight="1" x14ac:dyDescent="0.25">
      <c r="A6537" s="553">
        <v>40097</v>
      </c>
      <c r="B6537" s="554">
        <v>1857.21</v>
      </c>
    </row>
    <row r="6538" spans="1:2" ht="16.149999999999999" customHeight="1" x14ac:dyDescent="0.25">
      <c r="A6538" s="553">
        <v>40098</v>
      </c>
      <c r="B6538" s="555">
        <v>1857.21</v>
      </c>
    </row>
    <row r="6539" spans="1:2" ht="16.149999999999999" customHeight="1" x14ac:dyDescent="0.25">
      <c r="A6539" s="553">
        <v>40099</v>
      </c>
      <c r="B6539" s="554">
        <v>1857.21</v>
      </c>
    </row>
    <row r="6540" spans="1:2" ht="16.149999999999999" customHeight="1" x14ac:dyDescent="0.25">
      <c r="A6540" s="553">
        <v>40100</v>
      </c>
      <c r="B6540" s="555">
        <v>1825.68</v>
      </c>
    </row>
    <row r="6541" spans="1:2" ht="16.149999999999999" customHeight="1" x14ac:dyDescent="0.25">
      <c r="A6541" s="553">
        <v>40101</v>
      </c>
      <c r="B6541" s="554">
        <v>1830.38</v>
      </c>
    </row>
    <row r="6542" spans="1:2" ht="16.149999999999999" customHeight="1" x14ac:dyDescent="0.25">
      <c r="A6542" s="553">
        <v>40102</v>
      </c>
      <c r="B6542" s="555">
        <v>1838.26</v>
      </c>
    </row>
    <row r="6543" spans="1:2" ht="16.149999999999999" customHeight="1" x14ac:dyDescent="0.25">
      <c r="A6543" s="553">
        <v>40103</v>
      </c>
      <c r="B6543" s="554">
        <v>1843.81</v>
      </c>
    </row>
    <row r="6544" spans="1:2" ht="16.149999999999999" customHeight="1" x14ac:dyDescent="0.25">
      <c r="A6544" s="553">
        <v>40104</v>
      </c>
      <c r="B6544" s="555">
        <v>1843.81</v>
      </c>
    </row>
    <row r="6545" spans="1:2" ht="16.149999999999999" customHeight="1" x14ac:dyDescent="0.25">
      <c r="A6545" s="553">
        <v>40105</v>
      </c>
      <c r="B6545" s="554">
        <v>1843.81</v>
      </c>
    </row>
    <row r="6546" spans="1:2" ht="16.149999999999999" customHeight="1" x14ac:dyDescent="0.25">
      <c r="A6546" s="553">
        <v>40106</v>
      </c>
      <c r="B6546" s="555">
        <v>1858.4</v>
      </c>
    </row>
    <row r="6547" spans="1:2" ht="16.149999999999999" customHeight="1" x14ac:dyDescent="0.25">
      <c r="A6547" s="553">
        <v>40107</v>
      </c>
      <c r="B6547" s="554">
        <v>1913.98</v>
      </c>
    </row>
    <row r="6548" spans="1:2" ht="16.149999999999999" customHeight="1" x14ac:dyDescent="0.25">
      <c r="A6548" s="553">
        <v>40108</v>
      </c>
      <c r="B6548" s="555">
        <v>1910.04</v>
      </c>
    </row>
    <row r="6549" spans="1:2" ht="16.149999999999999" customHeight="1" x14ac:dyDescent="0.25">
      <c r="A6549" s="553">
        <v>40109</v>
      </c>
      <c r="B6549" s="554">
        <v>1914.89</v>
      </c>
    </row>
    <row r="6550" spans="1:2" ht="16.149999999999999" customHeight="1" x14ac:dyDescent="0.25">
      <c r="A6550" s="553">
        <v>40110</v>
      </c>
      <c r="B6550" s="555">
        <v>1924.35</v>
      </c>
    </row>
    <row r="6551" spans="1:2" ht="16.149999999999999" customHeight="1" x14ac:dyDescent="0.25">
      <c r="A6551" s="553">
        <v>40111</v>
      </c>
      <c r="B6551" s="554">
        <v>1924.35</v>
      </c>
    </row>
    <row r="6552" spans="1:2" ht="16.149999999999999" customHeight="1" x14ac:dyDescent="0.25">
      <c r="A6552" s="553">
        <v>40112</v>
      </c>
      <c r="B6552" s="555">
        <v>1924.35</v>
      </c>
    </row>
    <row r="6553" spans="1:2" ht="16.149999999999999" customHeight="1" x14ac:dyDescent="0.25">
      <c r="A6553" s="553">
        <v>40113</v>
      </c>
      <c r="B6553" s="554">
        <v>1932.81</v>
      </c>
    </row>
    <row r="6554" spans="1:2" ht="16.149999999999999" customHeight="1" x14ac:dyDescent="0.25">
      <c r="A6554" s="553">
        <v>40114</v>
      </c>
      <c r="B6554" s="555">
        <v>1977.26</v>
      </c>
    </row>
    <row r="6555" spans="1:2" ht="16.149999999999999" customHeight="1" x14ac:dyDescent="0.25">
      <c r="A6555" s="553">
        <v>40115</v>
      </c>
      <c r="B6555" s="554">
        <v>2006.18</v>
      </c>
    </row>
    <row r="6556" spans="1:2" ht="16.149999999999999" customHeight="1" x14ac:dyDescent="0.25">
      <c r="A6556" s="553">
        <v>40116</v>
      </c>
      <c r="B6556" s="555">
        <v>2004.37</v>
      </c>
    </row>
    <row r="6557" spans="1:2" ht="16.149999999999999" customHeight="1" x14ac:dyDescent="0.25">
      <c r="A6557" s="553">
        <v>40117</v>
      </c>
      <c r="B6557" s="554">
        <v>1993.8</v>
      </c>
    </row>
    <row r="6558" spans="1:2" ht="16.149999999999999" customHeight="1" x14ac:dyDescent="0.25">
      <c r="A6558" s="553">
        <v>40118</v>
      </c>
      <c r="B6558" s="555">
        <v>1993.8</v>
      </c>
    </row>
    <row r="6559" spans="1:2" ht="16.149999999999999" customHeight="1" x14ac:dyDescent="0.25">
      <c r="A6559" s="553">
        <v>40119</v>
      </c>
      <c r="B6559" s="554">
        <v>1993.8</v>
      </c>
    </row>
    <row r="6560" spans="1:2" ht="16.149999999999999" customHeight="1" x14ac:dyDescent="0.25">
      <c r="A6560" s="553">
        <v>40120</v>
      </c>
      <c r="B6560" s="555">
        <v>1993.8</v>
      </c>
    </row>
    <row r="6561" spans="1:2" ht="16.149999999999999" customHeight="1" x14ac:dyDescent="0.25">
      <c r="A6561" s="553">
        <v>40121</v>
      </c>
      <c r="B6561" s="554">
        <v>2008.72</v>
      </c>
    </row>
    <row r="6562" spans="1:2" ht="16.149999999999999" customHeight="1" x14ac:dyDescent="0.25">
      <c r="A6562" s="553">
        <v>40122</v>
      </c>
      <c r="B6562" s="555">
        <v>1963.7</v>
      </c>
    </row>
    <row r="6563" spans="1:2" ht="16.149999999999999" customHeight="1" x14ac:dyDescent="0.25">
      <c r="A6563" s="553">
        <v>40123</v>
      </c>
      <c r="B6563" s="554">
        <v>1958.24</v>
      </c>
    </row>
    <row r="6564" spans="1:2" ht="16.149999999999999" customHeight="1" x14ac:dyDescent="0.25">
      <c r="A6564" s="553">
        <v>40124</v>
      </c>
      <c r="B6564" s="555">
        <v>1981.61</v>
      </c>
    </row>
    <row r="6565" spans="1:2" ht="16.149999999999999" customHeight="1" x14ac:dyDescent="0.25">
      <c r="A6565" s="553">
        <v>40125</v>
      </c>
      <c r="B6565" s="554">
        <v>1981.61</v>
      </c>
    </row>
    <row r="6566" spans="1:2" ht="16.149999999999999" customHeight="1" x14ac:dyDescent="0.25">
      <c r="A6566" s="553">
        <v>40126</v>
      </c>
      <c r="B6566" s="555">
        <v>1981.61</v>
      </c>
    </row>
    <row r="6567" spans="1:2" ht="16.149999999999999" customHeight="1" x14ac:dyDescent="0.25">
      <c r="A6567" s="553">
        <v>40127</v>
      </c>
      <c r="B6567" s="554">
        <v>1968.45</v>
      </c>
    </row>
    <row r="6568" spans="1:2" ht="16.149999999999999" customHeight="1" x14ac:dyDescent="0.25">
      <c r="A6568" s="553">
        <v>40128</v>
      </c>
      <c r="B6568" s="555">
        <v>1969.52</v>
      </c>
    </row>
    <row r="6569" spans="1:2" ht="16.149999999999999" customHeight="1" x14ac:dyDescent="0.25">
      <c r="A6569" s="553">
        <v>40129</v>
      </c>
      <c r="B6569" s="554">
        <v>1969.52</v>
      </c>
    </row>
    <row r="6570" spans="1:2" ht="16.149999999999999" customHeight="1" x14ac:dyDescent="0.25">
      <c r="A6570" s="553">
        <v>40130</v>
      </c>
      <c r="B6570" s="555">
        <v>1976.89</v>
      </c>
    </row>
    <row r="6571" spans="1:2" ht="16.149999999999999" customHeight="1" x14ac:dyDescent="0.25">
      <c r="A6571" s="553">
        <v>40131</v>
      </c>
      <c r="B6571" s="554">
        <v>1971.27</v>
      </c>
    </row>
    <row r="6572" spans="1:2" ht="16.149999999999999" customHeight="1" x14ac:dyDescent="0.25">
      <c r="A6572" s="553">
        <v>40132</v>
      </c>
      <c r="B6572" s="555">
        <v>1971.27</v>
      </c>
    </row>
    <row r="6573" spans="1:2" ht="16.149999999999999" customHeight="1" x14ac:dyDescent="0.25">
      <c r="A6573" s="553">
        <v>40133</v>
      </c>
      <c r="B6573" s="554">
        <v>1971.27</v>
      </c>
    </row>
    <row r="6574" spans="1:2" ht="16.149999999999999" customHeight="1" x14ac:dyDescent="0.25">
      <c r="A6574" s="553">
        <v>40134</v>
      </c>
      <c r="B6574" s="555">
        <v>1971.27</v>
      </c>
    </row>
    <row r="6575" spans="1:2" ht="16.149999999999999" customHeight="1" x14ac:dyDescent="0.25">
      <c r="A6575" s="553">
        <v>40135</v>
      </c>
      <c r="B6575" s="554">
        <v>1966.22</v>
      </c>
    </row>
    <row r="6576" spans="1:2" ht="16.149999999999999" customHeight="1" x14ac:dyDescent="0.25">
      <c r="A6576" s="553">
        <v>40136</v>
      </c>
      <c r="B6576" s="555">
        <v>1953.45</v>
      </c>
    </row>
    <row r="6577" spans="1:2" ht="16.149999999999999" customHeight="1" x14ac:dyDescent="0.25">
      <c r="A6577" s="553">
        <v>40137</v>
      </c>
      <c r="B6577" s="554">
        <v>1962.33</v>
      </c>
    </row>
    <row r="6578" spans="1:2" ht="16.149999999999999" customHeight="1" x14ac:dyDescent="0.25">
      <c r="A6578" s="553">
        <v>40138</v>
      </c>
      <c r="B6578" s="555">
        <v>1974.47</v>
      </c>
    </row>
    <row r="6579" spans="1:2" ht="16.149999999999999" customHeight="1" x14ac:dyDescent="0.25">
      <c r="A6579" s="553">
        <v>40139</v>
      </c>
      <c r="B6579" s="554">
        <v>1974.47</v>
      </c>
    </row>
    <row r="6580" spans="1:2" ht="16.149999999999999" customHeight="1" x14ac:dyDescent="0.25">
      <c r="A6580" s="553">
        <v>40140</v>
      </c>
      <c r="B6580" s="555">
        <v>1974.47</v>
      </c>
    </row>
    <row r="6581" spans="1:2" ht="16.149999999999999" customHeight="1" x14ac:dyDescent="0.25">
      <c r="A6581" s="553">
        <v>40141</v>
      </c>
      <c r="B6581" s="554">
        <v>1964.92</v>
      </c>
    </row>
    <row r="6582" spans="1:2" ht="16.149999999999999" customHeight="1" x14ac:dyDescent="0.25">
      <c r="A6582" s="553">
        <v>40142</v>
      </c>
      <c r="B6582" s="555">
        <v>1969.01</v>
      </c>
    </row>
    <row r="6583" spans="1:2" ht="16.149999999999999" customHeight="1" x14ac:dyDescent="0.25">
      <c r="A6583" s="553">
        <v>40143</v>
      </c>
      <c r="B6583" s="554">
        <v>1974.14</v>
      </c>
    </row>
    <row r="6584" spans="1:2" ht="16.149999999999999" customHeight="1" x14ac:dyDescent="0.25">
      <c r="A6584" s="553">
        <v>40144</v>
      </c>
      <c r="B6584" s="555">
        <v>1974.14</v>
      </c>
    </row>
    <row r="6585" spans="1:2" ht="16.149999999999999" customHeight="1" x14ac:dyDescent="0.25">
      <c r="A6585" s="553">
        <v>40145</v>
      </c>
      <c r="B6585" s="554">
        <v>1997.47</v>
      </c>
    </row>
    <row r="6586" spans="1:2" ht="16.149999999999999" customHeight="1" x14ac:dyDescent="0.25">
      <c r="A6586" s="553">
        <v>40146</v>
      </c>
      <c r="B6586" s="555">
        <v>1997.47</v>
      </c>
    </row>
    <row r="6587" spans="1:2" ht="16.149999999999999" customHeight="1" x14ac:dyDescent="0.25">
      <c r="A6587" s="553">
        <v>40147</v>
      </c>
      <c r="B6587" s="554">
        <v>1997.47</v>
      </c>
    </row>
    <row r="6588" spans="1:2" ht="16.149999999999999" customHeight="1" x14ac:dyDescent="0.25">
      <c r="A6588" s="553">
        <v>40148</v>
      </c>
      <c r="B6588" s="555">
        <v>1998.45</v>
      </c>
    </row>
    <row r="6589" spans="1:2" ht="16.149999999999999" customHeight="1" x14ac:dyDescent="0.25">
      <c r="A6589" s="553">
        <v>40149</v>
      </c>
      <c r="B6589" s="554">
        <v>1990.29</v>
      </c>
    </row>
    <row r="6590" spans="1:2" ht="16.149999999999999" customHeight="1" x14ac:dyDescent="0.25">
      <c r="A6590" s="553">
        <v>40150</v>
      </c>
      <c r="B6590" s="555">
        <v>1990.8</v>
      </c>
    </row>
    <row r="6591" spans="1:2" ht="16.149999999999999" customHeight="1" x14ac:dyDescent="0.25">
      <c r="A6591" s="553">
        <v>40151</v>
      </c>
      <c r="B6591" s="554">
        <v>1989.94</v>
      </c>
    </row>
    <row r="6592" spans="1:2" ht="16.149999999999999" customHeight="1" x14ac:dyDescent="0.25">
      <c r="A6592" s="553">
        <v>40152</v>
      </c>
      <c r="B6592" s="555">
        <v>2003.94</v>
      </c>
    </row>
    <row r="6593" spans="1:2" ht="16.149999999999999" customHeight="1" x14ac:dyDescent="0.25">
      <c r="A6593" s="553">
        <v>40153</v>
      </c>
      <c r="B6593" s="554">
        <v>2003.94</v>
      </c>
    </row>
    <row r="6594" spans="1:2" ht="16.149999999999999" customHeight="1" x14ac:dyDescent="0.25">
      <c r="A6594" s="553">
        <v>40154</v>
      </c>
      <c r="B6594" s="555">
        <v>2003.94</v>
      </c>
    </row>
    <row r="6595" spans="1:2" ht="16.149999999999999" customHeight="1" x14ac:dyDescent="0.25">
      <c r="A6595" s="553">
        <v>40155</v>
      </c>
      <c r="B6595" s="554">
        <v>2009.45</v>
      </c>
    </row>
    <row r="6596" spans="1:2" ht="16.149999999999999" customHeight="1" x14ac:dyDescent="0.25">
      <c r="A6596" s="553">
        <v>40156</v>
      </c>
      <c r="B6596" s="555">
        <v>2009.45</v>
      </c>
    </row>
    <row r="6597" spans="1:2" ht="16.149999999999999" customHeight="1" x14ac:dyDescent="0.25">
      <c r="A6597" s="553">
        <v>40157</v>
      </c>
      <c r="B6597" s="554">
        <v>2016.73</v>
      </c>
    </row>
    <row r="6598" spans="1:2" ht="16.149999999999999" customHeight="1" x14ac:dyDescent="0.25">
      <c r="A6598" s="553">
        <v>40158</v>
      </c>
      <c r="B6598" s="555">
        <v>2016.17</v>
      </c>
    </row>
    <row r="6599" spans="1:2" ht="16.149999999999999" customHeight="1" x14ac:dyDescent="0.25">
      <c r="A6599" s="553">
        <v>40159</v>
      </c>
      <c r="B6599" s="554">
        <v>2000.54</v>
      </c>
    </row>
    <row r="6600" spans="1:2" ht="16.149999999999999" customHeight="1" x14ac:dyDescent="0.25">
      <c r="A6600" s="553">
        <v>40160</v>
      </c>
      <c r="B6600" s="555">
        <v>2000.54</v>
      </c>
    </row>
    <row r="6601" spans="1:2" ht="16.149999999999999" customHeight="1" x14ac:dyDescent="0.25">
      <c r="A6601" s="553">
        <v>40161</v>
      </c>
      <c r="B6601" s="554">
        <v>2000.54</v>
      </c>
    </row>
    <row r="6602" spans="1:2" ht="16.149999999999999" customHeight="1" x14ac:dyDescent="0.25">
      <c r="A6602" s="553">
        <v>40162</v>
      </c>
      <c r="B6602" s="555">
        <v>1992.1</v>
      </c>
    </row>
    <row r="6603" spans="1:2" ht="16.149999999999999" customHeight="1" x14ac:dyDescent="0.25">
      <c r="A6603" s="553">
        <v>40163</v>
      </c>
      <c r="B6603" s="554">
        <v>2001.86</v>
      </c>
    </row>
    <row r="6604" spans="1:2" ht="16.149999999999999" customHeight="1" x14ac:dyDescent="0.25">
      <c r="A6604" s="553">
        <v>40164</v>
      </c>
      <c r="B6604" s="555">
        <v>2005.09</v>
      </c>
    </row>
    <row r="6605" spans="1:2" ht="16.149999999999999" customHeight="1" x14ac:dyDescent="0.25">
      <c r="A6605" s="553">
        <v>40165</v>
      </c>
      <c r="B6605" s="554">
        <v>2015.74</v>
      </c>
    </row>
    <row r="6606" spans="1:2" ht="16.149999999999999" customHeight="1" x14ac:dyDescent="0.25">
      <c r="A6606" s="553">
        <v>40166</v>
      </c>
      <c r="B6606" s="555">
        <v>2025.85</v>
      </c>
    </row>
    <row r="6607" spans="1:2" ht="16.149999999999999" customHeight="1" x14ac:dyDescent="0.25">
      <c r="A6607" s="553">
        <v>40167</v>
      </c>
      <c r="B6607" s="554">
        <v>2025.85</v>
      </c>
    </row>
    <row r="6608" spans="1:2" ht="16.149999999999999" customHeight="1" x14ac:dyDescent="0.25">
      <c r="A6608" s="553">
        <v>40168</v>
      </c>
      <c r="B6608" s="555">
        <v>2025.85</v>
      </c>
    </row>
    <row r="6609" spans="1:2" ht="16.149999999999999" customHeight="1" x14ac:dyDescent="0.25">
      <c r="A6609" s="553">
        <v>40169</v>
      </c>
      <c r="B6609" s="554">
        <v>2030.17</v>
      </c>
    </row>
    <row r="6610" spans="1:2" ht="16.149999999999999" customHeight="1" x14ac:dyDescent="0.25">
      <c r="A6610" s="553">
        <v>40170</v>
      </c>
      <c r="B6610" s="555">
        <v>2054.1</v>
      </c>
    </row>
    <row r="6611" spans="1:2" ht="16.149999999999999" customHeight="1" x14ac:dyDescent="0.25">
      <c r="A6611" s="553">
        <v>40171</v>
      </c>
      <c r="B6611" s="554">
        <v>2045.07</v>
      </c>
    </row>
    <row r="6612" spans="1:2" ht="16.149999999999999" customHeight="1" x14ac:dyDescent="0.25">
      <c r="A6612" s="553">
        <v>40172</v>
      </c>
      <c r="B6612" s="555">
        <v>2043.41</v>
      </c>
    </row>
    <row r="6613" spans="1:2" ht="16.149999999999999" customHeight="1" x14ac:dyDescent="0.25">
      <c r="A6613" s="553">
        <v>40173</v>
      </c>
      <c r="B6613" s="554">
        <v>2043.41</v>
      </c>
    </row>
    <row r="6614" spans="1:2" ht="16.149999999999999" customHeight="1" x14ac:dyDescent="0.25">
      <c r="A6614" s="553">
        <v>40174</v>
      </c>
      <c r="B6614" s="555">
        <v>2043.41</v>
      </c>
    </row>
    <row r="6615" spans="1:2" ht="16.149999999999999" customHeight="1" x14ac:dyDescent="0.25">
      <c r="A6615" s="553">
        <v>40175</v>
      </c>
      <c r="B6615" s="554">
        <v>2043.41</v>
      </c>
    </row>
    <row r="6616" spans="1:2" ht="16.149999999999999" customHeight="1" x14ac:dyDescent="0.25">
      <c r="A6616" s="553">
        <v>40176</v>
      </c>
      <c r="B6616" s="555">
        <v>2037.92</v>
      </c>
    </row>
    <row r="6617" spans="1:2" ht="16.149999999999999" customHeight="1" x14ac:dyDescent="0.25">
      <c r="A6617" s="553">
        <v>40177</v>
      </c>
      <c r="B6617" s="554">
        <v>2046.2</v>
      </c>
    </row>
    <row r="6618" spans="1:2" ht="16.149999999999999" customHeight="1" x14ac:dyDescent="0.25">
      <c r="A6618" s="553">
        <v>40178</v>
      </c>
      <c r="B6618" s="555">
        <v>2044.23</v>
      </c>
    </row>
    <row r="6619" spans="1:2" ht="16.149999999999999" customHeight="1" x14ac:dyDescent="0.25">
      <c r="A6619" s="553">
        <v>40179</v>
      </c>
      <c r="B6619" s="554">
        <v>2044.23</v>
      </c>
    </row>
    <row r="6620" spans="1:2" ht="16.149999999999999" customHeight="1" x14ac:dyDescent="0.25">
      <c r="A6620" s="553">
        <v>40180</v>
      </c>
      <c r="B6620" s="555">
        <v>2044.23</v>
      </c>
    </row>
    <row r="6621" spans="1:2" ht="16.149999999999999" customHeight="1" x14ac:dyDescent="0.25">
      <c r="A6621" s="553">
        <v>40181</v>
      </c>
      <c r="B6621" s="554">
        <v>2044.23</v>
      </c>
    </row>
    <row r="6622" spans="1:2" ht="16.149999999999999" customHeight="1" x14ac:dyDescent="0.25">
      <c r="A6622" s="553">
        <v>40182</v>
      </c>
      <c r="B6622" s="555">
        <v>2044.23</v>
      </c>
    </row>
    <row r="6623" spans="1:2" ht="16.149999999999999" customHeight="1" x14ac:dyDescent="0.25">
      <c r="A6623" s="553">
        <v>40183</v>
      </c>
      <c r="B6623" s="554">
        <v>2021.21</v>
      </c>
    </row>
    <row r="6624" spans="1:2" ht="16.149999999999999" customHeight="1" x14ac:dyDescent="0.25">
      <c r="A6624" s="553">
        <v>40184</v>
      </c>
      <c r="B6624" s="555">
        <v>1992.78</v>
      </c>
    </row>
    <row r="6625" spans="1:2" ht="16.149999999999999" customHeight="1" x14ac:dyDescent="0.25">
      <c r="A6625" s="553">
        <v>40185</v>
      </c>
      <c r="B6625" s="554">
        <v>1971.32</v>
      </c>
    </row>
    <row r="6626" spans="1:2" ht="16.149999999999999" customHeight="1" x14ac:dyDescent="0.25">
      <c r="A6626" s="553">
        <v>40186</v>
      </c>
      <c r="B6626" s="555">
        <v>1969.08</v>
      </c>
    </row>
    <row r="6627" spans="1:2" ht="16.149999999999999" customHeight="1" x14ac:dyDescent="0.25">
      <c r="A6627" s="553">
        <v>40187</v>
      </c>
      <c r="B6627" s="554">
        <v>1968.24</v>
      </c>
    </row>
    <row r="6628" spans="1:2" ht="16.149999999999999" customHeight="1" x14ac:dyDescent="0.25">
      <c r="A6628" s="553">
        <v>40188</v>
      </c>
      <c r="B6628" s="555">
        <v>1968.24</v>
      </c>
    </row>
    <row r="6629" spans="1:2" ht="16.149999999999999" customHeight="1" x14ac:dyDescent="0.25">
      <c r="A6629" s="553">
        <v>40189</v>
      </c>
      <c r="B6629" s="554">
        <v>1968.24</v>
      </c>
    </row>
    <row r="6630" spans="1:2" ht="16.149999999999999" customHeight="1" x14ac:dyDescent="0.25">
      <c r="A6630" s="553">
        <v>40190</v>
      </c>
      <c r="B6630" s="555">
        <v>1968.24</v>
      </c>
    </row>
    <row r="6631" spans="1:2" ht="16.149999999999999" customHeight="1" x14ac:dyDescent="0.25">
      <c r="A6631" s="553">
        <v>40191</v>
      </c>
      <c r="B6631" s="554">
        <v>1959.43</v>
      </c>
    </row>
    <row r="6632" spans="1:2" ht="16.149999999999999" customHeight="1" x14ac:dyDescent="0.25">
      <c r="A6632" s="553">
        <v>40192</v>
      </c>
      <c r="B6632" s="555">
        <v>1965.81</v>
      </c>
    </row>
    <row r="6633" spans="1:2" ht="16.149999999999999" customHeight="1" x14ac:dyDescent="0.25">
      <c r="A6633" s="553">
        <v>40193</v>
      </c>
      <c r="B6633" s="554">
        <v>1974.13</v>
      </c>
    </row>
    <row r="6634" spans="1:2" ht="16.149999999999999" customHeight="1" x14ac:dyDescent="0.25">
      <c r="A6634" s="553">
        <v>40194</v>
      </c>
      <c r="B6634" s="555">
        <v>1967.4</v>
      </c>
    </row>
    <row r="6635" spans="1:2" ht="16.149999999999999" customHeight="1" x14ac:dyDescent="0.25">
      <c r="A6635" s="553">
        <v>40195</v>
      </c>
      <c r="B6635" s="554">
        <v>1967.4</v>
      </c>
    </row>
    <row r="6636" spans="1:2" ht="16.149999999999999" customHeight="1" x14ac:dyDescent="0.25">
      <c r="A6636" s="553">
        <v>40196</v>
      </c>
      <c r="B6636" s="555">
        <v>1967.4</v>
      </c>
    </row>
    <row r="6637" spans="1:2" ht="16.149999999999999" customHeight="1" x14ac:dyDescent="0.25">
      <c r="A6637" s="553">
        <v>40197</v>
      </c>
      <c r="B6637" s="554">
        <v>1967.4</v>
      </c>
    </row>
    <row r="6638" spans="1:2" ht="16.149999999999999" customHeight="1" x14ac:dyDescent="0.25">
      <c r="A6638" s="553">
        <v>40198</v>
      </c>
      <c r="B6638" s="555">
        <v>1957.82</v>
      </c>
    </row>
    <row r="6639" spans="1:2" ht="16.149999999999999" customHeight="1" x14ac:dyDescent="0.25">
      <c r="A6639" s="553">
        <v>40199</v>
      </c>
      <c r="B6639" s="554">
        <v>1964.18</v>
      </c>
    </row>
    <row r="6640" spans="1:2" ht="16.149999999999999" customHeight="1" x14ac:dyDescent="0.25">
      <c r="A6640" s="553">
        <v>40200</v>
      </c>
      <c r="B6640" s="555">
        <v>1967.08</v>
      </c>
    </row>
    <row r="6641" spans="1:2" ht="16.149999999999999" customHeight="1" x14ac:dyDescent="0.25">
      <c r="A6641" s="553">
        <v>40201</v>
      </c>
      <c r="B6641" s="554">
        <v>1981.96</v>
      </c>
    </row>
    <row r="6642" spans="1:2" ht="16.149999999999999" customHeight="1" x14ac:dyDescent="0.25">
      <c r="A6642" s="553">
        <v>40202</v>
      </c>
      <c r="B6642" s="555">
        <v>1981.96</v>
      </c>
    </row>
    <row r="6643" spans="1:2" ht="16.149999999999999" customHeight="1" x14ac:dyDescent="0.25">
      <c r="A6643" s="553">
        <v>40203</v>
      </c>
      <c r="B6643" s="554">
        <v>1981.96</v>
      </c>
    </row>
    <row r="6644" spans="1:2" ht="16.149999999999999" customHeight="1" x14ac:dyDescent="0.25">
      <c r="A6644" s="553">
        <v>40204</v>
      </c>
      <c r="B6644" s="555">
        <v>1961.97</v>
      </c>
    </row>
    <row r="6645" spans="1:2" ht="16.149999999999999" customHeight="1" x14ac:dyDescent="0.25">
      <c r="A6645" s="553">
        <v>40205</v>
      </c>
      <c r="B6645" s="554">
        <v>1972.22</v>
      </c>
    </row>
    <row r="6646" spans="1:2" ht="16.149999999999999" customHeight="1" x14ac:dyDescent="0.25">
      <c r="A6646" s="553">
        <v>40206</v>
      </c>
      <c r="B6646" s="555">
        <v>1988.05</v>
      </c>
    </row>
    <row r="6647" spans="1:2" ht="16.149999999999999" customHeight="1" x14ac:dyDescent="0.25">
      <c r="A6647" s="553">
        <v>40207</v>
      </c>
      <c r="B6647" s="554">
        <v>1991.21</v>
      </c>
    </row>
    <row r="6648" spans="1:2" ht="16.149999999999999" customHeight="1" x14ac:dyDescent="0.25">
      <c r="A6648" s="553">
        <v>40208</v>
      </c>
      <c r="B6648" s="555">
        <v>1982.29</v>
      </c>
    </row>
    <row r="6649" spans="1:2" ht="16.149999999999999" customHeight="1" x14ac:dyDescent="0.25">
      <c r="A6649" s="553">
        <v>40209</v>
      </c>
      <c r="B6649" s="554">
        <v>1982.29</v>
      </c>
    </row>
    <row r="6650" spans="1:2" ht="16.149999999999999" customHeight="1" x14ac:dyDescent="0.25">
      <c r="A6650" s="553">
        <v>40210</v>
      </c>
      <c r="B6650" s="555">
        <v>1982.29</v>
      </c>
    </row>
    <row r="6651" spans="1:2" ht="16.149999999999999" customHeight="1" x14ac:dyDescent="0.25">
      <c r="A6651" s="553">
        <v>40211</v>
      </c>
      <c r="B6651" s="554">
        <v>1972.6</v>
      </c>
    </row>
    <row r="6652" spans="1:2" ht="16.149999999999999" customHeight="1" x14ac:dyDescent="0.25">
      <c r="A6652" s="553">
        <v>40212</v>
      </c>
      <c r="B6652" s="555">
        <v>1959.93</v>
      </c>
    </row>
    <row r="6653" spans="1:2" ht="16.149999999999999" customHeight="1" x14ac:dyDescent="0.25">
      <c r="A6653" s="553">
        <v>40213</v>
      </c>
      <c r="B6653" s="554">
        <v>1966.02</v>
      </c>
    </row>
    <row r="6654" spans="1:2" ht="16.149999999999999" customHeight="1" x14ac:dyDescent="0.25">
      <c r="A6654" s="553">
        <v>40214</v>
      </c>
      <c r="B6654" s="555">
        <v>1984.16</v>
      </c>
    </row>
    <row r="6655" spans="1:2" ht="16.149999999999999" customHeight="1" x14ac:dyDescent="0.25">
      <c r="A6655" s="553">
        <v>40215</v>
      </c>
      <c r="B6655" s="554">
        <v>1997.13</v>
      </c>
    </row>
    <row r="6656" spans="1:2" ht="16.149999999999999" customHeight="1" x14ac:dyDescent="0.25">
      <c r="A6656" s="553">
        <v>40216</v>
      </c>
      <c r="B6656" s="555">
        <v>1997.13</v>
      </c>
    </row>
    <row r="6657" spans="1:2" ht="16.149999999999999" customHeight="1" x14ac:dyDescent="0.25">
      <c r="A6657" s="553">
        <v>40217</v>
      </c>
      <c r="B6657" s="554">
        <v>1997.13</v>
      </c>
    </row>
    <row r="6658" spans="1:2" ht="16.149999999999999" customHeight="1" x14ac:dyDescent="0.25">
      <c r="A6658" s="553">
        <v>40218</v>
      </c>
      <c r="B6658" s="555">
        <v>2003.76</v>
      </c>
    </row>
    <row r="6659" spans="1:2" ht="16.149999999999999" customHeight="1" x14ac:dyDescent="0.25">
      <c r="A6659" s="553">
        <v>40219</v>
      </c>
      <c r="B6659" s="554">
        <v>1981.4</v>
      </c>
    </row>
    <row r="6660" spans="1:2" ht="16.149999999999999" customHeight="1" x14ac:dyDescent="0.25">
      <c r="A6660" s="553">
        <v>40220</v>
      </c>
      <c r="B6660" s="555">
        <v>1965.03</v>
      </c>
    </row>
    <row r="6661" spans="1:2" ht="16.149999999999999" customHeight="1" x14ac:dyDescent="0.25">
      <c r="A6661" s="553">
        <v>40221</v>
      </c>
      <c r="B6661" s="554">
        <v>1943.6</v>
      </c>
    </row>
    <row r="6662" spans="1:2" ht="16.149999999999999" customHeight="1" x14ac:dyDescent="0.25">
      <c r="A6662" s="553">
        <v>40222</v>
      </c>
      <c r="B6662" s="555">
        <v>1936.9</v>
      </c>
    </row>
    <row r="6663" spans="1:2" ht="16.149999999999999" customHeight="1" x14ac:dyDescent="0.25">
      <c r="A6663" s="553">
        <v>40223</v>
      </c>
      <c r="B6663" s="554">
        <v>1936.9</v>
      </c>
    </row>
    <row r="6664" spans="1:2" ht="16.149999999999999" customHeight="1" x14ac:dyDescent="0.25">
      <c r="A6664" s="553">
        <v>40224</v>
      </c>
      <c r="B6664" s="555">
        <v>1936.9</v>
      </c>
    </row>
    <row r="6665" spans="1:2" ht="16.149999999999999" customHeight="1" x14ac:dyDescent="0.25">
      <c r="A6665" s="553">
        <v>40225</v>
      </c>
      <c r="B6665" s="554">
        <v>1936.9</v>
      </c>
    </row>
    <row r="6666" spans="1:2" ht="16.149999999999999" customHeight="1" x14ac:dyDescent="0.25">
      <c r="A6666" s="553">
        <v>40226</v>
      </c>
      <c r="B6666" s="555">
        <v>1925.79</v>
      </c>
    </row>
    <row r="6667" spans="1:2" ht="16.149999999999999" customHeight="1" x14ac:dyDescent="0.25">
      <c r="A6667" s="553">
        <v>40227</v>
      </c>
      <c r="B6667" s="554">
        <v>1928.79</v>
      </c>
    </row>
    <row r="6668" spans="1:2" ht="16.149999999999999" customHeight="1" x14ac:dyDescent="0.25">
      <c r="A6668" s="553">
        <v>40228</v>
      </c>
      <c r="B6668" s="555">
        <v>1930.94</v>
      </c>
    </row>
    <row r="6669" spans="1:2" ht="16.149999999999999" customHeight="1" x14ac:dyDescent="0.25">
      <c r="A6669" s="553">
        <v>40229</v>
      </c>
      <c r="B6669" s="554">
        <v>1928.86</v>
      </c>
    </row>
    <row r="6670" spans="1:2" ht="16.149999999999999" customHeight="1" x14ac:dyDescent="0.25">
      <c r="A6670" s="553">
        <v>40230</v>
      </c>
      <c r="B6670" s="555">
        <v>1928.86</v>
      </c>
    </row>
    <row r="6671" spans="1:2" ht="16.149999999999999" customHeight="1" x14ac:dyDescent="0.25">
      <c r="A6671" s="553">
        <v>40231</v>
      </c>
      <c r="B6671" s="554">
        <v>1928.86</v>
      </c>
    </row>
    <row r="6672" spans="1:2" ht="16.149999999999999" customHeight="1" x14ac:dyDescent="0.25">
      <c r="A6672" s="553">
        <v>40232</v>
      </c>
      <c r="B6672" s="555">
        <v>1914.87</v>
      </c>
    </row>
    <row r="6673" spans="1:2" ht="16.149999999999999" customHeight="1" x14ac:dyDescent="0.25">
      <c r="A6673" s="553">
        <v>40233</v>
      </c>
      <c r="B6673" s="554">
        <v>1924.75</v>
      </c>
    </row>
    <row r="6674" spans="1:2" ht="16.149999999999999" customHeight="1" x14ac:dyDescent="0.25">
      <c r="A6674" s="553">
        <v>40234</v>
      </c>
      <c r="B6674" s="555">
        <v>1932.15</v>
      </c>
    </row>
    <row r="6675" spans="1:2" ht="16.149999999999999" customHeight="1" x14ac:dyDescent="0.25">
      <c r="A6675" s="553">
        <v>40235</v>
      </c>
      <c r="B6675" s="554">
        <v>1941.98</v>
      </c>
    </row>
    <row r="6676" spans="1:2" ht="16.149999999999999" customHeight="1" x14ac:dyDescent="0.25">
      <c r="A6676" s="553">
        <v>40236</v>
      </c>
      <c r="B6676" s="555">
        <v>1932.32</v>
      </c>
    </row>
    <row r="6677" spans="1:2" ht="16.149999999999999" customHeight="1" x14ac:dyDescent="0.25">
      <c r="A6677" s="553">
        <v>40237</v>
      </c>
      <c r="B6677" s="554">
        <v>1932.32</v>
      </c>
    </row>
    <row r="6678" spans="1:2" ht="16.149999999999999" customHeight="1" x14ac:dyDescent="0.25">
      <c r="A6678" s="553">
        <v>40238</v>
      </c>
      <c r="B6678" s="555">
        <v>1932.32</v>
      </c>
    </row>
    <row r="6679" spans="1:2" ht="16.149999999999999" customHeight="1" x14ac:dyDescent="0.25">
      <c r="A6679" s="553">
        <v>40239</v>
      </c>
      <c r="B6679" s="554">
        <v>1913.86</v>
      </c>
    </row>
    <row r="6680" spans="1:2" ht="16.149999999999999" customHeight="1" x14ac:dyDescent="0.25">
      <c r="A6680" s="553">
        <v>40240</v>
      </c>
      <c r="B6680" s="555">
        <v>1895.86</v>
      </c>
    </row>
    <row r="6681" spans="1:2" ht="16.149999999999999" customHeight="1" x14ac:dyDescent="0.25">
      <c r="A6681" s="553">
        <v>40241</v>
      </c>
      <c r="B6681" s="554">
        <v>1916.41</v>
      </c>
    </row>
    <row r="6682" spans="1:2" ht="16.149999999999999" customHeight="1" x14ac:dyDescent="0.25">
      <c r="A6682" s="553">
        <v>40242</v>
      </c>
      <c r="B6682" s="555">
        <v>1928.33</v>
      </c>
    </row>
    <row r="6683" spans="1:2" ht="16.149999999999999" customHeight="1" x14ac:dyDescent="0.25">
      <c r="A6683" s="553">
        <v>40243</v>
      </c>
      <c r="B6683" s="554">
        <v>1902.31</v>
      </c>
    </row>
    <row r="6684" spans="1:2" ht="16.149999999999999" customHeight="1" x14ac:dyDescent="0.25">
      <c r="A6684" s="553">
        <v>40244</v>
      </c>
      <c r="B6684" s="555">
        <v>1902.31</v>
      </c>
    </row>
    <row r="6685" spans="1:2" ht="16.149999999999999" customHeight="1" x14ac:dyDescent="0.25">
      <c r="A6685" s="553">
        <v>40245</v>
      </c>
      <c r="B6685" s="554">
        <v>1902.31</v>
      </c>
    </row>
    <row r="6686" spans="1:2" ht="16.149999999999999" customHeight="1" x14ac:dyDescent="0.25">
      <c r="A6686" s="553">
        <v>40246</v>
      </c>
      <c r="B6686" s="555">
        <v>1894.44</v>
      </c>
    </row>
    <row r="6687" spans="1:2" ht="16.149999999999999" customHeight="1" x14ac:dyDescent="0.25">
      <c r="A6687" s="553">
        <v>40247</v>
      </c>
      <c r="B6687" s="554">
        <v>1894.3</v>
      </c>
    </row>
    <row r="6688" spans="1:2" ht="16.149999999999999" customHeight="1" x14ac:dyDescent="0.25">
      <c r="A6688" s="553">
        <v>40248</v>
      </c>
      <c r="B6688" s="555">
        <v>1888.05</v>
      </c>
    </row>
    <row r="6689" spans="1:2" ht="16.149999999999999" customHeight="1" x14ac:dyDescent="0.25">
      <c r="A6689" s="553">
        <v>40249</v>
      </c>
      <c r="B6689" s="554">
        <v>1894.79</v>
      </c>
    </row>
    <row r="6690" spans="1:2" ht="16.149999999999999" customHeight="1" x14ac:dyDescent="0.25">
      <c r="A6690" s="553">
        <v>40250</v>
      </c>
      <c r="B6690" s="555">
        <v>1892.99</v>
      </c>
    </row>
    <row r="6691" spans="1:2" ht="16.149999999999999" customHeight="1" x14ac:dyDescent="0.25">
      <c r="A6691" s="553">
        <v>40251</v>
      </c>
      <c r="B6691" s="554">
        <v>1892.99</v>
      </c>
    </row>
    <row r="6692" spans="1:2" ht="16.149999999999999" customHeight="1" x14ac:dyDescent="0.25">
      <c r="A6692" s="553">
        <v>40252</v>
      </c>
      <c r="B6692" s="555">
        <v>1892.99</v>
      </c>
    </row>
    <row r="6693" spans="1:2" ht="16.149999999999999" customHeight="1" x14ac:dyDescent="0.25">
      <c r="A6693" s="553">
        <v>40253</v>
      </c>
      <c r="B6693" s="554">
        <v>1899.75</v>
      </c>
    </row>
    <row r="6694" spans="1:2" ht="16.149999999999999" customHeight="1" x14ac:dyDescent="0.25">
      <c r="A6694" s="553">
        <v>40254</v>
      </c>
      <c r="B6694" s="555">
        <v>1896.15</v>
      </c>
    </row>
    <row r="6695" spans="1:2" ht="16.149999999999999" customHeight="1" x14ac:dyDescent="0.25">
      <c r="A6695" s="553">
        <v>40255</v>
      </c>
      <c r="B6695" s="554">
        <v>1893.42</v>
      </c>
    </row>
    <row r="6696" spans="1:2" ht="16.149999999999999" customHeight="1" x14ac:dyDescent="0.25">
      <c r="A6696" s="553">
        <v>40256</v>
      </c>
      <c r="B6696" s="555">
        <v>1900.55</v>
      </c>
    </row>
    <row r="6697" spans="1:2" ht="16.149999999999999" customHeight="1" x14ac:dyDescent="0.25">
      <c r="A6697" s="553">
        <v>40257</v>
      </c>
      <c r="B6697" s="554">
        <v>1907.06</v>
      </c>
    </row>
    <row r="6698" spans="1:2" ht="16.149999999999999" customHeight="1" x14ac:dyDescent="0.25">
      <c r="A6698" s="553">
        <v>40258</v>
      </c>
      <c r="B6698" s="555">
        <v>1907.06</v>
      </c>
    </row>
    <row r="6699" spans="1:2" ht="16.149999999999999" customHeight="1" x14ac:dyDescent="0.25">
      <c r="A6699" s="553">
        <v>40259</v>
      </c>
      <c r="B6699" s="554">
        <v>1907.06</v>
      </c>
    </row>
    <row r="6700" spans="1:2" ht="16.149999999999999" customHeight="1" x14ac:dyDescent="0.25">
      <c r="A6700" s="553">
        <v>40260</v>
      </c>
      <c r="B6700" s="555">
        <v>1907.06</v>
      </c>
    </row>
    <row r="6701" spans="1:2" ht="16.149999999999999" customHeight="1" x14ac:dyDescent="0.25">
      <c r="A6701" s="553">
        <v>40261</v>
      </c>
      <c r="B6701" s="554">
        <v>1907.06</v>
      </c>
    </row>
    <row r="6702" spans="1:2" ht="16.149999999999999" customHeight="1" x14ac:dyDescent="0.25">
      <c r="A6702" s="553">
        <v>40262</v>
      </c>
      <c r="B6702" s="555">
        <v>1923.41</v>
      </c>
    </row>
    <row r="6703" spans="1:2" ht="16.149999999999999" customHeight="1" x14ac:dyDescent="0.25">
      <c r="A6703" s="553">
        <v>40263</v>
      </c>
      <c r="B6703" s="554">
        <v>1922.91</v>
      </c>
    </row>
    <row r="6704" spans="1:2" ht="16.149999999999999" customHeight="1" x14ac:dyDescent="0.25">
      <c r="A6704" s="553">
        <v>40264</v>
      </c>
      <c r="B6704" s="555">
        <v>1933.4</v>
      </c>
    </row>
    <row r="6705" spans="1:2" ht="16.149999999999999" customHeight="1" x14ac:dyDescent="0.25">
      <c r="A6705" s="553">
        <v>40265</v>
      </c>
      <c r="B6705" s="554">
        <v>1933.4</v>
      </c>
    </row>
    <row r="6706" spans="1:2" ht="16.149999999999999" customHeight="1" x14ac:dyDescent="0.25">
      <c r="A6706" s="553">
        <v>40266</v>
      </c>
      <c r="B6706" s="555">
        <v>1933.4</v>
      </c>
    </row>
    <row r="6707" spans="1:2" ht="16.149999999999999" customHeight="1" x14ac:dyDescent="0.25">
      <c r="A6707" s="553">
        <v>40267</v>
      </c>
      <c r="B6707" s="554">
        <v>1934.21</v>
      </c>
    </row>
    <row r="6708" spans="1:2" ht="16.149999999999999" customHeight="1" x14ac:dyDescent="0.25">
      <c r="A6708" s="553">
        <v>40268</v>
      </c>
      <c r="B6708" s="555">
        <v>1928.59</v>
      </c>
    </row>
    <row r="6709" spans="1:2" ht="16.149999999999999" customHeight="1" x14ac:dyDescent="0.25">
      <c r="A6709" s="553">
        <v>40269</v>
      </c>
      <c r="B6709" s="554">
        <v>1921.88</v>
      </c>
    </row>
    <row r="6710" spans="1:2" ht="16.149999999999999" customHeight="1" x14ac:dyDescent="0.25">
      <c r="A6710" s="553">
        <v>40270</v>
      </c>
      <c r="B6710" s="555">
        <v>1921.88</v>
      </c>
    </row>
    <row r="6711" spans="1:2" ht="16.149999999999999" customHeight="1" x14ac:dyDescent="0.25">
      <c r="A6711" s="553">
        <v>40271</v>
      </c>
      <c r="B6711" s="554">
        <v>1921.88</v>
      </c>
    </row>
    <row r="6712" spans="1:2" ht="16.149999999999999" customHeight="1" x14ac:dyDescent="0.25">
      <c r="A6712" s="553">
        <v>40272</v>
      </c>
      <c r="B6712" s="555">
        <v>1921.88</v>
      </c>
    </row>
    <row r="6713" spans="1:2" ht="16.149999999999999" customHeight="1" x14ac:dyDescent="0.25">
      <c r="A6713" s="553">
        <v>40273</v>
      </c>
      <c r="B6713" s="554">
        <v>1921.88</v>
      </c>
    </row>
    <row r="6714" spans="1:2" ht="16.149999999999999" customHeight="1" x14ac:dyDescent="0.25">
      <c r="A6714" s="553">
        <v>40274</v>
      </c>
      <c r="B6714" s="555">
        <v>1911.78</v>
      </c>
    </row>
    <row r="6715" spans="1:2" ht="16.149999999999999" customHeight="1" x14ac:dyDescent="0.25">
      <c r="A6715" s="553">
        <v>40275</v>
      </c>
      <c r="B6715" s="554">
        <v>1911.07</v>
      </c>
    </row>
    <row r="6716" spans="1:2" ht="16.149999999999999" customHeight="1" x14ac:dyDescent="0.25">
      <c r="A6716" s="553">
        <v>40276</v>
      </c>
      <c r="B6716" s="555">
        <v>1920.53</v>
      </c>
    </row>
    <row r="6717" spans="1:2" ht="16.149999999999999" customHeight="1" x14ac:dyDescent="0.25">
      <c r="A6717" s="553">
        <v>40277</v>
      </c>
      <c r="B6717" s="554">
        <v>1931.91</v>
      </c>
    </row>
    <row r="6718" spans="1:2" ht="16.149999999999999" customHeight="1" x14ac:dyDescent="0.25">
      <c r="A6718" s="553">
        <v>40278</v>
      </c>
      <c r="B6718" s="555">
        <v>1921.32</v>
      </c>
    </row>
    <row r="6719" spans="1:2" ht="16.149999999999999" customHeight="1" x14ac:dyDescent="0.25">
      <c r="A6719" s="553">
        <v>40279</v>
      </c>
      <c r="B6719" s="554">
        <v>1921.32</v>
      </c>
    </row>
    <row r="6720" spans="1:2" ht="16.149999999999999" customHeight="1" x14ac:dyDescent="0.25">
      <c r="A6720" s="553">
        <v>40280</v>
      </c>
      <c r="B6720" s="555">
        <v>1921.32</v>
      </c>
    </row>
    <row r="6721" spans="1:2" ht="16.149999999999999" customHeight="1" x14ac:dyDescent="0.25">
      <c r="A6721" s="553">
        <v>40281</v>
      </c>
      <c r="B6721" s="554">
        <v>1926.16</v>
      </c>
    </row>
    <row r="6722" spans="1:2" ht="16.149999999999999" customHeight="1" x14ac:dyDescent="0.25">
      <c r="A6722" s="553">
        <v>40282</v>
      </c>
      <c r="B6722" s="555">
        <v>1936.22</v>
      </c>
    </row>
    <row r="6723" spans="1:2" ht="16.149999999999999" customHeight="1" x14ac:dyDescent="0.25">
      <c r="A6723" s="553">
        <v>40283</v>
      </c>
      <c r="B6723" s="554">
        <v>1938.24</v>
      </c>
    </row>
    <row r="6724" spans="1:2" ht="16.149999999999999" customHeight="1" x14ac:dyDescent="0.25">
      <c r="A6724" s="553">
        <v>40284</v>
      </c>
      <c r="B6724" s="555">
        <v>1943.83</v>
      </c>
    </row>
    <row r="6725" spans="1:2" ht="16.149999999999999" customHeight="1" x14ac:dyDescent="0.25">
      <c r="A6725" s="553">
        <v>40285</v>
      </c>
      <c r="B6725" s="554">
        <v>1942.21</v>
      </c>
    </row>
    <row r="6726" spans="1:2" ht="16.149999999999999" customHeight="1" x14ac:dyDescent="0.25">
      <c r="A6726" s="553">
        <v>40286</v>
      </c>
      <c r="B6726" s="555">
        <v>1942.21</v>
      </c>
    </row>
    <row r="6727" spans="1:2" ht="16.149999999999999" customHeight="1" x14ac:dyDescent="0.25">
      <c r="A6727" s="553">
        <v>40287</v>
      </c>
      <c r="B6727" s="554">
        <v>1942.21</v>
      </c>
    </row>
    <row r="6728" spans="1:2" ht="16.149999999999999" customHeight="1" x14ac:dyDescent="0.25">
      <c r="A6728" s="553">
        <v>40288</v>
      </c>
      <c r="B6728" s="555">
        <v>1951.04</v>
      </c>
    </row>
    <row r="6729" spans="1:2" ht="16.149999999999999" customHeight="1" x14ac:dyDescent="0.25">
      <c r="A6729" s="553">
        <v>40289</v>
      </c>
      <c r="B6729" s="554">
        <v>1947.69</v>
      </c>
    </row>
    <row r="6730" spans="1:2" ht="16.149999999999999" customHeight="1" x14ac:dyDescent="0.25">
      <c r="A6730" s="553">
        <v>40290</v>
      </c>
      <c r="B6730" s="555">
        <v>1948.47</v>
      </c>
    </row>
    <row r="6731" spans="1:2" ht="16.149999999999999" customHeight="1" x14ac:dyDescent="0.25">
      <c r="A6731" s="553">
        <v>40291</v>
      </c>
      <c r="B6731" s="554">
        <v>1955.84</v>
      </c>
    </row>
    <row r="6732" spans="1:2" ht="16.149999999999999" customHeight="1" x14ac:dyDescent="0.25">
      <c r="A6732" s="553">
        <v>40292</v>
      </c>
      <c r="B6732" s="555">
        <v>1950.89</v>
      </c>
    </row>
    <row r="6733" spans="1:2" ht="16.149999999999999" customHeight="1" x14ac:dyDescent="0.25">
      <c r="A6733" s="553">
        <v>40293</v>
      </c>
      <c r="B6733" s="554">
        <v>1950.89</v>
      </c>
    </row>
    <row r="6734" spans="1:2" ht="16.149999999999999" customHeight="1" x14ac:dyDescent="0.25">
      <c r="A6734" s="553">
        <v>40294</v>
      </c>
      <c r="B6734" s="555">
        <v>1950.89</v>
      </c>
    </row>
    <row r="6735" spans="1:2" ht="16.149999999999999" customHeight="1" x14ac:dyDescent="0.25">
      <c r="A6735" s="553">
        <v>40295</v>
      </c>
      <c r="B6735" s="554">
        <v>1943.41</v>
      </c>
    </row>
    <row r="6736" spans="1:2" ht="16.149999999999999" customHeight="1" x14ac:dyDescent="0.25">
      <c r="A6736" s="553">
        <v>40296</v>
      </c>
      <c r="B6736" s="555">
        <v>1961.82</v>
      </c>
    </row>
    <row r="6737" spans="1:2" ht="16.149999999999999" customHeight="1" x14ac:dyDescent="0.25">
      <c r="A6737" s="553">
        <v>40297</v>
      </c>
      <c r="B6737" s="554">
        <v>1973.05</v>
      </c>
    </row>
    <row r="6738" spans="1:2" ht="16.149999999999999" customHeight="1" x14ac:dyDescent="0.25">
      <c r="A6738" s="553">
        <v>40298</v>
      </c>
      <c r="B6738" s="555">
        <v>1969.75</v>
      </c>
    </row>
    <row r="6739" spans="1:2" ht="16.149999999999999" customHeight="1" x14ac:dyDescent="0.25">
      <c r="A6739" s="553">
        <v>40299</v>
      </c>
      <c r="B6739" s="554">
        <v>1950.44</v>
      </c>
    </row>
    <row r="6740" spans="1:2" ht="16.149999999999999" customHeight="1" x14ac:dyDescent="0.25">
      <c r="A6740" s="553">
        <v>40300</v>
      </c>
      <c r="B6740" s="555">
        <v>1950.44</v>
      </c>
    </row>
    <row r="6741" spans="1:2" ht="16.149999999999999" customHeight="1" x14ac:dyDescent="0.25">
      <c r="A6741" s="553">
        <v>40301</v>
      </c>
      <c r="B6741" s="554">
        <v>1950.44</v>
      </c>
    </row>
    <row r="6742" spans="1:2" ht="16.149999999999999" customHeight="1" x14ac:dyDescent="0.25">
      <c r="A6742" s="553">
        <v>40302</v>
      </c>
      <c r="B6742" s="555">
        <v>1973.42</v>
      </c>
    </row>
    <row r="6743" spans="1:2" ht="16.149999999999999" customHeight="1" x14ac:dyDescent="0.25">
      <c r="A6743" s="553">
        <v>40303</v>
      </c>
      <c r="B6743" s="554">
        <v>1988.47</v>
      </c>
    </row>
    <row r="6744" spans="1:2" ht="16.149999999999999" customHeight="1" x14ac:dyDescent="0.25">
      <c r="A6744" s="553">
        <v>40304</v>
      </c>
      <c r="B6744" s="555">
        <v>2003.37</v>
      </c>
    </row>
    <row r="6745" spans="1:2" ht="16.149999999999999" customHeight="1" x14ac:dyDescent="0.25">
      <c r="A6745" s="553">
        <v>40305</v>
      </c>
      <c r="B6745" s="554">
        <v>2010.13</v>
      </c>
    </row>
    <row r="6746" spans="1:2" ht="16.149999999999999" customHeight="1" x14ac:dyDescent="0.25">
      <c r="A6746" s="553">
        <v>40306</v>
      </c>
      <c r="B6746" s="555">
        <v>2029.54</v>
      </c>
    </row>
    <row r="6747" spans="1:2" ht="16.149999999999999" customHeight="1" x14ac:dyDescent="0.25">
      <c r="A6747" s="553">
        <v>40307</v>
      </c>
      <c r="B6747" s="554">
        <v>2029.54</v>
      </c>
    </row>
    <row r="6748" spans="1:2" ht="16.149999999999999" customHeight="1" x14ac:dyDescent="0.25">
      <c r="A6748" s="553">
        <v>40308</v>
      </c>
      <c r="B6748" s="555">
        <v>2029.54</v>
      </c>
    </row>
    <row r="6749" spans="1:2" ht="16.149999999999999" customHeight="1" x14ac:dyDescent="0.25">
      <c r="A6749" s="553">
        <v>40309</v>
      </c>
      <c r="B6749" s="554">
        <v>1988.32</v>
      </c>
    </row>
    <row r="6750" spans="1:2" ht="16.149999999999999" customHeight="1" x14ac:dyDescent="0.25">
      <c r="A6750" s="553">
        <v>40310</v>
      </c>
      <c r="B6750" s="555">
        <v>1980.5</v>
      </c>
    </row>
    <row r="6751" spans="1:2" ht="16.149999999999999" customHeight="1" x14ac:dyDescent="0.25">
      <c r="A6751" s="553">
        <v>40311</v>
      </c>
      <c r="B6751" s="554">
        <v>1966.36</v>
      </c>
    </row>
    <row r="6752" spans="1:2" ht="16.149999999999999" customHeight="1" x14ac:dyDescent="0.25">
      <c r="A6752" s="553">
        <v>40312</v>
      </c>
      <c r="B6752" s="555">
        <v>1959.62</v>
      </c>
    </row>
    <row r="6753" spans="1:2" ht="16.149999999999999" customHeight="1" x14ac:dyDescent="0.25">
      <c r="A6753" s="553">
        <v>40313</v>
      </c>
      <c r="B6753" s="554">
        <v>1968.1</v>
      </c>
    </row>
    <row r="6754" spans="1:2" ht="16.149999999999999" customHeight="1" x14ac:dyDescent="0.25">
      <c r="A6754" s="553">
        <v>40314</v>
      </c>
      <c r="B6754" s="555">
        <v>1968.1</v>
      </c>
    </row>
    <row r="6755" spans="1:2" ht="16.149999999999999" customHeight="1" x14ac:dyDescent="0.25">
      <c r="A6755" s="553">
        <v>40315</v>
      </c>
      <c r="B6755" s="554">
        <v>1968.1</v>
      </c>
    </row>
    <row r="6756" spans="1:2" ht="16.149999999999999" customHeight="1" x14ac:dyDescent="0.25">
      <c r="A6756" s="553">
        <v>40316</v>
      </c>
      <c r="B6756" s="555">
        <v>1968.1</v>
      </c>
    </row>
    <row r="6757" spans="1:2" ht="16.149999999999999" customHeight="1" x14ac:dyDescent="0.25">
      <c r="A6757" s="553">
        <v>40317</v>
      </c>
      <c r="B6757" s="554">
        <v>1976.46</v>
      </c>
    </row>
    <row r="6758" spans="1:2" ht="16.149999999999999" customHeight="1" x14ac:dyDescent="0.25">
      <c r="A6758" s="553">
        <v>40318</v>
      </c>
      <c r="B6758" s="555">
        <v>1997.09</v>
      </c>
    </row>
    <row r="6759" spans="1:2" ht="16.149999999999999" customHeight="1" x14ac:dyDescent="0.25">
      <c r="A6759" s="553">
        <v>40319</v>
      </c>
      <c r="B6759" s="554">
        <v>2017.68</v>
      </c>
    </row>
    <row r="6760" spans="1:2" ht="16.149999999999999" customHeight="1" x14ac:dyDescent="0.25">
      <c r="A6760" s="553">
        <v>40320</v>
      </c>
      <c r="B6760" s="555">
        <v>1998.42</v>
      </c>
    </row>
    <row r="6761" spans="1:2" ht="16.149999999999999" customHeight="1" x14ac:dyDescent="0.25">
      <c r="A6761" s="553">
        <v>40321</v>
      </c>
      <c r="B6761" s="554">
        <v>1998.42</v>
      </c>
    </row>
    <row r="6762" spans="1:2" ht="16.149999999999999" customHeight="1" x14ac:dyDescent="0.25">
      <c r="A6762" s="553">
        <v>40322</v>
      </c>
      <c r="B6762" s="555">
        <v>1998.42</v>
      </c>
    </row>
    <row r="6763" spans="1:2" ht="16.149999999999999" customHeight="1" x14ac:dyDescent="0.25">
      <c r="A6763" s="553">
        <v>40323</v>
      </c>
      <c r="B6763" s="554">
        <v>1975.01</v>
      </c>
    </row>
    <row r="6764" spans="1:2" ht="16.149999999999999" customHeight="1" x14ac:dyDescent="0.25">
      <c r="A6764" s="553">
        <v>40324</v>
      </c>
      <c r="B6764" s="555">
        <v>1989.51</v>
      </c>
    </row>
    <row r="6765" spans="1:2" ht="16.149999999999999" customHeight="1" x14ac:dyDescent="0.25">
      <c r="A6765" s="553">
        <v>40325</v>
      </c>
      <c r="B6765" s="554">
        <v>1976.4</v>
      </c>
    </row>
    <row r="6766" spans="1:2" ht="16.149999999999999" customHeight="1" x14ac:dyDescent="0.25">
      <c r="A6766" s="553">
        <v>40326</v>
      </c>
      <c r="B6766" s="555">
        <v>1966.8</v>
      </c>
    </row>
    <row r="6767" spans="1:2" ht="16.149999999999999" customHeight="1" x14ac:dyDescent="0.25">
      <c r="A6767" s="553">
        <v>40327</v>
      </c>
      <c r="B6767" s="554">
        <v>1971.55</v>
      </c>
    </row>
    <row r="6768" spans="1:2" ht="16.149999999999999" customHeight="1" x14ac:dyDescent="0.25">
      <c r="A6768" s="553">
        <v>40328</v>
      </c>
      <c r="B6768" s="555">
        <v>1971.55</v>
      </c>
    </row>
    <row r="6769" spans="1:2" ht="16.149999999999999" customHeight="1" x14ac:dyDescent="0.25">
      <c r="A6769" s="553">
        <v>40329</v>
      </c>
      <c r="B6769" s="554">
        <v>1971.55</v>
      </c>
    </row>
    <row r="6770" spans="1:2" ht="16.149999999999999" customHeight="1" x14ac:dyDescent="0.25">
      <c r="A6770" s="553">
        <v>40330</v>
      </c>
      <c r="B6770" s="555">
        <v>1971.55</v>
      </c>
    </row>
    <row r="6771" spans="1:2" ht="16.149999999999999" customHeight="1" x14ac:dyDescent="0.25">
      <c r="A6771" s="553">
        <v>40331</v>
      </c>
      <c r="B6771" s="554">
        <v>1971.45</v>
      </c>
    </row>
    <row r="6772" spans="1:2" ht="16.149999999999999" customHeight="1" x14ac:dyDescent="0.25">
      <c r="A6772" s="553">
        <v>40332</v>
      </c>
      <c r="B6772" s="555">
        <v>1963.36</v>
      </c>
    </row>
    <row r="6773" spans="1:2" ht="16.149999999999999" customHeight="1" x14ac:dyDescent="0.25">
      <c r="A6773" s="553">
        <v>40333</v>
      </c>
      <c r="B6773" s="554">
        <v>1961.47</v>
      </c>
    </row>
    <row r="6774" spans="1:2" ht="16.149999999999999" customHeight="1" x14ac:dyDescent="0.25">
      <c r="A6774" s="553">
        <v>40334</v>
      </c>
      <c r="B6774" s="555">
        <v>1965.83</v>
      </c>
    </row>
    <row r="6775" spans="1:2" ht="16.149999999999999" customHeight="1" x14ac:dyDescent="0.25">
      <c r="A6775" s="553">
        <v>40335</v>
      </c>
      <c r="B6775" s="554">
        <v>1965.83</v>
      </c>
    </row>
    <row r="6776" spans="1:2" ht="16.149999999999999" customHeight="1" x14ac:dyDescent="0.25">
      <c r="A6776" s="553">
        <v>40336</v>
      </c>
      <c r="B6776" s="555">
        <v>1965.83</v>
      </c>
    </row>
    <row r="6777" spans="1:2" ht="16.149999999999999" customHeight="1" x14ac:dyDescent="0.25">
      <c r="A6777" s="553">
        <v>40337</v>
      </c>
      <c r="B6777" s="554">
        <v>1965.83</v>
      </c>
    </row>
    <row r="6778" spans="1:2" ht="16.149999999999999" customHeight="1" x14ac:dyDescent="0.25">
      <c r="A6778" s="553">
        <v>40338</v>
      </c>
      <c r="B6778" s="555">
        <v>1960.5</v>
      </c>
    </row>
    <row r="6779" spans="1:2" ht="16.149999999999999" customHeight="1" x14ac:dyDescent="0.25">
      <c r="A6779" s="553">
        <v>40339</v>
      </c>
      <c r="B6779" s="554">
        <v>1943.41</v>
      </c>
    </row>
    <row r="6780" spans="1:2" ht="16.149999999999999" customHeight="1" x14ac:dyDescent="0.25">
      <c r="A6780" s="553">
        <v>40340</v>
      </c>
      <c r="B6780" s="555">
        <v>1928.83</v>
      </c>
    </row>
    <row r="6781" spans="1:2" ht="16.149999999999999" customHeight="1" x14ac:dyDescent="0.25">
      <c r="A6781" s="553">
        <v>40341</v>
      </c>
      <c r="B6781" s="554">
        <v>1925.35</v>
      </c>
    </row>
    <row r="6782" spans="1:2" ht="16.149999999999999" customHeight="1" x14ac:dyDescent="0.25">
      <c r="A6782" s="553">
        <v>40342</v>
      </c>
      <c r="B6782" s="555">
        <v>1925.35</v>
      </c>
    </row>
    <row r="6783" spans="1:2" ht="16.149999999999999" customHeight="1" x14ac:dyDescent="0.25">
      <c r="A6783" s="553">
        <v>40343</v>
      </c>
      <c r="B6783" s="554">
        <v>1925.35</v>
      </c>
    </row>
    <row r="6784" spans="1:2" ht="16.149999999999999" customHeight="1" x14ac:dyDescent="0.25">
      <c r="A6784" s="553">
        <v>40344</v>
      </c>
      <c r="B6784" s="555">
        <v>1925.35</v>
      </c>
    </row>
    <row r="6785" spans="1:2" ht="16.149999999999999" customHeight="1" x14ac:dyDescent="0.25">
      <c r="A6785" s="553">
        <v>40345</v>
      </c>
      <c r="B6785" s="554">
        <v>1917.82</v>
      </c>
    </row>
    <row r="6786" spans="1:2" ht="16.149999999999999" customHeight="1" x14ac:dyDescent="0.25">
      <c r="A6786" s="553">
        <v>40346</v>
      </c>
      <c r="B6786" s="555">
        <v>1912.29</v>
      </c>
    </row>
    <row r="6787" spans="1:2" ht="16.149999999999999" customHeight="1" x14ac:dyDescent="0.25">
      <c r="A6787" s="553">
        <v>40347</v>
      </c>
      <c r="B6787" s="554">
        <v>1902.78</v>
      </c>
    </row>
    <row r="6788" spans="1:2" ht="16.149999999999999" customHeight="1" x14ac:dyDescent="0.25">
      <c r="A6788" s="553">
        <v>40348</v>
      </c>
      <c r="B6788" s="555">
        <v>1906.61</v>
      </c>
    </row>
    <row r="6789" spans="1:2" ht="16.149999999999999" customHeight="1" x14ac:dyDescent="0.25">
      <c r="A6789" s="553">
        <v>40349</v>
      </c>
      <c r="B6789" s="554">
        <v>1906.61</v>
      </c>
    </row>
    <row r="6790" spans="1:2" ht="16.149999999999999" customHeight="1" x14ac:dyDescent="0.25">
      <c r="A6790" s="553">
        <v>40350</v>
      </c>
      <c r="B6790" s="555">
        <v>1906.61</v>
      </c>
    </row>
    <row r="6791" spans="1:2" ht="16.149999999999999" customHeight="1" x14ac:dyDescent="0.25">
      <c r="A6791" s="553">
        <v>40351</v>
      </c>
      <c r="B6791" s="554">
        <v>1889.51</v>
      </c>
    </row>
    <row r="6792" spans="1:2" ht="16.149999999999999" customHeight="1" x14ac:dyDescent="0.25">
      <c r="A6792" s="553">
        <v>40352</v>
      </c>
      <c r="B6792" s="555">
        <v>1886.05</v>
      </c>
    </row>
    <row r="6793" spans="1:2" ht="16.149999999999999" customHeight="1" x14ac:dyDescent="0.25">
      <c r="A6793" s="553">
        <v>40353</v>
      </c>
      <c r="B6793" s="554">
        <v>1895.75</v>
      </c>
    </row>
    <row r="6794" spans="1:2" ht="16.149999999999999" customHeight="1" x14ac:dyDescent="0.25">
      <c r="A6794" s="553">
        <v>40354</v>
      </c>
      <c r="B6794" s="555">
        <v>1896.87</v>
      </c>
    </row>
    <row r="6795" spans="1:2" ht="16.149999999999999" customHeight="1" x14ac:dyDescent="0.25">
      <c r="A6795" s="553">
        <v>40355</v>
      </c>
      <c r="B6795" s="554">
        <v>1900.36</v>
      </c>
    </row>
    <row r="6796" spans="1:2" ht="16.149999999999999" customHeight="1" x14ac:dyDescent="0.25">
      <c r="A6796" s="553">
        <v>40356</v>
      </c>
      <c r="B6796" s="555">
        <v>1900.36</v>
      </c>
    </row>
    <row r="6797" spans="1:2" ht="16.149999999999999" customHeight="1" x14ac:dyDescent="0.25">
      <c r="A6797" s="553">
        <v>40357</v>
      </c>
      <c r="B6797" s="554">
        <v>1900.36</v>
      </c>
    </row>
    <row r="6798" spans="1:2" ht="16.149999999999999" customHeight="1" x14ac:dyDescent="0.25">
      <c r="A6798" s="553">
        <v>40358</v>
      </c>
      <c r="B6798" s="555">
        <v>1901.65</v>
      </c>
    </row>
    <row r="6799" spans="1:2" ht="16.149999999999999" customHeight="1" x14ac:dyDescent="0.25">
      <c r="A6799" s="553">
        <v>40359</v>
      </c>
      <c r="B6799" s="554">
        <v>1916.46</v>
      </c>
    </row>
    <row r="6800" spans="1:2" ht="16.149999999999999" customHeight="1" x14ac:dyDescent="0.25">
      <c r="A6800" s="553">
        <v>40360</v>
      </c>
      <c r="B6800" s="555">
        <v>1913.15</v>
      </c>
    </row>
    <row r="6801" spans="1:2" ht="16.149999999999999" customHeight="1" x14ac:dyDescent="0.25">
      <c r="A6801" s="553">
        <v>40361</v>
      </c>
      <c r="B6801" s="554">
        <v>1897.33</v>
      </c>
    </row>
    <row r="6802" spans="1:2" ht="16.149999999999999" customHeight="1" x14ac:dyDescent="0.25">
      <c r="A6802" s="553">
        <v>40362</v>
      </c>
      <c r="B6802" s="555">
        <v>1884.31</v>
      </c>
    </row>
    <row r="6803" spans="1:2" ht="16.149999999999999" customHeight="1" x14ac:dyDescent="0.25">
      <c r="A6803" s="553">
        <v>40363</v>
      </c>
      <c r="B6803" s="554">
        <v>1884.31</v>
      </c>
    </row>
    <row r="6804" spans="1:2" ht="16.149999999999999" customHeight="1" x14ac:dyDescent="0.25">
      <c r="A6804" s="553">
        <v>40364</v>
      </c>
      <c r="B6804" s="555">
        <v>1884.31</v>
      </c>
    </row>
    <row r="6805" spans="1:2" ht="16.149999999999999" customHeight="1" x14ac:dyDescent="0.25">
      <c r="A6805" s="553">
        <v>40365</v>
      </c>
      <c r="B6805" s="554">
        <v>1884.31</v>
      </c>
    </row>
    <row r="6806" spans="1:2" ht="16.149999999999999" customHeight="1" x14ac:dyDescent="0.25">
      <c r="A6806" s="553">
        <v>40366</v>
      </c>
      <c r="B6806" s="555">
        <v>1882.47</v>
      </c>
    </row>
    <row r="6807" spans="1:2" ht="16.149999999999999" customHeight="1" x14ac:dyDescent="0.25">
      <c r="A6807" s="553">
        <v>40367</v>
      </c>
      <c r="B6807" s="554">
        <v>1901.38</v>
      </c>
    </row>
    <row r="6808" spans="1:2" ht="16.149999999999999" customHeight="1" x14ac:dyDescent="0.25">
      <c r="A6808" s="553">
        <v>40368</v>
      </c>
      <c r="B6808" s="555">
        <v>1889.61</v>
      </c>
    </row>
    <row r="6809" spans="1:2" ht="16.149999999999999" customHeight="1" x14ac:dyDescent="0.25">
      <c r="A6809" s="553">
        <v>40369</v>
      </c>
      <c r="B6809" s="554">
        <v>1877.66</v>
      </c>
    </row>
    <row r="6810" spans="1:2" ht="16.149999999999999" customHeight="1" x14ac:dyDescent="0.25">
      <c r="A6810" s="553">
        <v>40370</v>
      </c>
      <c r="B6810" s="555">
        <v>1877.66</v>
      </c>
    </row>
    <row r="6811" spans="1:2" ht="16.149999999999999" customHeight="1" x14ac:dyDescent="0.25">
      <c r="A6811" s="553">
        <v>40371</v>
      </c>
      <c r="B6811" s="554">
        <v>1877.66</v>
      </c>
    </row>
    <row r="6812" spans="1:2" ht="16.149999999999999" customHeight="1" x14ac:dyDescent="0.25">
      <c r="A6812" s="553">
        <v>40372</v>
      </c>
      <c r="B6812" s="555">
        <v>1877.2</v>
      </c>
    </row>
    <row r="6813" spans="1:2" ht="16.149999999999999" customHeight="1" x14ac:dyDescent="0.25">
      <c r="A6813" s="553">
        <v>40373</v>
      </c>
      <c r="B6813" s="554">
        <v>1871.19</v>
      </c>
    </row>
    <row r="6814" spans="1:2" ht="16.149999999999999" customHeight="1" x14ac:dyDescent="0.25">
      <c r="A6814" s="553">
        <v>40374</v>
      </c>
      <c r="B6814" s="555">
        <v>1873.87</v>
      </c>
    </row>
    <row r="6815" spans="1:2" ht="16.149999999999999" customHeight="1" x14ac:dyDescent="0.25">
      <c r="A6815" s="553">
        <v>40375</v>
      </c>
      <c r="B6815" s="554">
        <v>1871.96</v>
      </c>
    </row>
    <row r="6816" spans="1:2" ht="16.149999999999999" customHeight="1" x14ac:dyDescent="0.25">
      <c r="A6816" s="553">
        <v>40376</v>
      </c>
      <c r="B6816" s="555">
        <v>1878.77</v>
      </c>
    </row>
    <row r="6817" spans="1:2" ht="16.149999999999999" customHeight="1" x14ac:dyDescent="0.25">
      <c r="A6817" s="553">
        <v>40377</v>
      </c>
      <c r="B6817" s="554">
        <v>1878.77</v>
      </c>
    </row>
    <row r="6818" spans="1:2" ht="16.149999999999999" customHeight="1" x14ac:dyDescent="0.25">
      <c r="A6818" s="553">
        <v>40378</v>
      </c>
      <c r="B6818" s="555">
        <v>1878.77</v>
      </c>
    </row>
    <row r="6819" spans="1:2" ht="16.149999999999999" customHeight="1" x14ac:dyDescent="0.25">
      <c r="A6819" s="553">
        <v>40379</v>
      </c>
      <c r="B6819" s="554">
        <v>1872.92</v>
      </c>
    </row>
    <row r="6820" spans="1:2" ht="16.149999999999999" customHeight="1" x14ac:dyDescent="0.25">
      <c r="A6820" s="553">
        <v>40380</v>
      </c>
      <c r="B6820" s="555">
        <v>1872.92</v>
      </c>
    </row>
    <row r="6821" spans="1:2" ht="16.149999999999999" customHeight="1" x14ac:dyDescent="0.25">
      <c r="A6821" s="553">
        <v>40381</v>
      </c>
      <c r="B6821" s="554">
        <v>1867.07</v>
      </c>
    </row>
    <row r="6822" spans="1:2" ht="16.149999999999999" customHeight="1" x14ac:dyDescent="0.25">
      <c r="A6822" s="553">
        <v>40382</v>
      </c>
      <c r="B6822" s="555">
        <v>1864.04</v>
      </c>
    </row>
    <row r="6823" spans="1:2" ht="16.149999999999999" customHeight="1" x14ac:dyDescent="0.25">
      <c r="A6823" s="553">
        <v>40383</v>
      </c>
      <c r="B6823" s="554">
        <v>1867.47</v>
      </c>
    </row>
    <row r="6824" spans="1:2" ht="16.149999999999999" customHeight="1" x14ac:dyDescent="0.25">
      <c r="A6824" s="553">
        <v>40384</v>
      </c>
      <c r="B6824" s="555">
        <v>1867.47</v>
      </c>
    </row>
    <row r="6825" spans="1:2" ht="16.149999999999999" customHeight="1" x14ac:dyDescent="0.25">
      <c r="A6825" s="553">
        <v>40385</v>
      </c>
      <c r="B6825" s="554">
        <v>1867.47</v>
      </c>
    </row>
    <row r="6826" spans="1:2" ht="16.149999999999999" customHeight="1" x14ac:dyDescent="0.25">
      <c r="A6826" s="553">
        <v>40386</v>
      </c>
      <c r="B6826" s="555">
        <v>1859.5</v>
      </c>
    </row>
    <row r="6827" spans="1:2" ht="16.149999999999999" customHeight="1" x14ac:dyDescent="0.25">
      <c r="A6827" s="553">
        <v>40387</v>
      </c>
      <c r="B6827" s="554">
        <v>1852.83</v>
      </c>
    </row>
    <row r="6828" spans="1:2" ht="16.149999999999999" customHeight="1" x14ac:dyDescent="0.25">
      <c r="A6828" s="553">
        <v>40388</v>
      </c>
      <c r="B6828" s="555">
        <v>1846.23</v>
      </c>
    </row>
    <row r="6829" spans="1:2" ht="16.149999999999999" customHeight="1" x14ac:dyDescent="0.25">
      <c r="A6829" s="553">
        <v>40389</v>
      </c>
      <c r="B6829" s="554">
        <v>1841.35</v>
      </c>
    </row>
    <row r="6830" spans="1:2" ht="16.149999999999999" customHeight="1" x14ac:dyDescent="0.25">
      <c r="A6830" s="553">
        <v>40390</v>
      </c>
      <c r="B6830" s="555">
        <v>1842.79</v>
      </c>
    </row>
    <row r="6831" spans="1:2" ht="16.149999999999999" customHeight="1" x14ac:dyDescent="0.25">
      <c r="A6831" s="553">
        <v>40391</v>
      </c>
      <c r="B6831" s="554">
        <v>1842.79</v>
      </c>
    </row>
    <row r="6832" spans="1:2" ht="16.149999999999999" customHeight="1" x14ac:dyDescent="0.25">
      <c r="A6832" s="553">
        <v>40392</v>
      </c>
      <c r="B6832" s="555">
        <v>1842.79</v>
      </c>
    </row>
    <row r="6833" spans="1:2" ht="16.149999999999999" customHeight="1" x14ac:dyDescent="0.25">
      <c r="A6833" s="553">
        <v>40393</v>
      </c>
      <c r="B6833" s="554">
        <v>1832.45</v>
      </c>
    </row>
    <row r="6834" spans="1:2" ht="16.149999999999999" customHeight="1" x14ac:dyDescent="0.25">
      <c r="A6834" s="553">
        <v>40394</v>
      </c>
      <c r="B6834" s="555">
        <v>1834.58</v>
      </c>
    </row>
    <row r="6835" spans="1:2" ht="16.149999999999999" customHeight="1" x14ac:dyDescent="0.25">
      <c r="A6835" s="553">
        <v>40395</v>
      </c>
      <c r="B6835" s="554">
        <v>1824.52</v>
      </c>
    </row>
    <row r="6836" spans="1:2" ht="16.149999999999999" customHeight="1" x14ac:dyDescent="0.25">
      <c r="A6836" s="553">
        <v>40396</v>
      </c>
      <c r="B6836" s="555">
        <v>1818.5</v>
      </c>
    </row>
    <row r="6837" spans="1:2" ht="16.149999999999999" customHeight="1" x14ac:dyDescent="0.25">
      <c r="A6837" s="553">
        <v>40397</v>
      </c>
      <c r="B6837" s="554">
        <v>1815.46</v>
      </c>
    </row>
    <row r="6838" spans="1:2" ht="16.149999999999999" customHeight="1" x14ac:dyDescent="0.25">
      <c r="A6838" s="553">
        <v>40398</v>
      </c>
      <c r="B6838" s="555">
        <v>1815.46</v>
      </c>
    </row>
    <row r="6839" spans="1:2" ht="16.149999999999999" customHeight="1" x14ac:dyDescent="0.25">
      <c r="A6839" s="553">
        <v>40399</v>
      </c>
      <c r="B6839" s="554">
        <v>1815.46</v>
      </c>
    </row>
    <row r="6840" spans="1:2" ht="16.149999999999999" customHeight="1" x14ac:dyDescent="0.25">
      <c r="A6840" s="553">
        <v>40400</v>
      </c>
      <c r="B6840" s="555">
        <v>1808.93</v>
      </c>
    </row>
    <row r="6841" spans="1:2" ht="16.149999999999999" customHeight="1" x14ac:dyDescent="0.25">
      <c r="A6841" s="553">
        <v>40401</v>
      </c>
      <c r="B6841" s="554">
        <v>1810.12</v>
      </c>
    </row>
    <row r="6842" spans="1:2" ht="16.149999999999999" customHeight="1" x14ac:dyDescent="0.25">
      <c r="A6842" s="553">
        <v>40402</v>
      </c>
      <c r="B6842" s="555">
        <v>1807.55</v>
      </c>
    </row>
    <row r="6843" spans="1:2" ht="16.149999999999999" customHeight="1" x14ac:dyDescent="0.25">
      <c r="A6843" s="553">
        <v>40403</v>
      </c>
      <c r="B6843" s="554">
        <v>1812.2</v>
      </c>
    </row>
    <row r="6844" spans="1:2" ht="16.149999999999999" customHeight="1" x14ac:dyDescent="0.25">
      <c r="A6844" s="553">
        <v>40404</v>
      </c>
      <c r="B6844" s="555">
        <v>1835.32</v>
      </c>
    </row>
    <row r="6845" spans="1:2" ht="16.149999999999999" customHeight="1" x14ac:dyDescent="0.25">
      <c r="A6845" s="553">
        <v>40405</v>
      </c>
      <c r="B6845" s="554">
        <v>1835.32</v>
      </c>
    </row>
    <row r="6846" spans="1:2" ht="16.149999999999999" customHeight="1" x14ac:dyDescent="0.25">
      <c r="A6846" s="553">
        <v>40406</v>
      </c>
      <c r="B6846" s="555">
        <v>1835.32</v>
      </c>
    </row>
    <row r="6847" spans="1:2" ht="16.149999999999999" customHeight="1" x14ac:dyDescent="0.25">
      <c r="A6847" s="553">
        <v>40407</v>
      </c>
      <c r="B6847" s="554">
        <v>1835.32</v>
      </c>
    </row>
    <row r="6848" spans="1:2" ht="16.149999999999999" customHeight="1" x14ac:dyDescent="0.25">
      <c r="A6848" s="553">
        <v>40408</v>
      </c>
      <c r="B6848" s="555">
        <v>1810.75</v>
      </c>
    </row>
    <row r="6849" spans="1:2" ht="16.149999999999999" customHeight="1" x14ac:dyDescent="0.25">
      <c r="A6849" s="553">
        <v>40409</v>
      </c>
      <c r="B6849" s="554">
        <v>1808.14</v>
      </c>
    </row>
    <row r="6850" spans="1:2" ht="16.149999999999999" customHeight="1" x14ac:dyDescent="0.25">
      <c r="A6850" s="553">
        <v>40410</v>
      </c>
      <c r="B6850" s="555">
        <v>1819.13</v>
      </c>
    </row>
    <row r="6851" spans="1:2" ht="16.149999999999999" customHeight="1" x14ac:dyDescent="0.25">
      <c r="A6851" s="553">
        <v>40411</v>
      </c>
      <c r="B6851" s="554">
        <v>1820.93</v>
      </c>
    </row>
    <row r="6852" spans="1:2" ht="16.149999999999999" customHeight="1" x14ac:dyDescent="0.25">
      <c r="A6852" s="553">
        <v>40412</v>
      </c>
      <c r="B6852" s="555">
        <v>1820.93</v>
      </c>
    </row>
    <row r="6853" spans="1:2" ht="16.149999999999999" customHeight="1" x14ac:dyDescent="0.25">
      <c r="A6853" s="553">
        <v>40413</v>
      </c>
      <c r="B6853" s="554">
        <v>1820.93</v>
      </c>
    </row>
    <row r="6854" spans="1:2" ht="16.149999999999999" customHeight="1" x14ac:dyDescent="0.25">
      <c r="A6854" s="553">
        <v>40414</v>
      </c>
      <c r="B6854" s="555">
        <v>1806.93</v>
      </c>
    </row>
    <row r="6855" spans="1:2" ht="16.149999999999999" customHeight="1" x14ac:dyDescent="0.25">
      <c r="A6855" s="553">
        <v>40415</v>
      </c>
      <c r="B6855" s="554">
        <v>1818.86</v>
      </c>
    </row>
    <row r="6856" spans="1:2" ht="16.149999999999999" customHeight="1" x14ac:dyDescent="0.25">
      <c r="A6856" s="553">
        <v>40416</v>
      </c>
      <c r="B6856" s="555">
        <v>1820.29</v>
      </c>
    </row>
    <row r="6857" spans="1:2" ht="16.149999999999999" customHeight="1" x14ac:dyDescent="0.25">
      <c r="A6857" s="553">
        <v>40417</v>
      </c>
      <c r="B6857" s="554">
        <v>1811.46</v>
      </c>
    </row>
    <row r="6858" spans="1:2" ht="16.149999999999999" customHeight="1" x14ac:dyDescent="0.25">
      <c r="A6858" s="553">
        <v>40418</v>
      </c>
      <c r="B6858" s="555">
        <v>1817.68</v>
      </c>
    </row>
    <row r="6859" spans="1:2" ht="16.149999999999999" customHeight="1" x14ac:dyDescent="0.25">
      <c r="A6859" s="553">
        <v>40419</v>
      </c>
      <c r="B6859" s="554">
        <v>1817.68</v>
      </c>
    </row>
    <row r="6860" spans="1:2" ht="16.149999999999999" customHeight="1" x14ac:dyDescent="0.25">
      <c r="A6860" s="553">
        <v>40420</v>
      </c>
      <c r="B6860" s="555">
        <v>1817.68</v>
      </c>
    </row>
    <row r="6861" spans="1:2" ht="16.149999999999999" customHeight="1" x14ac:dyDescent="0.25">
      <c r="A6861" s="553">
        <v>40421</v>
      </c>
      <c r="B6861" s="554">
        <v>1823.74</v>
      </c>
    </row>
    <row r="6862" spans="1:2" ht="16.149999999999999" customHeight="1" x14ac:dyDescent="0.25">
      <c r="A6862" s="553">
        <v>40422</v>
      </c>
      <c r="B6862" s="555">
        <v>1826.31</v>
      </c>
    </row>
    <row r="6863" spans="1:2" ht="16.149999999999999" customHeight="1" x14ac:dyDescent="0.25">
      <c r="A6863" s="553">
        <v>40423</v>
      </c>
      <c r="B6863" s="554">
        <v>1815.09</v>
      </c>
    </row>
    <row r="6864" spans="1:2" ht="16.149999999999999" customHeight="1" x14ac:dyDescent="0.25">
      <c r="A6864" s="553">
        <v>40424</v>
      </c>
      <c r="B6864" s="555">
        <v>1810.65</v>
      </c>
    </row>
    <row r="6865" spans="1:2" ht="16.149999999999999" customHeight="1" x14ac:dyDescent="0.25">
      <c r="A6865" s="553">
        <v>40425</v>
      </c>
      <c r="B6865" s="554">
        <v>1807.73</v>
      </c>
    </row>
    <row r="6866" spans="1:2" ht="16.149999999999999" customHeight="1" x14ac:dyDescent="0.25">
      <c r="A6866" s="553">
        <v>40426</v>
      </c>
      <c r="B6866" s="555">
        <v>1807.73</v>
      </c>
    </row>
    <row r="6867" spans="1:2" ht="16.149999999999999" customHeight="1" x14ac:dyDescent="0.25">
      <c r="A6867" s="553">
        <v>40427</v>
      </c>
      <c r="B6867" s="554">
        <v>1807.73</v>
      </c>
    </row>
    <row r="6868" spans="1:2" ht="16.149999999999999" customHeight="1" x14ac:dyDescent="0.25">
      <c r="A6868" s="553">
        <v>40428</v>
      </c>
      <c r="B6868" s="555">
        <v>1807.73</v>
      </c>
    </row>
    <row r="6869" spans="1:2" ht="16.149999999999999" customHeight="1" x14ac:dyDescent="0.25">
      <c r="A6869" s="553">
        <v>40429</v>
      </c>
      <c r="B6869" s="554">
        <v>1808.65</v>
      </c>
    </row>
    <row r="6870" spans="1:2" ht="16.149999999999999" customHeight="1" x14ac:dyDescent="0.25">
      <c r="A6870" s="553">
        <v>40430</v>
      </c>
      <c r="B6870" s="555">
        <v>1803</v>
      </c>
    </row>
    <row r="6871" spans="1:2" ht="16.149999999999999" customHeight="1" x14ac:dyDescent="0.25">
      <c r="A6871" s="553">
        <v>40431</v>
      </c>
      <c r="B6871" s="554">
        <v>1802.54</v>
      </c>
    </row>
    <row r="6872" spans="1:2" ht="16.149999999999999" customHeight="1" x14ac:dyDescent="0.25">
      <c r="A6872" s="553">
        <v>40432</v>
      </c>
      <c r="B6872" s="555">
        <v>1801.04</v>
      </c>
    </row>
    <row r="6873" spans="1:2" ht="16.149999999999999" customHeight="1" x14ac:dyDescent="0.25">
      <c r="A6873" s="553">
        <v>40433</v>
      </c>
      <c r="B6873" s="554">
        <v>1801.04</v>
      </c>
    </row>
    <row r="6874" spans="1:2" ht="16.149999999999999" customHeight="1" x14ac:dyDescent="0.25">
      <c r="A6874" s="553">
        <v>40434</v>
      </c>
      <c r="B6874" s="555">
        <v>1801.04</v>
      </c>
    </row>
    <row r="6875" spans="1:2" ht="16.149999999999999" customHeight="1" x14ac:dyDescent="0.25">
      <c r="A6875" s="553">
        <v>40435</v>
      </c>
      <c r="B6875" s="554">
        <v>1793.28</v>
      </c>
    </row>
    <row r="6876" spans="1:2" ht="16.149999999999999" customHeight="1" x14ac:dyDescent="0.25">
      <c r="A6876" s="553">
        <v>40436</v>
      </c>
      <c r="B6876" s="555">
        <v>1788.05</v>
      </c>
    </row>
    <row r="6877" spans="1:2" ht="16.149999999999999" customHeight="1" x14ac:dyDescent="0.25">
      <c r="A6877" s="553">
        <v>40437</v>
      </c>
      <c r="B6877" s="554">
        <v>1806.78</v>
      </c>
    </row>
    <row r="6878" spans="1:2" ht="16.149999999999999" customHeight="1" x14ac:dyDescent="0.25">
      <c r="A6878" s="553">
        <v>40438</v>
      </c>
      <c r="B6878" s="555">
        <v>1811.55</v>
      </c>
    </row>
    <row r="6879" spans="1:2" ht="16.149999999999999" customHeight="1" x14ac:dyDescent="0.25">
      <c r="A6879" s="553">
        <v>40439</v>
      </c>
      <c r="B6879" s="554">
        <v>1806.76</v>
      </c>
    </row>
    <row r="6880" spans="1:2" ht="16.149999999999999" customHeight="1" x14ac:dyDescent="0.25">
      <c r="A6880" s="553">
        <v>40440</v>
      </c>
      <c r="B6880" s="555">
        <v>1806.76</v>
      </c>
    </row>
    <row r="6881" spans="1:2" ht="16.149999999999999" customHeight="1" x14ac:dyDescent="0.25">
      <c r="A6881" s="553">
        <v>40441</v>
      </c>
      <c r="B6881" s="554">
        <v>1806.76</v>
      </c>
    </row>
    <row r="6882" spans="1:2" ht="16.149999999999999" customHeight="1" x14ac:dyDescent="0.25">
      <c r="A6882" s="553">
        <v>40442</v>
      </c>
      <c r="B6882" s="555">
        <v>1798.73</v>
      </c>
    </row>
    <row r="6883" spans="1:2" ht="16.149999999999999" customHeight="1" x14ac:dyDescent="0.25">
      <c r="A6883" s="553">
        <v>40443</v>
      </c>
      <c r="B6883" s="554">
        <v>1805.31</v>
      </c>
    </row>
    <row r="6884" spans="1:2" ht="16.149999999999999" customHeight="1" x14ac:dyDescent="0.25">
      <c r="A6884" s="553">
        <v>40444</v>
      </c>
      <c r="B6884" s="555">
        <v>1803.71</v>
      </c>
    </row>
    <row r="6885" spans="1:2" ht="16.149999999999999" customHeight="1" x14ac:dyDescent="0.25">
      <c r="A6885" s="553">
        <v>40445</v>
      </c>
      <c r="B6885" s="554">
        <v>1810.72</v>
      </c>
    </row>
    <row r="6886" spans="1:2" ht="16.149999999999999" customHeight="1" x14ac:dyDescent="0.25">
      <c r="A6886" s="553">
        <v>40446</v>
      </c>
      <c r="B6886" s="555">
        <v>1809.46</v>
      </c>
    </row>
    <row r="6887" spans="1:2" ht="16.149999999999999" customHeight="1" x14ac:dyDescent="0.25">
      <c r="A6887" s="553">
        <v>40447</v>
      </c>
      <c r="B6887" s="554">
        <v>1809.46</v>
      </c>
    </row>
    <row r="6888" spans="1:2" ht="16.149999999999999" customHeight="1" x14ac:dyDescent="0.25">
      <c r="A6888" s="553">
        <v>40448</v>
      </c>
      <c r="B6888" s="555">
        <v>1809.46</v>
      </c>
    </row>
    <row r="6889" spans="1:2" ht="16.149999999999999" customHeight="1" x14ac:dyDescent="0.25">
      <c r="A6889" s="553">
        <v>40449</v>
      </c>
      <c r="B6889" s="554">
        <v>1802.15</v>
      </c>
    </row>
    <row r="6890" spans="1:2" ht="16.149999999999999" customHeight="1" x14ac:dyDescent="0.25">
      <c r="A6890" s="553">
        <v>40450</v>
      </c>
      <c r="B6890" s="555">
        <v>1804.06</v>
      </c>
    </row>
    <row r="6891" spans="1:2" ht="16.149999999999999" customHeight="1" x14ac:dyDescent="0.25">
      <c r="A6891" s="553">
        <v>40451</v>
      </c>
      <c r="B6891" s="554">
        <v>1799.89</v>
      </c>
    </row>
    <row r="6892" spans="1:2" ht="16.149999999999999" customHeight="1" x14ac:dyDescent="0.25">
      <c r="A6892" s="553">
        <v>40452</v>
      </c>
      <c r="B6892" s="555">
        <v>1801.01</v>
      </c>
    </row>
    <row r="6893" spans="1:2" ht="16.149999999999999" customHeight="1" x14ac:dyDescent="0.25">
      <c r="A6893" s="553">
        <v>40453</v>
      </c>
      <c r="B6893" s="554">
        <v>1795.93</v>
      </c>
    </row>
    <row r="6894" spans="1:2" ht="16.149999999999999" customHeight="1" x14ac:dyDescent="0.25">
      <c r="A6894" s="553">
        <v>40454</v>
      </c>
      <c r="B6894" s="555">
        <v>1795.93</v>
      </c>
    </row>
    <row r="6895" spans="1:2" ht="16.149999999999999" customHeight="1" x14ac:dyDescent="0.25">
      <c r="A6895" s="553">
        <v>40455</v>
      </c>
      <c r="B6895" s="554">
        <v>1795.93</v>
      </c>
    </row>
    <row r="6896" spans="1:2" ht="16.149999999999999" customHeight="1" x14ac:dyDescent="0.25">
      <c r="A6896" s="553">
        <v>40456</v>
      </c>
      <c r="B6896" s="555">
        <v>1802.09</v>
      </c>
    </row>
    <row r="6897" spans="1:2" ht="16.149999999999999" customHeight="1" x14ac:dyDescent="0.25">
      <c r="A6897" s="553">
        <v>40457</v>
      </c>
      <c r="B6897" s="554">
        <v>1802.43</v>
      </c>
    </row>
    <row r="6898" spans="1:2" ht="16.149999999999999" customHeight="1" x14ac:dyDescent="0.25">
      <c r="A6898" s="553">
        <v>40458</v>
      </c>
      <c r="B6898" s="555">
        <v>1796.29</v>
      </c>
    </row>
    <row r="6899" spans="1:2" ht="16.149999999999999" customHeight="1" x14ac:dyDescent="0.25">
      <c r="A6899" s="553">
        <v>40459</v>
      </c>
      <c r="B6899" s="554">
        <v>1786.2</v>
      </c>
    </row>
    <row r="6900" spans="1:2" ht="16.149999999999999" customHeight="1" x14ac:dyDescent="0.25">
      <c r="A6900" s="553">
        <v>40460</v>
      </c>
      <c r="B6900" s="555">
        <v>1786.37</v>
      </c>
    </row>
    <row r="6901" spans="1:2" ht="16.149999999999999" customHeight="1" x14ac:dyDescent="0.25">
      <c r="A6901" s="553">
        <v>40461</v>
      </c>
      <c r="B6901" s="554">
        <v>1786.37</v>
      </c>
    </row>
    <row r="6902" spans="1:2" ht="16.149999999999999" customHeight="1" x14ac:dyDescent="0.25">
      <c r="A6902" s="553">
        <v>40462</v>
      </c>
      <c r="B6902" s="555">
        <v>1786.37</v>
      </c>
    </row>
    <row r="6903" spans="1:2" ht="16.149999999999999" customHeight="1" x14ac:dyDescent="0.25">
      <c r="A6903" s="553">
        <v>40463</v>
      </c>
      <c r="B6903" s="554">
        <v>1786.37</v>
      </c>
    </row>
    <row r="6904" spans="1:2" ht="16.149999999999999" customHeight="1" x14ac:dyDescent="0.25">
      <c r="A6904" s="553">
        <v>40464</v>
      </c>
      <c r="B6904" s="555">
        <v>1786.77</v>
      </c>
    </row>
    <row r="6905" spans="1:2" ht="16.149999999999999" customHeight="1" x14ac:dyDescent="0.25">
      <c r="A6905" s="553">
        <v>40465</v>
      </c>
      <c r="B6905" s="554">
        <v>1791.56</v>
      </c>
    </row>
    <row r="6906" spans="1:2" ht="16.149999999999999" customHeight="1" x14ac:dyDescent="0.25">
      <c r="A6906" s="553">
        <v>40466</v>
      </c>
      <c r="B6906" s="555">
        <v>1801.2</v>
      </c>
    </row>
    <row r="6907" spans="1:2" ht="16.149999999999999" customHeight="1" x14ac:dyDescent="0.25">
      <c r="A6907" s="553">
        <v>40467</v>
      </c>
      <c r="B6907" s="554">
        <v>1807.88</v>
      </c>
    </row>
    <row r="6908" spans="1:2" ht="16.149999999999999" customHeight="1" x14ac:dyDescent="0.25">
      <c r="A6908" s="553">
        <v>40468</v>
      </c>
      <c r="B6908" s="555">
        <v>1807.88</v>
      </c>
    </row>
    <row r="6909" spans="1:2" ht="16.149999999999999" customHeight="1" x14ac:dyDescent="0.25">
      <c r="A6909" s="553">
        <v>40469</v>
      </c>
      <c r="B6909" s="554">
        <v>1807.88</v>
      </c>
    </row>
    <row r="6910" spans="1:2" ht="16.149999999999999" customHeight="1" x14ac:dyDescent="0.25">
      <c r="A6910" s="553">
        <v>40470</v>
      </c>
      <c r="B6910" s="555">
        <v>1807.88</v>
      </c>
    </row>
    <row r="6911" spans="1:2" ht="16.149999999999999" customHeight="1" x14ac:dyDescent="0.25">
      <c r="A6911" s="553">
        <v>40471</v>
      </c>
      <c r="B6911" s="554">
        <v>1817.45</v>
      </c>
    </row>
    <row r="6912" spans="1:2" ht="16.149999999999999" customHeight="1" x14ac:dyDescent="0.25">
      <c r="A6912" s="553">
        <v>40472</v>
      </c>
      <c r="B6912" s="555">
        <v>1812.6</v>
      </c>
    </row>
    <row r="6913" spans="1:2" ht="16.149999999999999" customHeight="1" x14ac:dyDescent="0.25">
      <c r="A6913" s="553">
        <v>40473</v>
      </c>
      <c r="B6913" s="554">
        <v>1816.28</v>
      </c>
    </row>
    <row r="6914" spans="1:2" ht="16.149999999999999" customHeight="1" x14ac:dyDescent="0.25">
      <c r="A6914" s="553">
        <v>40474</v>
      </c>
      <c r="B6914" s="555">
        <v>1823.05</v>
      </c>
    </row>
    <row r="6915" spans="1:2" ht="16.149999999999999" customHeight="1" x14ac:dyDescent="0.25">
      <c r="A6915" s="553">
        <v>40475</v>
      </c>
      <c r="B6915" s="554">
        <v>1823.05</v>
      </c>
    </row>
    <row r="6916" spans="1:2" ht="16.149999999999999" customHeight="1" x14ac:dyDescent="0.25">
      <c r="A6916" s="553">
        <v>40476</v>
      </c>
      <c r="B6916" s="555">
        <v>1823.05</v>
      </c>
    </row>
    <row r="6917" spans="1:2" ht="16.149999999999999" customHeight="1" x14ac:dyDescent="0.25">
      <c r="A6917" s="553">
        <v>40477</v>
      </c>
      <c r="B6917" s="554">
        <v>1830.96</v>
      </c>
    </row>
    <row r="6918" spans="1:2" ht="16.149999999999999" customHeight="1" x14ac:dyDescent="0.25">
      <c r="A6918" s="553">
        <v>40478</v>
      </c>
      <c r="B6918" s="555">
        <v>1838.45</v>
      </c>
    </row>
    <row r="6919" spans="1:2" ht="16.149999999999999" customHeight="1" x14ac:dyDescent="0.25">
      <c r="A6919" s="553">
        <v>40479</v>
      </c>
      <c r="B6919" s="554">
        <v>1846.41</v>
      </c>
    </row>
    <row r="6920" spans="1:2" ht="16.149999999999999" customHeight="1" x14ac:dyDescent="0.25">
      <c r="A6920" s="553">
        <v>40480</v>
      </c>
      <c r="B6920" s="555">
        <v>1839.9</v>
      </c>
    </row>
    <row r="6921" spans="1:2" ht="16.149999999999999" customHeight="1" x14ac:dyDescent="0.25">
      <c r="A6921" s="553">
        <v>40481</v>
      </c>
      <c r="B6921" s="554">
        <v>1831.64</v>
      </c>
    </row>
    <row r="6922" spans="1:2" ht="16.149999999999999" customHeight="1" x14ac:dyDescent="0.25">
      <c r="A6922" s="553">
        <v>40482</v>
      </c>
      <c r="B6922" s="555">
        <v>1831.64</v>
      </c>
    </row>
    <row r="6923" spans="1:2" ht="16.149999999999999" customHeight="1" x14ac:dyDescent="0.25">
      <c r="A6923" s="553">
        <v>40483</v>
      </c>
      <c r="B6923" s="554">
        <v>1831.64</v>
      </c>
    </row>
    <row r="6924" spans="1:2" ht="16.149999999999999" customHeight="1" x14ac:dyDescent="0.25">
      <c r="A6924" s="553">
        <v>40484</v>
      </c>
      <c r="B6924" s="555">
        <v>1831.64</v>
      </c>
    </row>
    <row r="6925" spans="1:2" ht="16.149999999999999" customHeight="1" x14ac:dyDescent="0.25">
      <c r="A6925" s="553">
        <v>40485</v>
      </c>
      <c r="B6925" s="554">
        <v>1845.51</v>
      </c>
    </row>
    <row r="6926" spans="1:2" ht="16.149999999999999" customHeight="1" x14ac:dyDescent="0.25">
      <c r="A6926" s="553">
        <v>40486</v>
      </c>
      <c r="B6926" s="555">
        <v>1840.51</v>
      </c>
    </row>
    <row r="6927" spans="1:2" ht="16.149999999999999" customHeight="1" x14ac:dyDescent="0.25">
      <c r="A6927" s="553">
        <v>40487</v>
      </c>
      <c r="B6927" s="554">
        <v>1821.05</v>
      </c>
    </row>
    <row r="6928" spans="1:2" ht="16.149999999999999" customHeight="1" x14ac:dyDescent="0.25">
      <c r="A6928" s="553">
        <v>40488</v>
      </c>
      <c r="B6928" s="555">
        <v>1817.7</v>
      </c>
    </row>
    <row r="6929" spans="1:2" ht="16.149999999999999" customHeight="1" x14ac:dyDescent="0.25">
      <c r="A6929" s="553">
        <v>40489</v>
      </c>
      <c r="B6929" s="554">
        <v>1817.7</v>
      </c>
    </row>
    <row r="6930" spans="1:2" ht="16.149999999999999" customHeight="1" x14ac:dyDescent="0.25">
      <c r="A6930" s="553">
        <v>40490</v>
      </c>
      <c r="B6930" s="555">
        <v>1817.7</v>
      </c>
    </row>
    <row r="6931" spans="1:2" ht="16.149999999999999" customHeight="1" x14ac:dyDescent="0.25">
      <c r="A6931" s="553">
        <v>40491</v>
      </c>
      <c r="B6931" s="554">
        <v>1828.28</v>
      </c>
    </row>
    <row r="6932" spans="1:2" ht="16.149999999999999" customHeight="1" x14ac:dyDescent="0.25">
      <c r="A6932" s="553">
        <v>40492</v>
      </c>
      <c r="B6932" s="555">
        <v>1836.27</v>
      </c>
    </row>
    <row r="6933" spans="1:2" ht="16.149999999999999" customHeight="1" x14ac:dyDescent="0.25">
      <c r="A6933" s="553">
        <v>40493</v>
      </c>
      <c r="B6933" s="554">
        <v>1858.01</v>
      </c>
    </row>
    <row r="6934" spans="1:2" ht="16.149999999999999" customHeight="1" x14ac:dyDescent="0.25">
      <c r="A6934" s="553">
        <v>40494</v>
      </c>
      <c r="B6934" s="555">
        <v>1858.01</v>
      </c>
    </row>
    <row r="6935" spans="1:2" ht="16.149999999999999" customHeight="1" x14ac:dyDescent="0.25">
      <c r="A6935" s="553">
        <v>40495</v>
      </c>
      <c r="B6935" s="554">
        <v>1861.74</v>
      </c>
    </row>
    <row r="6936" spans="1:2" ht="16.149999999999999" customHeight="1" x14ac:dyDescent="0.25">
      <c r="A6936" s="553">
        <v>40496</v>
      </c>
      <c r="B6936" s="555">
        <v>1861.74</v>
      </c>
    </row>
    <row r="6937" spans="1:2" ht="16.149999999999999" customHeight="1" x14ac:dyDescent="0.25">
      <c r="A6937" s="553">
        <v>40497</v>
      </c>
      <c r="B6937" s="554">
        <v>1861.74</v>
      </c>
    </row>
    <row r="6938" spans="1:2" ht="16.149999999999999" customHeight="1" x14ac:dyDescent="0.25">
      <c r="A6938" s="553">
        <v>40498</v>
      </c>
      <c r="B6938" s="555">
        <v>1861.74</v>
      </c>
    </row>
    <row r="6939" spans="1:2" ht="16.149999999999999" customHeight="1" x14ac:dyDescent="0.25">
      <c r="A6939" s="553">
        <v>40499</v>
      </c>
      <c r="B6939" s="554">
        <v>1880.98</v>
      </c>
    </row>
    <row r="6940" spans="1:2" ht="16.149999999999999" customHeight="1" x14ac:dyDescent="0.25">
      <c r="A6940" s="553">
        <v>40500</v>
      </c>
      <c r="B6940" s="555">
        <v>1875.78</v>
      </c>
    </row>
    <row r="6941" spans="1:2" ht="16.149999999999999" customHeight="1" x14ac:dyDescent="0.25">
      <c r="A6941" s="553">
        <v>40501</v>
      </c>
      <c r="B6941" s="554">
        <v>1865.82</v>
      </c>
    </row>
    <row r="6942" spans="1:2" ht="16.149999999999999" customHeight="1" x14ac:dyDescent="0.25">
      <c r="A6942" s="553">
        <v>40502</v>
      </c>
      <c r="B6942" s="555">
        <v>1875.39</v>
      </c>
    </row>
    <row r="6943" spans="1:2" ht="16.149999999999999" customHeight="1" x14ac:dyDescent="0.25">
      <c r="A6943" s="553">
        <v>40503</v>
      </c>
      <c r="B6943" s="554">
        <v>1875.39</v>
      </c>
    </row>
    <row r="6944" spans="1:2" ht="16.149999999999999" customHeight="1" x14ac:dyDescent="0.25">
      <c r="A6944" s="553">
        <v>40504</v>
      </c>
      <c r="B6944" s="555">
        <v>1875.39</v>
      </c>
    </row>
    <row r="6945" spans="1:2" ht="16.149999999999999" customHeight="1" x14ac:dyDescent="0.25">
      <c r="A6945" s="553">
        <v>40505</v>
      </c>
      <c r="B6945" s="554">
        <v>1882</v>
      </c>
    </row>
    <row r="6946" spans="1:2" ht="16.149999999999999" customHeight="1" x14ac:dyDescent="0.25">
      <c r="A6946" s="553">
        <v>40506</v>
      </c>
      <c r="B6946" s="555">
        <v>1892.84</v>
      </c>
    </row>
    <row r="6947" spans="1:2" ht="16.149999999999999" customHeight="1" x14ac:dyDescent="0.25">
      <c r="A6947" s="553">
        <v>40507</v>
      </c>
      <c r="B6947" s="554">
        <v>1889.11</v>
      </c>
    </row>
    <row r="6948" spans="1:2" ht="16.149999999999999" customHeight="1" x14ac:dyDescent="0.25">
      <c r="A6948" s="553">
        <v>40508</v>
      </c>
      <c r="B6948" s="555">
        <v>1889.11</v>
      </c>
    </row>
    <row r="6949" spans="1:2" ht="16.149999999999999" customHeight="1" x14ac:dyDescent="0.25">
      <c r="A6949" s="553">
        <v>40509</v>
      </c>
      <c r="B6949" s="554">
        <v>1906.69</v>
      </c>
    </row>
    <row r="6950" spans="1:2" ht="16.149999999999999" customHeight="1" x14ac:dyDescent="0.25">
      <c r="A6950" s="553">
        <v>40510</v>
      </c>
      <c r="B6950" s="555">
        <v>1906.69</v>
      </c>
    </row>
    <row r="6951" spans="1:2" ht="16.149999999999999" customHeight="1" x14ac:dyDescent="0.25">
      <c r="A6951" s="553">
        <v>40511</v>
      </c>
      <c r="B6951" s="554">
        <v>1906.69</v>
      </c>
    </row>
    <row r="6952" spans="1:2" ht="16.149999999999999" customHeight="1" x14ac:dyDescent="0.25">
      <c r="A6952" s="553">
        <v>40512</v>
      </c>
      <c r="B6952" s="555">
        <v>1916.96</v>
      </c>
    </row>
    <row r="6953" spans="1:2" ht="16.149999999999999" customHeight="1" x14ac:dyDescent="0.25">
      <c r="A6953" s="553">
        <v>40513</v>
      </c>
      <c r="B6953" s="554">
        <v>1932.63</v>
      </c>
    </row>
    <row r="6954" spans="1:2" ht="16.149999999999999" customHeight="1" x14ac:dyDescent="0.25">
      <c r="A6954" s="553">
        <v>40514</v>
      </c>
      <c r="B6954" s="555">
        <v>1933.58</v>
      </c>
    </row>
    <row r="6955" spans="1:2" ht="16.149999999999999" customHeight="1" x14ac:dyDescent="0.25">
      <c r="A6955" s="553">
        <v>40515</v>
      </c>
      <c r="B6955" s="554">
        <v>1920</v>
      </c>
    </row>
    <row r="6956" spans="1:2" ht="16.149999999999999" customHeight="1" x14ac:dyDescent="0.25">
      <c r="A6956" s="553">
        <v>40516</v>
      </c>
      <c r="B6956" s="555">
        <v>1896.73</v>
      </c>
    </row>
    <row r="6957" spans="1:2" ht="16.149999999999999" customHeight="1" x14ac:dyDescent="0.25">
      <c r="A6957" s="553">
        <v>40517</v>
      </c>
      <c r="B6957" s="554">
        <v>1896.73</v>
      </c>
    </row>
    <row r="6958" spans="1:2" ht="16.149999999999999" customHeight="1" x14ac:dyDescent="0.25">
      <c r="A6958" s="553">
        <v>40518</v>
      </c>
      <c r="B6958" s="555">
        <v>1896.73</v>
      </c>
    </row>
    <row r="6959" spans="1:2" ht="16.149999999999999" customHeight="1" x14ac:dyDescent="0.25">
      <c r="A6959" s="553">
        <v>40519</v>
      </c>
      <c r="B6959" s="554">
        <v>1889.75</v>
      </c>
    </row>
    <row r="6960" spans="1:2" ht="16.149999999999999" customHeight="1" x14ac:dyDescent="0.25">
      <c r="A6960" s="553">
        <v>40520</v>
      </c>
      <c r="B6960" s="555">
        <v>1880.82</v>
      </c>
    </row>
    <row r="6961" spans="1:2" ht="16.149999999999999" customHeight="1" x14ac:dyDescent="0.25">
      <c r="A6961" s="553">
        <v>40521</v>
      </c>
      <c r="B6961" s="554">
        <v>1880.82</v>
      </c>
    </row>
    <row r="6962" spans="1:2" ht="16.149999999999999" customHeight="1" x14ac:dyDescent="0.25">
      <c r="A6962" s="553">
        <v>40522</v>
      </c>
      <c r="B6962" s="555">
        <v>1902.72</v>
      </c>
    </row>
    <row r="6963" spans="1:2" ht="16.149999999999999" customHeight="1" x14ac:dyDescent="0.25">
      <c r="A6963" s="553">
        <v>40523</v>
      </c>
      <c r="B6963" s="554">
        <v>1911.87</v>
      </c>
    </row>
    <row r="6964" spans="1:2" ht="16.149999999999999" customHeight="1" x14ac:dyDescent="0.25">
      <c r="A6964" s="553">
        <v>40524</v>
      </c>
      <c r="B6964" s="555">
        <v>1911.87</v>
      </c>
    </row>
    <row r="6965" spans="1:2" ht="16.149999999999999" customHeight="1" x14ac:dyDescent="0.25">
      <c r="A6965" s="553">
        <v>40525</v>
      </c>
      <c r="B6965" s="554">
        <v>1911.87</v>
      </c>
    </row>
    <row r="6966" spans="1:2" ht="16.149999999999999" customHeight="1" x14ac:dyDescent="0.25">
      <c r="A6966" s="553">
        <v>40526</v>
      </c>
      <c r="B6966" s="555">
        <v>1894.12</v>
      </c>
    </row>
    <row r="6967" spans="1:2" ht="16.149999999999999" customHeight="1" x14ac:dyDescent="0.25">
      <c r="A6967" s="553">
        <v>40527</v>
      </c>
      <c r="B6967" s="554">
        <v>1899.89</v>
      </c>
    </row>
    <row r="6968" spans="1:2" ht="16.149999999999999" customHeight="1" x14ac:dyDescent="0.25">
      <c r="A6968" s="553">
        <v>40528</v>
      </c>
      <c r="B6968" s="555">
        <v>1905.84</v>
      </c>
    </row>
    <row r="6969" spans="1:2" ht="16.149999999999999" customHeight="1" x14ac:dyDescent="0.25">
      <c r="A6969" s="553">
        <v>40529</v>
      </c>
      <c r="B6969" s="554">
        <v>1916.09</v>
      </c>
    </row>
    <row r="6970" spans="1:2" ht="16.149999999999999" customHeight="1" x14ac:dyDescent="0.25">
      <c r="A6970" s="553">
        <v>40530</v>
      </c>
      <c r="B6970" s="555">
        <v>1923.13</v>
      </c>
    </row>
    <row r="6971" spans="1:2" ht="16.149999999999999" customHeight="1" x14ac:dyDescent="0.25">
      <c r="A6971" s="553">
        <v>40531</v>
      </c>
      <c r="B6971" s="554">
        <v>1923.13</v>
      </c>
    </row>
    <row r="6972" spans="1:2" ht="16.149999999999999" customHeight="1" x14ac:dyDescent="0.25">
      <c r="A6972" s="553">
        <v>40532</v>
      </c>
      <c r="B6972" s="555">
        <v>1923.13</v>
      </c>
    </row>
    <row r="6973" spans="1:2" ht="16.149999999999999" customHeight="1" x14ac:dyDescent="0.25">
      <c r="A6973" s="553">
        <v>40533</v>
      </c>
      <c r="B6973" s="554">
        <v>1928.71</v>
      </c>
    </row>
    <row r="6974" spans="1:2" ht="16.149999999999999" customHeight="1" x14ac:dyDescent="0.25">
      <c r="A6974" s="553">
        <v>40534</v>
      </c>
      <c r="B6974" s="555">
        <v>1934.96</v>
      </c>
    </row>
    <row r="6975" spans="1:2" ht="16.149999999999999" customHeight="1" x14ac:dyDescent="0.25">
      <c r="A6975" s="553">
        <v>40535</v>
      </c>
      <c r="B6975" s="554">
        <v>1934.44</v>
      </c>
    </row>
    <row r="6976" spans="1:2" ht="16.149999999999999" customHeight="1" x14ac:dyDescent="0.25">
      <c r="A6976" s="553">
        <v>40536</v>
      </c>
      <c r="B6976" s="555">
        <v>1928.33</v>
      </c>
    </row>
    <row r="6977" spans="1:2" ht="16.149999999999999" customHeight="1" x14ac:dyDescent="0.25">
      <c r="A6977" s="553">
        <v>40537</v>
      </c>
      <c r="B6977" s="554">
        <v>1939.54</v>
      </c>
    </row>
    <row r="6978" spans="1:2" ht="16.149999999999999" customHeight="1" x14ac:dyDescent="0.25">
      <c r="A6978" s="553">
        <v>40538</v>
      </c>
      <c r="B6978" s="555">
        <v>1939.54</v>
      </c>
    </row>
    <row r="6979" spans="1:2" ht="16.149999999999999" customHeight="1" x14ac:dyDescent="0.25">
      <c r="A6979" s="553">
        <v>40539</v>
      </c>
      <c r="B6979" s="554">
        <v>1939.54</v>
      </c>
    </row>
    <row r="6980" spans="1:2" ht="16.149999999999999" customHeight="1" x14ac:dyDescent="0.25">
      <c r="A6980" s="553">
        <v>40540</v>
      </c>
      <c r="B6980" s="555">
        <v>1964.57</v>
      </c>
    </row>
    <row r="6981" spans="1:2" ht="16.149999999999999" customHeight="1" x14ac:dyDescent="0.25">
      <c r="A6981" s="553">
        <v>40541</v>
      </c>
      <c r="B6981" s="554">
        <v>2027.33</v>
      </c>
    </row>
    <row r="6982" spans="1:2" ht="16.149999999999999" customHeight="1" x14ac:dyDescent="0.25">
      <c r="A6982" s="553">
        <v>40542</v>
      </c>
      <c r="B6982" s="555">
        <v>1989.88</v>
      </c>
    </row>
    <row r="6983" spans="1:2" ht="16.149999999999999" customHeight="1" x14ac:dyDescent="0.25">
      <c r="A6983" s="553">
        <v>40543</v>
      </c>
      <c r="B6983" s="554">
        <v>1913.98</v>
      </c>
    </row>
    <row r="6984" spans="1:2" ht="16.149999999999999" customHeight="1" x14ac:dyDescent="0.25">
      <c r="A6984" s="553">
        <v>40544</v>
      </c>
      <c r="B6984" s="555">
        <v>1913.98</v>
      </c>
    </row>
    <row r="6985" spans="1:2" ht="16.149999999999999" customHeight="1" x14ac:dyDescent="0.25">
      <c r="A6985" s="553">
        <v>40545</v>
      </c>
      <c r="B6985" s="554">
        <v>1913.98</v>
      </c>
    </row>
    <row r="6986" spans="1:2" ht="16.149999999999999" customHeight="1" x14ac:dyDescent="0.25">
      <c r="A6986" s="553">
        <v>40546</v>
      </c>
      <c r="B6986" s="555">
        <v>1913.98</v>
      </c>
    </row>
    <row r="6987" spans="1:2" ht="16.149999999999999" customHeight="1" x14ac:dyDescent="0.25">
      <c r="A6987" s="553">
        <v>40547</v>
      </c>
      <c r="B6987" s="554">
        <v>1902.71</v>
      </c>
    </row>
    <row r="6988" spans="1:2" ht="16.149999999999999" customHeight="1" x14ac:dyDescent="0.25">
      <c r="A6988" s="553">
        <v>40548</v>
      </c>
      <c r="B6988" s="555">
        <v>1899.86</v>
      </c>
    </row>
    <row r="6989" spans="1:2" ht="16.149999999999999" customHeight="1" x14ac:dyDescent="0.25">
      <c r="A6989" s="553">
        <v>40549</v>
      </c>
      <c r="B6989" s="554">
        <v>1894.82</v>
      </c>
    </row>
    <row r="6990" spans="1:2" ht="16.149999999999999" customHeight="1" x14ac:dyDescent="0.25">
      <c r="A6990" s="553">
        <v>40550</v>
      </c>
      <c r="B6990" s="555">
        <v>1869.94</v>
      </c>
    </row>
    <row r="6991" spans="1:2" ht="16.149999999999999" customHeight="1" x14ac:dyDescent="0.25">
      <c r="A6991" s="553">
        <v>40551</v>
      </c>
      <c r="B6991" s="554">
        <v>1859.97</v>
      </c>
    </row>
    <row r="6992" spans="1:2" ht="16.149999999999999" customHeight="1" x14ac:dyDescent="0.25">
      <c r="A6992" s="553">
        <v>40552</v>
      </c>
      <c r="B6992" s="555">
        <v>1859.97</v>
      </c>
    </row>
    <row r="6993" spans="1:2" ht="16.149999999999999" customHeight="1" x14ac:dyDescent="0.25">
      <c r="A6993" s="553">
        <v>40553</v>
      </c>
      <c r="B6993" s="554">
        <v>1859.97</v>
      </c>
    </row>
    <row r="6994" spans="1:2" ht="16.149999999999999" customHeight="1" x14ac:dyDescent="0.25">
      <c r="A6994" s="553">
        <v>40554</v>
      </c>
      <c r="B6994" s="555">
        <v>1859.97</v>
      </c>
    </row>
    <row r="6995" spans="1:2" ht="16.149999999999999" customHeight="1" x14ac:dyDescent="0.25">
      <c r="A6995" s="553">
        <v>40555</v>
      </c>
      <c r="B6995" s="554">
        <v>1856.79</v>
      </c>
    </row>
    <row r="6996" spans="1:2" ht="16.149999999999999" customHeight="1" x14ac:dyDescent="0.25">
      <c r="A6996" s="553">
        <v>40556</v>
      </c>
      <c r="B6996" s="555">
        <v>1855.46</v>
      </c>
    </row>
    <row r="6997" spans="1:2" ht="16.149999999999999" customHeight="1" x14ac:dyDescent="0.25">
      <c r="A6997" s="553">
        <v>40557</v>
      </c>
      <c r="B6997" s="554">
        <v>1864.36</v>
      </c>
    </row>
    <row r="6998" spans="1:2" ht="16.149999999999999" customHeight="1" x14ac:dyDescent="0.25">
      <c r="A6998" s="553">
        <v>40558</v>
      </c>
      <c r="B6998" s="555">
        <v>1872.46</v>
      </c>
    </row>
    <row r="6999" spans="1:2" ht="16.149999999999999" customHeight="1" x14ac:dyDescent="0.25">
      <c r="A6999" s="553">
        <v>40559</v>
      </c>
      <c r="B6999" s="554">
        <v>1872.46</v>
      </c>
    </row>
    <row r="7000" spans="1:2" ht="16.149999999999999" customHeight="1" x14ac:dyDescent="0.25">
      <c r="A7000" s="553">
        <v>40560</v>
      </c>
      <c r="B7000" s="555">
        <v>1872.46</v>
      </c>
    </row>
    <row r="7001" spans="1:2" ht="16.149999999999999" customHeight="1" x14ac:dyDescent="0.25">
      <c r="A7001" s="553">
        <v>40561</v>
      </c>
      <c r="B7001" s="554">
        <v>1872.46</v>
      </c>
    </row>
    <row r="7002" spans="1:2" ht="16.149999999999999" customHeight="1" x14ac:dyDescent="0.25">
      <c r="A7002" s="553">
        <v>40562</v>
      </c>
      <c r="B7002" s="555">
        <v>1864.64</v>
      </c>
    </row>
    <row r="7003" spans="1:2" ht="16.149999999999999" customHeight="1" x14ac:dyDescent="0.25">
      <c r="A7003" s="553">
        <v>40563</v>
      </c>
      <c r="B7003" s="554">
        <v>1841.9</v>
      </c>
    </row>
    <row r="7004" spans="1:2" ht="16.149999999999999" customHeight="1" x14ac:dyDescent="0.25">
      <c r="A7004" s="553">
        <v>40564</v>
      </c>
      <c r="B7004" s="555">
        <v>1849.59</v>
      </c>
    </row>
    <row r="7005" spans="1:2" ht="16.149999999999999" customHeight="1" x14ac:dyDescent="0.25">
      <c r="A7005" s="553">
        <v>40565</v>
      </c>
      <c r="B7005" s="554">
        <v>1838.94</v>
      </c>
    </row>
    <row r="7006" spans="1:2" ht="16.149999999999999" customHeight="1" x14ac:dyDescent="0.25">
      <c r="A7006" s="553">
        <v>40566</v>
      </c>
      <c r="B7006" s="555">
        <v>1838.94</v>
      </c>
    </row>
    <row r="7007" spans="1:2" ht="16.149999999999999" customHeight="1" x14ac:dyDescent="0.25">
      <c r="A7007" s="553">
        <v>40567</v>
      </c>
      <c r="B7007" s="554">
        <v>1838.94</v>
      </c>
    </row>
    <row r="7008" spans="1:2" ht="16.149999999999999" customHeight="1" x14ac:dyDescent="0.25">
      <c r="A7008" s="553">
        <v>40568</v>
      </c>
      <c r="B7008" s="555">
        <v>1842.43</v>
      </c>
    </row>
    <row r="7009" spans="1:2" ht="16.149999999999999" customHeight="1" x14ac:dyDescent="0.25">
      <c r="A7009" s="553">
        <v>40569</v>
      </c>
      <c r="B7009" s="554">
        <v>1853.71</v>
      </c>
    </row>
    <row r="7010" spans="1:2" ht="16.149999999999999" customHeight="1" x14ac:dyDescent="0.25">
      <c r="A7010" s="553">
        <v>40570</v>
      </c>
      <c r="B7010" s="555">
        <v>1862.05</v>
      </c>
    </row>
    <row r="7011" spans="1:2" ht="16.149999999999999" customHeight="1" x14ac:dyDescent="0.25">
      <c r="A7011" s="553">
        <v>40571</v>
      </c>
      <c r="B7011" s="554">
        <v>1858.7</v>
      </c>
    </row>
    <row r="7012" spans="1:2" ht="16.149999999999999" customHeight="1" x14ac:dyDescent="0.25">
      <c r="A7012" s="553">
        <v>40572</v>
      </c>
      <c r="B7012" s="555">
        <v>1857.98</v>
      </c>
    </row>
    <row r="7013" spans="1:2" ht="16.149999999999999" customHeight="1" x14ac:dyDescent="0.25">
      <c r="A7013" s="553">
        <v>40573</v>
      </c>
      <c r="B7013" s="554">
        <v>1857.98</v>
      </c>
    </row>
    <row r="7014" spans="1:2" ht="16.149999999999999" customHeight="1" x14ac:dyDescent="0.25">
      <c r="A7014" s="553">
        <v>40574</v>
      </c>
      <c r="B7014" s="555">
        <v>1857.98</v>
      </c>
    </row>
    <row r="7015" spans="1:2" ht="16.149999999999999" customHeight="1" x14ac:dyDescent="0.25">
      <c r="A7015" s="553">
        <v>40575</v>
      </c>
      <c r="B7015" s="554">
        <v>1867.82</v>
      </c>
    </row>
    <row r="7016" spans="1:2" ht="16.149999999999999" customHeight="1" x14ac:dyDescent="0.25">
      <c r="A7016" s="553">
        <v>40576</v>
      </c>
      <c r="B7016" s="555">
        <v>1853.33</v>
      </c>
    </row>
    <row r="7017" spans="1:2" ht="16.149999999999999" customHeight="1" x14ac:dyDescent="0.25">
      <c r="A7017" s="553">
        <v>40577</v>
      </c>
      <c r="B7017" s="554">
        <v>1852.67</v>
      </c>
    </row>
    <row r="7018" spans="1:2" ht="16.149999999999999" customHeight="1" x14ac:dyDescent="0.25">
      <c r="A7018" s="553">
        <v>40578</v>
      </c>
      <c r="B7018" s="555">
        <v>1863.03</v>
      </c>
    </row>
    <row r="7019" spans="1:2" ht="16.149999999999999" customHeight="1" x14ac:dyDescent="0.25">
      <c r="A7019" s="553">
        <v>40579</v>
      </c>
      <c r="B7019" s="554">
        <v>1872.01</v>
      </c>
    </row>
    <row r="7020" spans="1:2" ht="16.149999999999999" customHeight="1" x14ac:dyDescent="0.25">
      <c r="A7020" s="553">
        <v>40580</v>
      </c>
      <c r="B7020" s="555">
        <v>1872.01</v>
      </c>
    </row>
    <row r="7021" spans="1:2" ht="16.149999999999999" customHeight="1" x14ac:dyDescent="0.25">
      <c r="A7021" s="553">
        <v>40581</v>
      </c>
      <c r="B7021" s="554">
        <v>1872.01</v>
      </c>
    </row>
    <row r="7022" spans="1:2" ht="16.149999999999999" customHeight="1" x14ac:dyDescent="0.25">
      <c r="A7022" s="553">
        <v>40582</v>
      </c>
      <c r="B7022" s="555">
        <v>1871.81</v>
      </c>
    </row>
    <row r="7023" spans="1:2" ht="16.149999999999999" customHeight="1" x14ac:dyDescent="0.25">
      <c r="A7023" s="553">
        <v>40583</v>
      </c>
      <c r="B7023" s="554">
        <v>1875.32</v>
      </c>
    </row>
    <row r="7024" spans="1:2" ht="16.149999999999999" customHeight="1" x14ac:dyDescent="0.25">
      <c r="A7024" s="553">
        <v>40584</v>
      </c>
      <c r="B7024" s="555">
        <v>1891.54</v>
      </c>
    </row>
    <row r="7025" spans="1:2" ht="16.149999999999999" customHeight="1" x14ac:dyDescent="0.25">
      <c r="A7025" s="553">
        <v>40585</v>
      </c>
      <c r="B7025" s="554">
        <v>1889.1</v>
      </c>
    </row>
    <row r="7026" spans="1:2" ht="16.149999999999999" customHeight="1" x14ac:dyDescent="0.25">
      <c r="A7026" s="553">
        <v>40586</v>
      </c>
      <c r="B7026" s="555">
        <v>1880.37</v>
      </c>
    </row>
    <row r="7027" spans="1:2" ht="16.149999999999999" customHeight="1" x14ac:dyDescent="0.25">
      <c r="A7027" s="553">
        <v>40587</v>
      </c>
      <c r="B7027" s="554">
        <v>1880.37</v>
      </c>
    </row>
    <row r="7028" spans="1:2" ht="16.149999999999999" customHeight="1" x14ac:dyDescent="0.25">
      <c r="A7028" s="553">
        <v>40588</v>
      </c>
      <c r="B7028" s="555">
        <v>1880.37</v>
      </c>
    </row>
    <row r="7029" spans="1:2" ht="16.149999999999999" customHeight="1" x14ac:dyDescent="0.25">
      <c r="A7029" s="553">
        <v>40589</v>
      </c>
      <c r="B7029" s="554">
        <v>1891.84</v>
      </c>
    </row>
    <row r="7030" spans="1:2" ht="16.149999999999999" customHeight="1" x14ac:dyDescent="0.25">
      <c r="A7030" s="553">
        <v>40590</v>
      </c>
      <c r="B7030" s="555">
        <v>1902.01</v>
      </c>
    </row>
    <row r="7031" spans="1:2" ht="16.149999999999999" customHeight="1" x14ac:dyDescent="0.25">
      <c r="A7031" s="553">
        <v>40591</v>
      </c>
      <c r="B7031" s="554">
        <v>1907.69</v>
      </c>
    </row>
    <row r="7032" spans="1:2" ht="16.149999999999999" customHeight="1" x14ac:dyDescent="0.25">
      <c r="A7032" s="553">
        <v>40592</v>
      </c>
      <c r="B7032" s="555">
        <v>1893.46</v>
      </c>
    </row>
    <row r="7033" spans="1:2" ht="16.149999999999999" customHeight="1" x14ac:dyDescent="0.25">
      <c r="A7033" s="553">
        <v>40593</v>
      </c>
      <c r="B7033" s="554">
        <v>1879.15</v>
      </c>
    </row>
    <row r="7034" spans="1:2" ht="16.149999999999999" customHeight="1" x14ac:dyDescent="0.25">
      <c r="A7034" s="553">
        <v>40594</v>
      </c>
      <c r="B7034" s="555">
        <v>1879.15</v>
      </c>
    </row>
    <row r="7035" spans="1:2" ht="16.149999999999999" customHeight="1" x14ac:dyDescent="0.25">
      <c r="A7035" s="553">
        <v>40595</v>
      </c>
      <c r="B7035" s="554">
        <v>1879.15</v>
      </c>
    </row>
    <row r="7036" spans="1:2" ht="16.149999999999999" customHeight="1" x14ac:dyDescent="0.25">
      <c r="A7036" s="553">
        <v>40596</v>
      </c>
      <c r="B7036" s="555">
        <v>1879.15</v>
      </c>
    </row>
    <row r="7037" spans="1:2" ht="16.149999999999999" customHeight="1" x14ac:dyDescent="0.25">
      <c r="A7037" s="553">
        <v>40597</v>
      </c>
      <c r="B7037" s="554">
        <v>1889.69</v>
      </c>
    </row>
    <row r="7038" spans="1:2" ht="16.149999999999999" customHeight="1" x14ac:dyDescent="0.25">
      <c r="A7038" s="553">
        <v>40598</v>
      </c>
      <c r="B7038" s="555">
        <v>1898.28</v>
      </c>
    </row>
    <row r="7039" spans="1:2" ht="16.149999999999999" customHeight="1" x14ac:dyDescent="0.25">
      <c r="A7039" s="553">
        <v>40599</v>
      </c>
      <c r="B7039" s="554">
        <v>1898.39</v>
      </c>
    </row>
    <row r="7040" spans="1:2" ht="16.149999999999999" customHeight="1" x14ac:dyDescent="0.25">
      <c r="A7040" s="553">
        <v>40600</v>
      </c>
      <c r="B7040" s="555">
        <v>1895.56</v>
      </c>
    </row>
    <row r="7041" spans="1:2" ht="16.149999999999999" customHeight="1" x14ac:dyDescent="0.25">
      <c r="A7041" s="553">
        <v>40601</v>
      </c>
      <c r="B7041" s="554">
        <v>1895.56</v>
      </c>
    </row>
    <row r="7042" spans="1:2" ht="16.149999999999999" customHeight="1" x14ac:dyDescent="0.25">
      <c r="A7042" s="553">
        <v>40602</v>
      </c>
      <c r="B7042" s="555">
        <v>1895.56</v>
      </c>
    </row>
    <row r="7043" spans="1:2" ht="16.149999999999999" customHeight="1" x14ac:dyDescent="0.25">
      <c r="A7043" s="553">
        <v>40603</v>
      </c>
      <c r="B7043" s="554">
        <v>1907.37</v>
      </c>
    </row>
    <row r="7044" spans="1:2" ht="16.149999999999999" customHeight="1" x14ac:dyDescent="0.25">
      <c r="A7044" s="553">
        <v>40604</v>
      </c>
      <c r="B7044" s="555">
        <v>1913.21</v>
      </c>
    </row>
    <row r="7045" spans="1:2" ht="16.149999999999999" customHeight="1" x14ac:dyDescent="0.25">
      <c r="A7045" s="553">
        <v>40605</v>
      </c>
      <c r="B7045" s="554">
        <v>1916.05</v>
      </c>
    </row>
    <row r="7046" spans="1:2" ht="16.149999999999999" customHeight="1" x14ac:dyDescent="0.25">
      <c r="A7046" s="553">
        <v>40606</v>
      </c>
      <c r="B7046" s="555">
        <v>1904.73</v>
      </c>
    </row>
    <row r="7047" spans="1:2" ht="16.149999999999999" customHeight="1" x14ac:dyDescent="0.25">
      <c r="A7047" s="553">
        <v>40607</v>
      </c>
      <c r="B7047" s="554">
        <v>1890.23</v>
      </c>
    </row>
    <row r="7048" spans="1:2" ht="16.149999999999999" customHeight="1" x14ac:dyDescent="0.25">
      <c r="A7048" s="553">
        <v>40608</v>
      </c>
      <c r="B7048" s="555">
        <v>1890.23</v>
      </c>
    </row>
    <row r="7049" spans="1:2" ht="16.149999999999999" customHeight="1" x14ac:dyDescent="0.25">
      <c r="A7049" s="553">
        <v>40609</v>
      </c>
      <c r="B7049" s="554">
        <v>1890.23</v>
      </c>
    </row>
    <row r="7050" spans="1:2" ht="16.149999999999999" customHeight="1" x14ac:dyDescent="0.25">
      <c r="A7050" s="553">
        <v>40610</v>
      </c>
      <c r="B7050" s="555">
        <v>1893.17</v>
      </c>
    </row>
    <row r="7051" spans="1:2" ht="16.149999999999999" customHeight="1" x14ac:dyDescent="0.25">
      <c r="A7051" s="553">
        <v>40611</v>
      </c>
      <c r="B7051" s="554">
        <v>1889.85</v>
      </c>
    </row>
    <row r="7052" spans="1:2" ht="16.149999999999999" customHeight="1" x14ac:dyDescent="0.25">
      <c r="A7052" s="553">
        <v>40612</v>
      </c>
      <c r="B7052" s="555">
        <v>1879.49</v>
      </c>
    </row>
    <row r="7053" spans="1:2" ht="16.149999999999999" customHeight="1" x14ac:dyDescent="0.25">
      <c r="A7053" s="553">
        <v>40613</v>
      </c>
      <c r="B7053" s="554">
        <v>1871.97</v>
      </c>
    </row>
    <row r="7054" spans="1:2" ht="16.149999999999999" customHeight="1" x14ac:dyDescent="0.25">
      <c r="A7054" s="553">
        <v>40614</v>
      </c>
      <c r="B7054" s="555">
        <v>1866.2</v>
      </c>
    </row>
    <row r="7055" spans="1:2" ht="16.149999999999999" customHeight="1" x14ac:dyDescent="0.25">
      <c r="A7055" s="553">
        <v>40615</v>
      </c>
      <c r="B7055" s="554">
        <v>1866.2</v>
      </c>
    </row>
    <row r="7056" spans="1:2" ht="16.149999999999999" customHeight="1" x14ac:dyDescent="0.25">
      <c r="A7056" s="553">
        <v>40616</v>
      </c>
      <c r="B7056" s="555">
        <v>1866.2</v>
      </c>
    </row>
    <row r="7057" spans="1:2" ht="16.149999999999999" customHeight="1" x14ac:dyDescent="0.25">
      <c r="A7057" s="553">
        <v>40617</v>
      </c>
      <c r="B7057" s="554">
        <v>1876.29</v>
      </c>
    </row>
    <row r="7058" spans="1:2" ht="16.149999999999999" customHeight="1" x14ac:dyDescent="0.25">
      <c r="A7058" s="553">
        <v>40618</v>
      </c>
      <c r="B7058" s="555">
        <v>1887.67</v>
      </c>
    </row>
    <row r="7059" spans="1:2" ht="16.149999999999999" customHeight="1" x14ac:dyDescent="0.25">
      <c r="A7059" s="553">
        <v>40619</v>
      </c>
      <c r="B7059" s="554">
        <v>1892.62</v>
      </c>
    </row>
    <row r="7060" spans="1:2" ht="16.149999999999999" customHeight="1" x14ac:dyDescent="0.25">
      <c r="A7060" s="553">
        <v>40620</v>
      </c>
      <c r="B7060" s="555">
        <v>1876.78</v>
      </c>
    </row>
    <row r="7061" spans="1:2" ht="16.149999999999999" customHeight="1" x14ac:dyDescent="0.25">
      <c r="A7061" s="553">
        <v>40621</v>
      </c>
      <c r="B7061" s="554">
        <v>1874.79</v>
      </c>
    </row>
    <row r="7062" spans="1:2" ht="16.149999999999999" customHeight="1" x14ac:dyDescent="0.25">
      <c r="A7062" s="553">
        <v>40622</v>
      </c>
      <c r="B7062" s="555">
        <v>1874.79</v>
      </c>
    </row>
    <row r="7063" spans="1:2" ht="16.149999999999999" customHeight="1" x14ac:dyDescent="0.25">
      <c r="A7063" s="553">
        <v>40623</v>
      </c>
      <c r="B7063" s="554">
        <v>1874.79</v>
      </c>
    </row>
    <row r="7064" spans="1:2" ht="16.149999999999999" customHeight="1" x14ac:dyDescent="0.25">
      <c r="A7064" s="553">
        <v>40624</v>
      </c>
      <c r="B7064" s="555">
        <v>1874.79</v>
      </c>
    </row>
    <row r="7065" spans="1:2" ht="16.149999999999999" customHeight="1" x14ac:dyDescent="0.25">
      <c r="A7065" s="553">
        <v>40625</v>
      </c>
      <c r="B7065" s="554">
        <v>1866.34</v>
      </c>
    </row>
    <row r="7066" spans="1:2" ht="16.149999999999999" customHeight="1" x14ac:dyDescent="0.25">
      <c r="A7066" s="553">
        <v>40626</v>
      </c>
      <c r="B7066" s="555">
        <v>1867.74</v>
      </c>
    </row>
    <row r="7067" spans="1:2" ht="16.149999999999999" customHeight="1" x14ac:dyDescent="0.25">
      <c r="A7067" s="553">
        <v>40627</v>
      </c>
      <c r="B7067" s="554">
        <v>1865.11</v>
      </c>
    </row>
    <row r="7068" spans="1:2" ht="16.149999999999999" customHeight="1" x14ac:dyDescent="0.25">
      <c r="A7068" s="553">
        <v>40628</v>
      </c>
      <c r="B7068" s="555">
        <v>1871.37</v>
      </c>
    </row>
    <row r="7069" spans="1:2" ht="16.149999999999999" customHeight="1" x14ac:dyDescent="0.25">
      <c r="A7069" s="553">
        <v>40629</v>
      </c>
      <c r="B7069" s="554">
        <v>1871.37</v>
      </c>
    </row>
    <row r="7070" spans="1:2" ht="16.149999999999999" customHeight="1" x14ac:dyDescent="0.25">
      <c r="A7070" s="553">
        <v>40630</v>
      </c>
      <c r="B7070" s="555">
        <v>1871.37</v>
      </c>
    </row>
    <row r="7071" spans="1:2" ht="16.149999999999999" customHeight="1" x14ac:dyDescent="0.25">
      <c r="A7071" s="553">
        <v>40631</v>
      </c>
      <c r="B7071" s="554">
        <v>1877.84</v>
      </c>
    </row>
    <row r="7072" spans="1:2" ht="16.149999999999999" customHeight="1" x14ac:dyDescent="0.25">
      <c r="A7072" s="553">
        <v>40632</v>
      </c>
      <c r="B7072" s="555">
        <v>1888</v>
      </c>
    </row>
    <row r="7073" spans="1:2" ht="16.149999999999999" customHeight="1" x14ac:dyDescent="0.25">
      <c r="A7073" s="553">
        <v>40633</v>
      </c>
      <c r="B7073" s="554">
        <v>1879.47</v>
      </c>
    </row>
    <row r="7074" spans="1:2" ht="16.149999999999999" customHeight="1" x14ac:dyDescent="0.25">
      <c r="A7074" s="553">
        <v>40634</v>
      </c>
      <c r="B7074" s="555">
        <v>1870.6</v>
      </c>
    </row>
    <row r="7075" spans="1:2" ht="16.149999999999999" customHeight="1" x14ac:dyDescent="0.25">
      <c r="A7075" s="553">
        <v>40635</v>
      </c>
      <c r="B7075" s="554">
        <v>1858.95</v>
      </c>
    </row>
    <row r="7076" spans="1:2" ht="16.149999999999999" customHeight="1" x14ac:dyDescent="0.25">
      <c r="A7076" s="553">
        <v>40636</v>
      </c>
      <c r="B7076" s="555">
        <v>1858.95</v>
      </c>
    </row>
    <row r="7077" spans="1:2" ht="16.149999999999999" customHeight="1" x14ac:dyDescent="0.25">
      <c r="A7077" s="553">
        <v>40637</v>
      </c>
      <c r="B7077" s="554">
        <v>1858.95</v>
      </c>
    </row>
    <row r="7078" spans="1:2" ht="16.149999999999999" customHeight="1" x14ac:dyDescent="0.25">
      <c r="A7078" s="553">
        <v>40638</v>
      </c>
      <c r="B7078" s="555">
        <v>1846.78</v>
      </c>
    </row>
    <row r="7079" spans="1:2" ht="16.149999999999999" customHeight="1" x14ac:dyDescent="0.25">
      <c r="A7079" s="553">
        <v>40639</v>
      </c>
      <c r="B7079" s="554">
        <v>1838.29</v>
      </c>
    </row>
    <row r="7080" spans="1:2" ht="16.149999999999999" customHeight="1" x14ac:dyDescent="0.25">
      <c r="A7080" s="553">
        <v>40640</v>
      </c>
      <c r="B7080" s="555">
        <v>1826.97</v>
      </c>
    </row>
    <row r="7081" spans="1:2" ht="16.149999999999999" customHeight="1" x14ac:dyDescent="0.25">
      <c r="A7081" s="553">
        <v>40641</v>
      </c>
      <c r="B7081" s="554">
        <v>1825.09</v>
      </c>
    </row>
    <row r="7082" spans="1:2" ht="16.149999999999999" customHeight="1" x14ac:dyDescent="0.25">
      <c r="A7082" s="553">
        <v>40642</v>
      </c>
      <c r="B7082" s="555">
        <v>1817.35</v>
      </c>
    </row>
    <row r="7083" spans="1:2" ht="16.149999999999999" customHeight="1" x14ac:dyDescent="0.25">
      <c r="A7083" s="553">
        <v>40643</v>
      </c>
      <c r="B7083" s="554">
        <v>1817.35</v>
      </c>
    </row>
    <row r="7084" spans="1:2" ht="16.149999999999999" customHeight="1" x14ac:dyDescent="0.25">
      <c r="A7084" s="553">
        <v>40644</v>
      </c>
      <c r="B7084" s="555">
        <v>1817.35</v>
      </c>
    </row>
    <row r="7085" spans="1:2" ht="16.149999999999999" customHeight="1" x14ac:dyDescent="0.25">
      <c r="A7085" s="553">
        <v>40645</v>
      </c>
      <c r="B7085" s="554">
        <v>1815.79</v>
      </c>
    </row>
    <row r="7086" spans="1:2" ht="16.149999999999999" customHeight="1" x14ac:dyDescent="0.25">
      <c r="A7086" s="553">
        <v>40646</v>
      </c>
      <c r="B7086" s="555">
        <v>1818.14</v>
      </c>
    </row>
    <row r="7087" spans="1:2" ht="16.149999999999999" customHeight="1" x14ac:dyDescent="0.25">
      <c r="A7087" s="553">
        <v>40647</v>
      </c>
      <c r="B7087" s="554">
        <v>1818.91</v>
      </c>
    </row>
    <row r="7088" spans="1:2" ht="16.149999999999999" customHeight="1" x14ac:dyDescent="0.25">
      <c r="A7088" s="553">
        <v>40648</v>
      </c>
      <c r="B7088" s="555">
        <v>1811.1</v>
      </c>
    </row>
    <row r="7089" spans="1:2" ht="16.149999999999999" customHeight="1" x14ac:dyDescent="0.25">
      <c r="A7089" s="553">
        <v>40649</v>
      </c>
      <c r="B7089" s="554">
        <v>1800.63</v>
      </c>
    </row>
    <row r="7090" spans="1:2" ht="16.149999999999999" customHeight="1" x14ac:dyDescent="0.25">
      <c r="A7090" s="553">
        <v>40650</v>
      </c>
      <c r="B7090" s="555">
        <v>1800.63</v>
      </c>
    </row>
    <row r="7091" spans="1:2" ht="16.149999999999999" customHeight="1" x14ac:dyDescent="0.25">
      <c r="A7091" s="553">
        <v>40651</v>
      </c>
      <c r="B7091" s="554">
        <v>1800.63</v>
      </c>
    </row>
    <row r="7092" spans="1:2" ht="16.149999999999999" customHeight="1" x14ac:dyDescent="0.25">
      <c r="A7092" s="553">
        <v>40652</v>
      </c>
      <c r="B7092" s="555">
        <v>1799.79</v>
      </c>
    </row>
    <row r="7093" spans="1:2" ht="16.149999999999999" customHeight="1" x14ac:dyDescent="0.25">
      <c r="A7093" s="553">
        <v>40653</v>
      </c>
      <c r="B7093" s="554">
        <v>1790.54</v>
      </c>
    </row>
    <row r="7094" spans="1:2" ht="16.149999999999999" customHeight="1" x14ac:dyDescent="0.25">
      <c r="A7094" s="553">
        <v>40654</v>
      </c>
      <c r="B7094" s="555">
        <v>1782.59</v>
      </c>
    </row>
    <row r="7095" spans="1:2" ht="16.149999999999999" customHeight="1" x14ac:dyDescent="0.25">
      <c r="A7095" s="553">
        <v>40655</v>
      </c>
      <c r="B7095" s="554">
        <v>1782.59</v>
      </c>
    </row>
    <row r="7096" spans="1:2" ht="16.149999999999999" customHeight="1" x14ac:dyDescent="0.25">
      <c r="A7096" s="553">
        <v>40656</v>
      </c>
      <c r="B7096" s="555">
        <v>1782.59</v>
      </c>
    </row>
    <row r="7097" spans="1:2" ht="16.149999999999999" customHeight="1" x14ac:dyDescent="0.25">
      <c r="A7097" s="553">
        <v>40657</v>
      </c>
      <c r="B7097" s="554">
        <v>1782.59</v>
      </c>
    </row>
    <row r="7098" spans="1:2" ht="16.149999999999999" customHeight="1" x14ac:dyDescent="0.25">
      <c r="A7098" s="553">
        <v>40658</v>
      </c>
      <c r="B7098" s="555">
        <v>1782.59</v>
      </c>
    </row>
    <row r="7099" spans="1:2" ht="16.149999999999999" customHeight="1" x14ac:dyDescent="0.25">
      <c r="A7099" s="553">
        <v>40659</v>
      </c>
      <c r="B7099" s="554">
        <v>1781.56</v>
      </c>
    </row>
    <row r="7100" spans="1:2" ht="16.149999999999999" customHeight="1" x14ac:dyDescent="0.25">
      <c r="A7100" s="553">
        <v>40660</v>
      </c>
      <c r="B7100" s="555">
        <v>1787.88</v>
      </c>
    </row>
    <row r="7101" spans="1:2" ht="16.149999999999999" customHeight="1" x14ac:dyDescent="0.25">
      <c r="A7101" s="553">
        <v>40661</v>
      </c>
      <c r="B7101" s="554">
        <v>1784.11</v>
      </c>
    </row>
    <row r="7102" spans="1:2" ht="16.149999999999999" customHeight="1" x14ac:dyDescent="0.25">
      <c r="A7102" s="553">
        <v>40662</v>
      </c>
      <c r="B7102" s="555">
        <v>1767.54</v>
      </c>
    </row>
    <row r="7103" spans="1:2" ht="16.149999999999999" customHeight="1" x14ac:dyDescent="0.25">
      <c r="A7103" s="553">
        <v>40663</v>
      </c>
      <c r="B7103" s="554">
        <v>1768.19</v>
      </c>
    </row>
    <row r="7104" spans="1:2" ht="16.149999999999999" customHeight="1" x14ac:dyDescent="0.25">
      <c r="A7104" s="553">
        <v>40664</v>
      </c>
      <c r="B7104" s="555">
        <v>1768.19</v>
      </c>
    </row>
    <row r="7105" spans="1:2" ht="16.149999999999999" customHeight="1" x14ac:dyDescent="0.25">
      <c r="A7105" s="553">
        <v>40665</v>
      </c>
      <c r="B7105" s="554">
        <v>1768.19</v>
      </c>
    </row>
    <row r="7106" spans="1:2" ht="16.149999999999999" customHeight="1" x14ac:dyDescent="0.25">
      <c r="A7106" s="553">
        <v>40666</v>
      </c>
      <c r="B7106" s="555">
        <v>1768.37</v>
      </c>
    </row>
    <row r="7107" spans="1:2" ht="16.149999999999999" customHeight="1" x14ac:dyDescent="0.25">
      <c r="A7107" s="553">
        <v>40667</v>
      </c>
      <c r="B7107" s="554">
        <v>1767.05</v>
      </c>
    </row>
    <row r="7108" spans="1:2" ht="16.149999999999999" customHeight="1" x14ac:dyDescent="0.25">
      <c r="A7108" s="553">
        <v>40668</v>
      </c>
      <c r="B7108" s="555">
        <v>1763.45</v>
      </c>
    </row>
    <row r="7109" spans="1:2" ht="16.149999999999999" customHeight="1" x14ac:dyDescent="0.25">
      <c r="A7109" s="553">
        <v>40669</v>
      </c>
      <c r="B7109" s="554">
        <v>1769.46</v>
      </c>
    </row>
    <row r="7110" spans="1:2" ht="16.149999999999999" customHeight="1" x14ac:dyDescent="0.25">
      <c r="A7110" s="553">
        <v>40670</v>
      </c>
      <c r="B7110" s="555">
        <v>1763.12</v>
      </c>
    </row>
    <row r="7111" spans="1:2" ht="16.149999999999999" customHeight="1" x14ac:dyDescent="0.25">
      <c r="A7111" s="553">
        <v>40671</v>
      </c>
      <c r="B7111" s="554">
        <v>1763.12</v>
      </c>
    </row>
    <row r="7112" spans="1:2" ht="16.149999999999999" customHeight="1" x14ac:dyDescent="0.25">
      <c r="A7112" s="553">
        <v>40672</v>
      </c>
      <c r="B7112" s="555">
        <v>1763.12</v>
      </c>
    </row>
    <row r="7113" spans="1:2" ht="16.149999999999999" customHeight="1" x14ac:dyDescent="0.25">
      <c r="A7113" s="553">
        <v>40673</v>
      </c>
      <c r="B7113" s="554">
        <v>1779.7</v>
      </c>
    </row>
    <row r="7114" spans="1:2" ht="16.149999999999999" customHeight="1" x14ac:dyDescent="0.25">
      <c r="A7114" s="553">
        <v>40674</v>
      </c>
      <c r="B7114" s="555">
        <v>1791.72</v>
      </c>
    </row>
    <row r="7115" spans="1:2" ht="16.149999999999999" customHeight="1" x14ac:dyDescent="0.25">
      <c r="A7115" s="553">
        <v>40675</v>
      </c>
      <c r="B7115" s="554">
        <v>1798.66</v>
      </c>
    </row>
    <row r="7116" spans="1:2" ht="16.149999999999999" customHeight="1" x14ac:dyDescent="0.25">
      <c r="A7116" s="553">
        <v>40676</v>
      </c>
      <c r="B7116" s="555">
        <v>1807.86</v>
      </c>
    </row>
    <row r="7117" spans="1:2" ht="16.149999999999999" customHeight="1" x14ac:dyDescent="0.25">
      <c r="A7117" s="553">
        <v>40677</v>
      </c>
      <c r="B7117" s="554">
        <v>1805.37</v>
      </c>
    </row>
    <row r="7118" spans="1:2" ht="16.149999999999999" customHeight="1" x14ac:dyDescent="0.25">
      <c r="A7118" s="553">
        <v>40678</v>
      </c>
      <c r="B7118" s="555">
        <v>1805.37</v>
      </c>
    </row>
    <row r="7119" spans="1:2" ht="16.149999999999999" customHeight="1" x14ac:dyDescent="0.25">
      <c r="A7119" s="553">
        <v>40679</v>
      </c>
      <c r="B7119" s="554">
        <v>1805.37</v>
      </c>
    </row>
    <row r="7120" spans="1:2" ht="16.149999999999999" customHeight="1" x14ac:dyDescent="0.25">
      <c r="A7120" s="553">
        <v>40680</v>
      </c>
      <c r="B7120" s="555">
        <v>1814.98</v>
      </c>
    </row>
    <row r="7121" spans="1:2" ht="16.149999999999999" customHeight="1" x14ac:dyDescent="0.25">
      <c r="A7121" s="553">
        <v>40681</v>
      </c>
      <c r="B7121" s="554">
        <v>1826.03</v>
      </c>
    </row>
    <row r="7122" spans="1:2" ht="16.149999999999999" customHeight="1" x14ac:dyDescent="0.25">
      <c r="A7122" s="553">
        <v>40682</v>
      </c>
      <c r="B7122" s="555">
        <v>1824.62</v>
      </c>
    </row>
    <row r="7123" spans="1:2" ht="16.149999999999999" customHeight="1" x14ac:dyDescent="0.25">
      <c r="A7123" s="553">
        <v>40683</v>
      </c>
      <c r="B7123" s="554">
        <v>1814.99</v>
      </c>
    </row>
    <row r="7124" spans="1:2" ht="16.149999999999999" customHeight="1" x14ac:dyDescent="0.25">
      <c r="A7124" s="553">
        <v>40684</v>
      </c>
      <c r="B7124" s="555">
        <v>1819.86</v>
      </c>
    </row>
    <row r="7125" spans="1:2" ht="16.149999999999999" customHeight="1" x14ac:dyDescent="0.25">
      <c r="A7125" s="553">
        <v>40685</v>
      </c>
      <c r="B7125" s="554">
        <v>1819.86</v>
      </c>
    </row>
    <row r="7126" spans="1:2" ht="16.149999999999999" customHeight="1" x14ac:dyDescent="0.25">
      <c r="A7126" s="553">
        <v>40686</v>
      </c>
      <c r="B7126" s="555">
        <v>1819.86</v>
      </c>
    </row>
    <row r="7127" spans="1:2" ht="16.149999999999999" customHeight="1" x14ac:dyDescent="0.25">
      <c r="A7127" s="553">
        <v>40687</v>
      </c>
      <c r="B7127" s="554">
        <v>1828.12</v>
      </c>
    </row>
    <row r="7128" spans="1:2" ht="16.149999999999999" customHeight="1" x14ac:dyDescent="0.25">
      <c r="A7128" s="553">
        <v>40688</v>
      </c>
      <c r="B7128" s="555">
        <v>1828.64</v>
      </c>
    </row>
    <row r="7129" spans="1:2" ht="16.149999999999999" customHeight="1" x14ac:dyDescent="0.25">
      <c r="A7129" s="553">
        <v>40689</v>
      </c>
      <c r="B7129" s="554">
        <v>1831.58</v>
      </c>
    </row>
    <row r="7130" spans="1:2" ht="16.149999999999999" customHeight="1" x14ac:dyDescent="0.25">
      <c r="A7130" s="553">
        <v>40690</v>
      </c>
      <c r="B7130" s="555">
        <v>1829.75</v>
      </c>
    </row>
    <row r="7131" spans="1:2" ht="16.149999999999999" customHeight="1" x14ac:dyDescent="0.25">
      <c r="A7131" s="553">
        <v>40691</v>
      </c>
      <c r="B7131" s="554">
        <v>1817.34</v>
      </c>
    </row>
    <row r="7132" spans="1:2" ht="16.149999999999999" customHeight="1" x14ac:dyDescent="0.25">
      <c r="A7132" s="553">
        <v>40692</v>
      </c>
      <c r="B7132" s="555">
        <v>1817.34</v>
      </c>
    </row>
    <row r="7133" spans="1:2" ht="16.149999999999999" customHeight="1" x14ac:dyDescent="0.25">
      <c r="A7133" s="553">
        <v>40693</v>
      </c>
      <c r="B7133" s="554">
        <v>1817.34</v>
      </c>
    </row>
    <row r="7134" spans="1:2" ht="16.149999999999999" customHeight="1" x14ac:dyDescent="0.25">
      <c r="A7134" s="553">
        <v>40694</v>
      </c>
      <c r="B7134" s="555">
        <v>1817.34</v>
      </c>
    </row>
    <row r="7135" spans="1:2" ht="16.149999999999999" customHeight="1" x14ac:dyDescent="0.25">
      <c r="A7135" s="553">
        <v>40695</v>
      </c>
      <c r="B7135" s="554">
        <v>1797.83</v>
      </c>
    </row>
    <row r="7136" spans="1:2" ht="16.149999999999999" customHeight="1" x14ac:dyDescent="0.25">
      <c r="A7136" s="553">
        <v>40696</v>
      </c>
      <c r="B7136" s="555">
        <v>1789.41</v>
      </c>
    </row>
    <row r="7137" spans="1:2" ht="16.149999999999999" customHeight="1" x14ac:dyDescent="0.25">
      <c r="A7137" s="553">
        <v>40697</v>
      </c>
      <c r="B7137" s="554">
        <v>1784.12</v>
      </c>
    </row>
    <row r="7138" spans="1:2" ht="16.149999999999999" customHeight="1" x14ac:dyDescent="0.25">
      <c r="A7138" s="553">
        <v>40698</v>
      </c>
      <c r="B7138" s="555">
        <v>1785.05</v>
      </c>
    </row>
    <row r="7139" spans="1:2" ht="16.149999999999999" customHeight="1" x14ac:dyDescent="0.25">
      <c r="A7139" s="553">
        <v>40699</v>
      </c>
      <c r="B7139" s="554">
        <v>1785.05</v>
      </c>
    </row>
    <row r="7140" spans="1:2" ht="16.149999999999999" customHeight="1" x14ac:dyDescent="0.25">
      <c r="A7140" s="553">
        <v>40700</v>
      </c>
      <c r="B7140" s="555">
        <v>1785.05</v>
      </c>
    </row>
    <row r="7141" spans="1:2" ht="16.149999999999999" customHeight="1" x14ac:dyDescent="0.25">
      <c r="A7141" s="553">
        <v>40701</v>
      </c>
      <c r="B7141" s="554">
        <v>1785.05</v>
      </c>
    </row>
    <row r="7142" spans="1:2" ht="16.149999999999999" customHeight="1" x14ac:dyDescent="0.25">
      <c r="A7142" s="553">
        <v>40702</v>
      </c>
      <c r="B7142" s="555">
        <v>1770.13</v>
      </c>
    </row>
    <row r="7143" spans="1:2" ht="16.149999999999999" customHeight="1" x14ac:dyDescent="0.25">
      <c r="A7143" s="553">
        <v>40703</v>
      </c>
      <c r="B7143" s="554">
        <v>1769.83</v>
      </c>
    </row>
    <row r="7144" spans="1:2" ht="16.149999999999999" customHeight="1" x14ac:dyDescent="0.25">
      <c r="A7144" s="553">
        <v>40704</v>
      </c>
      <c r="B7144" s="555">
        <v>1772.59</v>
      </c>
    </row>
    <row r="7145" spans="1:2" ht="16.149999999999999" customHeight="1" x14ac:dyDescent="0.25">
      <c r="A7145" s="553">
        <v>40705</v>
      </c>
      <c r="B7145" s="554">
        <v>1774.94</v>
      </c>
    </row>
    <row r="7146" spans="1:2" ht="16.149999999999999" customHeight="1" x14ac:dyDescent="0.25">
      <c r="A7146" s="553">
        <v>40706</v>
      </c>
      <c r="B7146" s="555">
        <v>1774.94</v>
      </c>
    </row>
    <row r="7147" spans="1:2" ht="16.149999999999999" customHeight="1" x14ac:dyDescent="0.25">
      <c r="A7147" s="553">
        <v>40707</v>
      </c>
      <c r="B7147" s="554">
        <v>1774.94</v>
      </c>
    </row>
    <row r="7148" spans="1:2" ht="16.149999999999999" customHeight="1" x14ac:dyDescent="0.25">
      <c r="A7148" s="553">
        <v>40708</v>
      </c>
      <c r="B7148" s="555">
        <v>1777.64</v>
      </c>
    </row>
    <row r="7149" spans="1:2" ht="16.149999999999999" customHeight="1" x14ac:dyDescent="0.25">
      <c r="A7149" s="553">
        <v>40709</v>
      </c>
      <c r="B7149" s="554">
        <v>1774.24</v>
      </c>
    </row>
    <row r="7150" spans="1:2" ht="16.149999999999999" customHeight="1" x14ac:dyDescent="0.25">
      <c r="A7150" s="553">
        <v>40710</v>
      </c>
      <c r="B7150" s="555">
        <v>1781.4</v>
      </c>
    </row>
    <row r="7151" spans="1:2" ht="16.149999999999999" customHeight="1" x14ac:dyDescent="0.25">
      <c r="A7151" s="553">
        <v>40711</v>
      </c>
      <c r="B7151" s="554">
        <v>1793.92</v>
      </c>
    </row>
    <row r="7152" spans="1:2" ht="16.149999999999999" customHeight="1" x14ac:dyDescent="0.25">
      <c r="A7152" s="553">
        <v>40712</v>
      </c>
      <c r="B7152" s="555">
        <v>1787.8</v>
      </c>
    </row>
    <row r="7153" spans="1:2" ht="16.149999999999999" customHeight="1" x14ac:dyDescent="0.25">
      <c r="A7153" s="553">
        <v>40713</v>
      </c>
      <c r="B7153" s="554">
        <v>1787.8</v>
      </c>
    </row>
    <row r="7154" spans="1:2" ht="16.149999999999999" customHeight="1" x14ac:dyDescent="0.25">
      <c r="A7154" s="553">
        <v>40714</v>
      </c>
      <c r="B7154" s="555">
        <v>1787.8</v>
      </c>
    </row>
    <row r="7155" spans="1:2" ht="16.149999999999999" customHeight="1" x14ac:dyDescent="0.25">
      <c r="A7155" s="553">
        <v>40715</v>
      </c>
      <c r="B7155" s="554">
        <v>1789.47</v>
      </c>
    </row>
    <row r="7156" spans="1:2" ht="16.149999999999999" customHeight="1" x14ac:dyDescent="0.25">
      <c r="A7156" s="553">
        <v>40716</v>
      </c>
      <c r="B7156" s="555">
        <v>1780.48</v>
      </c>
    </row>
    <row r="7157" spans="1:2" ht="16.149999999999999" customHeight="1" x14ac:dyDescent="0.25">
      <c r="A7157" s="553">
        <v>40717</v>
      </c>
      <c r="B7157" s="554">
        <v>1779.1</v>
      </c>
    </row>
    <row r="7158" spans="1:2" ht="16.149999999999999" customHeight="1" x14ac:dyDescent="0.25">
      <c r="A7158" s="553">
        <v>40718</v>
      </c>
      <c r="B7158" s="555">
        <v>1788.11</v>
      </c>
    </row>
    <row r="7159" spans="1:2" ht="16.149999999999999" customHeight="1" x14ac:dyDescent="0.25">
      <c r="A7159" s="553">
        <v>40719</v>
      </c>
      <c r="B7159" s="554">
        <v>1787.8</v>
      </c>
    </row>
    <row r="7160" spans="1:2" ht="16.149999999999999" customHeight="1" x14ac:dyDescent="0.25">
      <c r="A7160" s="553">
        <v>40720</v>
      </c>
      <c r="B7160" s="555">
        <v>1787.8</v>
      </c>
    </row>
    <row r="7161" spans="1:2" ht="16.149999999999999" customHeight="1" x14ac:dyDescent="0.25">
      <c r="A7161" s="553">
        <v>40721</v>
      </c>
      <c r="B7161" s="554">
        <v>1787.8</v>
      </c>
    </row>
    <row r="7162" spans="1:2" ht="16.149999999999999" customHeight="1" x14ac:dyDescent="0.25">
      <c r="A7162" s="553">
        <v>40722</v>
      </c>
      <c r="B7162" s="555">
        <v>1787.8</v>
      </c>
    </row>
    <row r="7163" spans="1:2" ht="16.149999999999999" customHeight="1" x14ac:dyDescent="0.25">
      <c r="A7163" s="553">
        <v>40723</v>
      </c>
      <c r="B7163" s="554">
        <v>1786.73</v>
      </c>
    </row>
    <row r="7164" spans="1:2" ht="16.149999999999999" customHeight="1" x14ac:dyDescent="0.25">
      <c r="A7164" s="553">
        <v>40724</v>
      </c>
      <c r="B7164" s="555">
        <v>1780.16</v>
      </c>
    </row>
    <row r="7165" spans="1:2" ht="16.149999999999999" customHeight="1" x14ac:dyDescent="0.25">
      <c r="A7165" s="553">
        <v>40725</v>
      </c>
      <c r="B7165" s="554">
        <v>1772.32</v>
      </c>
    </row>
    <row r="7166" spans="1:2" ht="16.149999999999999" customHeight="1" x14ac:dyDescent="0.25">
      <c r="A7166" s="553">
        <v>40726</v>
      </c>
      <c r="B7166" s="555">
        <v>1762.59</v>
      </c>
    </row>
    <row r="7167" spans="1:2" ht="16.149999999999999" customHeight="1" x14ac:dyDescent="0.25">
      <c r="A7167" s="553">
        <v>40727</v>
      </c>
      <c r="B7167" s="554">
        <v>1762.59</v>
      </c>
    </row>
    <row r="7168" spans="1:2" ht="16.149999999999999" customHeight="1" x14ac:dyDescent="0.25">
      <c r="A7168" s="553">
        <v>40728</v>
      </c>
      <c r="B7168" s="555">
        <v>1762.59</v>
      </c>
    </row>
    <row r="7169" spans="1:2" ht="16.149999999999999" customHeight="1" x14ac:dyDescent="0.25">
      <c r="A7169" s="553">
        <v>40729</v>
      </c>
      <c r="B7169" s="554">
        <v>1762.59</v>
      </c>
    </row>
    <row r="7170" spans="1:2" ht="16.149999999999999" customHeight="1" x14ac:dyDescent="0.25">
      <c r="A7170" s="553">
        <v>40730</v>
      </c>
      <c r="B7170" s="555">
        <v>1766.57</v>
      </c>
    </row>
    <row r="7171" spans="1:2" ht="16.149999999999999" customHeight="1" x14ac:dyDescent="0.25">
      <c r="A7171" s="553">
        <v>40731</v>
      </c>
      <c r="B7171" s="554">
        <v>1767.47</v>
      </c>
    </row>
    <row r="7172" spans="1:2" ht="16.149999999999999" customHeight="1" x14ac:dyDescent="0.25">
      <c r="A7172" s="553">
        <v>40732</v>
      </c>
      <c r="B7172" s="555">
        <v>1759.38</v>
      </c>
    </row>
    <row r="7173" spans="1:2" ht="16.149999999999999" customHeight="1" x14ac:dyDescent="0.25">
      <c r="A7173" s="553">
        <v>40733</v>
      </c>
      <c r="B7173" s="554">
        <v>1759.41</v>
      </c>
    </row>
    <row r="7174" spans="1:2" ht="16.149999999999999" customHeight="1" x14ac:dyDescent="0.25">
      <c r="A7174" s="553">
        <v>40734</v>
      </c>
      <c r="B7174" s="555">
        <v>1759.41</v>
      </c>
    </row>
    <row r="7175" spans="1:2" ht="16.149999999999999" customHeight="1" x14ac:dyDescent="0.25">
      <c r="A7175" s="553">
        <v>40735</v>
      </c>
      <c r="B7175" s="554">
        <v>1759.41</v>
      </c>
    </row>
    <row r="7176" spans="1:2" ht="16.149999999999999" customHeight="1" x14ac:dyDescent="0.25">
      <c r="A7176" s="553">
        <v>40736</v>
      </c>
      <c r="B7176" s="555">
        <v>1768.42</v>
      </c>
    </row>
    <row r="7177" spans="1:2" ht="16.149999999999999" customHeight="1" x14ac:dyDescent="0.25">
      <c r="A7177" s="553">
        <v>40737</v>
      </c>
      <c r="B7177" s="554">
        <v>1765.32</v>
      </c>
    </row>
    <row r="7178" spans="1:2" ht="16.149999999999999" customHeight="1" x14ac:dyDescent="0.25">
      <c r="A7178" s="553">
        <v>40738</v>
      </c>
      <c r="B7178" s="555">
        <v>1758.25</v>
      </c>
    </row>
    <row r="7179" spans="1:2" ht="16.149999999999999" customHeight="1" x14ac:dyDescent="0.25">
      <c r="A7179" s="553">
        <v>40739</v>
      </c>
      <c r="B7179" s="554">
        <v>1748.41</v>
      </c>
    </row>
    <row r="7180" spans="1:2" ht="16.149999999999999" customHeight="1" x14ac:dyDescent="0.25">
      <c r="A7180" s="553">
        <v>40740</v>
      </c>
      <c r="B7180" s="555">
        <v>1750.9</v>
      </c>
    </row>
    <row r="7181" spans="1:2" ht="16.149999999999999" customHeight="1" x14ac:dyDescent="0.25">
      <c r="A7181" s="553">
        <v>40741</v>
      </c>
      <c r="B7181" s="554">
        <v>1750.9</v>
      </c>
    </row>
    <row r="7182" spans="1:2" ht="16.149999999999999" customHeight="1" x14ac:dyDescent="0.25">
      <c r="A7182" s="553">
        <v>40742</v>
      </c>
      <c r="B7182" s="555">
        <v>1750.9</v>
      </c>
    </row>
    <row r="7183" spans="1:2" ht="16.149999999999999" customHeight="1" x14ac:dyDescent="0.25">
      <c r="A7183" s="553">
        <v>40743</v>
      </c>
      <c r="B7183" s="554">
        <v>1758.99</v>
      </c>
    </row>
    <row r="7184" spans="1:2" ht="16.149999999999999" customHeight="1" x14ac:dyDescent="0.25">
      <c r="A7184" s="553">
        <v>40744</v>
      </c>
      <c r="B7184" s="555">
        <v>1757.49</v>
      </c>
    </row>
    <row r="7185" spans="1:2" ht="16.149999999999999" customHeight="1" x14ac:dyDescent="0.25">
      <c r="A7185" s="553">
        <v>40745</v>
      </c>
      <c r="B7185" s="554">
        <v>1757.49</v>
      </c>
    </row>
    <row r="7186" spans="1:2" ht="16.149999999999999" customHeight="1" x14ac:dyDescent="0.25">
      <c r="A7186" s="553">
        <v>40746</v>
      </c>
      <c r="B7186" s="555">
        <v>1756.38</v>
      </c>
    </row>
    <row r="7187" spans="1:2" ht="16.149999999999999" customHeight="1" x14ac:dyDescent="0.25">
      <c r="A7187" s="553">
        <v>40747</v>
      </c>
      <c r="B7187" s="554">
        <v>1757.35</v>
      </c>
    </row>
    <row r="7188" spans="1:2" ht="16.149999999999999" customHeight="1" x14ac:dyDescent="0.25">
      <c r="A7188" s="553">
        <v>40748</v>
      </c>
      <c r="B7188" s="555">
        <v>1757.35</v>
      </c>
    </row>
    <row r="7189" spans="1:2" ht="16.149999999999999" customHeight="1" x14ac:dyDescent="0.25">
      <c r="A7189" s="553">
        <v>40749</v>
      </c>
      <c r="B7189" s="554">
        <v>1757.35</v>
      </c>
    </row>
    <row r="7190" spans="1:2" ht="16.149999999999999" customHeight="1" x14ac:dyDescent="0.25">
      <c r="A7190" s="553">
        <v>40750</v>
      </c>
      <c r="B7190" s="555">
        <v>1768.02</v>
      </c>
    </row>
    <row r="7191" spans="1:2" ht="16.149999999999999" customHeight="1" x14ac:dyDescent="0.25">
      <c r="A7191" s="553">
        <v>40751</v>
      </c>
      <c r="B7191" s="554">
        <v>1759.88</v>
      </c>
    </row>
    <row r="7192" spans="1:2" ht="16.149999999999999" customHeight="1" x14ac:dyDescent="0.25">
      <c r="A7192" s="553">
        <v>40752</v>
      </c>
      <c r="B7192" s="555">
        <v>1764.89</v>
      </c>
    </row>
    <row r="7193" spans="1:2" ht="16.149999999999999" customHeight="1" x14ac:dyDescent="0.25">
      <c r="A7193" s="553">
        <v>40753</v>
      </c>
      <c r="B7193" s="554">
        <v>1771.15</v>
      </c>
    </row>
    <row r="7194" spans="1:2" ht="16.149999999999999" customHeight="1" x14ac:dyDescent="0.25">
      <c r="A7194" s="553">
        <v>40754</v>
      </c>
      <c r="B7194" s="555">
        <v>1777.82</v>
      </c>
    </row>
    <row r="7195" spans="1:2" ht="16.149999999999999" customHeight="1" x14ac:dyDescent="0.25">
      <c r="A7195" s="553">
        <v>40755</v>
      </c>
      <c r="B7195" s="554">
        <v>1777.82</v>
      </c>
    </row>
    <row r="7196" spans="1:2" ht="16.149999999999999" customHeight="1" x14ac:dyDescent="0.25">
      <c r="A7196" s="553">
        <v>40756</v>
      </c>
      <c r="B7196" s="555">
        <v>1777.82</v>
      </c>
    </row>
    <row r="7197" spans="1:2" ht="16.149999999999999" customHeight="1" x14ac:dyDescent="0.25">
      <c r="A7197" s="553">
        <v>40757</v>
      </c>
      <c r="B7197" s="554">
        <v>1771.81</v>
      </c>
    </row>
    <row r="7198" spans="1:2" ht="16.149999999999999" customHeight="1" x14ac:dyDescent="0.25">
      <c r="A7198" s="553">
        <v>40758</v>
      </c>
      <c r="B7198" s="555">
        <v>1765.53</v>
      </c>
    </row>
    <row r="7199" spans="1:2" ht="16.149999999999999" customHeight="1" x14ac:dyDescent="0.25">
      <c r="A7199" s="553">
        <v>40759</v>
      </c>
      <c r="B7199" s="554">
        <v>1772.52</v>
      </c>
    </row>
    <row r="7200" spans="1:2" ht="16.149999999999999" customHeight="1" x14ac:dyDescent="0.25">
      <c r="A7200" s="553">
        <v>40760</v>
      </c>
      <c r="B7200" s="555">
        <v>1781.33</v>
      </c>
    </row>
    <row r="7201" spans="1:2" ht="16.149999999999999" customHeight="1" x14ac:dyDescent="0.25">
      <c r="A7201" s="553">
        <v>40761</v>
      </c>
      <c r="B7201" s="554">
        <v>1792.68</v>
      </c>
    </row>
    <row r="7202" spans="1:2" ht="16.149999999999999" customHeight="1" x14ac:dyDescent="0.25">
      <c r="A7202" s="553">
        <v>40762</v>
      </c>
      <c r="B7202" s="555">
        <v>1792.68</v>
      </c>
    </row>
    <row r="7203" spans="1:2" ht="16.149999999999999" customHeight="1" x14ac:dyDescent="0.25">
      <c r="A7203" s="553">
        <v>40763</v>
      </c>
      <c r="B7203" s="554">
        <v>1792.68</v>
      </c>
    </row>
    <row r="7204" spans="1:2" ht="16.149999999999999" customHeight="1" x14ac:dyDescent="0.25">
      <c r="A7204" s="553">
        <v>40764</v>
      </c>
      <c r="B7204" s="555">
        <v>1811.18</v>
      </c>
    </row>
    <row r="7205" spans="1:2" ht="16.149999999999999" customHeight="1" x14ac:dyDescent="0.25">
      <c r="A7205" s="553">
        <v>40765</v>
      </c>
      <c r="B7205" s="554">
        <v>1811.68</v>
      </c>
    </row>
    <row r="7206" spans="1:2" ht="16.149999999999999" customHeight="1" x14ac:dyDescent="0.25">
      <c r="A7206" s="553">
        <v>40766</v>
      </c>
      <c r="B7206" s="555">
        <v>1800.97</v>
      </c>
    </row>
    <row r="7207" spans="1:2" ht="16.149999999999999" customHeight="1" x14ac:dyDescent="0.25">
      <c r="A7207" s="553">
        <v>40767</v>
      </c>
      <c r="B7207" s="554">
        <v>1793.47</v>
      </c>
    </row>
    <row r="7208" spans="1:2" ht="16.149999999999999" customHeight="1" x14ac:dyDescent="0.25">
      <c r="A7208" s="553">
        <v>40768</v>
      </c>
      <c r="B7208" s="555">
        <v>1783.35</v>
      </c>
    </row>
    <row r="7209" spans="1:2" ht="16.149999999999999" customHeight="1" x14ac:dyDescent="0.25">
      <c r="A7209" s="553">
        <v>40769</v>
      </c>
      <c r="B7209" s="554">
        <v>1783.35</v>
      </c>
    </row>
    <row r="7210" spans="1:2" ht="16.149999999999999" customHeight="1" x14ac:dyDescent="0.25">
      <c r="A7210" s="553">
        <v>40770</v>
      </c>
      <c r="B7210" s="555">
        <v>1783.35</v>
      </c>
    </row>
    <row r="7211" spans="1:2" ht="16.149999999999999" customHeight="1" x14ac:dyDescent="0.25">
      <c r="A7211" s="553">
        <v>40771</v>
      </c>
      <c r="B7211" s="554">
        <v>1783.35</v>
      </c>
    </row>
    <row r="7212" spans="1:2" ht="16.149999999999999" customHeight="1" x14ac:dyDescent="0.25">
      <c r="A7212" s="553">
        <v>40772</v>
      </c>
      <c r="B7212" s="555">
        <v>1776.66</v>
      </c>
    </row>
    <row r="7213" spans="1:2" ht="16.149999999999999" customHeight="1" x14ac:dyDescent="0.25">
      <c r="A7213" s="553">
        <v>40773</v>
      </c>
      <c r="B7213" s="554">
        <v>1767.29</v>
      </c>
    </row>
    <row r="7214" spans="1:2" ht="16.149999999999999" customHeight="1" x14ac:dyDescent="0.25">
      <c r="A7214" s="553">
        <v>40774</v>
      </c>
      <c r="B7214" s="555">
        <v>1775.84</v>
      </c>
    </row>
    <row r="7215" spans="1:2" ht="16.149999999999999" customHeight="1" x14ac:dyDescent="0.25">
      <c r="A7215" s="553">
        <v>40775</v>
      </c>
      <c r="B7215" s="554">
        <v>1779.05</v>
      </c>
    </row>
    <row r="7216" spans="1:2" ht="16.149999999999999" customHeight="1" x14ac:dyDescent="0.25">
      <c r="A7216" s="553">
        <v>40776</v>
      </c>
      <c r="B7216" s="555">
        <v>1779.05</v>
      </c>
    </row>
    <row r="7217" spans="1:2" ht="16.149999999999999" customHeight="1" x14ac:dyDescent="0.25">
      <c r="A7217" s="553">
        <v>40777</v>
      </c>
      <c r="B7217" s="554">
        <v>1779.05</v>
      </c>
    </row>
    <row r="7218" spans="1:2" ht="16.149999999999999" customHeight="1" x14ac:dyDescent="0.25">
      <c r="A7218" s="553">
        <v>40778</v>
      </c>
      <c r="B7218" s="555">
        <v>1779.86</v>
      </c>
    </row>
    <row r="7219" spans="1:2" ht="16.149999999999999" customHeight="1" x14ac:dyDescent="0.25">
      <c r="A7219" s="553">
        <v>40779</v>
      </c>
      <c r="B7219" s="554">
        <v>1781.91</v>
      </c>
    </row>
    <row r="7220" spans="1:2" ht="16.149999999999999" customHeight="1" x14ac:dyDescent="0.25">
      <c r="A7220" s="553">
        <v>40780</v>
      </c>
      <c r="B7220" s="555">
        <v>1791.61</v>
      </c>
    </row>
    <row r="7221" spans="1:2" ht="16.149999999999999" customHeight="1" x14ac:dyDescent="0.25">
      <c r="A7221" s="553">
        <v>40781</v>
      </c>
      <c r="B7221" s="554">
        <v>1791.05</v>
      </c>
    </row>
    <row r="7222" spans="1:2" ht="16.149999999999999" customHeight="1" x14ac:dyDescent="0.25">
      <c r="A7222" s="553">
        <v>40782</v>
      </c>
      <c r="B7222" s="555">
        <v>1794.02</v>
      </c>
    </row>
    <row r="7223" spans="1:2" ht="16.149999999999999" customHeight="1" x14ac:dyDescent="0.25">
      <c r="A7223" s="553">
        <v>40783</v>
      </c>
      <c r="B7223" s="554">
        <v>1794.02</v>
      </c>
    </row>
    <row r="7224" spans="1:2" ht="16.149999999999999" customHeight="1" x14ac:dyDescent="0.25">
      <c r="A7224" s="553">
        <v>40784</v>
      </c>
      <c r="B7224" s="555">
        <v>1794.02</v>
      </c>
    </row>
    <row r="7225" spans="1:2" ht="16.149999999999999" customHeight="1" x14ac:dyDescent="0.25">
      <c r="A7225" s="553">
        <v>40785</v>
      </c>
      <c r="B7225" s="554">
        <v>1787.52</v>
      </c>
    </row>
    <row r="7226" spans="1:2" ht="16.149999999999999" customHeight="1" x14ac:dyDescent="0.25">
      <c r="A7226" s="553">
        <v>40786</v>
      </c>
      <c r="B7226" s="555">
        <v>1783.66</v>
      </c>
    </row>
    <row r="7227" spans="1:2" ht="16.149999999999999" customHeight="1" x14ac:dyDescent="0.25">
      <c r="A7227" s="553">
        <v>40787</v>
      </c>
      <c r="B7227" s="554">
        <v>1780.26</v>
      </c>
    </row>
    <row r="7228" spans="1:2" ht="16.149999999999999" customHeight="1" x14ac:dyDescent="0.25">
      <c r="A7228" s="553">
        <v>40788</v>
      </c>
      <c r="B7228" s="555">
        <v>1778.51</v>
      </c>
    </row>
    <row r="7229" spans="1:2" ht="16.149999999999999" customHeight="1" x14ac:dyDescent="0.25">
      <c r="A7229" s="553">
        <v>40789</v>
      </c>
      <c r="B7229" s="554">
        <v>1782.8</v>
      </c>
    </row>
    <row r="7230" spans="1:2" ht="16.149999999999999" customHeight="1" x14ac:dyDescent="0.25">
      <c r="A7230" s="553">
        <v>40790</v>
      </c>
      <c r="B7230" s="555">
        <v>1782.8</v>
      </c>
    </row>
    <row r="7231" spans="1:2" ht="16.149999999999999" customHeight="1" x14ac:dyDescent="0.25">
      <c r="A7231" s="553">
        <v>40791</v>
      </c>
      <c r="B7231" s="554">
        <v>1782.8</v>
      </c>
    </row>
    <row r="7232" spans="1:2" ht="16.149999999999999" customHeight="1" x14ac:dyDescent="0.25">
      <c r="A7232" s="553">
        <v>40792</v>
      </c>
      <c r="B7232" s="555">
        <v>1782.8</v>
      </c>
    </row>
    <row r="7233" spans="1:2" ht="16.149999999999999" customHeight="1" x14ac:dyDescent="0.25">
      <c r="A7233" s="553">
        <v>40793</v>
      </c>
      <c r="B7233" s="554">
        <v>1791.89</v>
      </c>
    </row>
    <row r="7234" spans="1:2" ht="16.149999999999999" customHeight="1" x14ac:dyDescent="0.25">
      <c r="A7234" s="553">
        <v>40794</v>
      </c>
      <c r="B7234" s="555">
        <v>1789.3</v>
      </c>
    </row>
    <row r="7235" spans="1:2" ht="16.149999999999999" customHeight="1" x14ac:dyDescent="0.25">
      <c r="A7235" s="553">
        <v>40795</v>
      </c>
      <c r="B7235" s="554">
        <v>1789.9</v>
      </c>
    </row>
    <row r="7236" spans="1:2" ht="16.149999999999999" customHeight="1" x14ac:dyDescent="0.25">
      <c r="A7236" s="553">
        <v>40796</v>
      </c>
      <c r="B7236" s="555">
        <v>1796.58</v>
      </c>
    </row>
    <row r="7237" spans="1:2" ht="16.149999999999999" customHeight="1" x14ac:dyDescent="0.25">
      <c r="A7237" s="553">
        <v>40797</v>
      </c>
      <c r="B7237" s="554">
        <v>1796.58</v>
      </c>
    </row>
    <row r="7238" spans="1:2" ht="16.149999999999999" customHeight="1" x14ac:dyDescent="0.25">
      <c r="A7238" s="553">
        <v>40798</v>
      </c>
      <c r="B7238" s="555">
        <v>1796.58</v>
      </c>
    </row>
    <row r="7239" spans="1:2" ht="16.149999999999999" customHeight="1" x14ac:dyDescent="0.25">
      <c r="A7239" s="553">
        <v>40799</v>
      </c>
      <c r="B7239" s="554">
        <v>1811.34</v>
      </c>
    </row>
    <row r="7240" spans="1:2" ht="16.149999999999999" customHeight="1" x14ac:dyDescent="0.25">
      <c r="A7240" s="553">
        <v>40800</v>
      </c>
      <c r="B7240" s="555">
        <v>1813.42</v>
      </c>
    </row>
    <row r="7241" spans="1:2" ht="16.149999999999999" customHeight="1" x14ac:dyDescent="0.25">
      <c r="A7241" s="553">
        <v>40801</v>
      </c>
      <c r="B7241" s="554">
        <v>1824.15</v>
      </c>
    </row>
    <row r="7242" spans="1:2" ht="16.149999999999999" customHeight="1" x14ac:dyDescent="0.25">
      <c r="A7242" s="553">
        <v>40802</v>
      </c>
      <c r="B7242" s="555">
        <v>1822.04</v>
      </c>
    </row>
    <row r="7243" spans="1:2" ht="16.149999999999999" customHeight="1" x14ac:dyDescent="0.25">
      <c r="A7243" s="553">
        <v>40803</v>
      </c>
      <c r="B7243" s="554">
        <v>1820.29</v>
      </c>
    </row>
    <row r="7244" spans="1:2" ht="16.149999999999999" customHeight="1" x14ac:dyDescent="0.25">
      <c r="A7244" s="553">
        <v>40804</v>
      </c>
      <c r="B7244" s="555">
        <v>1820.29</v>
      </c>
    </row>
    <row r="7245" spans="1:2" ht="16.149999999999999" customHeight="1" x14ac:dyDescent="0.25">
      <c r="A7245" s="553">
        <v>40805</v>
      </c>
      <c r="B7245" s="554">
        <v>1820.29</v>
      </c>
    </row>
    <row r="7246" spans="1:2" ht="16.149999999999999" customHeight="1" x14ac:dyDescent="0.25">
      <c r="A7246" s="553">
        <v>40806</v>
      </c>
      <c r="B7246" s="555">
        <v>1843.26</v>
      </c>
    </row>
    <row r="7247" spans="1:2" ht="16.149999999999999" customHeight="1" x14ac:dyDescent="0.25">
      <c r="A7247" s="553">
        <v>40807</v>
      </c>
      <c r="B7247" s="554">
        <v>1854.96</v>
      </c>
    </row>
    <row r="7248" spans="1:2" ht="16.149999999999999" customHeight="1" x14ac:dyDescent="0.25">
      <c r="A7248" s="553">
        <v>40808</v>
      </c>
      <c r="B7248" s="555">
        <v>1882.23</v>
      </c>
    </row>
    <row r="7249" spans="1:2" ht="16.149999999999999" customHeight="1" x14ac:dyDescent="0.25">
      <c r="A7249" s="553">
        <v>40809</v>
      </c>
      <c r="B7249" s="554">
        <v>1915.63</v>
      </c>
    </row>
    <row r="7250" spans="1:2" ht="16.149999999999999" customHeight="1" x14ac:dyDescent="0.25">
      <c r="A7250" s="553">
        <v>40810</v>
      </c>
      <c r="B7250" s="555">
        <v>1902.45</v>
      </c>
    </row>
    <row r="7251" spans="1:2" ht="16.149999999999999" customHeight="1" x14ac:dyDescent="0.25">
      <c r="A7251" s="553">
        <v>40811</v>
      </c>
      <c r="B7251" s="554">
        <v>1902.45</v>
      </c>
    </row>
    <row r="7252" spans="1:2" ht="16.149999999999999" customHeight="1" x14ac:dyDescent="0.25">
      <c r="A7252" s="553">
        <v>40812</v>
      </c>
      <c r="B7252" s="555">
        <v>1902.45</v>
      </c>
    </row>
    <row r="7253" spans="1:2" ht="16.149999999999999" customHeight="1" x14ac:dyDescent="0.25">
      <c r="A7253" s="553">
        <v>40813</v>
      </c>
      <c r="B7253" s="554">
        <v>1903.31</v>
      </c>
    </row>
    <row r="7254" spans="1:2" ht="16.149999999999999" customHeight="1" x14ac:dyDescent="0.25">
      <c r="A7254" s="553">
        <v>40814</v>
      </c>
      <c r="B7254" s="555">
        <v>1887.38</v>
      </c>
    </row>
    <row r="7255" spans="1:2" ht="16.149999999999999" customHeight="1" x14ac:dyDescent="0.25">
      <c r="A7255" s="553">
        <v>40815</v>
      </c>
      <c r="B7255" s="554">
        <v>1907.75</v>
      </c>
    </row>
    <row r="7256" spans="1:2" ht="16.149999999999999" customHeight="1" x14ac:dyDescent="0.25">
      <c r="A7256" s="553">
        <v>40816</v>
      </c>
      <c r="B7256" s="555">
        <v>1915.1</v>
      </c>
    </row>
    <row r="7257" spans="1:2" ht="16.149999999999999" customHeight="1" x14ac:dyDescent="0.25">
      <c r="A7257" s="553">
        <v>40817</v>
      </c>
      <c r="B7257" s="554">
        <v>1929.01</v>
      </c>
    </row>
    <row r="7258" spans="1:2" ht="16.149999999999999" customHeight="1" x14ac:dyDescent="0.25">
      <c r="A7258" s="553">
        <v>40818</v>
      </c>
      <c r="B7258" s="555">
        <v>1929.01</v>
      </c>
    </row>
    <row r="7259" spans="1:2" ht="16.149999999999999" customHeight="1" x14ac:dyDescent="0.25">
      <c r="A7259" s="553">
        <v>40819</v>
      </c>
      <c r="B7259" s="554">
        <v>1929.01</v>
      </c>
    </row>
    <row r="7260" spans="1:2" ht="16.149999999999999" customHeight="1" x14ac:dyDescent="0.25">
      <c r="A7260" s="553">
        <v>40820</v>
      </c>
      <c r="B7260" s="555">
        <v>1943.8</v>
      </c>
    </row>
    <row r="7261" spans="1:2" ht="16.149999999999999" customHeight="1" x14ac:dyDescent="0.25">
      <c r="A7261" s="553">
        <v>40821</v>
      </c>
      <c r="B7261" s="554">
        <v>1972.76</v>
      </c>
    </row>
    <row r="7262" spans="1:2" ht="16.149999999999999" customHeight="1" x14ac:dyDescent="0.25">
      <c r="A7262" s="553">
        <v>40822</v>
      </c>
      <c r="B7262" s="555">
        <v>1967.56</v>
      </c>
    </row>
    <row r="7263" spans="1:2" ht="16.149999999999999" customHeight="1" x14ac:dyDescent="0.25">
      <c r="A7263" s="553">
        <v>40823</v>
      </c>
      <c r="B7263" s="554">
        <v>1952.09</v>
      </c>
    </row>
    <row r="7264" spans="1:2" ht="16.149999999999999" customHeight="1" x14ac:dyDescent="0.25">
      <c r="A7264" s="553">
        <v>40824</v>
      </c>
      <c r="B7264" s="555">
        <v>1931.64</v>
      </c>
    </row>
    <row r="7265" spans="1:2" ht="16.149999999999999" customHeight="1" x14ac:dyDescent="0.25">
      <c r="A7265" s="553">
        <v>40825</v>
      </c>
      <c r="B7265" s="554">
        <v>1931.64</v>
      </c>
    </row>
    <row r="7266" spans="1:2" ht="16.149999999999999" customHeight="1" x14ac:dyDescent="0.25">
      <c r="A7266" s="553">
        <v>40826</v>
      </c>
      <c r="B7266" s="555">
        <v>1931.64</v>
      </c>
    </row>
    <row r="7267" spans="1:2" ht="16.149999999999999" customHeight="1" x14ac:dyDescent="0.25">
      <c r="A7267" s="553">
        <v>40827</v>
      </c>
      <c r="B7267" s="554">
        <v>1931.64</v>
      </c>
    </row>
    <row r="7268" spans="1:2" ht="16.149999999999999" customHeight="1" x14ac:dyDescent="0.25">
      <c r="A7268" s="553">
        <v>40828</v>
      </c>
      <c r="B7268" s="555">
        <v>1913.6</v>
      </c>
    </row>
    <row r="7269" spans="1:2" ht="16.149999999999999" customHeight="1" x14ac:dyDescent="0.25">
      <c r="A7269" s="553">
        <v>40829</v>
      </c>
      <c r="B7269" s="554">
        <v>1896.72</v>
      </c>
    </row>
    <row r="7270" spans="1:2" ht="16.149999999999999" customHeight="1" x14ac:dyDescent="0.25">
      <c r="A7270" s="553">
        <v>40830</v>
      </c>
      <c r="B7270" s="555">
        <v>1909.12</v>
      </c>
    </row>
    <row r="7271" spans="1:2" ht="16.149999999999999" customHeight="1" x14ac:dyDescent="0.25">
      <c r="A7271" s="553">
        <v>40831</v>
      </c>
      <c r="B7271" s="554">
        <v>1895.33</v>
      </c>
    </row>
    <row r="7272" spans="1:2" ht="16.149999999999999" customHeight="1" x14ac:dyDescent="0.25">
      <c r="A7272" s="553">
        <v>40832</v>
      </c>
      <c r="B7272" s="555">
        <v>1895.33</v>
      </c>
    </row>
    <row r="7273" spans="1:2" ht="16.149999999999999" customHeight="1" x14ac:dyDescent="0.25">
      <c r="A7273" s="553">
        <v>40833</v>
      </c>
      <c r="B7273" s="554">
        <v>1895.33</v>
      </c>
    </row>
    <row r="7274" spans="1:2" ht="16.149999999999999" customHeight="1" x14ac:dyDescent="0.25">
      <c r="A7274" s="553">
        <v>40834</v>
      </c>
      <c r="B7274" s="555">
        <v>1895.33</v>
      </c>
    </row>
    <row r="7275" spans="1:2" ht="16.149999999999999" customHeight="1" x14ac:dyDescent="0.25">
      <c r="A7275" s="553">
        <v>40835</v>
      </c>
      <c r="B7275" s="554">
        <v>1902.47</v>
      </c>
    </row>
    <row r="7276" spans="1:2" ht="16.149999999999999" customHeight="1" x14ac:dyDescent="0.25">
      <c r="A7276" s="553">
        <v>40836</v>
      </c>
      <c r="B7276" s="555">
        <v>1900.1</v>
      </c>
    </row>
    <row r="7277" spans="1:2" ht="16.149999999999999" customHeight="1" x14ac:dyDescent="0.25">
      <c r="A7277" s="553">
        <v>40837</v>
      </c>
      <c r="B7277" s="554">
        <v>1905.95</v>
      </c>
    </row>
    <row r="7278" spans="1:2" ht="16.149999999999999" customHeight="1" x14ac:dyDescent="0.25">
      <c r="A7278" s="553">
        <v>40838</v>
      </c>
      <c r="B7278" s="555">
        <v>1897.45</v>
      </c>
    </row>
    <row r="7279" spans="1:2" ht="16.149999999999999" customHeight="1" x14ac:dyDescent="0.25">
      <c r="A7279" s="553">
        <v>40839</v>
      </c>
      <c r="B7279" s="554">
        <v>1897.45</v>
      </c>
    </row>
    <row r="7280" spans="1:2" ht="16.149999999999999" customHeight="1" x14ac:dyDescent="0.25">
      <c r="A7280" s="553">
        <v>40840</v>
      </c>
      <c r="B7280" s="555">
        <v>1897.45</v>
      </c>
    </row>
    <row r="7281" spans="1:2" ht="16.149999999999999" customHeight="1" x14ac:dyDescent="0.25">
      <c r="A7281" s="553">
        <v>40841</v>
      </c>
      <c r="B7281" s="554">
        <v>1878.78</v>
      </c>
    </row>
    <row r="7282" spans="1:2" ht="16.149999999999999" customHeight="1" x14ac:dyDescent="0.25">
      <c r="A7282" s="553">
        <v>40842</v>
      </c>
      <c r="B7282" s="555">
        <v>1875.55</v>
      </c>
    </row>
    <row r="7283" spans="1:2" ht="16.149999999999999" customHeight="1" x14ac:dyDescent="0.25">
      <c r="A7283" s="553">
        <v>40843</v>
      </c>
      <c r="B7283" s="554">
        <v>1878.1</v>
      </c>
    </row>
    <row r="7284" spans="1:2" ht="16.149999999999999" customHeight="1" x14ac:dyDescent="0.25">
      <c r="A7284" s="553">
        <v>40844</v>
      </c>
      <c r="B7284" s="555">
        <v>1862.84</v>
      </c>
    </row>
    <row r="7285" spans="1:2" ht="16.149999999999999" customHeight="1" x14ac:dyDescent="0.25">
      <c r="A7285" s="553">
        <v>40845</v>
      </c>
      <c r="B7285" s="554">
        <v>1863.06</v>
      </c>
    </row>
    <row r="7286" spans="1:2" ht="16.149999999999999" customHeight="1" x14ac:dyDescent="0.25">
      <c r="A7286" s="553">
        <v>40846</v>
      </c>
      <c r="B7286" s="555">
        <v>1863.06</v>
      </c>
    </row>
    <row r="7287" spans="1:2" ht="16.149999999999999" customHeight="1" x14ac:dyDescent="0.25">
      <c r="A7287" s="553">
        <v>40847</v>
      </c>
      <c r="B7287" s="554">
        <v>1863.06</v>
      </c>
    </row>
    <row r="7288" spans="1:2" ht="16.149999999999999" customHeight="1" x14ac:dyDescent="0.25">
      <c r="A7288" s="553">
        <v>40848</v>
      </c>
      <c r="B7288" s="555">
        <v>1871.49</v>
      </c>
    </row>
    <row r="7289" spans="1:2" ht="16.149999999999999" customHeight="1" x14ac:dyDescent="0.25">
      <c r="A7289" s="553">
        <v>40849</v>
      </c>
      <c r="B7289" s="554">
        <v>1891.38</v>
      </c>
    </row>
    <row r="7290" spans="1:2" ht="16.149999999999999" customHeight="1" x14ac:dyDescent="0.25">
      <c r="A7290" s="553">
        <v>40850</v>
      </c>
      <c r="B7290" s="555">
        <v>1889.66</v>
      </c>
    </row>
    <row r="7291" spans="1:2" ht="16.149999999999999" customHeight="1" x14ac:dyDescent="0.25">
      <c r="A7291" s="553">
        <v>40851</v>
      </c>
      <c r="B7291" s="554">
        <v>1905.38</v>
      </c>
    </row>
    <row r="7292" spans="1:2" ht="16.149999999999999" customHeight="1" x14ac:dyDescent="0.25">
      <c r="A7292" s="553">
        <v>40852</v>
      </c>
      <c r="B7292" s="555">
        <v>1915.72</v>
      </c>
    </row>
    <row r="7293" spans="1:2" ht="16.149999999999999" customHeight="1" x14ac:dyDescent="0.25">
      <c r="A7293" s="553">
        <v>40853</v>
      </c>
      <c r="B7293" s="554">
        <v>1915.72</v>
      </c>
    </row>
    <row r="7294" spans="1:2" ht="16.149999999999999" customHeight="1" x14ac:dyDescent="0.25">
      <c r="A7294" s="553">
        <v>40854</v>
      </c>
      <c r="B7294" s="555">
        <v>1915.72</v>
      </c>
    </row>
    <row r="7295" spans="1:2" ht="16.149999999999999" customHeight="1" x14ac:dyDescent="0.25">
      <c r="A7295" s="553">
        <v>40855</v>
      </c>
      <c r="B7295" s="554">
        <v>1915.72</v>
      </c>
    </row>
    <row r="7296" spans="1:2" ht="16.149999999999999" customHeight="1" x14ac:dyDescent="0.25">
      <c r="A7296" s="553">
        <v>40856</v>
      </c>
      <c r="B7296" s="555">
        <v>1908.71</v>
      </c>
    </row>
    <row r="7297" spans="1:2" ht="16.149999999999999" customHeight="1" x14ac:dyDescent="0.25">
      <c r="A7297" s="553">
        <v>40857</v>
      </c>
      <c r="B7297" s="554">
        <v>1917.69</v>
      </c>
    </row>
    <row r="7298" spans="1:2" ht="16.149999999999999" customHeight="1" x14ac:dyDescent="0.25">
      <c r="A7298" s="553">
        <v>40858</v>
      </c>
      <c r="B7298" s="555">
        <v>1913.65</v>
      </c>
    </row>
    <row r="7299" spans="1:2" ht="16.149999999999999" customHeight="1" x14ac:dyDescent="0.25">
      <c r="A7299" s="553">
        <v>40859</v>
      </c>
      <c r="B7299" s="554">
        <v>1913.65</v>
      </c>
    </row>
    <row r="7300" spans="1:2" ht="16.149999999999999" customHeight="1" x14ac:dyDescent="0.25">
      <c r="A7300" s="553">
        <v>40860</v>
      </c>
      <c r="B7300" s="555">
        <v>1913.65</v>
      </c>
    </row>
    <row r="7301" spans="1:2" ht="16.149999999999999" customHeight="1" x14ac:dyDescent="0.25">
      <c r="A7301" s="553">
        <v>40861</v>
      </c>
      <c r="B7301" s="554">
        <v>1913.65</v>
      </c>
    </row>
    <row r="7302" spans="1:2" ht="16.149999999999999" customHeight="1" x14ac:dyDescent="0.25">
      <c r="A7302" s="553">
        <v>40862</v>
      </c>
      <c r="B7302" s="555">
        <v>1913.65</v>
      </c>
    </row>
    <row r="7303" spans="1:2" ht="16.149999999999999" customHeight="1" x14ac:dyDescent="0.25">
      <c r="A7303" s="553">
        <v>40863</v>
      </c>
      <c r="B7303" s="554">
        <v>1915.41</v>
      </c>
    </row>
    <row r="7304" spans="1:2" ht="16.149999999999999" customHeight="1" x14ac:dyDescent="0.25">
      <c r="A7304" s="553">
        <v>40864</v>
      </c>
      <c r="B7304" s="555">
        <v>1912.2</v>
      </c>
    </row>
    <row r="7305" spans="1:2" ht="16.149999999999999" customHeight="1" x14ac:dyDescent="0.25">
      <c r="A7305" s="553">
        <v>40865</v>
      </c>
      <c r="B7305" s="554">
        <v>1910.83</v>
      </c>
    </row>
    <row r="7306" spans="1:2" ht="16.149999999999999" customHeight="1" x14ac:dyDescent="0.25">
      <c r="A7306" s="553">
        <v>40866</v>
      </c>
      <c r="B7306" s="555">
        <v>1917.45</v>
      </c>
    </row>
    <row r="7307" spans="1:2" ht="16.149999999999999" customHeight="1" x14ac:dyDescent="0.25">
      <c r="A7307" s="553">
        <v>40867</v>
      </c>
      <c r="B7307" s="554">
        <v>1917.45</v>
      </c>
    </row>
    <row r="7308" spans="1:2" ht="16.149999999999999" customHeight="1" x14ac:dyDescent="0.25">
      <c r="A7308" s="553">
        <v>40868</v>
      </c>
      <c r="B7308" s="555">
        <v>1917.45</v>
      </c>
    </row>
    <row r="7309" spans="1:2" ht="16.149999999999999" customHeight="1" x14ac:dyDescent="0.25">
      <c r="A7309" s="553">
        <v>40869</v>
      </c>
      <c r="B7309" s="554">
        <v>1928.47</v>
      </c>
    </row>
    <row r="7310" spans="1:2" ht="16.149999999999999" customHeight="1" x14ac:dyDescent="0.25">
      <c r="A7310" s="553">
        <v>40870</v>
      </c>
      <c r="B7310" s="555">
        <v>1925.39</v>
      </c>
    </row>
    <row r="7311" spans="1:2" ht="16.149999999999999" customHeight="1" x14ac:dyDescent="0.25">
      <c r="A7311" s="553">
        <v>40871</v>
      </c>
      <c r="B7311" s="554">
        <v>1932.63</v>
      </c>
    </row>
    <row r="7312" spans="1:2" ht="16.149999999999999" customHeight="1" x14ac:dyDescent="0.25">
      <c r="A7312" s="553">
        <v>40872</v>
      </c>
      <c r="B7312" s="555">
        <v>1932.63</v>
      </c>
    </row>
    <row r="7313" spans="1:2" ht="16.149999999999999" customHeight="1" x14ac:dyDescent="0.25">
      <c r="A7313" s="553">
        <v>40873</v>
      </c>
      <c r="B7313" s="554">
        <v>1948.48</v>
      </c>
    </row>
    <row r="7314" spans="1:2" ht="16.149999999999999" customHeight="1" x14ac:dyDescent="0.25">
      <c r="A7314" s="553">
        <v>40874</v>
      </c>
      <c r="B7314" s="555">
        <v>1948.48</v>
      </c>
    </row>
    <row r="7315" spans="1:2" ht="16.149999999999999" customHeight="1" x14ac:dyDescent="0.25">
      <c r="A7315" s="553">
        <v>40875</v>
      </c>
      <c r="B7315" s="554">
        <v>1948.48</v>
      </c>
    </row>
    <row r="7316" spans="1:2" ht="16.149999999999999" customHeight="1" x14ac:dyDescent="0.25">
      <c r="A7316" s="553">
        <v>40876</v>
      </c>
      <c r="B7316" s="555">
        <v>1946.28</v>
      </c>
    </row>
    <row r="7317" spans="1:2" ht="16.149999999999999" customHeight="1" x14ac:dyDescent="0.25">
      <c r="A7317" s="553">
        <v>40877</v>
      </c>
      <c r="B7317" s="554">
        <v>1967.18</v>
      </c>
    </row>
    <row r="7318" spans="1:2" ht="16.149999999999999" customHeight="1" x14ac:dyDescent="0.25">
      <c r="A7318" s="553">
        <v>40878</v>
      </c>
      <c r="B7318" s="555">
        <v>1948.51</v>
      </c>
    </row>
    <row r="7319" spans="1:2" ht="16.149999999999999" customHeight="1" x14ac:dyDescent="0.25">
      <c r="A7319" s="553">
        <v>40879</v>
      </c>
      <c r="B7319" s="554">
        <v>1949.56</v>
      </c>
    </row>
    <row r="7320" spans="1:2" ht="16.149999999999999" customHeight="1" x14ac:dyDescent="0.25">
      <c r="A7320" s="553">
        <v>40880</v>
      </c>
      <c r="B7320" s="555">
        <v>1938.83</v>
      </c>
    </row>
    <row r="7321" spans="1:2" ht="16.149999999999999" customHeight="1" x14ac:dyDescent="0.25">
      <c r="A7321" s="553">
        <v>40881</v>
      </c>
      <c r="B7321" s="554">
        <v>1938.83</v>
      </c>
    </row>
    <row r="7322" spans="1:2" ht="16.149999999999999" customHeight="1" x14ac:dyDescent="0.25">
      <c r="A7322" s="553">
        <v>40882</v>
      </c>
      <c r="B7322" s="555">
        <v>1938.83</v>
      </c>
    </row>
    <row r="7323" spans="1:2" ht="16.149999999999999" customHeight="1" x14ac:dyDescent="0.25">
      <c r="A7323" s="553">
        <v>40883</v>
      </c>
      <c r="B7323" s="554">
        <v>1936.29</v>
      </c>
    </row>
    <row r="7324" spans="1:2" ht="16.149999999999999" customHeight="1" x14ac:dyDescent="0.25">
      <c r="A7324" s="553">
        <v>40884</v>
      </c>
      <c r="B7324" s="555">
        <v>1936.11</v>
      </c>
    </row>
    <row r="7325" spans="1:2" ht="16.149999999999999" customHeight="1" x14ac:dyDescent="0.25">
      <c r="A7325" s="553">
        <v>40885</v>
      </c>
      <c r="B7325" s="554">
        <v>1930.57</v>
      </c>
    </row>
    <row r="7326" spans="1:2" ht="16.149999999999999" customHeight="1" x14ac:dyDescent="0.25">
      <c r="A7326" s="553">
        <v>40886</v>
      </c>
      <c r="B7326" s="555">
        <v>1930.57</v>
      </c>
    </row>
    <row r="7327" spans="1:2" ht="16.149999999999999" customHeight="1" x14ac:dyDescent="0.25">
      <c r="A7327" s="553">
        <v>40887</v>
      </c>
      <c r="B7327" s="554">
        <v>1927.1</v>
      </c>
    </row>
    <row r="7328" spans="1:2" ht="16.149999999999999" customHeight="1" x14ac:dyDescent="0.25">
      <c r="A7328" s="553">
        <v>40888</v>
      </c>
      <c r="B7328" s="555">
        <v>1927.1</v>
      </c>
    </row>
    <row r="7329" spans="1:2" ht="16.149999999999999" customHeight="1" x14ac:dyDescent="0.25">
      <c r="A7329" s="553">
        <v>40889</v>
      </c>
      <c r="B7329" s="554">
        <v>1927.1</v>
      </c>
    </row>
    <row r="7330" spans="1:2" ht="16.149999999999999" customHeight="1" x14ac:dyDescent="0.25">
      <c r="A7330" s="553">
        <v>40890</v>
      </c>
      <c r="B7330" s="555">
        <v>1932.3</v>
      </c>
    </row>
    <row r="7331" spans="1:2" ht="16.149999999999999" customHeight="1" x14ac:dyDescent="0.25">
      <c r="A7331" s="553">
        <v>40891</v>
      </c>
      <c r="B7331" s="554">
        <v>1929.01</v>
      </c>
    </row>
    <row r="7332" spans="1:2" ht="16.149999999999999" customHeight="1" x14ac:dyDescent="0.25">
      <c r="A7332" s="553">
        <v>40892</v>
      </c>
      <c r="B7332" s="555">
        <v>1937.6</v>
      </c>
    </row>
    <row r="7333" spans="1:2" ht="16.149999999999999" customHeight="1" x14ac:dyDescent="0.25">
      <c r="A7333" s="553">
        <v>40893</v>
      </c>
      <c r="B7333" s="554">
        <v>1935.96</v>
      </c>
    </row>
    <row r="7334" spans="1:2" ht="16.149999999999999" customHeight="1" x14ac:dyDescent="0.25">
      <c r="A7334" s="553">
        <v>40894</v>
      </c>
      <c r="B7334" s="555">
        <v>1935.64</v>
      </c>
    </row>
    <row r="7335" spans="1:2" ht="16.149999999999999" customHeight="1" x14ac:dyDescent="0.25">
      <c r="A7335" s="553">
        <v>40895</v>
      </c>
      <c r="B7335" s="554">
        <v>1935.64</v>
      </c>
    </row>
    <row r="7336" spans="1:2" ht="16.149999999999999" customHeight="1" x14ac:dyDescent="0.25">
      <c r="A7336" s="553">
        <v>40896</v>
      </c>
      <c r="B7336" s="555">
        <v>1935.64</v>
      </c>
    </row>
    <row r="7337" spans="1:2" ht="16.149999999999999" customHeight="1" x14ac:dyDescent="0.25">
      <c r="A7337" s="553">
        <v>40897</v>
      </c>
      <c r="B7337" s="554">
        <v>1939.39</v>
      </c>
    </row>
    <row r="7338" spans="1:2" ht="16.149999999999999" customHeight="1" x14ac:dyDescent="0.25">
      <c r="A7338" s="553">
        <v>40898</v>
      </c>
      <c r="B7338" s="555">
        <v>1932.08</v>
      </c>
    </row>
    <row r="7339" spans="1:2" ht="16.149999999999999" customHeight="1" x14ac:dyDescent="0.25">
      <c r="A7339" s="553">
        <v>40899</v>
      </c>
      <c r="B7339" s="554">
        <v>1935.72</v>
      </c>
    </row>
    <row r="7340" spans="1:2" ht="16.149999999999999" customHeight="1" x14ac:dyDescent="0.25">
      <c r="A7340" s="553">
        <v>40900</v>
      </c>
      <c r="B7340" s="555">
        <v>1927.71</v>
      </c>
    </row>
    <row r="7341" spans="1:2" ht="16.149999999999999" customHeight="1" x14ac:dyDescent="0.25">
      <c r="A7341" s="553">
        <v>40901</v>
      </c>
      <c r="B7341" s="554">
        <v>1920.93</v>
      </c>
    </row>
    <row r="7342" spans="1:2" ht="16.149999999999999" customHeight="1" x14ac:dyDescent="0.25">
      <c r="A7342" s="553">
        <v>40902</v>
      </c>
      <c r="B7342" s="555">
        <v>1920.93</v>
      </c>
    </row>
    <row r="7343" spans="1:2" ht="16.149999999999999" customHeight="1" x14ac:dyDescent="0.25">
      <c r="A7343" s="553">
        <v>40903</v>
      </c>
      <c r="B7343" s="554">
        <v>1920.93</v>
      </c>
    </row>
    <row r="7344" spans="1:2" ht="16.149999999999999" customHeight="1" x14ac:dyDescent="0.25">
      <c r="A7344" s="553">
        <v>40904</v>
      </c>
      <c r="B7344" s="555">
        <v>1920.93</v>
      </c>
    </row>
    <row r="7345" spans="1:2" ht="16.149999999999999" customHeight="1" x14ac:dyDescent="0.25">
      <c r="A7345" s="553">
        <v>40905</v>
      </c>
      <c r="B7345" s="554">
        <v>1920.16</v>
      </c>
    </row>
    <row r="7346" spans="1:2" ht="16.149999999999999" customHeight="1" x14ac:dyDescent="0.25">
      <c r="A7346" s="553">
        <v>40906</v>
      </c>
      <c r="B7346" s="555">
        <v>1938.52</v>
      </c>
    </row>
    <row r="7347" spans="1:2" ht="16.149999999999999" customHeight="1" x14ac:dyDescent="0.25">
      <c r="A7347" s="553">
        <v>40907</v>
      </c>
      <c r="B7347" s="554">
        <v>1942.7</v>
      </c>
    </row>
    <row r="7348" spans="1:2" ht="16.149999999999999" customHeight="1" x14ac:dyDescent="0.25">
      <c r="A7348" s="553">
        <v>40908</v>
      </c>
      <c r="B7348" s="555">
        <v>1942.7</v>
      </c>
    </row>
    <row r="7349" spans="1:2" ht="16.149999999999999" customHeight="1" x14ac:dyDescent="0.25">
      <c r="A7349" s="553">
        <v>40909</v>
      </c>
      <c r="B7349" s="554">
        <v>1942.7</v>
      </c>
    </row>
    <row r="7350" spans="1:2" ht="16.149999999999999" customHeight="1" x14ac:dyDescent="0.25">
      <c r="A7350" s="553">
        <v>40910</v>
      </c>
      <c r="B7350" s="555">
        <v>1942.7</v>
      </c>
    </row>
    <row r="7351" spans="1:2" ht="16.149999999999999" customHeight="1" x14ac:dyDescent="0.25">
      <c r="A7351" s="553">
        <v>40911</v>
      </c>
      <c r="B7351" s="554">
        <v>1942.7</v>
      </c>
    </row>
    <row r="7352" spans="1:2" ht="16.149999999999999" customHeight="1" x14ac:dyDescent="0.25">
      <c r="A7352" s="553">
        <v>40912</v>
      </c>
      <c r="B7352" s="555">
        <v>1915.02</v>
      </c>
    </row>
    <row r="7353" spans="1:2" ht="16.149999999999999" customHeight="1" x14ac:dyDescent="0.25">
      <c r="A7353" s="553">
        <v>40913</v>
      </c>
      <c r="B7353" s="554">
        <v>1898.24</v>
      </c>
    </row>
    <row r="7354" spans="1:2" ht="16.149999999999999" customHeight="1" x14ac:dyDescent="0.25">
      <c r="A7354" s="553">
        <v>40914</v>
      </c>
      <c r="B7354" s="555">
        <v>1884.44</v>
      </c>
    </row>
    <row r="7355" spans="1:2" ht="16.149999999999999" customHeight="1" x14ac:dyDescent="0.25">
      <c r="A7355" s="553">
        <v>40915</v>
      </c>
      <c r="B7355" s="554">
        <v>1884.47</v>
      </c>
    </row>
    <row r="7356" spans="1:2" ht="16.149999999999999" customHeight="1" x14ac:dyDescent="0.25">
      <c r="A7356" s="553">
        <v>40916</v>
      </c>
      <c r="B7356" s="555">
        <v>1884.47</v>
      </c>
    </row>
    <row r="7357" spans="1:2" ht="16.149999999999999" customHeight="1" x14ac:dyDescent="0.25">
      <c r="A7357" s="553">
        <v>40917</v>
      </c>
      <c r="B7357" s="554">
        <v>1884.47</v>
      </c>
    </row>
    <row r="7358" spans="1:2" ht="16.149999999999999" customHeight="1" x14ac:dyDescent="0.25">
      <c r="A7358" s="553">
        <v>40918</v>
      </c>
      <c r="B7358" s="555">
        <v>1884.47</v>
      </c>
    </row>
    <row r="7359" spans="1:2" ht="16.149999999999999" customHeight="1" x14ac:dyDescent="0.25">
      <c r="A7359" s="553">
        <v>40919</v>
      </c>
      <c r="B7359" s="554">
        <v>1865.07</v>
      </c>
    </row>
    <row r="7360" spans="1:2" ht="16.149999999999999" customHeight="1" x14ac:dyDescent="0.25">
      <c r="A7360" s="553">
        <v>40920</v>
      </c>
      <c r="B7360" s="555">
        <v>1854.17</v>
      </c>
    </row>
    <row r="7361" spans="1:2" ht="16.149999999999999" customHeight="1" x14ac:dyDescent="0.25">
      <c r="A7361" s="553">
        <v>40921</v>
      </c>
      <c r="B7361" s="554">
        <v>1842.47</v>
      </c>
    </row>
    <row r="7362" spans="1:2" ht="16.149999999999999" customHeight="1" x14ac:dyDescent="0.25">
      <c r="A7362" s="553">
        <v>40922</v>
      </c>
      <c r="B7362" s="555">
        <v>1841.31</v>
      </c>
    </row>
    <row r="7363" spans="1:2" ht="16.149999999999999" customHeight="1" x14ac:dyDescent="0.25">
      <c r="A7363" s="553">
        <v>40923</v>
      </c>
      <c r="B7363" s="554">
        <v>1841.31</v>
      </c>
    </row>
    <row r="7364" spans="1:2" ht="16.149999999999999" customHeight="1" x14ac:dyDescent="0.25">
      <c r="A7364" s="553">
        <v>40924</v>
      </c>
      <c r="B7364" s="555">
        <v>1841.31</v>
      </c>
    </row>
    <row r="7365" spans="1:2" ht="16.149999999999999" customHeight="1" x14ac:dyDescent="0.25">
      <c r="A7365" s="553">
        <v>40925</v>
      </c>
      <c r="B7365" s="554">
        <v>1841.31</v>
      </c>
    </row>
    <row r="7366" spans="1:2" ht="16.149999999999999" customHeight="1" x14ac:dyDescent="0.25">
      <c r="A7366" s="553">
        <v>40926</v>
      </c>
      <c r="B7366" s="555">
        <v>1836.34</v>
      </c>
    </row>
    <row r="7367" spans="1:2" ht="16.149999999999999" customHeight="1" x14ac:dyDescent="0.25">
      <c r="A7367" s="553">
        <v>40927</v>
      </c>
      <c r="B7367" s="554">
        <v>1827.24</v>
      </c>
    </row>
    <row r="7368" spans="1:2" ht="16.149999999999999" customHeight="1" x14ac:dyDescent="0.25">
      <c r="A7368" s="553">
        <v>40928</v>
      </c>
      <c r="B7368" s="555">
        <v>1821.86</v>
      </c>
    </row>
    <row r="7369" spans="1:2" ht="16.149999999999999" customHeight="1" x14ac:dyDescent="0.25">
      <c r="A7369" s="553">
        <v>40929</v>
      </c>
      <c r="B7369" s="554">
        <v>1828.75</v>
      </c>
    </row>
    <row r="7370" spans="1:2" ht="16.149999999999999" customHeight="1" x14ac:dyDescent="0.25">
      <c r="A7370" s="553">
        <v>40930</v>
      </c>
      <c r="B7370" s="555">
        <v>1828.75</v>
      </c>
    </row>
    <row r="7371" spans="1:2" ht="16.149999999999999" customHeight="1" x14ac:dyDescent="0.25">
      <c r="A7371" s="553">
        <v>40931</v>
      </c>
      <c r="B7371" s="554">
        <v>1828.75</v>
      </c>
    </row>
    <row r="7372" spans="1:2" ht="16.149999999999999" customHeight="1" x14ac:dyDescent="0.25">
      <c r="A7372" s="553">
        <v>40932</v>
      </c>
      <c r="B7372" s="555">
        <v>1811.55</v>
      </c>
    </row>
    <row r="7373" spans="1:2" ht="16.149999999999999" customHeight="1" x14ac:dyDescent="0.25">
      <c r="A7373" s="553">
        <v>40933</v>
      </c>
      <c r="B7373" s="554">
        <v>1814.58</v>
      </c>
    </row>
    <row r="7374" spans="1:2" ht="16.149999999999999" customHeight="1" x14ac:dyDescent="0.25">
      <c r="A7374" s="553">
        <v>40934</v>
      </c>
      <c r="B7374" s="555">
        <v>1814.69</v>
      </c>
    </row>
    <row r="7375" spans="1:2" ht="16.149999999999999" customHeight="1" x14ac:dyDescent="0.25">
      <c r="A7375" s="553">
        <v>40935</v>
      </c>
      <c r="B7375" s="554">
        <v>1801.88</v>
      </c>
    </row>
    <row r="7376" spans="1:2" ht="16.149999999999999" customHeight="1" x14ac:dyDescent="0.25">
      <c r="A7376" s="553">
        <v>40936</v>
      </c>
      <c r="B7376" s="555">
        <v>1810.55</v>
      </c>
    </row>
    <row r="7377" spans="1:2" ht="16.149999999999999" customHeight="1" x14ac:dyDescent="0.25">
      <c r="A7377" s="553">
        <v>40937</v>
      </c>
      <c r="B7377" s="554">
        <v>1810.55</v>
      </c>
    </row>
    <row r="7378" spans="1:2" ht="16.149999999999999" customHeight="1" x14ac:dyDescent="0.25">
      <c r="A7378" s="553">
        <v>40938</v>
      </c>
      <c r="B7378" s="555">
        <v>1810.55</v>
      </c>
    </row>
    <row r="7379" spans="1:2" ht="16.149999999999999" customHeight="1" x14ac:dyDescent="0.25">
      <c r="A7379" s="553">
        <v>40939</v>
      </c>
      <c r="B7379" s="554">
        <v>1815.08</v>
      </c>
    </row>
    <row r="7380" spans="1:2" ht="16.149999999999999" customHeight="1" x14ac:dyDescent="0.25">
      <c r="A7380" s="553">
        <v>40940</v>
      </c>
      <c r="B7380" s="555">
        <v>1805.98</v>
      </c>
    </row>
    <row r="7381" spans="1:2" ht="16.149999999999999" customHeight="1" x14ac:dyDescent="0.25">
      <c r="A7381" s="553">
        <v>40941</v>
      </c>
      <c r="B7381" s="554">
        <v>1797.68</v>
      </c>
    </row>
    <row r="7382" spans="1:2" ht="16.149999999999999" customHeight="1" x14ac:dyDescent="0.25">
      <c r="A7382" s="553">
        <v>40942</v>
      </c>
      <c r="B7382" s="555">
        <v>1795.55</v>
      </c>
    </row>
    <row r="7383" spans="1:2" ht="16.149999999999999" customHeight="1" x14ac:dyDescent="0.25">
      <c r="A7383" s="553">
        <v>40943</v>
      </c>
      <c r="B7383" s="554">
        <v>1784.77</v>
      </c>
    </row>
    <row r="7384" spans="1:2" ht="16.149999999999999" customHeight="1" x14ac:dyDescent="0.25">
      <c r="A7384" s="553">
        <v>40944</v>
      </c>
      <c r="B7384" s="555">
        <v>1784.77</v>
      </c>
    </row>
    <row r="7385" spans="1:2" ht="16.149999999999999" customHeight="1" x14ac:dyDescent="0.25">
      <c r="A7385" s="553">
        <v>40945</v>
      </c>
      <c r="B7385" s="554">
        <v>1784.77</v>
      </c>
    </row>
    <row r="7386" spans="1:2" ht="16.149999999999999" customHeight="1" x14ac:dyDescent="0.25">
      <c r="A7386" s="553">
        <v>40946</v>
      </c>
      <c r="B7386" s="555">
        <v>1787.96</v>
      </c>
    </row>
    <row r="7387" spans="1:2" ht="16.149999999999999" customHeight="1" x14ac:dyDescent="0.25">
      <c r="A7387" s="553">
        <v>40947</v>
      </c>
      <c r="B7387" s="554">
        <v>1783.34</v>
      </c>
    </row>
    <row r="7388" spans="1:2" ht="16.149999999999999" customHeight="1" x14ac:dyDescent="0.25">
      <c r="A7388" s="553">
        <v>40948</v>
      </c>
      <c r="B7388" s="555">
        <v>1778.9</v>
      </c>
    </row>
    <row r="7389" spans="1:2" ht="16.149999999999999" customHeight="1" x14ac:dyDescent="0.25">
      <c r="A7389" s="553">
        <v>40949</v>
      </c>
      <c r="B7389" s="554">
        <v>1774.96</v>
      </c>
    </row>
    <row r="7390" spans="1:2" ht="16.149999999999999" customHeight="1" x14ac:dyDescent="0.25">
      <c r="A7390" s="553">
        <v>40950</v>
      </c>
      <c r="B7390" s="555">
        <v>1785.59</v>
      </c>
    </row>
    <row r="7391" spans="1:2" ht="16.149999999999999" customHeight="1" x14ac:dyDescent="0.25">
      <c r="A7391" s="553">
        <v>40951</v>
      </c>
      <c r="B7391" s="554">
        <v>1785.59</v>
      </c>
    </row>
    <row r="7392" spans="1:2" ht="16.149999999999999" customHeight="1" x14ac:dyDescent="0.25">
      <c r="A7392" s="553">
        <v>40952</v>
      </c>
      <c r="B7392" s="555">
        <v>1785.59</v>
      </c>
    </row>
    <row r="7393" spans="1:2" ht="16.149999999999999" customHeight="1" x14ac:dyDescent="0.25">
      <c r="A7393" s="553">
        <v>40953</v>
      </c>
      <c r="B7393" s="554">
        <v>1778.12</v>
      </c>
    </row>
    <row r="7394" spans="1:2" ht="16.149999999999999" customHeight="1" x14ac:dyDescent="0.25">
      <c r="A7394" s="553">
        <v>40954</v>
      </c>
      <c r="B7394" s="555">
        <v>1785.24</v>
      </c>
    </row>
    <row r="7395" spans="1:2" ht="16.149999999999999" customHeight="1" x14ac:dyDescent="0.25">
      <c r="A7395" s="553">
        <v>40955</v>
      </c>
      <c r="B7395" s="554">
        <v>1791.29</v>
      </c>
    </row>
    <row r="7396" spans="1:2" ht="16.149999999999999" customHeight="1" x14ac:dyDescent="0.25">
      <c r="A7396" s="553">
        <v>40956</v>
      </c>
      <c r="B7396" s="555">
        <v>1792.92</v>
      </c>
    </row>
    <row r="7397" spans="1:2" ht="16.149999999999999" customHeight="1" x14ac:dyDescent="0.25">
      <c r="A7397" s="553">
        <v>40957</v>
      </c>
      <c r="B7397" s="554">
        <v>1779.81</v>
      </c>
    </row>
    <row r="7398" spans="1:2" ht="16.149999999999999" customHeight="1" x14ac:dyDescent="0.25">
      <c r="A7398" s="553">
        <v>40958</v>
      </c>
      <c r="B7398" s="555">
        <v>1779.81</v>
      </c>
    </row>
    <row r="7399" spans="1:2" ht="16.149999999999999" customHeight="1" x14ac:dyDescent="0.25">
      <c r="A7399" s="553">
        <v>40959</v>
      </c>
      <c r="B7399" s="554">
        <v>1779.81</v>
      </c>
    </row>
    <row r="7400" spans="1:2" ht="16.149999999999999" customHeight="1" x14ac:dyDescent="0.25">
      <c r="A7400" s="553">
        <v>40960</v>
      </c>
      <c r="B7400" s="555">
        <v>1779.81</v>
      </c>
    </row>
    <row r="7401" spans="1:2" ht="16.149999999999999" customHeight="1" x14ac:dyDescent="0.25">
      <c r="A7401" s="553">
        <v>40961</v>
      </c>
      <c r="B7401" s="554">
        <v>1777.59</v>
      </c>
    </row>
    <row r="7402" spans="1:2" ht="16.149999999999999" customHeight="1" x14ac:dyDescent="0.25">
      <c r="A7402" s="553">
        <v>40962</v>
      </c>
      <c r="B7402" s="555">
        <v>1781.57</v>
      </c>
    </row>
    <row r="7403" spans="1:2" ht="16.149999999999999" customHeight="1" x14ac:dyDescent="0.25">
      <c r="A7403" s="553">
        <v>40963</v>
      </c>
      <c r="B7403" s="554">
        <v>1776.11</v>
      </c>
    </row>
    <row r="7404" spans="1:2" ht="16.149999999999999" customHeight="1" x14ac:dyDescent="0.25">
      <c r="A7404" s="553">
        <v>40964</v>
      </c>
      <c r="B7404" s="555">
        <v>1772.42</v>
      </c>
    </row>
    <row r="7405" spans="1:2" ht="16.149999999999999" customHeight="1" x14ac:dyDescent="0.25">
      <c r="A7405" s="553">
        <v>40965</v>
      </c>
      <c r="B7405" s="554">
        <v>1772.42</v>
      </c>
    </row>
    <row r="7406" spans="1:2" ht="16.149999999999999" customHeight="1" x14ac:dyDescent="0.25">
      <c r="A7406" s="553">
        <v>40966</v>
      </c>
      <c r="B7406" s="555">
        <v>1772.42</v>
      </c>
    </row>
    <row r="7407" spans="1:2" ht="16.149999999999999" customHeight="1" x14ac:dyDescent="0.25">
      <c r="A7407" s="553">
        <v>40967</v>
      </c>
      <c r="B7407" s="554">
        <v>1777.27</v>
      </c>
    </row>
    <row r="7408" spans="1:2" ht="16.149999999999999" customHeight="1" x14ac:dyDescent="0.25">
      <c r="A7408" s="553">
        <v>40968</v>
      </c>
      <c r="B7408" s="555">
        <v>1767.83</v>
      </c>
    </row>
    <row r="7409" spans="1:2" ht="16.149999999999999" customHeight="1" x14ac:dyDescent="0.25">
      <c r="A7409" s="553">
        <v>40969</v>
      </c>
      <c r="B7409" s="554">
        <v>1766.85</v>
      </c>
    </row>
    <row r="7410" spans="1:2" ht="16.149999999999999" customHeight="1" x14ac:dyDescent="0.25">
      <c r="A7410" s="553">
        <v>40970</v>
      </c>
      <c r="B7410" s="555">
        <v>1770.7</v>
      </c>
    </row>
    <row r="7411" spans="1:2" ht="16.149999999999999" customHeight="1" x14ac:dyDescent="0.25">
      <c r="A7411" s="553">
        <v>40971</v>
      </c>
      <c r="B7411" s="554">
        <v>1775.69</v>
      </c>
    </row>
    <row r="7412" spans="1:2" ht="16.149999999999999" customHeight="1" x14ac:dyDescent="0.25">
      <c r="A7412" s="553">
        <v>40972</v>
      </c>
      <c r="B7412" s="555">
        <v>1775.69</v>
      </c>
    </row>
    <row r="7413" spans="1:2" ht="16.149999999999999" customHeight="1" x14ac:dyDescent="0.25">
      <c r="A7413" s="553">
        <v>40973</v>
      </c>
      <c r="B7413" s="554">
        <v>1775.69</v>
      </c>
    </row>
    <row r="7414" spans="1:2" ht="16.149999999999999" customHeight="1" x14ac:dyDescent="0.25">
      <c r="A7414" s="553">
        <v>40974</v>
      </c>
      <c r="B7414" s="555">
        <v>1774.03</v>
      </c>
    </row>
    <row r="7415" spans="1:2" ht="16.149999999999999" customHeight="1" x14ac:dyDescent="0.25">
      <c r="A7415" s="553">
        <v>40975</v>
      </c>
      <c r="B7415" s="554">
        <v>1779.32</v>
      </c>
    </row>
    <row r="7416" spans="1:2" ht="16.149999999999999" customHeight="1" x14ac:dyDescent="0.25">
      <c r="A7416" s="553">
        <v>40976</v>
      </c>
      <c r="B7416" s="555">
        <v>1773.88</v>
      </c>
    </row>
    <row r="7417" spans="1:2" ht="16.149999999999999" customHeight="1" x14ac:dyDescent="0.25">
      <c r="A7417" s="553">
        <v>40977</v>
      </c>
      <c r="B7417" s="554">
        <v>1765.06</v>
      </c>
    </row>
    <row r="7418" spans="1:2" ht="16.149999999999999" customHeight="1" x14ac:dyDescent="0.25">
      <c r="A7418" s="553">
        <v>40978</v>
      </c>
      <c r="B7418" s="555">
        <v>1762.08</v>
      </c>
    </row>
    <row r="7419" spans="1:2" ht="16.149999999999999" customHeight="1" x14ac:dyDescent="0.25">
      <c r="A7419" s="553">
        <v>40979</v>
      </c>
      <c r="B7419" s="554">
        <v>1762.08</v>
      </c>
    </row>
    <row r="7420" spans="1:2" ht="16.149999999999999" customHeight="1" x14ac:dyDescent="0.25">
      <c r="A7420" s="553">
        <v>40980</v>
      </c>
      <c r="B7420" s="555">
        <v>1762.08</v>
      </c>
    </row>
    <row r="7421" spans="1:2" ht="16.149999999999999" customHeight="1" x14ac:dyDescent="0.25">
      <c r="A7421" s="553">
        <v>40981</v>
      </c>
      <c r="B7421" s="554">
        <v>1766.1</v>
      </c>
    </row>
    <row r="7422" spans="1:2" ht="16.149999999999999" customHeight="1" x14ac:dyDescent="0.25">
      <c r="A7422" s="553">
        <v>40982</v>
      </c>
      <c r="B7422" s="555">
        <v>1760.77</v>
      </c>
    </row>
    <row r="7423" spans="1:2" ht="16.149999999999999" customHeight="1" x14ac:dyDescent="0.25">
      <c r="A7423" s="553">
        <v>40983</v>
      </c>
      <c r="B7423" s="554">
        <v>1761.04</v>
      </c>
    </row>
    <row r="7424" spans="1:2" ht="16.149999999999999" customHeight="1" x14ac:dyDescent="0.25">
      <c r="A7424" s="553">
        <v>40984</v>
      </c>
      <c r="B7424" s="555">
        <v>1761.02</v>
      </c>
    </row>
    <row r="7425" spans="1:2" ht="16.149999999999999" customHeight="1" x14ac:dyDescent="0.25">
      <c r="A7425" s="553">
        <v>40985</v>
      </c>
      <c r="B7425" s="554">
        <v>1758.38</v>
      </c>
    </row>
    <row r="7426" spans="1:2" ht="16.149999999999999" customHeight="1" x14ac:dyDescent="0.25">
      <c r="A7426" s="553">
        <v>40986</v>
      </c>
      <c r="B7426" s="555">
        <v>1758.38</v>
      </c>
    </row>
    <row r="7427" spans="1:2" ht="16.149999999999999" customHeight="1" x14ac:dyDescent="0.25">
      <c r="A7427" s="553">
        <v>40987</v>
      </c>
      <c r="B7427" s="554">
        <v>1758.38</v>
      </c>
    </row>
    <row r="7428" spans="1:2" ht="16.149999999999999" customHeight="1" x14ac:dyDescent="0.25">
      <c r="A7428" s="553">
        <v>40988</v>
      </c>
      <c r="B7428" s="555">
        <v>1758.38</v>
      </c>
    </row>
    <row r="7429" spans="1:2" ht="16.149999999999999" customHeight="1" x14ac:dyDescent="0.25">
      <c r="A7429" s="553">
        <v>40989</v>
      </c>
      <c r="B7429" s="554">
        <v>1759.78</v>
      </c>
    </row>
    <row r="7430" spans="1:2" ht="16.149999999999999" customHeight="1" x14ac:dyDescent="0.25">
      <c r="A7430" s="553">
        <v>40990</v>
      </c>
      <c r="B7430" s="555">
        <v>1758.03</v>
      </c>
    </row>
    <row r="7431" spans="1:2" ht="16.149999999999999" customHeight="1" x14ac:dyDescent="0.25">
      <c r="A7431" s="553">
        <v>40991</v>
      </c>
      <c r="B7431" s="554">
        <v>1761.87</v>
      </c>
    </row>
    <row r="7432" spans="1:2" ht="16.149999999999999" customHeight="1" x14ac:dyDescent="0.25">
      <c r="A7432" s="553">
        <v>40992</v>
      </c>
      <c r="B7432" s="555">
        <v>1760.17</v>
      </c>
    </row>
    <row r="7433" spans="1:2" ht="16.149999999999999" customHeight="1" x14ac:dyDescent="0.25">
      <c r="A7433" s="553">
        <v>40993</v>
      </c>
      <c r="B7433" s="554">
        <v>1760.17</v>
      </c>
    </row>
    <row r="7434" spans="1:2" ht="16.149999999999999" customHeight="1" x14ac:dyDescent="0.25">
      <c r="A7434" s="553">
        <v>40994</v>
      </c>
      <c r="B7434" s="555">
        <v>1760.17</v>
      </c>
    </row>
    <row r="7435" spans="1:2" ht="16.149999999999999" customHeight="1" x14ac:dyDescent="0.25">
      <c r="A7435" s="553">
        <v>40995</v>
      </c>
      <c r="B7435" s="554">
        <v>1759.58</v>
      </c>
    </row>
    <row r="7436" spans="1:2" ht="16.149999999999999" customHeight="1" x14ac:dyDescent="0.25">
      <c r="A7436" s="553">
        <v>40996</v>
      </c>
      <c r="B7436" s="555">
        <v>1762.93</v>
      </c>
    </row>
    <row r="7437" spans="1:2" ht="16.149999999999999" customHeight="1" x14ac:dyDescent="0.25">
      <c r="A7437" s="553">
        <v>40997</v>
      </c>
      <c r="B7437" s="554">
        <v>1771.25</v>
      </c>
    </row>
    <row r="7438" spans="1:2" ht="16.149999999999999" customHeight="1" x14ac:dyDescent="0.25">
      <c r="A7438" s="553">
        <v>40998</v>
      </c>
      <c r="B7438" s="555">
        <v>1784.66</v>
      </c>
    </row>
    <row r="7439" spans="1:2" ht="16.149999999999999" customHeight="1" x14ac:dyDescent="0.25">
      <c r="A7439" s="553">
        <v>40999</v>
      </c>
      <c r="B7439" s="554">
        <v>1792.07</v>
      </c>
    </row>
    <row r="7440" spans="1:2" ht="16.149999999999999" customHeight="1" x14ac:dyDescent="0.25">
      <c r="A7440" s="553">
        <v>41000</v>
      </c>
      <c r="B7440" s="555">
        <v>1792.07</v>
      </c>
    </row>
    <row r="7441" spans="1:2" ht="16.149999999999999" customHeight="1" x14ac:dyDescent="0.25">
      <c r="A7441" s="553">
        <v>41001</v>
      </c>
      <c r="B7441" s="554">
        <v>1792.07</v>
      </c>
    </row>
    <row r="7442" spans="1:2" ht="16.149999999999999" customHeight="1" x14ac:dyDescent="0.25">
      <c r="A7442" s="553">
        <v>41002</v>
      </c>
      <c r="B7442" s="555">
        <v>1779.13</v>
      </c>
    </row>
    <row r="7443" spans="1:2" ht="16.149999999999999" customHeight="1" x14ac:dyDescent="0.25">
      <c r="A7443" s="553">
        <v>41003</v>
      </c>
      <c r="B7443" s="554">
        <v>1767.84</v>
      </c>
    </row>
    <row r="7444" spans="1:2" ht="16.149999999999999" customHeight="1" x14ac:dyDescent="0.25">
      <c r="A7444" s="553">
        <v>41004</v>
      </c>
      <c r="B7444" s="555">
        <v>1772.58</v>
      </c>
    </row>
    <row r="7445" spans="1:2" ht="16.149999999999999" customHeight="1" x14ac:dyDescent="0.25">
      <c r="A7445" s="553">
        <v>41005</v>
      </c>
      <c r="B7445" s="554">
        <v>1772.58</v>
      </c>
    </row>
    <row r="7446" spans="1:2" ht="16.149999999999999" customHeight="1" x14ac:dyDescent="0.25">
      <c r="A7446" s="553">
        <v>41006</v>
      </c>
      <c r="B7446" s="555">
        <v>1772.58</v>
      </c>
    </row>
    <row r="7447" spans="1:2" ht="16.149999999999999" customHeight="1" x14ac:dyDescent="0.25">
      <c r="A7447" s="553">
        <v>41007</v>
      </c>
      <c r="B7447" s="554">
        <v>1772.58</v>
      </c>
    </row>
    <row r="7448" spans="1:2" ht="16.149999999999999" customHeight="1" x14ac:dyDescent="0.25">
      <c r="A7448" s="553">
        <v>41008</v>
      </c>
      <c r="B7448" s="555">
        <v>1772.58</v>
      </c>
    </row>
    <row r="7449" spans="1:2" ht="16.149999999999999" customHeight="1" x14ac:dyDescent="0.25">
      <c r="A7449" s="553">
        <v>41009</v>
      </c>
      <c r="B7449" s="554">
        <v>1779.53</v>
      </c>
    </row>
    <row r="7450" spans="1:2" ht="16.149999999999999" customHeight="1" x14ac:dyDescent="0.25">
      <c r="A7450" s="553">
        <v>41010</v>
      </c>
      <c r="B7450" s="555">
        <v>1793.3</v>
      </c>
    </row>
    <row r="7451" spans="1:2" ht="16.149999999999999" customHeight="1" x14ac:dyDescent="0.25">
      <c r="A7451" s="553">
        <v>41011</v>
      </c>
      <c r="B7451" s="554">
        <v>1787.66</v>
      </c>
    </row>
    <row r="7452" spans="1:2" ht="16.149999999999999" customHeight="1" x14ac:dyDescent="0.25">
      <c r="A7452" s="553">
        <v>41012</v>
      </c>
      <c r="B7452" s="555">
        <v>1778.78</v>
      </c>
    </row>
    <row r="7453" spans="1:2" ht="16.149999999999999" customHeight="1" x14ac:dyDescent="0.25">
      <c r="A7453" s="553">
        <v>41013</v>
      </c>
      <c r="B7453" s="554">
        <v>1777.12</v>
      </c>
    </row>
    <row r="7454" spans="1:2" ht="16.149999999999999" customHeight="1" x14ac:dyDescent="0.25">
      <c r="A7454" s="553">
        <v>41014</v>
      </c>
      <c r="B7454" s="555">
        <v>1777.12</v>
      </c>
    </row>
    <row r="7455" spans="1:2" ht="16.149999999999999" customHeight="1" x14ac:dyDescent="0.25">
      <c r="A7455" s="553">
        <v>41015</v>
      </c>
      <c r="B7455" s="554">
        <v>1777.12</v>
      </c>
    </row>
    <row r="7456" spans="1:2" ht="16.149999999999999" customHeight="1" x14ac:dyDescent="0.25">
      <c r="A7456" s="553">
        <v>41016</v>
      </c>
      <c r="B7456" s="555">
        <v>1775.67</v>
      </c>
    </row>
    <row r="7457" spans="1:2" ht="16.149999999999999" customHeight="1" x14ac:dyDescent="0.25">
      <c r="A7457" s="553">
        <v>41017</v>
      </c>
      <c r="B7457" s="554">
        <v>1769.07</v>
      </c>
    </row>
    <row r="7458" spans="1:2" ht="16.149999999999999" customHeight="1" x14ac:dyDescent="0.25">
      <c r="A7458" s="553">
        <v>41018</v>
      </c>
      <c r="B7458" s="555">
        <v>1774.21</v>
      </c>
    </row>
    <row r="7459" spans="1:2" ht="16.149999999999999" customHeight="1" x14ac:dyDescent="0.25">
      <c r="A7459" s="553">
        <v>41019</v>
      </c>
      <c r="B7459" s="554">
        <v>1776.06</v>
      </c>
    </row>
    <row r="7460" spans="1:2" ht="16.149999999999999" customHeight="1" x14ac:dyDescent="0.25">
      <c r="A7460" s="553">
        <v>41020</v>
      </c>
      <c r="B7460" s="555">
        <v>1771.13</v>
      </c>
    </row>
    <row r="7461" spans="1:2" ht="16.149999999999999" customHeight="1" x14ac:dyDescent="0.25">
      <c r="A7461" s="553">
        <v>41021</v>
      </c>
      <c r="B7461" s="554">
        <v>1771.13</v>
      </c>
    </row>
    <row r="7462" spans="1:2" ht="16.149999999999999" customHeight="1" x14ac:dyDescent="0.25">
      <c r="A7462" s="553">
        <v>41022</v>
      </c>
      <c r="B7462" s="555">
        <v>1771.13</v>
      </c>
    </row>
    <row r="7463" spans="1:2" ht="16.149999999999999" customHeight="1" x14ac:dyDescent="0.25">
      <c r="A7463" s="553">
        <v>41023</v>
      </c>
      <c r="B7463" s="554">
        <v>1774.44</v>
      </c>
    </row>
    <row r="7464" spans="1:2" ht="16.149999999999999" customHeight="1" x14ac:dyDescent="0.25">
      <c r="A7464" s="553">
        <v>41024</v>
      </c>
      <c r="B7464" s="555">
        <v>1767.91</v>
      </c>
    </row>
    <row r="7465" spans="1:2" ht="16.149999999999999" customHeight="1" x14ac:dyDescent="0.25">
      <c r="A7465" s="553">
        <v>41025</v>
      </c>
      <c r="B7465" s="554">
        <v>1763.85</v>
      </c>
    </row>
    <row r="7466" spans="1:2" ht="16.149999999999999" customHeight="1" x14ac:dyDescent="0.25">
      <c r="A7466" s="553">
        <v>41026</v>
      </c>
      <c r="B7466" s="555">
        <v>1764.63</v>
      </c>
    </row>
    <row r="7467" spans="1:2" ht="16.149999999999999" customHeight="1" x14ac:dyDescent="0.25">
      <c r="A7467" s="553">
        <v>41027</v>
      </c>
      <c r="B7467" s="554">
        <v>1761.2</v>
      </c>
    </row>
    <row r="7468" spans="1:2" ht="16.149999999999999" customHeight="1" x14ac:dyDescent="0.25">
      <c r="A7468" s="553">
        <v>41028</v>
      </c>
      <c r="B7468" s="555">
        <v>1761.2</v>
      </c>
    </row>
    <row r="7469" spans="1:2" ht="16.149999999999999" customHeight="1" x14ac:dyDescent="0.25">
      <c r="A7469" s="553">
        <v>41029</v>
      </c>
      <c r="B7469" s="554">
        <v>1761.2</v>
      </c>
    </row>
    <row r="7470" spans="1:2" ht="16.149999999999999" customHeight="1" x14ac:dyDescent="0.25">
      <c r="A7470" s="553">
        <v>41030</v>
      </c>
      <c r="B7470" s="555">
        <v>1764</v>
      </c>
    </row>
    <row r="7471" spans="1:2" ht="16.149999999999999" customHeight="1" x14ac:dyDescent="0.25">
      <c r="A7471" s="553">
        <v>41031</v>
      </c>
      <c r="B7471" s="554">
        <v>1764</v>
      </c>
    </row>
    <row r="7472" spans="1:2" ht="16.149999999999999" customHeight="1" x14ac:dyDescent="0.25">
      <c r="A7472" s="553">
        <v>41032</v>
      </c>
      <c r="B7472" s="555">
        <v>1760.12</v>
      </c>
    </row>
    <row r="7473" spans="1:2" ht="16.149999999999999" customHeight="1" x14ac:dyDescent="0.25">
      <c r="A7473" s="553">
        <v>41033</v>
      </c>
      <c r="B7473" s="554">
        <v>1754.89</v>
      </c>
    </row>
    <row r="7474" spans="1:2" ht="16.149999999999999" customHeight="1" x14ac:dyDescent="0.25">
      <c r="A7474" s="553">
        <v>41034</v>
      </c>
      <c r="B7474" s="555">
        <v>1757.24</v>
      </c>
    </row>
    <row r="7475" spans="1:2" ht="16.149999999999999" customHeight="1" x14ac:dyDescent="0.25">
      <c r="A7475" s="553">
        <v>41035</v>
      </c>
      <c r="B7475" s="554">
        <v>1757.24</v>
      </c>
    </row>
    <row r="7476" spans="1:2" ht="16.149999999999999" customHeight="1" x14ac:dyDescent="0.25">
      <c r="A7476" s="553">
        <v>41036</v>
      </c>
      <c r="B7476" s="555">
        <v>1757.24</v>
      </c>
    </row>
    <row r="7477" spans="1:2" ht="16.149999999999999" customHeight="1" x14ac:dyDescent="0.25">
      <c r="A7477" s="553">
        <v>41037</v>
      </c>
      <c r="B7477" s="554">
        <v>1759.12</v>
      </c>
    </row>
    <row r="7478" spans="1:2" ht="16.149999999999999" customHeight="1" x14ac:dyDescent="0.25">
      <c r="A7478" s="553">
        <v>41038</v>
      </c>
      <c r="B7478" s="555">
        <v>1760.6</v>
      </c>
    </row>
    <row r="7479" spans="1:2" ht="16.149999999999999" customHeight="1" x14ac:dyDescent="0.25">
      <c r="A7479" s="553">
        <v>41039</v>
      </c>
      <c r="B7479" s="554">
        <v>1775.96</v>
      </c>
    </row>
    <row r="7480" spans="1:2" ht="16.149999999999999" customHeight="1" x14ac:dyDescent="0.25">
      <c r="A7480" s="553">
        <v>41040</v>
      </c>
      <c r="B7480" s="555">
        <v>1765</v>
      </c>
    </row>
    <row r="7481" spans="1:2" ht="16.149999999999999" customHeight="1" x14ac:dyDescent="0.25">
      <c r="A7481" s="553">
        <v>41041</v>
      </c>
      <c r="B7481" s="554">
        <v>1764.69</v>
      </c>
    </row>
    <row r="7482" spans="1:2" ht="16.149999999999999" customHeight="1" x14ac:dyDescent="0.25">
      <c r="A7482" s="553">
        <v>41042</v>
      </c>
      <c r="B7482" s="555">
        <v>1764.69</v>
      </c>
    </row>
    <row r="7483" spans="1:2" ht="16.149999999999999" customHeight="1" x14ac:dyDescent="0.25">
      <c r="A7483" s="553">
        <v>41043</v>
      </c>
      <c r="B7483" s="554">
        <v>1764.69</v>
      </c>
    </row>
    <row r="7484" spans="1:2" ht="16.149999999999999" customHeight="1" x14ac:dyDescent="0.25">
      <c r="A7484" s="553">
        <v>41044</v>
      </c>
      <c r="B7484" s="555">
        <v>1771.6</v>
      </c>
    </row>
    <row r="7485" spans="1:2" ht="16.149999999999999" customHeight="1" x14ac:dyDescent="0.25">
      <c r="A7485" s="553">
        <v>41045</v>
      </c>
      <c r="B7485" s="554">
        <v>1778.37</v>
      </c>
    </row>
    <row r="7486" spans="1:2" ht="16.149999999999999" customHeight="1" x14ac:dyDescent="0.25">
      <c r="A7486" s="553">
        <v>41046</v>
      </c>
      <c r="B7486" s="555">
        <v>1793.61</v>
      </c>
    </row>
    <row r="7487" spans="1:2" ht="16.149999999999999" customHeight="1" x14ac:dyDescent="0.25">
      <c r="A7487" s="553">
        <v>41047</v>
      </c>
      <c r="B7487" s="554">
        <v>1804.92</v>
      </c>
    </row>
    <row r="7488" spans="1:2" ht="16.149999999999999" customHeight="1" x14ac:dyDescent="0.25">
      <c r="A7488" s="553">
        <v>41048</v>
      </c>
      <c r="B7488" s="555">
        <v>1814.46</v>
      </c>
    </row>
    <row r="7489" spans="1:2" ht="16.149999999999999" customHeight="1" x14ac:dyDescent="0.25">
      <c r="A7489" s="553">
        <v>41049</v>
      </c>
      <c r="B7489" s="554">
        <v>1814.46</v>
      </c>
    </row>
    <row r="7490" spans="1:2" ht="16.149999999999999" customHeight="1" x14ac:dyDescent="0.25">
      <c r="A7490" s="553">
        <v>41050</v>
      </c>
      <c r="B7490" s="555">
        <v>1814.46</v>
      </c>
    </row>
    <row r="7491" spans="1:2" ht="16.149999999999999" customHeight="1" x14ac:dyDescent="0.25">
      <c r="A7491" s="553">
        <v>41051</v>
      </c>
      <c r="B7491" s="554">
        <v>1814.46</v>
      </c>
    </row>
    <row r="7492" spans="1:2" ht="16.149999999999999" customHeight="1" x14ac:dyDescent="0.25">
      <c r="A7492" s="553">
        <v>41052</v>
      </c>
      <c r="B7492" s="555">
        <v>1824.73</v>
      </c>
    </row>
    <row r="7493" spans="1:2" ht="16.149999999999999" customHeight="1" x14ac:dyDescent="0.25">
      <c r="A7493" s="553">
        <v>41053</v>
      </c>
      <c r="B7493" s="554">
        <v>1845.17</v>
      </c>
    </row>
    <row r="7494" spans="1:2" ht="16.149999999999999" customHeight="1" x14ac:dyDescent="0.25">
      <c r="A7494" s="553">
        <v>41054</v>
      </c>
      <c r="B7494" s="555">
        <v>1836.45</v>
      </c>
    </row>
    <row r="7495" spans="1:2" ht="16.149999999999999" customHeight="1" x14ac:dyDescent="0.25">
      <c r="A7495" s="553">
        <v>41055</v>
      </c>
      <c r="B7495" s="554">
        <v>1840.69</v>
      </c>
    </row>
    <row r="7496" spans="1:2" ht="16.149999999999999" customHeight="1" x14ac:dyDescent="0.25">
      <c r="A7496" s="553">
        <v>41056</v>
      </c>
      <c r="B7496" s="555">
        <v>1840.69</v>
      </c>
    </row>
    <row r="7497" spans="1:2" ht="16.149999999999999" customHeight="1" x14ac:dyDescent="0.25">
      <c r="A7497" s="553">
        <v>41057</v>
      </c>
      <c r="B7497" s="554">
        <v>1840.69</v>
      </c>
    </row>
    <row r="7498" spans="1:2" ht="16.149999999999999" customHeight="1" x14ac:dyDescent="0.25">
      <c r="A7498" s="553">
        <v>41058</v>
      </c>
      <c r="B7498" s="555">
        <v>1840.69</v>
      </c>
    </row>
    <row r="7499" spans="1:2" ht="16.149999999999999" customHeight="1" x14ac:dyDescent="0.25">
      <c r="A7499" s="553">
        <v>41059</v>
      </c>
      <c r="B7499" s="554">
        <v>1818.82</v>
      </c>
    </row>
    <row r="7500" spans="1:2" ht="16.149999999999999" customHeight="1" x14ac:dyDescent="0.25">
      <c r="A7500" s="553">
        <v>41060</v>
      </c>
      <c r="B7500" s="555">
        <v>1827.83</v>
      </c>
    </row>
    <row r="7501" spans="1:2" ht="16.149999999999999" customHeight="1" x14ac:dyDescent="0.25">
      <c r="A7501" s="553">
        <v>41061</v>
      </c>
      <c r="B7501" s="554">
        <v>1833.8</v>
      </c>
    </row>
    <row r="7502" spans="1:2" ht="16.149999999999999" customHeight="1" x14ac:dyDescent="0.25">
      <c r="A7502" s="553">
        <v>41062</v>
      </c>
      <c r="B7502" s="555">
        <v>1834.71</v>
      </c>
    </row>
    <row r="7503" spans="1:2" ht="16.149999999999999" customHeight="1" x14ac:dyDescent="0.25">
      <c r="A7503" s="553">
        <v>41063</v>
      </c>
      <c r="B7503" s="554">
        <v>1834.71</v>
      </c>
    </row>
    <row r="7504" spans="1:2" ht="16.149999999999999" customHeight="1" x14ac:dyDescent="0.25">
      <c r="A7504" s="553">
        <v>41064</v>
      </c>
      <c r="B7504" s="555">
        <v>1834.71</v>
      </c>
    </row>
    <row r="7505" spans="1:2" ht="16.149999999999999" customHeight="1" x14ac:dyDescent="0.25">
      <c r="A7505" s="553">
        <v>41065</v>
      </c>
      <c r="B7505" s="554">
        <v>1815.54</v>
      </c>
    </row>
    <row r="7506" spans="1:2" ht="16.149999999999999" customHeight="1" x14ac:dyDescent="0.25">
      <c r="A7506" s="553">
        <v>41066</v>
      </c>
      <c r="B7506" s="555">
        <v>1798.85</v>
      </c>
    </row>
    <row r="7507" spans="1:2" ht="16.149999999999999" customHeight="1" x14ac:dyDescent="0.25">
      <c r="A7507" s="553">
        <v>41067</v>
      </c>
      <c r="B7507" s="554">
        <v>1782.89</v>
      </c>
    </row>
    <row r="7508" spans="1:2" ht="16.149999999999999" customHeight="1" x14ac:dyDescent="0.25">
      <c r="A7508" s="553">
        <v>41068</v>
      </c>
      <c r="B7508" s="555">
        <v>1766.91</v>
      </c>
    </row>
    <row r="7509" spans="1:2" ht="16.149999999999999" customHeight="1" x14ac:dyDescent="0.25">
      <c r="A7509" s="553">
        <v>41069</v>
      </c>
      <c r="B7509" s="554">
        <v>1776.26</v>
      </c>
    </row>
    <row r="7510" spans="1:2" ht="16.149999999999999" customHeight="1" x14ac:dyDescent="0.25">
      <c r="A7510" s="553">
        <v>41070</v>
      </c>
      <c r="B7510" s="555">
        <v>1776.26</v>
      </c>
    </row>
    <row r="7511" spans="1:2" ht="16.149999999999999" customHeight="1" x14ac:dyDescent="0.25">
      <c r="A7511" s="553">
        <v>41071</v>
      </c>
      <c r="B7511" s="554">
        <v>1776.26</v>
      </c>
    </row>
    <row r="7512" spans="1:2" ht="16.149999999999999" customHeight="1" x14ac:dyDescent="0.25">
      <c r="A7512" s="553">
        <v>41072</v>
      </c>
      <c r="B7512" s="555">
        <v>1776.26</v>
      </c>
    </row>
    <row r="7513" spans="1:2" ht="16.149999999999999" customHeight="1" x14ac:dyDescent="0.25">
      <c r="A7513" s="553">
        <v>41073</v>
      </c>
      <c r="B7513" s="554">
        <v>1776.47</v>
      </c>
    </row>
    <row r="7514" spans="1:2" ht="16.149999999999999" customHeight="1" x14ac:dyDescent="0.25">
      <c r="A7514" s="553">
        <v>41074</v>
      </c>
      <c r="B7514" s="555">
        <v>1783.45</v>
      </c>
    </row>
    <row r="7515" spans="1:2" ht="16.149999999999999" customHeight="1" x14ac:dyDescent="0.25">
      <c r="A7515" s="553">
        <v>41075</v>
      </c>
      <c r="B7515" s="554">
        <v>1787.63</v>
      </c>
    </row>
    <row r="7516" spans="1:2" ht="16.149999999999999" customHeight="1" x14ac:dyDescent="0.25">
      <c r="A7516" s="553">
        <v>41076</v>
      </c>
      <c r="B7516" s="555">
        <v>1786.21</v>
      </c>
    </row>
    <row r="7517" spans="1:2" ht="16.149999999999999" customHeight="1" x14ac:dyDescent="0.25">
      <c r="A7517" s="553">
        <v>41077</v>
      </c>
      <c r="B7517" s="554">
        <v>1786.21</v>
      </c>
    </row>
    <row r="7518" spans="1:2" ht="16.149999999999999" customHeight="1" x14ac:dyDescent="0.25">
      <c r="A7518" s="553">
        <v>41078</v>
      </c>
      <c r="B7518" s="555">
        <v>1786.21</v>
      </c>
    </row>
    <row r="7519" spans="1:2" ht="16.149999999999999" customHeight="1" x14ac:dyDescent="0.25">
      <c r="A7519" s="553">
        <v>41079</v>
      </c>
      <c r="B7519" s="554">
        <v>1786.21</v>
      </c>
    </row>
    <row r="7520" spans="1:2" ht="16.149999999999999" customHeight="1" x14ac:dyDescent="0.25">
      <c r="A7520" s="553">
        <v>41080</v>
      </c>
      <c r="B7520" s="555">
        <v>1773.18</v>
      </c>
    </row>
    <row r="7521" spans="1:2" ht="16.149999999999999" customHeight="1" x14ac:dyDescent="0.25">
      <c r="A7521" s="553">
        <v>41081</v>
      </c>
      <c r="B7521" s="554">
        <v>1770.38</v>
      </c>
    </row>
    <row r="7522" spans="1:2" ht="16.149999999999999" customHeight="1" x14ac:dyDescent="0.25">
      <c r="A7522" s="553">
        <v>41082</v>
      </c>
      <c r="B7522" s="555">
        <v>1775.99</v>
      </c>
    </row>
    <row r="7523" spans="1:2" ht="16.149999999999999" customHeight="1" x14ac:dyDescent="0.25">
      <c r="A7523" s="553">
        <v>41083</v>
      </c>
      <c r="B7523" s="554">
        <v>1787.47</v>
      </c>
    </row>
    <row r="7524" spans="1:2" ht="16.149999999999999" customHeight="1" x14ac:dyDescent="0.25">
      <c r="A7524" s="553">
        <v>41084</v>
      </c>
      <c r="B7524" s="555">
        <v>1787.47</v>
      </c>
    </row>
    <row r="7525" spans="1:2" ht="16.149999999999999" customHeight="1" x14ac:dyDescent="0.25">
      <c r="A7525" s="553">
        <v>41085</v>
      </c>
      <c r="B7525" s="554">
        <v>1787.47</v>
      </c>
    </row>
    <row r="7526" spans="1:2" ht="16.149999999999999" customHeight="1" x14ac:dyDescent="0.25">
      <c r="A7526" s="553">
        <v>41086</v>
      </c>
      <c r="B7526" s="555">
        <v>1803.37</v>
      </c>
    </row>
    <row r="7527" spans="1:2" ht="16.149999999999999" customHeight="1" x14ac:dyDescent="0.25">
      <c r="A7527" s="553">
        <v>41087</v>
      </c>
      <c r="B7527" s="554">
        <v>1805.14</v>
      </c>
    </row>
    <row r="7528" spans="1:2" ht="16.149999999999999" customHeight="1" x14ac:dyDescent="0.25">
      <c r="A7528" s="553">
        <v>41088</v>
      </c>
      <c r="B7528" s="555">
        <v>1796.18</v>
      </c>
    </row>
    <row r="7529" spans="1:2" ht="16.149999999999999" customHeight="1" x14ac:dyDescent="0.25">
      <c r="A7529" s="553">
        <v>41089</v>
      </c>
      <c r="B7529" s="554">
        <v>1805.6</v>
      </c>
    </row>
    <row r="7530" spans="1:2" ht="16.149999999999999" customHeight="1" x14ac:dyDescent="0.25">
      <c r="A7530" s="553">
        <v>41090</v>
      </c>
      <c r="B7530" s="555">
        <v>1784.6</v>
      </c>
    </row>
    <row r="7531" spans="1:2" ht="16.149999999999999" customHeight="1" x14ac:dyDescent="0.25">
      <c r="A7531" s="553">
        <v>41091</v>
      </c>
      <c r="B7531" s="554">
        <v>1784.6</v>
      </c>
    </row>
    <row r="7532" spans="1:2" ht="16.149999999999999" customHeight="1" x14ac:dyDescent="0.25">
      <c r="A7532" s="553">
        <v>41092</v>
      </c>
      <c r="B7532" s="555">
        <v>1784.6</v>
      </c>
    </row>
    <row r="7533" spans="1:2" ht="16.149999999999999" customHeight="1" x14ac:dyDescent="0.25">
      <c r="A7533" s="553">
        <v>41093</v>
      </c>
      <c r="B7533" s="554">
        <v>1784.6</v>
      </c>
    </row>
    <row r="7534" spans="1:2" ht="16.149999999999999" customHeight="1" x14ac:dyDescent="0.25">
      <c r="A7534" s="553">
        <v>41094</v>
      </c>
      <c r="B7534" s="555">
        <v>1771.53</v>
      </c>
    </row>
    <row r="7535" spans="1:2" ht="16.149999999999999" customHeight="1" x14ac:dyDescent="0.25">
      <c r="A7535" s="553">
        <v>41095</v>
      </c>
      <c r="B7535" s="554">
        <v>1771.53</v>
      </c>
    </row>
    <row r="7536" spans="1:2" ht="16.149999999999999" customHeight="1" x14ac:dyDescent="0.25">
      <c r="A7536" s="553">
        <v>41096</v>
      </c>
      <c r="B7536" s="555">
        <v>1774.37</v>
      </c>
    </row>
    <row r="7537" spans="1:2" ht="16.149999999999999" customHeight="1" x14ac:dyDescent="0.25">
      <c r="A7537" s="553">
        <v>41097</v>
      </c>
      <c r="B7537" s="554">
        <v>1785.25</v>
      </c>
    </row>
    <row r="7538" spans="1:2" ht="16.149999999999999" customHeight="1" x14ac:dyDescent="0.25">
      <c r="A7538" s="553">
        <v>41098</v>
      </c>
      <c r="B7538" s="555">
        <v>1785.25</v>
      </c>
    </row>
    <row r="7539" spans="1:2" ht="16.149999999999999" customHeight="1" x14ac:dyDescent="0.25">
      <c r="A7539" s="553">
        <v>41099</v>
      </c>
      <c r="B7539" s="554">
        <v>1785.25</v>
      </c>
    </row>
    <row r="7540" spans="1:2" ht="16.149999999999999" customHeight="1" x14ac:dyDescent="0.25">
      <c r="A7540" s="553">
        <v>41100</v>
      </c>
      <c r="B7540" s="555">
        <v>1790.25</v>
      </c>
    </row>
    <row r="7541" spans="1:2" ht="16.149999999999999" customHeight="1" x14ac:dyDescent="0.25">
      <c r="A7541" s="553">
        <v>41101</v>
      </c>
      <c r="B7541" s="554">
        <v>1785.06</v>
      </c>
    </row>
    <row r="7542" spans="1:2" ht="16.149999999999999" customHeight="1" x14ac:dyDescent="0.25">
      <c r="A7542" s="553">
        <v>41102</v>
      </c>
      <c r="B7542" s="555">
        <v>1787.72</v>
      </c>
    </row>
    <row r="7543" spans="1:2" ht="16.149999999999999" customHeight="1" x14ac:dyDescent="0.25">
      <c r="A7543" s="553">
        <v>41103</v>
      </c>
      <c r="B7543" s="554">
        <v>1790.12</v>
      </c>
    </row>
    <row r="7544" spans="1:2" ht="16.149999999999999" customHeight="1" x14ac:dyDescent="0.25">
      <c r="A7544" s="553">
        <v>41104</v>
      </c>
      <c r="B7544" s="555">
        <v>1780.21</v>
      </c>
    </row>
    <row r="7545" spans="1:2" ht="16.149999999999999" customHeight="1" x14ac:dyDescent="0.25">
      <c r="A7545" s="553">
        <v>41105</v>
      </c>
      <c r="B7545" s="554">
        <v>1780.21</v>
      </c>
    </row>
    <row r="7546" spans="1:2" ht="16.149999999999999" customHeight="1" x14ac:dyDescent="0.25">
      <c r="A7546" s="553">
        <v>41106</v>
      </c>
      <c r="B7546" s="555">
        <v>1780.21</v>
      </c>
    </row>
    <row r="7547" spans="1:2" ht="16.149999999999999" customHeight="1" x14ac:dyDescent="0.25">
      <c r="A7547" s="553">
        <v>41107</v>
      </c>
      <c r="B7547" s="554">
        <v>1778.42</v>
      </c>
    </row>
    <row r="7548" spans="1:2" ht="16.149999999999999" customHeight="1" x14ac:dyDescent="0.25">
      <c r="A7548" s="553">
        <v>41108</v>
      </c>
      <c r="B7548" s="555">
        <v>1778.97</v>
      </c>
    </row>
    <row r="7549" spans="1:2" ht="16.149999999999999" customHeight="1" x14ac:dyDescent="0.25">
      <c r="A7549" s="553">
        <v>41109</v>
      </c>
      <c r="B7549" s="554">
        <v>1778.28</v>
      </c>
    </row>
    <row r="7550" spans="1:2" ht="16.149999999999999" customHeight="1" x14ac:dyDescent="0.25">
      <c r="A7550" s="553">
        <v>41110</v>
      </c>
      <c r="B7550" s="555">
        <v>1775.8</v>
      </c>
    </row>
    <row r="7551" spans="1:2" ht="16.149999999999999" customHeight="1" x14ac:dyDescent="0.25">
      <c r="A7551" s="553">
        <v>41111</v>
      </c>
      <c r="B7551" s="554">
        <v>1775.8</v>
      </c>
    </row>
    <row r="7552" spans="1:2" ht="16.149999999999999" customHeight="1" x14ac:dyDescent="0.25">
      <c r="A7552" s="553">
        <v>41112</v>
      </c>
      <c r="B7552" s="555">
        <v>1775.8</v>
      </c>
    </row>
    <row r="7553" spans="1:2" ht="16.149999999999999" customHeight="1" x14ac:dyDescent="0.25">
      <c r="A7553" s="553">
        <v>41113</v>
      </c>
      <c r="B7553" s="554">
        <v>1775.8</v>
      </c>
    </row>
    <row r="7554" spans="1:2" ht="16.149999999999999" customHeight="1" x14ac:dyDescent="0.25">
      <c r="A7554" s="553">
        <v>41114</v>
      </c>
      <c r="B7554" s="555">
        <v>1790.39</v>
      </c>
    </row>
    <row r="7555" spans="1:2" ht="16.149999999999999" customHeight="1" x14ac:dyDescent="0.25">
      <c r="A7555" s="553">
        <v>41115</v>
      </c>
      <c r="B7555" s="554">
        <v>1797.33</v>
      </c>
    </row>
    <row r="7556" spans="1:2" ht="16.149999999999999" customHeight="1" x14ac:dyDescent="0.25">
      <c r="A7556" s="553">
        <v>41116</v>
      </c>
      <c r="B7556" s="555">
        <v>1799.48</v>
      </c>
    </row>
    <row r="7557" spans="1:2" ht="16.149999999999999" customHeight="1" x14ac:dyDescent="0.25">
      <c r="A7557" s="553">
        <v>41117</v>
      </c>
      <c r="B7557" s="554">
        <v>1789.22</v>
      </c>
    </row>
    <row r="7558" spans="1:2" ht="16.149999999999999" customHeight="1" x14ac:dyDescent="0.25">
      <c r="A7558" s="553">
        <v>41118</v>
      </c>
      <c r="B7558" s="555">
        <v>1791.12</v>
      </c>
    </row>
    <row r="7559" spans="1:2" ht="16.149999999999999" customHeight="1" x14ac:dyDescent="0.25">
      <c r="A7559" s="553">
        <v>41119</v>
      </c>
      <c r="B7559" s="554">
        <v>1791.12</v>
      </c>
    </row>
    <row r="7560" spans="1:2" ht="16.149999999999999" customHeight="1" x14ac:dyDescent="0.25">
      <c r="A7560" s="553">
        <v>41120</v>
      </c>
      <c r="B7560" s="555">
        <v>1791.12</v>
      </c>
    </row>
    <row r="7561" spans="1:2" ht="16.149999999999999" customHeight="1" x14ac:dyDescent="0.25">
      <c r="A7561" s="553">
        <v>41121</v>
      </c>
      <c r="B7561" s="554">
        <v>1789.02</v>
      </c>
    </row>
    <row r="7562" spans="1:2" ht="16.149999999999999" customHeight="1" x14ac:dyDescent="0.25">
      <c r="A7562" s="553">
        <v>41122</v>
      </c>
      <c r="B7562" s="555">
        <v>1790.74</v>
      </c>
    </row>
    <row r="7563" spans="1:2" ht="16.149999999999999" customHeight="1" x14ac:dyDescent="0.25">
      <c r="A7563" s="553">
        <v>41123</v>
      </c>
      <c r="B7563" s="554">
        <v>1787.51</v>
      </c>
    </row>
    <row r="7564" spans="1:2" ht="16.149999999999999" customHeight="1" x14ac:dyDescent="0.25">
      <c r="A7564" s="553">
        <v>41124</v>
      </c>
      <c r="B7564" s="555">
        <v>1790.97</v>
      </c>
    </row>
    <row r="7565" spans="1:2" ht="16.149999999999999" customHeight="1" x14ac:dyDescent="0.25">
      <c r="A7565" s="553">
        <v>41125</v>
      </c>
      <c r="B7565" s="554">
        <v>1786.06</v>
      </c>
    </row>
    <row r="7566" spans="1:2" ht="16.149999999999999" customHeight="1" x14ac:dyDescent="0.25">
      <c r="A7566" s="553">
        <v>41126</v>
      </c>
      <c r="B7566" s="555">
        <v>1786.06</v>
      </c>
    </row>
    <row r="7567" spans="1:2" ht="16.149999999999999" customHeight="1" x14ac:dyDescent="0.25">
      <c r="A7567" s="553">
        <v>41127</v>
      </c>
      <c r="B7567" s="554">
        <v>1786.06</v>
      </c>
    </row>
    <row r="7568" spans="1:2" ht="16.149999999999999" customHeight="1" x14ac:dyDescent="0.25">
      <c r="A7568" s="553">
        <v>41128</v>
      </c>
      <c r="B7568" s="555">
        <v>1785.29</v>
      </c>
    </row>
    <row r="7569" spans="1:2" ht="16.149999999999999" customHeight="1" x14ac:dyDescent="0.25">
      <c r="A7569" s="553">
        <v>41129</v>
      </c>
      <c r="B7569" s="554">
        <v>1785.29</v>
      </c>
    </row>
    <row r="7570" spans="1:2" ht="16.149999999999999" customHeight="1" x14ac:dyDescent="0.25">
      <c r="A7570" s="553">
        <v>41130</v>
      </c>
      <c r="B7570" s="555">
        <v>1788.03</v>
      </c>
    </row>
    <row r="7571" spans="1:2" ht="16.149999999999999" customHeight="1" x14ac:dyDescent="0.25">
      <c r="A7571" s="553">
        <v>41131</v>
      </c>
      <c r="B7571" s="554">
        <v>1788.08</v>
      </c>
    </row>
    <row r="7572" spans="1:2" ht="16.149999999999999" customHeight="1" x14ac:dyDescent="0.25">
      <c r="A7572" s="553">
        <v>41132</v>
      </c>
      <c r="B7572" s="555">
        <v>1791.61</v>
      </c>
    </row>
    <row r="7573" spans="1:2" ht="16.149999999999999" customHeight="1" x14ac:dyDescent="0.25">
      <c r="A7573" s="553">
        <v>41133</v>
      </c>
      <c r="B7573" s="554">
        <v>1791.61</v>
      </c>
    </row>
    <row r="7574" spans="1:2" ht="16.149999999999999" customHeight="1" x14ac:dyDescent="0.25">
      <c r="A7574" s="553">
        <v>41134</v>
      </c>
      <c r="B7574" s="555">
        <v>1791.61</v>
      </c>
    </row>
    <row r="7575" spans="1:2" ht="16.149999999999999" customHeight="1" x14ac:dyDescent="0.25">
      <c r="A7575" s="553">
        <v>41135</v>
      </c>
      <c r="B7575" s="554">
        <v>1792.86</v>
      </c>
    </row>
    <row r="7576" spans="1:2" ht="16.149999999999999" customHeight="1" x14ac:dyDescent="0.25">
      <c r="A7576" s="553">
        <v>41136</v>
      </c>
      <c r="B7576" s="555">
        <v>1800.81</v>
      </c>
    </row>
    <row r="7577" spans="1:2" ht="16.149999999999999" customHeight="1" x14ac:dyDescent="0.25">
      <c r="A7577" s="553">
        <v>41137</v>
      </c>
      <c r="B7577" s="554">
        <v>1817.18</v>
      </c>
    </row>
    <row r="7578" spans="1:2" ht="16.149999999999999" customHeight="1" x14ac:dyDescent="0.25">
      <c r="A7578" s="553">
        <v>41138</v>
      </c>
      <c r="B7578" s="555">
        <v>1825.52</v>
      </c>
    </row>
    <row r="7579" spans="1:2" ht="16.149999999999999" customHeight="1" x14ac:dyDescent="0.25">
      <c r="A7579" s="553">
        <v>41139</v>
      </c>
      <c r="B7579" s="554">
        <v>1822.59</v>
      </c>
    </row>
    <row r="7580" spans="1:2" ht="16.149999999999999" customHeight="1" x14ac:dyDescent="0.25">
      <c r="A7580" s="553">
        <v>41140</v>
      </c>
      <c r="B7580" s="555">
        <v>1822.59</v>
      </c>
    </row>
    <row r="7581" spans="1:2" ht="16.149999999999999" customHeight="1" x14ac:dyDescent="0.25">
      <c r="A7581" s="553">
        <v>41141</v>
      </c>
      <c r="B7581" s="554">
        <v>1822.59</v>
      </c>
    </row>
    <row r="7582" spans="1:2" ht="16.149999999999999" customHeight="1" x14ac:dyDescent="0.25">
      <c r="A7582" s="553">
        <v>41142</v>
      </c>
      <c r="B7582" s="555">
        <v>1822.59</v>
      </c>
    </row>
    <row r="7583" spans="1:2" ht="16.149999999999999" customHeight="1" x14ac:dyDescent="0.25">
      <c r="A7583" s="553">
        <v>41143</v>
      </c>
      <c r="B7583" s="554">
        <v>1815.8</v>
      </c>
    </row>
    <row r="7584" spans="1:2" ht="16.149999999999999" customHeight="1" x14ac:dyDescent="0.25">
      <c r="A7584" s="553">
        <v>41144</v>
      </c>
      <c r="B7584" s="555">
        <v>1812.88</v>
      </c>
    </row>
    <row r="7585" spans="1:2" ht="16.149999999999999" customHeight="1" x14ac:dyDescent="0.25">
      <c r="A7585" s="553">
        <v>41145</v>
      </c>
      <c r="B7585" s="554">
        <v>1808.33</v>
      </c>
    </row>
    <row r="7586" spans="1:2" ht="16.149999999999999" customHeight="1" x14ac:dyDescent="0.25">
      <c r="A7586" s="553">
        <v>41146</v>
      </c>
      <c r="B7586" s="555">
        <v>1814.83</v>
      </c>
    </row>
    <row r="7587" spans="1:2" ht="16.149999999999999" customHeight="1" x14ac:dyDescent="0.25">
      <c r="A7587" s="553">
        <v>41147</v>
      </c>
      <c r="B7587" s="554">
        <v>1814.83</v>
      </c>
    </row>
    <row r="7588" spans="1:2" ht="16.149999999999999" customHeight="1" x14ac:dyDescent="0.25">
      <c r="A7588" s="553">
        <v>41148</v>
      </c>
      <c r="B7588" s="555">
        <v>1814.83</v>
      </c>
    </row>
    <row r="7589" spans="1:2" ht="16.149999999999999" customHeight="1" x14ac:dyDescent="0.25">
      <c r="A7589" s="553">
        <v>41149</v>
      </c>
      <c r="B7589" s="554">
        <v>1821.44</v>
      </c>
    </row>
    <row r="7590" spans="1:2" ht="16.149999999999999" customHeight="1" x14ac:dyDescent="0.25">
      <c r="A7590" s="553">
        <v>41150</v>
      </c>
      <c r="B7590" s="555">
        <v>1828.99</v>
      </c>
    </row>
    <row r="7591" spans="1:2" ht="16.149999999999999" customHeight="1" x14ac:dyDescent="0.25">
      <c r="A7591" s="553">
        <v>41151</v>
      </c>
      <c r="B7591" s="554">
        <v>1833.14</v>
      </c>
    </row>
    <row r="7592" spans="1:2" ht="16.149999999999999" customHeight="1" x14ac:dyDescent="0.25">
      <c r="A7592" s="553">
        <v>41152</v>
      </c>
      <c r="B7592" s="555">
        <v>1830.5</v>
      </c>
    </row>
    <row r="7593" spans="1:2" ht="16.149999999999999" customHeight="1" x14ac:dyDescent="0.25">
      <c r="A7593" s="553">
        <v>41153</v>
      </c>
      <c r="B7593" s="554">
        <v>1825.21</v>
      </c>
    </row>
    <row r="7594" spans="1:2" ht="16.149999999999999" customHeight="1" x14ac:dyDescent="0.25">
      <c r="A7594" s="553">
        <v>41154</v>
      </c>
      <c r="B7594" s="555">
        <v>1825.21</v>
      </c>
    </row>
    <row r="7595" spans="1:2" ht="16.149999999999999" customHeight="1" x14ac:dyDescent="0.25">
      <c r="A7595" s="553">
        <v>41155</v>
      </c>
      <c r="B7595" s="554">
        <v>1825.21</v>
      </c>
    </row>
    <row r="7596" spans="1:2" ht="16.149999999999999" customHeight="1" x14ac:dyDescent="0.25">
      <c r="A7596" s="553">
        <v>41156</v>
      </c>
      <c r="B7596" s="555">
        <v>1825.21</v>
      </c>
    </row>
    <row r="7597" spans="1:2" ht="16.149999999999999" customHeight="1" x14ac:dyDescent="0.25">
      <c r="A7597" s="553">
        <v>41157</v>
      </c>
      <c r="B7597" s="554">
        <v>1824.81</v>
      </c>
    </row>
    <row r="7598" spans="1:2" ht="16.149999999999999" customHeight="1" x14ac:dyDescent="0.25">
      <c r="A7598" s="553">
        <v>41158</v>
      </c>
      <c r="B7598" s="555">
        <v>1814.06</v>
      </c>
    </row>
    <row r="7599" spans="1:2" ht="16.149999999999999" customHeight="1" x14ac:dyDescent="0.25">
      <c r="A7599" s="553">
        <v>41159</v>
      </c>
      <c r="B7599" s="554">
        <v>1804.09</v>
      </c>
    </row>
    <row r="7600" spans="1:2" ht="16.149999999999999" customHeight="1" x14ac:dyDescent="0.25">
      <c r="A7600" s="553">
        <v>41160</v>
      </c>
      <c r="B7600" s="555">
        <v>1797.35</v>
      </c>
    </row>
    <row r="7601" spans="1:2" ht="16.149999999999999" customHeight="1" x14ac:dyDescent="0.25">
      <c r="A7601" s="553">
        <v>41161</v>
      </c>
      <c r="B7601" s="554">
        <v>1797.35</v>
      </c>
    </row>
    <row r="7602" spans="1:2" ht="16.149999999999999" customHeight="1" x14ac:dyDescent="0.25">
      <c r="A7602" s="553">
        <v>41162</v>
      </c>
      <c r="B7602" s="555">
        <v>1797.35</v>
      </c>
    </row>
    <row r="7603" spans="1:2" ht="16.149999999999999" customHeight="1" x14ac:dyDescent="0.25">
      <c r="A7603" s="553">
        <v>41163</v>
      </c>
      <c r="B7603" s="554">
        <v>1802.23</v>
      </c>
    </row>
    <row r="7604" spans="1:2" ht="16.149999999999999" customHeight="1" x14ac:dyDescent="0.25">
      <c r="A7604" s="553">
        <v>41164</v>
      </c>
      <c r="B7604" s="555">
        <v>1795.4</v>
      </c>
    </row>
    <row r="7605" spans="1:2" ht="16.149999999999999" customHeight="1" x14ac:dyDescent="0.25">
      <c r="A7605" s="553">
        <v>41165</v>
      </c>
      <c r="B7605" s="554">
        <v>1802.22</v>
      </c>
    </row>
    <row r="7606" spans="1:2" ht="16.149999999999999" customHeight="1" x14ac:dyDescent="0.25">
      <c r="A7606" s="553">
        <v>41166</v>
      </c>
      <c r="B7606" s="555">
        <v>1799.57</v>
      </c>
    </row>
    <row r="7607" spans="1:2" ht="16.149999999999999" customHeight="1" x14ac:dyDescent="0.25">
      <c r="A7607" s="553">
        <v>41167</v>
      </c>
      <c r="B7607" s="554">
        <v>1789.54</v>
      </c>
    </row>
    <row r="7608" spans="1:2" ht="16.149999999999999" customHeight="1" x14ac:dyDescent="0.25">
      <c r="A7608" s="553">
        <v>41168</v>
      </c>
      <c r="B7608" s="555">
        <v>1789.54</v>
      </c>
    </row>
    <row r="7609" spans="1:2" ht="16.149999999999999" customHeight="1" x14ac:dyDescent="0.25">
      <c r="A7609" s="553">
        <v>41169</v>
      </c>
      <c r="B7609" s="554">
        <v>1789.54</v>
      </c>
    </row>
    <row r="7610" spans="1:2" ht="16.149999999999999" customHeight="1" x14ac:dyDescent="0.25">
      <c r="A7610" s="553">
        <v>41170</v>
      </c>
      <c r="B7610" s="555">
        <v>1799.77</v>
      </c>
    </row>
    <row r="7611" spans="1:2" ht="16.149999999999999" customHeight="1" x14ac:dyDescent="0.25">
      <c r="A7611" s="553">
        <v>41171</v>
      </c>
      <c r="B7611" s="554">
        <v>1800.19</v>
      </c>
    </row>
    <row r="7612" spans="1:2" ht="16.149999999999999" customHeight="1" x14ac:dyDescent="0.25">
      <c r="A7612" s="553">
        <v>41172</v>
      </c>
      <c r="B7612" s="555">
        <v>1795.66</v>
      </c>
    </row>
    <row r="7613" spans="1:2" ht="16.149999999999999" customHeight="1" x14ac:dyDescent="0.25">
      <c r="A7613" s="553">
        <v>41173</v>
      </c>
      <c r="B7613" s="554">
        <v>1798.98</v>
      </c>
    </row>
    <row r="7614" spans="1:2" ht="16.149999999999999" customHeight="1" x14ac:dyDescent="0.25">
      <c r="A7614" s="553">
        <v>41174</v>
      </c>
      <c r="B7614" s="555">
        <v>1796.75</v>
      </c>
    </row>
    <row r="7615" spans="1:2" ht="16.149999999999999" customHeight="1" x14ac:dyDescent="0.25">
      <c r="A7615" s="553">
        <v>41175</v>
      </c>
      <c r="B7615" s="554">
        <v>1796.75</v>
      </c>
    </row>
    <row r="7616" spans="1:2" ht="16.149999999999999" customHeight="1" x14ac:dyDescent="0.25">
      <c r="A7616" s="553">
        <v>41176</v>
      </c>
      <c r="B7616" s="555">
        <v>1796.75</v>
      </c>
    </row>
    <row r="7617" spans="1:2" ht="16.149999999999999" customHeight="1" x14ac:dyDescent="0.25">
      <c r="A7617" s="553">
        <v>41177</v>
      </c>
      <c r="B7617" s="554">
        <v>1799.29</v>
      </c>
    </row>
    <row r="7618" spans="1:2" ht="16.149999999999999" customHeight="1" x14ac:dyDescent="0.25">
      <c r="A7618" s="553">
        <v>41178</v>
      </c>
      <c r="B7618" s="555">
        <v>1795.69</v>
      </c>
    </row>
    <row r="7619" spans="1:2" ht="16.149999999999999" customHeight="1" x14ac:dyDescent="0.25">
      <c r="A7619" s="553">
        <v>41179</v>
      </c>
      <c r="B7619" s="554">
        <v>1799.55</v>
      </c>
    </row>
    <row r="7620" spans="1:2" ht="16.149999999999999" customHeight="1" x14ac:dyDescent="0.25">
      <c r="A7620" s="553">
        <v>41180</v>
      </c>
      <c r="B7620" s="555">
        <v>1798.08</v>
      </c>
    </row>
    <row r="7621" spans="1:2" ht="16.149999999999999" customHeight="1" x14ac:dyDescent="0.25">
      <c r="A7621" s="553">
        <v>41181</v>
      </c>
      <c r="B7621" s="554">
        <v>1800.52</v>
      </c>
    </row>
    <row r="7622" spans="1:2" ht="16.149999999999999" customHeight="1" x14ac:dyDescent="0.25">
      <c r="A7622" s="553">
        <v>41182</v>
      </c>
      <c r="B7622" s="555">
        <v>1800.52</v>
      </c>
    </row>
    <row r="7623" spans="1:2" ht="16.149999999999999" customHeight="1" x14ac:dyDescent="0.25">
      <c r="A7623" s="553">
        <v>41183</v>
      </c>
      <c r="B7623" s="554">
        <v>1800.52</v>
      </c>
    </row>
    <row r="7624" spans="1:2" ht="16.149999999999999" customHeight="1" x14ac:dyDescent="0.25">
      <c r="A7624" s="553">
        <v>41184</v>
      </c>
      <c r="B7624" s="555">
        <v>1797.97</v>
      </c>
    </row>
    <row r="7625" spans="1:2" ht="16.149999999999999" customHeight="1" x14ac:dyDescent="0.25">
      <c r="A7625" s="553">
        <v>41185</v>
      </c>
      <c r="B7625" s="554">
        <v>1798.86</v>
      </c>
    </row>
    <row r="7626" spans="1:2" ht="16.149999999999999" customHeight="1" x14ac:dyDescent="0.25">
      <c r="A7626" s="553">
        <v>41186</v>
      </c>
      <c r="B7626" s="555">
        <v>1800.43</v>
      </c>
    </row>
    <row r="7627" spans="1:2" ht="16.149999999999999" customHeight="1" x14ac:dyDescent="0.25">
      <c r="A7627" s="553">
        <v>41187</v>
      </c>
      <c r="B7627" s="554">
        <v>1797.68</v>
      </c>
    </row>
    <row r="7628" spans="1:2" ht="16.149999999999999" customHeight="1" x14ac:dyDescent="0.25">
      <c r="A7628" s="553">
        <v>41188</v>
      </c>
      <c r="B7628" s="555">
        <v>1795.4</v>
      </c>
    </row>
    <row r="7629" spans="1:2" ht="16.149999999999999" customHeight="1" x14ac:dyDescent="0.25">
      <c r="A7629" s="553">
        <v>41189</v>
      </c>
      <c r="B7629" s="554">
        <v>1795.4</v>
      </c>
    </row>
    <row r="7630" spans="1:2" ht="16.149999999999999" customHeight="1" x14ac:dyDescent="0.25">
      <c r="A7630" s="553">
        <v>41190</v>
      </c>
      <c r="B7630" s="555">
        <v>1795.4</v>
      </c>
    </row>
    <row r="7631" spans="1:2" ht="16.149999999999999" customHeight="1" x14ac:dyDescent="0.25">
      <c r="A7631" s="553">
        <v>41191</v>
      </c>
      <c r="B7631" s="554">
        <v>1795.4</v>
      </c>
    </row>
    <row r="7632" spans="1:2" ht="16.149999999999999" customHeight="1" x14ac:dyDescent="0.25">
      <c r="A7632" s="553">
        <v>41192</v>
      </c>
      <c r="B7632" s="555">
        <v>1798.32</v>
      </c>
    </row>
    <row r="7633" spans="1:2" ht="16.149999999999999" customHeight="1" x14ac:dyDescent="0.25">
      <c r="A7633" s="553">
        <v>41193</v>
      </c>
      <c r="B7633" s="554">
        <v>1799.78</v>
      </c>
    </row>
    <row r="7634" spans="1:2" ht="16.149999999999999" customHeight="1" x14ac:dyDescent="0.25">
      <c r="A7634" s="553">
        <v>41194</v>
      </c>
      <c r="B7634" s="555">
        <v>1797.68</v>
      </c>
    </row>
    <row r="7635" spans="1:2" ht="16.149999999999999" customHeight="1" x14ac:dyDescent="0.25">
      <c r="A7635" s="553">
        <v>41195</v>
      </c>
      <c r="B7635" s="554">
        <v>1797.68</v>
      </c>
    </row>
    <row r="7636" spans="1:2" ht="16.149999999999999" customHeight="1" x14ac:dyDescent="0.25">
      <c r="A7636" s="553">
        <v>41196</v>
      </c>
      <c r="B7636" s="555">
        <v>1797.68</v>
      </c>
    </row>
    <row r="7637" spans="1:2" ht="16.149999999999999" customHeight="1" x14ac:dyDescent="0.25">
      <c r="A7637" s="553">
        <v>41197</v>
      </c>
      <c r="B7637" s="554">
        <v>1797.68</v>
      </c>
    </row>
    <row r="7638" spans="1:2" ht="16.149999999999999" customHeight="1" x14ac:dyDescent="0.25">
      <c r="A7638" s="553">
        <v>41198</v>
      </c>
      <c r="B7638" s="555">
        <v>1797.68</v>
      </c>
    </row>
    <row r="7639" spans="1:2" ht="16.149999999999999" customHeight="1" x14ac:dyDescent="0.25">
      <c r="A7639" s="553">
        <v>41199</v>
      </c>
      <c r="B7639" s="554">
        <v>1797.81</v>
      </c>
    </row>
    <row r="7640" spans="1:2" ht="16.149999999999999" customHeight="1" x14ac:dyDescent="0.25">
      <c r="A7640" s="553">
        <v>41200</v>
      </c>
      <c r="B7640" s="555">
        <v>1798.53</v>
      </c>
    </row>
    <row r="7641" spans="1:2" ht="16.149999999999999" customHeight="1" x14ac:dyDescent="0.25">
      <c r="A7641" s="553">
        <v>41201</v>
      </c>
      <c r="B7641" s="554">
        <v>1797.66</v>
      </c>
    </row>
    <row r="7642" spans="1:2" ht="16.149999999999999" customHeight="1" x14ac:dyDescent="0.25">
      <c r="A7642" s="553">
        <v>41202</v>
      </c>
      <c r="B7642" s="555">
        <v>1798.42</v>
      </c>
    </row>
    <row r="7643" spans="1:2" ht="16.149999999999999" customHeight="1" x14ac:dyDescent="0.25">
      <c r="A7643" s="553">
        <v>41203</v>
      </c>
      <c r="B7643" s="554">
        <v>1798.42</v>
      </c>
    </row>
    <row r="7644" spans="1:2" ht="16.149999999999999" customHeight="1" x14ac:dyDescent="0.25">
      <c r="A7644" s="553">
        <v>41204</v>
      </c>
      <c r="B7644" s="555">
        <v>1798.42</v>
      </c>
    </row>
    <row r="7645" spans="1:2" ht="16.149999999999999" customHeight="1" x14ac:dyDescent="0.25">
      <c r="A7645" s="553">
        <v>41205</v>
      </c>
      <c r="B7645" s="554">
        <v>1802.91</v>
      </c>
    </row>
    <row r="7646" spans="1:2" ht="16.149999999999999" customHeight="1" x14ac:dyDescent="0.25">
      <c r="A7646" s="553">
        <v>41206</v>
      </c>
      <c r="B7646" s="555">
        <v>1816.6</v>
      </c>
    </row>
    <row r="7647" spans="1:2" ht="16.149999999999999" customHeight="1" x14ac:dyDescent="0.25">
      <c r="A7647" s="553">
        <v>41207</v>
      </c>
      <c r="B7647" s="554">
        <v>1817.25</v>
      </c>
    </row>
    <row r="7648" spans="1:2" ht="16.149999999999999" customHeight="1" x14ac:dyDescent="0.25">
      <c r="A7648" s="553">
        <v>41208</v>
      </c>
      <c r="B7648" s="555">
        <v>1816.97</v>
      </c>
    </row>
    <row r="7649" spans="1:2" ht="16.149999999999999" customHeight="1" x14ac:dyDescent="0.25">
      <c r="A7649" s="553">
        <v>41209</v>
      </c>
      <c r="B7649" s="554">
        <v>1823.18</v>
      </c>
    </row>
    <row r="7650" spans="1:2" ht="16.149999999999999" customHeight="1" x14ac:dyDescent="0.25">
      <c r="A7650" s="553">
        <v>41210</v>
      </c>
      <c r="B7650" s="555">
        <v>1823.18</v>
      </c>
    </row>
    <row r="7651" spans="1:2" ht="16.149999999999999" customHeight="1" x14ac:dyDescent="0.25">
      <c r="A7651" s="553">
        <v>41211</v>
      </c>
      <c r="B7651" s="554">
        <v>1823.18</v>
      </c>
    </row>
    <row r="7652" spans="1:2" ht="16.149999999999999" customHeight="1" x14ac:dyDescent="0.25">
      <c r="A7652" s="553">
        <v>41212</v>
      </c>
      <c r="B7652" s="555">
        <v>1830.45</v>
      </c>
    </row>
    <row r="7653" spans="1:2" ht="16.149999999999999" customHeight="1" x14ac:dyDescent="0.25">
      <c r="A7653" s="553">
        <v>41213</v>
      </c>
      <c r="B7653" s="554">
        <v>1829.89</v>
      </c>
    </row>
    <row r="7654" spans="1:2" ht="16.149999999999999" customHeight="1" x14ac:dyDescent="0.25">
      <c r="A7654" s="553">
        <v>41214</v>
      </c>
      <c r="B7654" s="555">
        <v>1831.25</v>
      </c>
    </row>
    <row r="7655" spans="1:2" ht="16.149999999999999" customHeight="1" x14ac:dyDescent="0.25">
      <c r="A7655" s="553">
        <v>41215</v>
      </c>
      <c r="B7655" s="554">
        <v>1825.5</v>
      </c>
    </row>
    <row r="7656" spans="1:2" ht="16.149999999999999" customHeight="1" x14ac:dyDescent="0.25">
      <c r="A7656" s="553">
        <v>41216</v>
      </c>
      <c r="B7656" s="555">
        <v>1828.8</v>
      </c>
    </row>
    <row r="7657" spans="1:2" ht="16.149999999999999" customHeight="1" x14ac:dyDescent="0.25">
      <c r="A7657" s="553">
        <v>41217</v>
      </c>
      <c r="B7657" s="554">
        <v>1828.8</v>
      </c>
    </row>
    <row r="7658" spans="1:2" ht="16.149999999999999" customHeight="1" x14ac:dyDescent="0.25">
      <c r="A7658" s="553">
        <v>41218</v>
      </c>
      <c r="B7658" s="555">
        <v>1828.8</v>
      </c>
    </row>
    <row r="7659" spans="1:2" ht="16.149999999999999" customHeight="1" x14ac:dyDescent="0.25">
      <c r="A7659" s="553">
        <v>41219</v>
      </c>
      <c r="B7659" s="554">
        <v>1828.8</v>
      </c>
    </row>
    <row r="7660" spans="1:2" ht="16.149999999999999" customHeight="1" x14ac:dyDescent="0.25">
      <c r="A7660" s="553">
        <v>41220</v>
      </c>
      <c r="B7660" s="555">
        <v>1814.99</v>
      </c>
    </row>
    <row r="7661" spans="1:2" ht="16.149999999999999" customHeight="1" x14ac:dyDescent="0.25">
      <c r="A7661" s="553">
        <v>41221</v>
      </c>
      <c r="B7661" s="554">
        <v>1814.83</v>
      </c>
    </row>
    <row r="7662" spans="1:2" ht="16.149999999999999" customHeight="1" x14ac:dyDescent="0.25">
      <c r="A7662" s="553">
        <v>41222</v>
      </c>
      <c r="B7662" s="555">
        <v>1814.21</v>
      </c>
    </row>
    <row r="7663" spans="1:2" ht="16.149999999999999" customHeight="1" x14ac:dyDescent="0.25">
      <c r="A7663" s="553">
        <v>41223</v>
      </c>
      <c r="B7663" s="554">
        <v>1816.99</v>
      </c>
    </row>
    <row r="7664" spans="1:2" ht="16.149999999999999" customHeight="1" x14ac:dyDescent="0.25">
      <c r="A7664" s="553">
        <v>41224</v>
      </c>
      <c r="B7664" s="555">
        <v>1816.99</v>
      </c>
    </row>
    <row r="7665" spans="1:2" ht="16.149999999999999" customHeight="1" x14ac:dyDescent="0.25">
      <c r="A7665" s="553">
        <v>41225</v>
      </c>
      <c r="B7665" s="554">
        <v>1816.99</v>
      </c>
    </row>
    <row r="7666" spans="1:2" ht="16.149999999999999" customHeight="1" x14ac:dyDescent="0.25">
      <c r="A7666" s="553">
        <v>41226</v>
      </c>
      <c r="B7666" s="555">
        <v>1816.99</v>
      </c>
    </row>
    <row r="7667" spans="1:2" ht="16.149999999999999" customHeight="1" x14ac:dyDescent="0.25">
      <c r="A7667" s="553">
        <v>41227</v>
      </c>
      <c r="B7667" s="554">
        <v>1819.3</v>
      </c>
    </row>
    <row r="7668" spans="1:2" ht="16.149999999999999" customHeight="1" x14ac:dyDescent="0.25">
      <c r="A7668" s="553">
        <v>41228</v>
      </c>
      <c r="B7668" s="555">
        <v>1818.2</v>
      </c>
    </row>
    <row r="7669" spans="1:2" ht="16.149999999999999" customHeight="1" x14ac:dyDescent="0.25">
      <c r="A7669" s="553">
        <v>41229</v>
      </c>
      <c r="B7669" s="554">
        <v>1822.61</v>
      </c>
    </row>
    <row r="7670" spans="1:2" ht="16.149999999999999" customHeight="1" x14ac:dyDescent="0.25">
      <c r="A7670" s="553">
        <v>41230</v>
      </c>
      <c r="B7670" s="555">
        <v>1823.46</v>
      </c>
    </row>
    <row r="7671" spans="1:2" ht="16.149999999999999" customHeight="1" x14ac:dyDescent="0.25">
      <c r="A7671" s="553">
        <v>41231</v>
      </c>
      <c r="B7671" s="554">
        <v>1823.46</v>
      </c>
    </row>
    <row r="7672" spans="1:2" ht="16.149999999999999" customHeight="1" x14ac:dyDescent="0.25">
      <c r="A7672" s="553">
        <v>41232</v>
      </c>
      <c r="B7672" s="555">
        <v>1823.46</v>
      </c>
    </row>
    <row r="7673" spans="1:2" ht="16.149999999999999" customHeight="1" x14ac:dyDescent="0.25">
      <c r="A7673" s="553">
        <v>41233</v>
      </c>
      <c r="B7673" s="554">
        <v>1817.67</v>
      </c>
    </row>
    <row r="7674" spans="1:2" ht="16.149999999999999" customHeight="1" x14ac:dyDescent="0.25">
      <c r="A7674" s="553">
        <v>41234</v>
      </c>
      <c r="B7674" s="555">
        <v>1815.58</v>
      </c>
    </row>
    <row r="7675" spans="1:2" ht="16.149999999999999" customHeight="1" x14ac:dyDescent="0.25">
      <c r="A7675" s="553">
        <v>41235</v>
      </c>
      <c r="B7675" s="554">
        <v>1815.76</v>
      </c>
    </row>
    <row r="7676" spans="1:2" ht="16.149999999999999" customHeight="1" x14ac:dyDescent="0.25">
      <c r="A7676" s="553">
        <v>41236</v>
      </c>
      <c r="B7676" s="555">
        <v>1815.76</v>
      </c>
    </row>
    <row r="7677" spans="1:2" ht="16.149999999999999" customHeight="1" x14ac:dyDescent="0.25">
      <c r="A7677" s="553">
        <v>41237</v>
      </c>
      <c r="B7677" s="554">
        <v>1820.18</v>
      </c>
    </row>
    <row r="7678" spans="1:2" ht="16.149999999999999" customHeight="1" x14ac:dyDescent="0.25">
      <c r="A7678" s="553">
        <v>41238</v>
      </c>
      <c r="B7678" s="555">
        <v>1820.18</v>
      </c>
    </row>
    <row r="7679" spans="1:2" ht="16.149999999999999" customHeight="1" x14ac:dyDescent="0.25">
      <c r="A7679" s="553">
        <v>41239</v>
      </c>
      <c r="B7679" s="554">
        <v>1820.18</v>
      </c>
    </row>
    <row r="7680" spans="1:2" ht="16.149999999999999" customHeight="1" x14ac:dyDescent="0.25">
      <c r="A7680" s="553">
        <v>41240</v>
      </c>
      <c r="B7680" s="555">
        <v>1824.12</v>
      </c>
    </row>
    <row r="7681" spans="1:2" ht="16.149999999999999" customHeight="1" x14ac:dyDescent="0.25">
      <c r="A7681" s="553">
        <v>41241</v>
      </c>
      <c r="B7681" s="554">
        <v>1823.54</v>
      </c>
    </row>
    <row r="7682" spans="1:2" ht="16.149999999999999" customHeight="1" x14ac:dyDescent="0.25">
      <c r="A7682" s="553">
        <v>41242</v>
      </c>
      <c r="B7682" s="555">
        <v>1825.08</v>
      </c>
    </row>
    <row r="7683" spans="1:2" ht="16.149999999999999" customHeight="1" x14ac:dyDescent="0.25">
      <c r="A7683" s="553">
        <v>41243</v>
      </c>
      <c r="B7683" s="554">
        <v>1817.93</v>
      </c>
    </row>
    <row r="7684" spans="1:2" ht="16.149999999999999" customHeight="1" x14ac:dyDescent="0.25">
      <c r="A7684" s="553">
        <v>41244</v>
      </c>
      <c r="B7684" s="555">
        <v>1813.72</v>
      </c>
    </row>
    <row r="7685" spans="1:2" ht="16.149999999999999" customHeight="1" x14ac:dyDescent="0.25">
      <c r="A7685" s="553">
        <v>41245</v>
      </c>
      <c r="B7685" s="554">
        <v>1813.72</v>
      </c>
    </row>
    <row r="7686" spans="1:2" ht="16.149999999999999" customHeight="1" x14ac:dyDescent="0.25">
      <c r="A7686" s="553">
        <v>41246</v>
      </c>
      <c r="B7686" s="555">
        <v>1813.72</v>
      </c>
    </row>
    <row r="7687" spans="1:2" ht="16.149999999999999" customHeight="1" x14ac:dyDescent="0.25">
      <c r="A7687" s="553">
        <v>41247</v>
      </c>
      <c r="B7687" s="554">
        <v>1813.73</v>
      </c>
    </row>
    <row r="7688" spans="1:2" ht="16.149999999999999" customHeight="1" x14ac:dyDescent="0.25">
      <c r="A7688" s="553">
        <v>41248</v>
      </c>
      <c r="B7688" s="555">
        <v>1813.57</v>
      </c>
    </row>
    <row r="7689" spans="1:2" ht="16.149999999999999" customHeight="1" x14ac:dyDescent="0.25">
      <c r="A7689" s="553">
        <v>41249</v>
      </c>
      <c r="B7689" s="554">
        <v>1811.05</v>
      </c>
    </row>
    <row r="7690" spans="1:2" ht="16.149999999999999" customHeight="1" x14ac:dyDescent="0.25">
      <c r="A7690" s="553">
        <v>41250</v>
      </c>
      <c r="B7690" s="555">
        <v>1803.69</v>
      </c>
    </row>
    <row r="7691" spans="1:2" ht="16.149999999999999" customHeight="1" x14ac:dyDescent="0.25">
      <c r="A7691" s="553">
        <v>41251</v>
      </c>
      <c r="B7691" s="554">
        <v>1797.45</v>
      </c>
    </row>
    <row r="7692" spans="1:2" ht="16.149999999999999" customHeight="1" x14ac:dyDescent="0.25">
      <c r="A7692" s="553">
        <v>41252</v>
      </c>
      <c r="B7692" s="555">
        <v>1797.45</v>
      </c>
    </row>
    <row r="7693" spans="1:2" ht="16.149999999999999" customHeight="1" x14ac:dyDescent="0.25">
      <c r="A7693" s="553">
        <v>41253</v>
      </c>
      <c r="B7693" s="554">
        <v>1797.45</v>
      </c>
    </row>
    <row r="7694" spans="1:2" ht="16.149999999999999" customHeight="1" x14ac:dyDescent="0.25">
      <c r="A7694" s="553">
        <v>41254</v>
      </c>
      <c r="B7694" s="555">
        <v>1799.4</v>
      </c>
    </row>
    <row r="7695" spans="1:2" ht="16.149999999999999" customHeight="1" x14ac:dyDescent="0.25">
      <c r="A7695" s="553">
        <v>41255</v>
      </c>
      <c r="B7695" s="554">
        <v>1801.5</v>
      </c>
    </row>
    <row r="7696" spans="1:2" ht="16.149999999999999" customHeight="1" x14ac:dyDescent="0.25">
      <c r="A7696" s="553">
        <v>41256</v>
      </c>
      <c r="B7696" s="555">
        <v>1796.31</v>
      </c>
    </row>
    <row r="7697" spans="1:2" ht="16.149999999999999" customHeight="1" x14ac:dyDescent="0.25">
      <c r="A7697" s="553">
        <v>41257</v>
      </c>
      <c r="B7697" s="554">
        <v>1795.05</v>
      </c>
    </row>
    <row r="7698" spans="1:2" ht="16.149999999999999" customHeight="1" x14ac:dyDescent="0.25">
      <c r="A7698" s="553">
        <v>41258</v>
      </c>
      <c r="B7698" s="555">
        <v>1798.37</v>
      </c>
    </row>
    <row r="7699" spans="1:2" ht="16.149999999999999" customHeight="1" x14ac:dyDescent="0.25">
      <c r="A7699" s="553">
        <v>41259</v>
      </c>
      <c r="B7699" s="554">
        <v>1798.37</v>
      </c>
    </row>
    <row r="7700" spans="1:2" ht="16.149999999999999" customHeight="1" x14ac:dyDescent="0.25">
      <c r="A7700" s="553">
        <v>41260</v>
      </c>
      <c r="B7700" s="555">
        <v>1798.37</v>
      </c>
    </row>
    <row r="7701" spans="1:2" ht="16.149999999999999" customHeight="1" x14ac:dyDescent="0.25">
      <c r="A7701" s="553">
        <v>41261</v>
      </c>
      <c r="B7701" s="554">
        <v>1796.98</v>
      </c>
    </row>
    <row r="7702" spans="1:2" ht="16.149999999999999" customHeight="1" x14ac:dyDescent="0.25">
      <c r="A7702" s="553">
        <v>41262</v>
      </c>
      <c r="B7702" s="555">
        <v>1794.14</v>
      </c>
    </row>
    <row r="7703" spans="1:2" ht="16.149999999999999" customHeight="1" x14ac:dyDescent="0.25">
      <c r="A7703" s="553">
        <v>41263</v>
      </c>
      <c r="B7703" s="554">
        <v>1790.46</v>
      </c>
    </row>
    <row r="7704" spans="1:2" ht="16.149999999999999" customHeight="1" x14ac:dyDescent="0.25">
      <c r="A7704" s="553">
        <v>41264</v>
      </c>
      <c r="B7704" s="555">
        <v>1788.87</v>
      </c>
    </row>
    <row r="7705" spans="1:2" ht="16.149999999999999" customHeight="1" x14ac:dyDescent="0.25">
      <c r="A7705" s="553">
        <v>41265</v>
      </c>
      <c r="B7705" s="554">
        <v>1779.79</v>
      </c>
    </row>
    <row r="7706" spans="1:2" ht="16.149999999999999" customHeight="1" x14ac:dyDescent="0.25">
      <c r="A7706" s="553">
        <v>41266</v>
      </c>
      <c r="B7706" s="555">
        <v>1779.79</v>
      </c>
    </row>
    <row r="7707" spans="1:2" ht="16.149999999999999" customHeight="1" x14ac:dyDescent="0.25">
      <c r="A7707" s="553">
        <v>41267</v>
      </c>
      <c r="B7707" s="554">
        <v>1779.79</v>
      </c>
    </row>
    <row r="7708" spans="1:2" ht="16.149999999999999" customHeight="1" x14ac:dyDescent="0.25">
      <c r="A7708" s="553">
        <v>41268</v>
      </c>
      <c r="B7708" s="555">
        <v>1773.44</v>
      </c>
    </row>
    <row r="7709" spans="1:2" ht="16.149999999999999" customHeight="1" x14ac:dyDescent="0.25">
      <c r="A7709" s="553">
        <v>41269</v>
      </c>
      <c r="B7709" s="554">
        <v>1773.44</v>
      </c>
    </row>
    <row r="7710" spans="1:2" ht="16.149999999999999" customHeight="1" x14ac:dyDescent="0.25">
      <c r="A7710" s="553">
        <v>41270</v>
      </c>
      <c r="B7710" s="555">
        <v>1771.49</v>
      </c>
    </row>
    <row r="7711" spans="1:2" ht="16.149999999999999" customHeight="1" x14ac:dyDescent="0.25">
      <c r="A7711" s="553">
        <v>41271</v>
      </c>
      <c r="B7711" s="554">
        <v>1771.54</v>
      </c>
    </row>
    <row r="7712" spans="1:2" ht="16.149999999999999" customHeight="1" x14ac:dyDescent="0.25">
      <c r="A7712" s="553">
        <v>41272</v>
      </c>
      <c r="B7712" s="555">
        <v>1768.23</v>
      </c>
    </row>
    <row r="7713" spans="1:2" ht="16.149999999999999" customHeight="1" x14ac:dyDescent="0.25">
      <c r="A7713" s="553">
        <v>41273</v>
      </c>
      <c r="B7713" s="554">
        <v>1768.23</v>
      </c>
    </row>
    <row r="7714" spans="1:2" ht="16.149999999999999" customHeight="1" x14ac:dyDescent="0.25">
      <c r="A7714" s="553">
        <v>41274</v>
      </c>
      <c r="B7714" s="555">
        <v>1768.23</v>
      </c>
    </row>
    <row r="7715" spans="1:2" ht="16.149999999999999" customHeight="1" x14ac:dyDescent="0.25">
      <c r="A7715" s="553">
        <v>41275</v>
      </c>
      <c r="B7715" s="554">
        <v>1768.23</v>
      </c>
    </row>
    <row r="7716" spans="1:2" ht="16.149999999999999" customHeight="1" x14ac:dyDescent="0.25">
      <c r="A7716" s="553">
        <v>41276</v>
      </c>
      <c r="B7716" s="555">
        <v>1768.23</v>
      </c>
    </row>
    <row r="7717" spans="1:2" ht="16.149999999999999" customHeight="1" x14ac:dyDescent="0.25">
      <c r="A7717" s="553">
        <v>41277</v>
      </c>
      <c r="B7717" s="554">
        <v>1759.97</v>
      </c>
    </row>
    <row r="7718" spans="1:2" ht="16.149999999999999" customHeight="1" x14ac:dyDescent="0.25">
      <c r="A7718" s="553">
        <v>41278</v>
      </c>
      <c r="B7718" s="555">
        <v>1760.83</v>
      </c>
    </row>
    <row r="7719" spans="1:2" ht="16.149999999999999" customHeight="1" x14ac:dyDescent="0.25">
      <c r="A7719" s="553">
        <v>41279</v>
      </c>
      <c r="B7719" s="554">
        <v>1767.54</v>
      </c>
    </row>
    <row r="7720" spans="1:2" ht="16.149999999999999" customHeight="1" x14ac:dyDescent="0.25">
      <c r="A7720" s="553">
        <v>41280</v>
      </c>
      <c r="B7720" s="555">
        <v>1767.54</v>
      </c>
    </row>
    <row r="7721" spans="1:2" ht="16.149999999999999" customHeight="1" x14ac:dyDescent="0.25">
      <c r="A7721" s="553">
        <v>41281</v>
      </c>
      <c r="B7721" s="554">
        <v>1767.54</v>
      </c>
    </row>
    <row r="7722" spans="1:2" ht="16.149999999999999" customHeight="1" x14ac:dyDescent="0.25">
      <c r="A7722" s="553">
        <v>41282</v>
      </c>
      <c r="B7722" s="555">
        <v>1767.54</v>
      </c>
    </row>
    <row r="7723" spans="1:2" ht="16.149999999999999" customHeight="1" x14ac:dyDescent="0.25">
      <c r="A7723" s="553">
        <v>41283</v>
      </c>
      <c r="B7723" s="554">
        <v>1771.31</v>
      </c>
    </row>
    <row r="7724" spans="1:2" ht="16.149999999999999" customHeight="1" x14ac:dyDescent="0.25">
      <c r="A7724" s="553">
        <v>41284</v>
      </c>
      <c r="B7724" s="555">
        <v>1767.96</v>
      </c>
    </row>
    <row r="7725" spans="1:2" ht="16.149999999999999" customHeight="1" x14ac:dyDescent="0.25">
      <c r="A7725" s="553">
        <v>41285</v>
      </c>
      <c r="B7725" s="554">
        <v>1761.5</v>
      </c>
    </row>
    <row r="7726" spans="1:2" ht="16.149999999999999" customHeight="1" x14ac:dyDescent="0.25">
      <c r="A7726" s="553">
        <v>41286</v>
      </c>
      <c r="B7726" s="555">
        <v>1762.38</v>
      </c>
    </row>
    <row r="7727" spans="1:2" ht="16.149999999999999" customHeight="1" x14ac:dyDescent="0.25">
      <c r="A7727" s="553">
        <v>41287</v>
      </c>
      <c r="B7727" s="554">
        <v>1762.38</v>
      </c>
    </row>
    <row r="7728" spans="1:2" ht="16.149999999999999" customHeight="1" x14ac:dyDescent="0.25">
      <c r="A7728" s="553">
        <v>41288</v>
      </c>
      <c r="B7728" s="555">
        <v>1762.38</v>
      </c>
    </row>
    <row r="7729" spans="1:2" ht="16.149999999999999" customHeight="1" x14ac:dyDescent="0.25">
      <c r="A7729" s="553">
        <v>41289</v>
      </c>
      <c r="B7729" s="554">
        <v>1758.45</v>
      </c>
    </row>
    <row r="7730" spans="1:2" ht="16.149999999999999" customHeight="1" x14ac:dyDescent="0.25">
      <c r="A7730" s="553">
        <v>41290</v>
      </c>
      <c r="B7730" s="555">
        <v>1769.88</v>
      </c>
    </row>
    <row r="7731" spans="1:2" ht="16.149999999999999" customHeight="1" x14ac:dyDescent="0.25">
      <c r="A7731" s="553">
        <v>41291</v>
      </c>
      <c r="B7731" s="554">
        <v>1775.15</v>
      </c>
    </row>
    <row r="7732" spans="1:2" ht="16.149999999999999" customHeight="1" x14ac:dyDescent="0.25">
      <c r="A7732" s="553">
        <v>41292</v>
      </c>
      <c r="B7732" s="555">
        <v>1767.78</v>
      </c>
    </row>
    <row r="7733" spans="1:2" ht="16.149999999999999" customHeight="1" x14ac:dyDescent="0.25">
      <c r="A7733" s="553">
        <v>41293</v>
      </c>
      <c r="B7733" s="554">
        <v>1767.74</v>
      </c>
    </row>
    <row r="7734" spans="1:2" ht="16.149999999999999" customHeight="1" x14ac:dyDescent="0.25">
      <c r="A7734" s="553">
        <v>41294</v>
      </c>
      <c r="B7734" s="555">
        <v>1767.74</v>
      </c>
    </row>
    <row r="7735" spans="1:2" ht="16.149999999999999" customHeight="1" x14ac:dyDescent="0.25">
      <c r="A7735" s="553">
        <v>41295</v>
      </c>
      <c r="B7735" s="554">
        <v>1767.74</v>
      </c>
    </row>
    <row r="7736" spans="1:2" ht="16.149999999999999" customHeight="1" x14ac:dyDescent="0.25">
      <c r="A7736" s="553">
        <v>41296</v>
      </c>
      <c r="B7736" s="555">
        <v>1767.74</v>
      </c>
    </row>
    <row r="7737" spans="1:2" ht="16.149999999999999" customHeight="1" x14ac:dyDescent="0.25">
      <c r="A7737" s="553">
        <v>41297</v>
      </c>
      <c r="B7737" s="554">
        <v>1776.96</v>
      </c>
    </row>
    <row r="7738" spans="1:2" ht="16.149999999999999" customHeight="1" x14ac:dyDescent="0.25">
      <c r="A7738" s="553">
        <v>41298</v>
      </c>
      <c r="B7738" s="555">
        <v>1778.69</v>
      </c>
    </row>
    <row r="7739" spans="1:2" ht="16.149999999999999" customHeight="1" x14ac:dyDescent="0.25">
      <c r="A7739" s="553">
        <v>41299</v>
      </c>
      <c r="B7739" s="554">
        <v>1779.73</v>
      </c>
    </row>
    <row r="7740" spans="1:2" ht="16.149999999999999" customHeight="1" x14ac:dyDescent="0.25">
      <c r="A7740" s="553">
        <v>41300</v>
      </c>
      <c r="B7740" s="555">
        <v>1779.25</v>
      </c>
    </row>
    <row r="7741" spans="1:2" ht="16.149999999999999" customHeight="1" x14ac:dyDescent="0.25">
      <c r="A7741" s="553">
        <v>41301</v>
      </c>
      <c r="B7741" s="554">
        <v>1779.25</v>
      </c>
    </row>
    <row r="7742" spans="1:2" ht="16.149999999999999" customHeight="1" x14ac:dyDescent="0.25">
      <c r="A7742" s="553">
        <v>41302</v>
      </c>
      <c r="B7742" s="555">
        <v>1779.25</v>
      </c>
    </row>
    <row r="7743" spans="1:2" ht="16.149999999999999" customHeight="1" x14ac:dyDescent="0.25">
      <c r="A7743" s="553">
        <v>41303</v>
      </c>
      <c r="B7743" s="554">
        <v>1779.84</v>
      </c>
    </row>
    <row r="7744" spans="1:2" ht="16.149999999999999" customHeight="1" x14ac:dyDescent="0.25">
      <c r="A7744" s="553">
        <v>41304</v>
      </c>
      <c r="B7744" s="555">
        <v>1776.09</v>
      </c>
    </row>
    <row r="7745" spans="1:2" ht="16.149999999999999" customHeight="1" x14ac:dyDescent="0.25">
      <c r="A7745" s="553">
        <v>41305</v>
      </c>
      <c r="B7745" s="554">
        <v>1773.24</v>
      </c>
    </row>
    <row r="7746" spans="1:2" ht="16.149999999999999" customHeight="1" x14ac:dyDescent="0.25">
      <c r="A7746" s="553">
        <v>41306</v>
      </c>
      <c r="B7746" s="555">
        <v>1775.65</v>
      </c>
    </row>
    <row r="7747" spans="1:2" ht="16.149999999999999" customHeight="1" x14ac:dyDescent="0.25">
      <c r="A7747" s="553">
        <v>41307</v>
      </c>
      <c r="B7747" s="554">
        <v>1776.2</v>
      </c>
    </row>
    <row r="7748" spans="1:2" ht="16.149999999999999" customHeight="1" x14ac:dyDescent="0.25">
      <c r="A7748" s="553">
        <v>41308</v>
      </c>
      <c r="B7748" s="555">
        <v>1776.2</v>
      </c>
    </row>
    <row r="7749" spans="1:2" ht="16.149999999999999" customHeight="1" x14ac:dyDescent="0.25">
      <c r="A7749" s="553">
        <v>41309</v>
      </c>
      <c r="B7749" s="554">
        <v>1776.2</v>
      </c>
    </row>
    <row r="7750" spans="1:2" ht="16.149999999999999" customHeight="1" x14ac:dyDescent="0.25">
      <c r="A7750" s="553">
        <v>41310</v>
      </c>
      <c r="B7750" s="555">
        <v>1785.92</v>
      </c>
    </row>
    <row r="7751" spans="1:2" ht="16.149999999999999" customHeight="1" x14ac:dyDescent="0.25">
      <c r="A7751" s="553">
        <v>41311</v>
      </c>
      <c r="B7751" s="554">
        <v>1789.09</v>
      </c>
    </row>
    <row r="7752" spans="1:2" ht="16.149999999999999" customHeight="1" x14ac:dyDescent="0.25">
      <c r="A7752" s="553">
        <v>41312</v>
      </c>
      <c r="B7752" s="555">
        <v>1791.24</v>
      </c>
    </row>
    <row r="7753" spans="1:2" ht="16.149999999999999" customHeight="1" x14ac:dyDescent="0.25">
      <c r="A7753" s="553">
        <v>41313</v>
      </c>
      <c r="B7753" s="554">
        <v>1795.21</v>
      </c>
    </row>
    <row r="7754" spans="1:2" ht="16.149999999999999" customHeight="1" x14ac:dyDescent="0.25">
      <c r="A7754" s="553">
        <v>41314</v>
      </c>
      <c r="B7754" s="555">
        <v>1790.61</v>
      </c>
    </row>
    <row r="7755" spans="1:2" ht="16.149999999999999" customHeight="1" x14ac:dyDescent="0.25">
      <c r="A7755" s="553">
        <v>41315</v>
      </c>
      <c r="B7755" s="554">
        <v>1790.61</v>
      </c>
    </row>
    <row r="7756" spans="1:2" ht="16.149999999999999" customHeight="1" x14ac:dyDescent="0.25">
      <c r="A7756" s="553">
        <v>41316</v>
      </c>
      <c r="B7756" s="555">
        <v>1790.61</v>
      </c>
    </row>
    <row r="7757" spans="1:2" ht="16.149999999999999" customHeight="1" x14ac:dyDescent="0.25">
      <c r="A7757" s="553">
        <v>41317</v>
      </c>
      <c r="B7757" s="554">
        <v>1784.71</v>
      </c>
    </row>
    <row r="7758" spans="1:2" ht="16.149999999999999" customHeight="1" x14ac:dyDescent="0.25">
      <c r="A7758" s="553">
        <v>41318</v>
      </c>
      <c r="B7758" s="555">
        <v>1783.2</v>
      </c>
    </row>
    <row r="7759" spans="1:2" ht="16.149999999999999" customHeight="1" x14ac:dyDescent="0.25">
      <c r="A7759" s="553">
        <v>41319</v>
      </c>
      <c r="B7759" s="554">
        <v>1777.72</v>
      </c>
    </row>
    <row r="7760" spans="1:2" ht="16.149999999999999" customHeight="1" x14ac:dyDescent="0.25">
      <c r="A7760" s="553">
        <v>41320</v>
      </c>
      <c r="B7760" s="555">
        <v>1783.19</v>
      </c>
    </row>
    <row r="7761" spans="1:2" ht="16.149999999999999" customHeight="1" x14ac:dyDescent="0.25">
      <c r="A7761" s="553">
        <v>41321</v>
      </c>
      <c r="B7761" s="554">
        <v>1785.41</v>
      </c>
    </row>
    <row r="7762" spans="1:2" ht="16.149999999999999" customHeight="1" x14ac:dyDescent="0.25">
      <c r="A7762" s="553">
        <v>41322</v>
      </c>
      <c r="B7762" s="555">
        <v>1785.41</v>
      </c>
    </row>
    <row r="7763" spans="1:2" ht="16.149999999999999" customHeight="1" x14ac:dyDescent="0.25">
      <c r="A7763" s="553">
        <v>41323</v>
      </c>
      <c r="B7763" s="554">
        <v>1785.41</v>
      </c>
    </row>
    <row r="7764" spans="1:2" ht="16.149999999999999" customHeight="1" x14ac:dyDescent="0.25">
      <c r="A7764" s="553">
        <v>41324</v>
      </c>
      <c r="B7764" s="555">
        <v>1785.41</v>
      </c>
    </row>
    <row r="7765" spans="1:2" ht="16.149999999999999" customHeight="1" x14ac:dyDescent="0.25">
      <c r="A7765" s="553">
        <v>41325</v>
      </c>
      <c r="B7765" s="554">
        <v>1794.63</v>
      </c>
    </row>
    <row r="7766" spans="1:2" ht="16.149999999999999" customHeight="1" x14ac:dyDescent="0.25">
      <c r="A7766" s="553">
        <v>41326</v>
      </c>
      <c r="B7766" s="555">
        <v>1791.33</v>
      </c>
    </row>
    <row r="7767" spans="1:2" ht="16.149999999999999" customHeight="1" x14ac:dyDescent="0.25">
      <c r="A7767" s="553">
        <v>41327</v>
      </c>
      <c r="B7767" s="554">
        <v>1798.21</v>
      </c>
    </row>
    <row r="7768" spans="1:2" ht="16.149999999999999" customHeight="1" x14ac:dyDescent="0.25">
      <c r="A7768" s="553">
        <v>41328</v>
      </c>
      <c r="B7768" s="555">
        <v>1800.7</v>
      </c>
    </row>
    <row r="7769" spans="1:2" ht="16.149999999999999" customHeight="1" x14ac:dyDescent="0.25">
      <c r="A7769" s="553">
        <v>41329</v>
      </c>
      <c r="B7769" s="554">
        <v>1800.7</v>
      </c>
    </row>
    <row r="7770" spans="1:2" ht="16.149999999999999" customHeight="1" x14ac:dyDescent="0.25">
      <c r="A7770" s="553">
        <v>41330</v>
      </c>
      <c r="B7770" s="555">
        <v>1800.7</v>
      </c>
    </row>
    <row r="7771" spans="1:2" ht="16.149999999999999" customHeight="1" x14ac:dyDescent="0.25">
      <c r="A7771" s="553">
        <v>41331</v>
      </c>
      <c r="B7771" s="554">
        <v>1806.11</v>
      </c>
    </row>
    <row r="7772" spans="1:2" ht="16.149999999999999" customHeight="1" x14ac:dyDescent="0.25">
      <c r="A7772" s="553">
        <v>41332</v>
      </c>
      <c r="B7772" s="555">
        <v>1818.54</v>
      </c>
    </row>
    <row r="7773" spans="1:2" ht="16.149999999999999" customHeight="1" x14ac:dyDescent="0.25">
      <c r="A7773" s="553">
        <v>41333</v>
      </c>
      <c r="B7773" s="554">
        <v>1816.42</v>
      </c>
    </row>
    <row r="7774" spans="1:2" ht="16.149999999999999" customHeight="1" x14ac:dyDescent="0.25">
      <c r="A7774" s="553">
        <v>41334</v>
      </c>
      <c r="B7774" s="555">
        <v>1814.28</v>
      </c>
    </row>
    <row r="7775" spans="1:2" ht="16.149999999999999" customHeight="1" x14ac:dyDescent="0.25">
      <c r="A7775" s="553">
        <v>41335</v>
      </c>
      <c r="B7775" s="554">
        <v>1816.48</v>
      </c>
    </row>
    <row r="7776" spans="1:2" ht="16.149999999999999" customHeight="1" x14ac:dyDescent="0.25">
      <c r="A7776" s="553">
        <v>41336</v>
      </c>
      <c r="B7776" s="555">
        <v>1816.48</v>
      </c>
    </row>
    <row r="7777" spans="1:2" ht="16.149999999999999" customHeight="1" x14ac:dyDescent="0.25">
      <c r="A7777" s="553">
        <v>41337</v>
      </c>
      <c r="B7777" s="554">
        <v>1816.48</v>
      </c>
    </row>
    <row r="7778" spans="1:2" ht="16.149999999999999" customHeight="1" x14ac:dyDescent="0.25">
      <c r="A7778" s="553">
        <v>41338</v>
      </c>
      <c r="B7778" s="555">
        <v>1813.53</v>
      </c>
    </row>
    <row r="7779" spans="1:2" ht="16.149999999999999" customHeight="1" x14ac:dyDescent="0.25">
      <c r="A7779" s="553">
        <v>41339</v>
      </c>
      <c r="B7779" s="554">
        <v>1809.65</v>
      </c>
    </row>
    <row r="7780" spans="1:2" ht="16.149999999999999" customHeight="1" x14ac:dyDescent="0.25">
      <c r="A7780" s="553">
        <v>41340</v>
      </c>
      <c r="B7780" s="555">
        <v>1808</v>
      </c>
    </row>
    <row r="7781" spans="1:2" ht="16.149999999999999" customHeight="1" x14ac:dyDescent="0.25">
      <c r="A7781" s="553">
        <v>41341</v>
      </c>
      <c r="B7781" s="554">
        <v>1803.65</v>
      </c>
    </row>
    <row r="7782" spans="1:2" ht="16.149999999999999" customHeight="1" x14ac:dyDescent="0.25">
      <c r="A7782" s="553">
        <v>41342</v>
      </c>
      <c r="B7782" s="555">
        <v>1800.45</v>
      </c>
    </row>
    <row r="7783" spans="1:2" ht="16.149999999999999" customHeight="1" x14ac:dyDescent="0.25">
      <c r="A7783" s="553">
        <v>41343</v>
      </c>
      <c r="B7783" s="554">
        <v>1800.45</v>
      </c>
    </row>
    <row r="7784" spans="1:2" ht="16.149999999999999" customHeight="1" x14ac:dyDescent="0.25">
      <c r="A7784" s="553">
        <v>41344</v>
      </c>
      <c r="B7784" s="555">
        <v>1800.45</v>
      </c>
    </row>
    <row r="7785" spans="1:2" ht="16.149999999999999" customHeight="1" x14ac:dyDescent="0.25">
      <c r="A7785" s="553">
        <v>41345</v>
      </c>
      <c r="B7785" s="554">
        <v>1801.2</v>
      </c>
    </row>
    <row r="7786" spans="1:2" ht="16.149999999999999" customHeight="1" x14ac:dyDescent="0.25">
      <c r="A7786" s="553">
        <v>41346</v>
      </c>
      <c r="B7786" s="555">
        <v>1801.64</v>
      </c>
    </row>
    <row r="7787" spans="1:2" ht="16.149999999999999" customHeight="1" x14ac:dyDescent="0.25">
      <c r="A7787" s="553">
        <v>41347</v>
      </c>
      <c r="B7787" s="554">
        <v>1798.56</v>
      </c>
    </row>
    <row r="7788" spans="1:2" ht="16.149999999999999" customHeight="1" x14ac:dyDescent="0.25">
      <c r="A7788" s="553">
        <v>41348</v>
      </c>
      <c r="B7788" s="555">
        <v>1797.28</v>
      </c>
    </row>
    <row r="7789" spans="1:2" ht="16.149999999999999" customHeight="1" x14ac:dyDescent="0.25">
      <c r="A7789" s="553">
        <v>41349</v>
      </c>
      <c r="B7789" s="554">
        <v>1804.06</v>
      </c>
    </row>
    <row r="7790" spans="1:2" ht="16.149999999999999" customHeight="1" x14ac:dyDescent="0.25">
      <c r="A7790" s="553">
        <v>41350</v>
      </c>
      <c r="B7790" s="555">
        <v>1804.06</v>
      </c>
    </row>
    <row r="7791" spans="1:2" ht="16.149999999999999" customHeight="1" x14ac:dyDescent="0.25">
      <c r="A7791" s="553">
        <v>41351</v>
      </c>
      <c r="B7791" s="554">
        <v>1804.06</v>
      </c>
    </row>
    <row r="7792" spans="1:2" ht="16.149999999999999" customHeight="1" x14ac:dyDescent="0.25">
      <c r="A7792" s="553">
        <v>41352</v>
      </c>
      <c r="B7792" s="555">
        <v>1809.58</v>
      </c>
    </row>
    <row r="7793" spans="1:2" ht="16.149999999999999" customHeight="1" x14ac:dyDescent="0.25">
      <c r="A7793" s="553">
        <v>41353</v>
      </c>
      <c r="B7793" s="554">
        <v>1809.83</v>
      </c>
    </row>
    <row r="7794" spans="1:2" ht="16.149999999999999" customHeight="1" x14ac:dyDescent="0.25">
      <c r="A7794" s="553">
        <v>41354</v>
      </c>
      <c r="B7794" s="555">
        <v>1812.35</v>
      </c>
    </row>
    <row r="7795" spans="1:2" ht="16.149999999999999" customHeight="1" x14ac:dyDescent="0.25">
      <c r="A7795" s="553">
        <v>41355</v>
      </c>
      <c r="B7795" s="554">
        <v>1822.78</v>
      </c>
    </row>
    <row r="7796" spans="1:2" ht="16.149999999999999" customHeight="1" x14ac:dyDescent="0.25">
      <c r="A7796" s="553">
        <v>41356</v>
      </c>
      <c r="B7796" s="555">
        <v>1825.79</v>
      </c>
    </row>
    <row r="7797" spans="1:2" ht="16.149999999999999" customHeight="1" x14ac:dyDescent="0.25">
      <c r="A7797" s="553">
        <v>41357</v>
      </c>
      <c r="B7797" s="554">
        <v>1825.79</v>
      </c>
    </row>
    <row r="7798" spans="1:2" ht="16.149999999999999" customHeight="1" x14ac:dyDescent="0.25">
      <c r="A7798" s="553">
        <v>41358</v>
      </c>
      <c r="B7798" s="555">
        <v>1825.79</v>
      </c>
    </row>
    <row r="7799" spans="1:2" ht="16.149999999999999" customHeight="1" x14ac:dyDescent="0.25">
      <c r="A7799" s="553">
        <v>41359</v>
      </c>
      <c r="B7799" s="554">
        <v>1825.79</v>
      </c>
    </row>
    <row r="7800" spans="1:2" ht="16.149999999999999" customHeight="1" x14ac:dyDescent="0.25">
      <c r="A7800" s="553">
        <v>41360</v>
      </c>
      <c r="B7800" s="555">
        <v>1828.95</v>
      </c>
    </row>
    <row r="7801" spans="1:2" ht="16.149999999999999" customHeight="1" x14ac:dyDescent="0.25">
      <c r="A7801" s="553">
        <v>41361</v>
      </c>
      <c r="B7801" s="554">
        <v>1832.2</v>
      </c>
    </row>
    <row r="7802" spans="1:2" ht="16.149999999999999" customHeight="1" x14ac:dyDescent="0.25">
      <c r="A7802" s="553">
        <v>41362</v>
      </c>
      <c r="B7802" s="555">
        <v>1832.2</v>
      </c>
    </row>
    <row r="7803" spans="1:2" ht="16.149999999999999" customHeight="1" x14ac:dyDescent="0.25">
      <c r="A7803" s="553">
        <v>41363</v>
      </c>
      <c r="B7803" s="554">
        <v>1832.2</v>
      </c>
    </row>
    <row r="7804" spans="1:2" ht="16.149999999999999" customHeight="1" x14ac:dyDescent="0.25">
      <c r="A7804" s="553">
        <v>41364</v>
      </c>
      <c r="B7804" s="555">
        <v>1832.2</v>
      </c>
    </row>
    <row r="7805" spans="1:2" ht="16.149999999999999" customHeight="1" x14ac:dyDescent="0.25">
      <c r="A7805" s="553">
        <v>41365</v>
      </c>
      <c r="B7805" s="554">
        <v>1832.2</v>
      </c>
    </row>
    <row r="7806" spans="1:2" ht="16.149999999999999" customHeight="1" x14ac:dyDescent="0.25">
      <c r="A7806" s="553">
        <v>41366</v>
      </c>
      <c r="B7806" s="555">
        <v>1823.12</v>
      </c>
    </row>
    <row r="7807" spans="1:2" ht="16.149999999999999" customHeight="1" x14ac:dyDescent="0.25">
      <c r="A7807" s="553">
        <v>41367</v>
      </c>
      <c r="B7807" s="554">
        <v>1817.14</v>
      </c>
    </row>
    <row r="7808" spans="1:2" ht="16.149999999999999" customHeight="1" x14ac:dyDescent="0.25">
      <c r="A7808" s="553">
        <v>41368</v>
      </c>
      <c r="B7808" s="555">
        <v>1819.93</v>
      </c>
    </row>
    <row r="7809" spans="1:2" ht="16.149999999999999" customHeight="1" x14ac:dyDescent="0.25">
      <c r="A7809" s="553">
        <v>41369</v>
      </c>
      <c r="B7809" s="554">
        <v>1829.01</v>
      </c>
    </row>
    <row r="7810" spans="1:2" ht="16.149999999999999" customHeight="1" x14ac:dyDescent="0.25">
      <c r="A7810" s="553">
        <v>41370</v>
      </c>
      <c r="B7810" s="555">
        <v>1826.88</v>
      </c>
    </row>
    <row r="7811" spans="1:2" ht="16.149999999999999" customHeight="1" x14ac:dyDescent="0.25">
      <c r="A7811" s="553">
        <v>41371</v>
      </c>
      <c r="B7811" s="554">
        <v>1826.88</v>
      </c>
    </row>
    <row r="7812" spans="1:2" ht="16.149999999999999" customHeight="1" x14ac:dyDescent="0.25">
      <c r="A7812" s="553">
        <v>41372</v>
      </c>
      <c r="B7812" s="555">
        <v>1826.88</v>
      </c>
    </row>
    <row r="7813" spans="1:2" ht="16.149999999999999" customHeight="1" x14ac:dyDescent="0.25">
      <c r="A7813" s="553">
        <v>41373</v>
      </c>
      <c r="B7813" s="554">
        <v>1817.66</v>
      </c>
    </row>
    <row r="7814" spans="1:2" ht="16.149999999999999" customHeight="1" x14ac:dyDescent="0.25">
      <c r="A7814" s="553">
        <v>41374</v>
      </c>
      <c r="B7814" s="555">
        <v>1813.11</v>
      </c>
    </row>
    <row r="7815" spans="1:2" ht="16.149999999999999" customHeight="1" x14ac:dyDescent="0.25">
      <c r="A7815" s="553">
        <v>41375</v>
      </c>
      <c r="B7815" s="554">
        <v>1821.2</v>
      </c>
    </row>
    <row r="7816" spans="1:2" ht="16.149999999999999" customHeight="1" x14ac:dyDescent="0.25">
      <c r="A7816" s="553">
        <v>41376</v>
      </c>
      <c r="B7816" s="555">
        <v>1823.84</v>
      </c>
    </row>
    <row r="7817" spans="1:2" ht="16.149999999999999" customHeight="1" x14ac:dyDescent="0.25">
      <c r="A7817" s="553">
        <v>41377</v>
      </c>
      <c r="B7817" s="554">
        <v>1827.79</v>
      </c>
    </row>
    <row r="7818" spans="1:2" ht="16.149999999999999" customHeight="1" x14ac:dyDescent="0.25">
      <c r="A7818" s="553">
        <v>41378</v>
      </c>
      <c r="B7818" s="555">
        <v>1827.79</v>
      </c>
    </row>
    <row r="7819" spans="1:2" ht="16.149999999999999" customHeight="1" x14ac:dyDescent="0.25">
      <c r="A7819" s="553">
        <v>41379</v>
      </c>
      <c r="B7819" s="554">
        <v>1827.79</v>
      </c>
    </row>
    <row r="7820" spans="1:2" ht="16.149999999999999" customHeight="1" x14ac:dyDescent="0.25">
      <c r="A7820" s="553">
        <v>41380</v>
      </c>
      <c r="B7820" s="555">
        <v>1834.86</v>
      </c>
    </row>
    <row r="7821" spans="1:2" ht="16.149999999999999" customHeight="1" x14ac:dyDescent="0.25">
      <c r="A7821" s="553">
        <v>41381</v>
      </c>
      <c r="B7821" s="554">
        <v>1833.98</v>
      </c>
    </row>
    <row r="7822" spans="1:2" ht="16.149999999999999" customHeight="1" x14ac:dyDescent="0.25">
      <c r="A7822" s="553">
        <v>41382</v>
      </c>
      <c r="B7822" s="555">
        <v>1846.46</v>
      </c>
    </row>
    <row r="7823" spans="1:2" ht="16.149999999999999" customHeight="1" x14ac:dyDescent="0.25">
      <c r="A7823" s="553">
        <v>41383</v>
      </c>
      <c r="B7823" s="554">
        <v>1847.02</v>
      </c>
    </row>
    <row r="7824" spans="1:2" ht="16.149999999999999" customHeight="1" x14ac:dyDescent="0.25">
      <c r="A7824" s="553">
        <v>41384</v>
      </c>
      <c r="B7824" s="555">
        <v>1835.57</v>
      </c>
    </row>
    <row r="7825" spans="1:2" ht="16.149999999999999" customHeight="1" x14ac:dyDescent="0.25">
      <c r="A7825" s="553">
        <v>41385</v>
      </c>
      <c r="B7825" s="554">
        <v>1835.57</v>
      </c>
    </row>
    <row r="7826" spans="1:2" ht="16.149999999999999" customHeight="1" x14ac:dyDescent="0.25">
      <c r="A7826" s="553">
        <v>41386</v>
      </c>
      <c r="B7826" s="555">
        <v>1835.57</v>
      </c>
    </row>
    <row r="7827" spans="1:2" ht="16.149999999999999" customHeight="1" x14ac:dyDescent="0.25">
      <c r="A7827" s="553">
        <v>41387</v>
      </c>
      <c r="B7827" s="554">
        <v>1841.14</v>
      </c>
    </row>
    <row r="7828" spans="1:2" ht="16.149999999999999" customHeight="1" x14ac:dyDescent="0.25">
      <c r="A7828" s="553">
        <v>41388</v>
      </c>
      <c r="B7828" s="555">
        <v>1838.03</v>
      </c>
    </row>
    <row r="7829" spans="1:2" ht="16.149999999999999" customHeight="1" x14ac:dyDescent="0.25">
      <c r="A7829" s="553">
        <v>41389</v>
      </c>
      <c r="B7829" s="554">
        <v>1836.79</v>
      </c>
    </row>
    <row r="7830" spans="1:2" ht="16.149999999999999" customHeight="1" x14ac:dyDescent="0.25">
      <c r="A7830" s="553">
        <v>41390</v>
      </c>
      <c r="B7830" s="555">
        <v>1830.84</v>
      </c>
    </row>
    <row r="7831" spans="1:2" ht="16.149999999999999" customHeight="1" x14ac:dyDescent="0.25">
      <c r="A7831" s="553">
        <v>41391</v>
      </c>
      <c r="B7831" s="554">
        <v>1833.7</v>
      </c>
    </row>
    <row r="7832" spans="1:2" ht="16.149999999999999" customHeight="1" x14ac:dyDescent="0.25">
      <c r="A7832" s="553">
        <v>41392</v>
      </c>
      <c r="B7832" s="555">
        <v>1833.7</v>
      </c>
    </row>
    <row r="7833" spans="1:2" ht="16.149999999999999" customHeight="1" x14ac:dyDescent="0.25">
      <c r="A7833" s="553">
        <v>41393</v>
      </c>
      <c r="B7833" s="554">
        <v>1833.7</v>
      </c>
    </row>
    <row r="7834" spans="1:2" ht="16.149999999999999" customHeight="1" x14ac:dyDescent="0.25">
      <c r="A7834" s="553">
        <v>41394</v>
      </c>
      <c r="B7834" s="555">
        <v>1828.79</v>
      </c>
    </row>
    <row r="7835" spans="1:2" ht="16.149999999999999" customHeight="1" x14ac:dyDescent="0.25">
      <c r="A7835" s="553">
        <v>41395</v>
      </c>
      <c r="B7835" s="554">
        <v>1825.83</v>
      </c>
    </row>
    <row r="7836" spans="1:2" ht="16.149999999999999" customHeight="1" x14ac:dyDescent="0.25">
      <c r="A7836" s="553">
        <v>41396</v>
      </c>
      <c r="B7836" s="555">
        <v>1825.83</v>
      </c>
    </row>
    <row r="7837" spans="1:2" ht="16.149999999999999" customHeight="1" x14ac:dyDescent="0.25">
      <c r="A7837" s="553">
        <v>41397</v>
      </c>
      <c r="B7837" s="554">
        <v>1836.34</v>
      </c>
    </row>
    <row r="7838" spans="1:2" ht="16.149999999999999" customHeight="1" x14ac:dyDescent="0.25">
      <c r="A7838" s="553">
        <v>41398</v>
      </c>
      <c r="B7838" s="555">
        <v>1835.88</v>
      </c>
    </row>
    <row r="7839" spans="1:2" ht="16.149999999999999" customHeight="1" x14ac:dyDescent="0.25">
      <c r="A7839" s="553">
        <v>41399</v>
      </c>
      <c r="B7839" s="554">
        <v>1835.88</v>
      </c>
    </row>
    <row r="7840" spans="1:2" ht="16.149999999999999" customHeight="1" x14ac:dyDescent="0.25">
      <c r="A7840" s="553">
        <v>41400</v>
      </c>
      <c r="B7840" s="555">
        <v>1835.88</v>
      </c>
    </row>
    <row r="7841" spans="1:2" ht="16.149999999999999" customHeight="1" x14ac:dyDescent="0.25">
      <c r="A7841" s="553">
        <v>41401</v>
      </c>
      <c r="B7841" s="554">
        <v>1831.42</v>
      </c>
    </row>
    <row r="7842" spans="1:2" ht="16.149999999999999" customHeight="1" x14ac:dyDescent="0.25">
      <c r="A7842" s="553">
        <v>41402</v>
      </c>
      <c r="B7842" s="555">
        <v>1827.13</v>
      </c>
    </row>
    <row r="7843" spans="1:2" ht="16.149999999999999" customHeight="1" x14ac:dyDescent="0.25">
      <c r="A7843" s="553">
        <v>41403</v>
      </c>
      <c r="B7843" s="554">
        <v>1830.7</v>
      </c>
    </row>
    <row r="7844" spans="1:2" ht="16.149999999999999" customHeight="1" x14ac:dyDescent="0.25">
      <c r="A7844" s="553">
        <v>41404</v>
      </c>
      <c r="B7844" s="555">
        <v>1833.07</v>
      </c>
    </row>
    <row r="7845" spans="1:2" ht="16.149999999999999" customHeight="1" x14ac:dyDescent="0.25">
      <c r="A7845" s="553">
        <v>41405</v>
      </c>
      <c r="B7845" s="554">
        <v>1834.83</v>
      </c>
    </row>
    <row r="7846" spans="1:2" ht="16.149999999999999" customHeight="1" x14ac:dyDescent="0.25">
      <c r="A7846" s="553">
        <v>41406</v>
      </c>
      <c r="B7846" s="555">
        <v>1834.83</v>
      </c>
    </row>
    <row r="7847" spans="1:2" ht="16.149999999999999" customHeight="1" x14ac:dyDescent="0.25">
      <c r="A7847" s="553">
        <v>41407</v>
      </c>
      <c r="B7847" s="554">
        <v>1834.83</v>
      </c>
    </row>
    <row r="7848" spans="1:2" ht="16.149999999999999" customHeight="1" x14ac:dyDescent="0.25">
      <c r="A7848" s="553">
        <v>41408</v>
      </c>
      <c r="B7848" s="555">
        <v>1834.83</v>
      </c>
    </row>
    <row r="7849" spans="1:2" ht="16.149999999999999" customHeight="1" x14ac:dyDescent="0.25">
      <c r="A7849" s="553">
        <v>41409</v>
      </c>
      <c r="B7849" s="554">
        <v>1838.63</v>
      </c>
    </row>
    <row r="7850" spans="1:2" ht="16.149999999999999" customHeight="1" x14ac:dyDescent="0.25">
      <c r="A7850" s="553">
        <v>41410</v>
      </c>
      <c r="B7850" s="555">
        <v>1843.75</v>
      </c>
    </row>
    <row r="7851" spans="1:2" ht="16.149999999999999" customHeight="1" x14ac:dyDescent="0.25">
      <c r="A7851" s="553">
        <v>41411</v>
      </c>
      <c r="B7851" s="554">
        <v>1838.82</v>
      </c>
    </row>
    <row r="7852" spans="1:2" ht="16.149999999999999" customHeight="1" x14ac:dyDescent="0.25">
      <c r="A7852" s="553">
        <v>41412</v>
      </c>
      <c r="B7852" s="555">
        <v>1841.35</v>
      </c>
    </row>
    <row r="7853" spans="1:2" ht="16.149999999999999" customHeight="1" x14ac:dyDescent="0.25">
      <c r="A7853" s="553">
        <v>41413</v>
      </c>
      <c r="B7853" s="554">
        <v>1841.35</v>
      </c>
    </row>
    <row r="7854" spans="1:2" ht="16.149999999999999" customHeight="1" x14ac:dyDescent="0.25">
      <c r="A7854" s="553">
        <v>41414</v>
      </c>
      <c r="B7854" s="555">
        <v>1841.35</v>
      </c>
    </row>
    <row r="7855" spans="1:2" ht="16.149999999999999" customHeight="1" x14ac:dyDescent="0.25">
      <c r="A7855" s="553">
        <v>41415</v>
      </c>
      <c r="B7855" s="554">
        <v>1842.59</v>
      </c>
    </row>
    <row r="7856" spans="1:2" ht="16.149999999999999" customHeight="1" x14ac:dyDescent="0.25">
      <c r="A7856" s="553">
        <v>41416</v>
      </c>
      <c r="B7856" s="555">
        <v>1846.76</v>
      </c>
    </row>
    <row r="7857" spans="1:2" ht="16.149999999999999" customHeight="1" x14ac:dyDescent="0.25">
      <c r="A7857" s="553">
        <v>41417</v>
      </c>
      <c r="B7857" s="554">
        <v>1850.55</v>
      </c>
    </row>
    <row r="7858" spans="1:2" ht="16.149999999999999" customHeight="1" x14ac:dyDescent="0.25">
      <c r="A7858" s="553">
        <v>41418</v>
      </c>
      <c r="B7858" s="555">
        <v>1864.02</v>
      </c>
    </row>
    <row r="7859" spans="1:2" ht="16.149999999999999" customHeight="1" x14ac:dyDescent="0.25">
      <c r="A7859" s="553">
        <v>41419</v>
      </c>
      <c r="B7859" s="554">
        <v>1874.1</v>
      </c>
    </row>
    <row r="7860" spans="1:2" ht="16.149999999999999" customHeight="1" x14ac:dyDescent="0.25">
      <c r="A7860" s="553">
        <v>41420</v>
      </c>
      <c r="B7860" s="555">
        <v>1874.1</v>
      </c>
    </row>
    <row r="7861" spans="1:2" ht="16.149999999999999" customHeight="1" x14ac:dyDescent="0.25">
      <c r="A7861" s="553">
        <v>41421</v>
      </c>
      <c r="B7861" s="554">
        <v>1874.1</v>
      </c>
    </row>
    <row r="7862" spans="1:2" ht="16.149999999999999" customHeight="1" x14ac:dyDescent="0.25">
      <c r="A7862" s="553">
        <v>41422</v>
      </c>
      <c r="B7862" s="555">
        <v>1874.1</v>
      </c>
    </row>
    <row r="7863" spans="1:2" ht="16.149999999999999" customHeight="1" x14ac:dyDescent="0.25">
      <c r="A7863" s="553">
        <v>41423</v>
      </c>
      <c r="B7863" s="554">
        <v>1897.1</v>
      </c>
    </row>
    <row r="7864" spans="1:2" ht="16.149999999999999" customHeight="1" x14ac:dyDescent="0.25">
      <c r="A7864" s="553">
        <v>41424</v>
      </c>
      <c r="B7864" s="555">
        <v>1894.13</v>
      </c>
    </row>
    <row r="7865" spans="1:2" ht="16.149999999999999" customHeight="1" x14ac:dyDescent="0.25">
      <c r="A7865" s="553">
        <v>41425</v>
      </c>
      <c r="B7865" s="554">
        <v>1891.48</v>
      </c>
    </row>
    <row r="7866" spans="1:2" ht="16.149999999999999" customHeight="1" x14ac:dyDescent="0.25">
      <c r="A7866" s="553">
        <v>41426</v>
      </c>
      <c r="B7866" s="555">
        <v>1907.76</v>
      </c>
    </row>
    <row r="7867" spans="1:2" ht="16.149999999999999" customHeight="1" x14ac:dyDescent="0.25">
      <c r="A7867" s="553">
        <v>41427</v>
      </c>
      <c r="B7867" s="554">
        <v>1907.76</v>
      </c>
    </row>
    <row r="7868" spans="1:2" ht="16.149999999999999" customHeight="1" x14ac:dyDescent="0.25">
      <c r="A7868" s="553">
        <v>41428</v>
      </c>
      <c r="B7868" s="555">
        <v>1907.76</v>
      </c>
    </row>
    <row r="7869" spans="1:2" ht="16.149999999999999" customHeight="1" x14ac:dyDescent="0.25">
      <c r="A7869" s="553">
        <v>41429</v>
      </c>
      <c r="B7869" s="554">
        <v>1907.76</v>
      </c>
    </row>
    <row r="7870" spans="1:2" ht="16.149999999999999" customHeight="1" x14ac:dyDescent="0.25">
      <c r="A7870" s="553">
        <v>41430</v>
      </c>
      <c r="B7870" s="555">
        <v>1894.4</v>
      </c>
    </row>
    <row r="7871" spans="1:2" ht="16.149999999999999" customHeight="1" x14ac:dyDescent="0.25">
      <c r="A7871" s="553">
        <v>41431</v>
      </c>
      <c r="B7871" s="554">
        <v>1899.08</v>
      </c>
    </row>
    <row r="7872" spans="1:2" ht="16.149999999999999" customHeight="1" x14ac:dyDescent="0.25">
      <c r="A7872" s="553">
        <v>41432</v>
      </c>
      <c r="B7872" s="555">
        <v>1907.88</v>
      </c>
    </row>
    <row r="7873" spans="1:2" ht="16.149999999999999" customHeight="1" x14ac:dyDescent="0.25">
      <c r="A7873" s="553">
        <v>41433</v>
      </c>
      <c r="B7873" s="554">
        <v>1898.8</v>
      </c>
    </row>
    <row r="7874" spans="1:2" ht="16.149999999999999" customHeight="1" x14ac:dyDescent="0.25">
      <c r="A7874" s="553">
        <v>41434</v>
      </c>
      <c r="B7874" s="555">
        <v>1898.8</v>
      </c>
    </row>
    <row r="7875" spans="1:2" ht="16.149999999999999" customHeight="1" x14ac:dyDescent="0.25">
      <c r="A7875" s="553">
        <v>41435</v>
      </c>
      <c r="B7875" s="554">
        <v>1898.8</v>
      </c>
    </row>
    <row r="7876" spans="1:2" ht="16.149999999999999" customHeight="1" x14ac:dyDescent="0.25">
      <c r="A7876" s="553">
        <v>41436</v>
      </c>
      <c r="B7876" s="555">
        <v>1898.8</v>
      </c>
    </row>
    <row r="7877" spans="1:2" ht="16.149999999999999" customHeight="1" x14ac:dyDescent="0.25">
      <c r="A7877" s="553">
        <v>41437</v>
      </c>
      <c r="B7877" s="554">
        <v>1907.12</v>
      </c>
    </row>
    <row r="7878" spans="1:2" ht="16.149999999999999" customHeight="1" x14ac:dyDescent="0.25">
      <c r="A7878" s="553">
        <v>41438</v>
      </c>
      <c r="B7878" s="555">
        <v>1897.53</v>
      </c>
    </row>
    <row r="7879" spans="1:2" ht="16.149999999999999" customHeight="1" x14ac:dyDescent="0.25">
      <c r="A7879" s="553">
        <v>41439</v>
      </c>
      <c r="B7879" s="554">
        <v>1895.01</v>
      </c>
    </row>
    <row r="7880" spans="1:2" ht="16.149999999999999" customHeight="1" x14ac:dyDescent="0.25">
      <c r="A7880" s="553">
        <v>41440</v>
      </c>
      <c r="B7880" s="555">
        <v>1882.38</v>
      </c>
    </row>
    <row r="7881" spans="1:2" ht="16.149999999999999" customHeight="1" x14ac:dyDescent="0.25">
      <c r="A7881" s="553">
        <v>41441</v>
      </c>
      <c r="B7881" s="554">
        <v>1882.38</v>
      </c>
    </row>
    <row r="7882" spans="1:2" ht="16.149999999999999" customHeight="1" x14ac:dyDescent="0.25">
      <c r="A7882" s="553">
        <v>41442</v>
      </c>
      <c r="B7882" s="555">
        <v>1882.38</v>
      </c>
    </row>
    <row r="7883" spans="1:2" ht="16.149999999999999" customHeight="1" x14ac:dyDescent="0.25">
      <c r="A7883" s="553">
        <v>41443</v>
      </c>
      <c r="B7883" s="554">
        <v>1883.57</v>
      </c>
    </row>
    <row r="7884" spans="1:2" ht="16.149999999999999" customHeight="1" x14ac:dyDescent="0.25">
      <c r="A7884" s="553">
        <v>41444</v>
      </c>
      <c r="B7884" s="555">
        <v>1902.47</v>
      </c>
    </row>
    <row r="7885" spans="1:2" ht="16.149999999999999" customHeight="1" x14ac:dyDescent="0.25">
      <c r="A7885" s="553">
        <v>41445</v>
      </c>
      <c r="B7885" s="554">
        <v>1900.87</v>
      </c>
    </row>
    <row r="7886" spans="1:2" ht="16.149999999999999" customHeight="1" x14ac:dyDescent="0.25">
      <c r="A7886" s="553">
        <v>41446</v>
      </c>
      <c r="B7886" s="555">
        <v>1937.26</v>
      </c>
    </row>
    <row r="7887" spans="1:2" ht="16.149999999999999" customHeight="1" x14ac:dyDescent="0.25">
      <c r="A7887" s="553">
        <v>41447</v>
      </c>
      <c r="B7887" s="554">
        <v>1941.06</v>
      </c>
    </row>
    <row r="7888" spans="1:2" ht="16.149999999999999" customHeight="1" x14ac:dyDescent="0.25">
      <c r="A7888" s="553">
        <v>41448</v>
      </c>
      <c r="B7888" s="555">
        <v>1941.06</v>
      </c>
    </row>
    <row r="7889" spans="1:2" ht="16.149999999999999" customHeight="1" x14ac:dyDescent="0.25">
      <c r="A7889" s="553">
        <v>41449</v>
      </c>
      <c r="B7889" s="554">
        <v>1941.06</v>
      </c>
    </row>
    <row r="7890" spans="1:2" ht="16.149999999999999" customHeight="1" x14ac:dyDescent="0.25">
      <c r="A7890" s="553">
        <v>41450</v>
      </c>
      <c r="B7890" s="555">
        <v>1942.97</v>
      </c>
    </row>
    <row r="7891" spans="1:2" ht="16.149999999999999" customHeight="1" x14ac:dyDescent="0.25">
      <c r="A7891" s="553">
        <v>41451</v>
      </c>
      <c r="B7891" s="554">
        <v>1928.27</v>
      </c>
    </row>
    <row r="7892" spans="1:2" ht="16.149999999999999" customHeight="1" x14ac:dyDescent="0.25">
      <c r="A7892" s="553">
        <v>41452</v>
      </c>
      <c r="B7892" s="555">
        <v>1921.86</v>
      </c>
    </row>
    <row r="7893" spans="1:2" ht="16.149999999999999" customHeight="1" x14ac:dyDescent="0.25">
      <c r="A7893" s="553">
        <v>41453</v>
      </c>
      <c r="B7893" s="554">
        <v>1922.63</v>
      </c>
    </row>
    <row r="7894" spans="1:2" ht="16.149999999999999" customHeight="1" x14ac:dyDescent="0.25">
      <c r="A7894" s="553">
        <v>41454</v>
      </c>
      <c r="B7894" s="555">
        <v>1929</v>
      </c>
    </row>
    <row r="7895" spans="1:2" ht="16.149999999999999" customHeight="1" x14ac:dyDescent="0.25">
      <c r="A7895" s="553">
        <v>41455</v>
      </c>
      <c r="B7895" s="554">
        <v>1929</v>
      </c>
    </row>
    <row r="7896" spans="1:2" ht="16.149999999999999" customHeight="1" x14ac:dyDescent="0.25">
      <c r="A7896" s="553">
        <v>41456</v>
      </c>
      <c r="B7896" s="555">
        <v>1929</v>
      </c>
    </row>
    <row r="7897" spans="1:2" ht="16.149999999999999" customHeight="1" x14ac:dyDescent="0.25">
      <c r="A7897" s="553">
        <v>41457</v>
      </c>
      <c r="B7897" s="554">
        <v>1929</v>
      </c>
    </row>
    <row r="7898" spans="1:2" ht="16.149999999999999" customHeight="1" x14ac:dyDescent="0.25">
      <c r="A7898" s="553">
        <v>41458</v>
      </c>
      <c r="B7898" s="555">
        <v>1919.42</v>
      </c>
    </row>
    <row r="7899" spans="1:2" ht="16.149999999999999" customHeight="1" x14ac:dyDescent="0.25">
      <c r="A7899" s="553">
        <v>41459</v>
      </c>
      <c r="B7899" s="554">
        <v>1915.45</v>
      </c>
    </row>
    <row r="7900" spans="1:2" ht="16.149999999999999" customHeight="1" x14ac:dyDescent="0.25">
      <c r="A7900" s="553">
        <v>41460</v>
      </c>
      <c r="B7900" s="555">
        <v>1915.45</v>
      </c>
    </row>
    <row r="7901" spans="1:2" ht="16.149999999999999" customHeight="1" x14ac:dyDescent="0.25">
      <c r="A7901" s="553">
        <v>41461</v>
      </c>
      <c r="B7901" s="554">
        <v>1927.4</v>
      </c>
    </row>
    <row r="7902" spans="1:2" ht="16.149999999999999" customHeight="1" x14ac:dyDescent="0.25">
      <c r="A7902" s="553">
        <v>41462</v>
      </c>
      <c r="B7902" s="555">
        <v>1927.4</v>
      </c>
    </row>
    <row r="7903" spans="1:2" ht="16.149999999999999" customHeight="1" x14ac:dyDescent="0.25">
      <c r="A7903" s="553">
        <v>41463</v>
      </c>
      <c r="B7903" s="554">
        <v>1927.4</v>
      </c>
    </row>
    <row r="7904" spans="1:2" ht="16.149999999999999" customHeight="1" x14ac:dyDescent="0.25">
      <c r="A7904" s="553">
        <v>41464</v>
      </c>
      <c r="B7904" s="555">
        <v>1926.84</v>
      </c>
    </row>
    <row r="7905" spans="1:2" ht="16.149999999999999" customHeight="1" x14ac:dyDescent="0.25">
      <c r="A7905" s="553">
        <v>41465</v>
      </c>
      <c r="B7905" s="554">
        <v>1920.12</v>
      </c>
    </row>
    <row r="7906" spans="1:2" ht="16.149999999999999" customHeight="1" x14ac:dyDescent="0.25">
      <c r="A7906" s="553">
        <v>41466</v>
      </c>
      <c r="B7906" s="555">
        <v>1920.24</v>
      </c>
    </row>
    <row r="7907" spans="1:2" ht="16.149999999999999" customHeight="1" x14ac:dyDescent="0.25">
      <c r="A7907" s="553">
        <v>41467</v>
      </c>
      <c r="B7907" s="554">
        <v>1910.79</v>
      </c>
    </row>
    <row r="7908" spans="1:2" ht="16.149999999999999" customHeight="1" x14ac:dyDescent="0.25">
      <c r="A7908" s="553">
        <v>41468</v>
      </c>
      <c r="B7908" s="555">
        <v>1905.25</v>
      </c>
    </row>
    <row r="7909" spans="1:2" ht="16.149999999999999" customHeight="1" x14ac:dyDescent="0.25">
      <c r="A7909" s="553">
        <v>41469</v>
      </c>
      <c r="B7909" s="554">
        <v>1905.25</v>
      </c>
    </row>
    <row r="7910" spans="1:2" ht="16.149999999999999" customHeight="1" x14ac:dyDescent="0.25">
      <c r="A7910" s="553">
        <v>41470</v>
      </c>
      <c r="B7910" s="555">
        <v>1905.25</v>
      </c>
    </row>
    <row r="7911" spans="1:2" ht="16.149999999999999" customHeight="1" x14ac:dyDescent="0.25">
      <c r="A7911" s="553">
        <v>41471</v>
      </c>
      <c r="B7911" s="554">
        <v>1893.16</v>
      </c>
    </row>
    <row r="7912" spans="1:2" ht="16.149999999999999" customHeight="1" x14ac:dyDescent="0.25">
      <c r="A7912" s="553">
        <v>41472</v>
      </c>
      <c r="B7912" s="555">
        <v>1878.42</v>
      </c>
    </row>
    <row r="7913" spans="1:2" ht="16.149999999999999" customHeight="1" x14ac:dyDescent="0.25">
      <c r="A7913" s="553">
        <v>41473</v>
      </c>
      <c r="B7913" s="554">
        <v>1873.25</v>
      </c>
    </row>
    <row r="7914" spans="1:2" ht="16.149999999999999" customHeight="1" x14ac:dyDescent="0.25">
      <c r="A7914" s="553">
        <v>41474</v>
      </c>
      <c r="B7914" s="555">
        <v>1883.29</v>
      </c>
    </row>
    <row r="7915" spans="1:2" ht="16.149999999999999" customHeight="1" x14ac:dyDescent="0.25">
      <c r="A7915" s="553">
        <v>41475</v>
      </c>
      <c r="B7915" s="554">
        <v>1884.01</v>
      </c>
    </row>
    <row r="7916" spans="1:2" ht="16.149999999999999" customHeight="1" x14ac:dyDescent="0.25">
      <c r="A7916" s="553">
        <v>41476</v>
      </c>
      <c r="B7916" s="555">
        <v>1884.01</v>
      </c>
    </row>
    <row r="7917" spans="1:2" ht="16.149999999999999" customHeight="1" x14ac:dyDescent="0.25">
      <c r="A7917" s="553">
        <v>41477</v>
      </c>
      <c r="B7917" s="554">
        <v>1884.01</v>
      </c>
    </row>
    <row r="7918" spans="1:2" ht="16.149999999999999" customHeight="1" x14ac:dyDescent="0.25">
      <c r="A7918" s="553">
        <v>41478</v>
      </c>
      <c r="B7918" s="555">
        <v>1880.87</v>
      </c>
    </row>
    <row r="7919" spans="1:2" ht="16.149999999999999" customHeight="1" x14ac:dyDescent="0.25">
      <c r="A7919" s="553">
        <v>41479</v>
      </c>
      <c r="B7919" s="554">
        <v>1886.06</v>
      </c>
    </row>
    <row r="7920" spans="1:2" ht="16.149999999999999" customHeight="1" x14ac:dyDescent="0.25">
      <c r="A7920" s="553">
        <v>41480</v>
      </c>
      <c r="B7920" s="555">
        <v>1891.02</v>
      </c>
    </row>
    <row r="7921" spans="1:2" ht="16.149999999999999" customHeight="1" x14ac:dyDescent="0.25">
      <c r="A7921" s="553">
        <v>41481</v>
      </c>
      <c r="B7921" s="554">
        <v>1887.4</v>
      </c>
    </row>
    <row r="7922" spans="1:2" ht="16.149999999999999" customHeight="1" x14ac:dyDescent="0.25">
      <c r="A7922" s="553">
        <v>41482</v>
      </c>
      <c r="B7922" s="555">
        <v>1886.26</v>
      </c>
    </row>
    <row r="7923" spans="1:2" ht="16.149999999999999" customHeight="1" x14ac:dyDescent="0.25">
      <c r="A7923" s="553">
        <v>41483</v>
      </c>
      <c r="B7923" s="554">
        <v>1886.26</v>
      </c>
    </row>
    <row r="7924" spans="1:2" ht="16.149999999999999" customHeight="1" x14ac:dyDescent="0.25">
      <c r="A7924" s="553">
        <v>41484</v>
      </c>
      <c r="B7924" s="555">
        <v>1886.26</v>
      </c>
    </row>
    <row r="7925" spans="1:2" ht="16.149999999999999" customHeight="1" x14ac:dyDescent="0.25">
      <c r="A7925" s="553">
        <v>41485</v>
      </c>
      <c r="B7925" s="554">
        <v>1888.95</v>
      </c>
    </row>
    <row r="7926" spans="1:2" ht="16.149999999999999" customHeight="1" x14ac:dyDescent="0.25">
      <c r="A7926" s="553">
        <v>41486</v>
      </c>
      <c r="B7926" s="555">
        <v>1890.33</v>
      </c>
    </row>
    <row r="7927" spans="1:2" ht="16.149999999999999" customHeight="1" x14ac:dyDescent="0.25">
      <c r="A7927" s="553">
        <v>41487</v>
      </c>
      <c r="B7927" s="554">
        <v>1896.15</v>
      </c>
    </row>
    <row r="7928" spans="1:2" ht="16.149999999999999" customHeight="1" x14ac:dyDescent="0.25">
      <c r="A7928" s="553">
        <v>41488</v>
      </c>
      <c r="B7928" s="555">
        <v>1896.65</v>
      </c>
    </row>
    <row r="7929" spans="1:2" ht="16.149999999999999" customHeight="1" x14ac:dyDescent="0.25">
      <c r="A7929" s="553">
        <v>41489</v>
      </c>
      <c r="B7929" s="554">
        <v>1891.67</v>
      </c>
    </row>
    <row r="7930" spans="1:2" ht="16.149999999999999" customHeight="1" x14ac:dyDescent="0.25">
      <c r="A7930" s="553">
        <v>41490</v>
      </c>
      <c r="B7930" s="555">
        <v>1891.67</v>
      </c>
    </row>
    <row r="7931" spans="1:2" ht="16.149999999999999" customHeight="1" x14ac:dyDescent="0.25">
      <c r="A7931" s="553">
        <v>41491</v>
      </c>
      <c r="B7931" s="554">
        <v>1891.67</v>
      </c>
    </row>
    <row r="7932" spans="1:2" ht="16.149999999999999" customHeight="1" x14ac:dyDescent="0.25">
      <c r="A7932" s="553">
        <v>41492</v>
      </c>
      <c r="B7932" s="555">
        <v>1883.24</v>
      </c>
    </row>
    <row r="7933" spans="1:2" ht="16.149999999999999" customHeight="1" x14ac:dyDescent="0.25">
      <c r="A7933" s="553">
        <v>41493</v>
      </c>
      <c r="B7933" s="554">
        <v>1882.01</v>
      </c>
    </row>
    <row r="7934" spans="1:2" ht="16.149999999999999" customHeight="1" x14ac:dyDescent="0.25">
      <c r="A7934" s="553">
        <v>41494</v>
      </c>
      <c r="B7934" s="555">
        <v>1882.01</v>
      </c>
    </row>
    <row r="7935" spans="1:2" ht="16.149999999999999" customHeight="1" x14ac:dyDescent="0.25">
      <c r="A7935" s="553">
        <v>41495</v>
      </c>
      <c r="B7935" s="554">
        <v>1877.23</v>
      </c>
    </row>
    <row r="7936" spans="1:2" ht="16.149999999999999" customHeight="1" x14ac:dyDescent="0.25">
      <c r="A7936" s="553">
        <v>41496</v>
      </c>
      <c r="B7936" s="555">
        <v>1873.92</v>
      </c>
    </row>
    <row r="7937" spans="1:2" ht="16.149999999999999" customHeight="1" x14ac:dyDescent="0.25">
      <c r="A7937" s="553">
        <v>41497</v>
      </c>
      <c r="B7937" s="554">
        <v>1873.92</v>
      </c>
    </row>
    <row r="7938" spans="1:2" ht="16.149999999999999" customHeight="1" x14ac:dyDescent="0.25">
      <c r="A7938" s="553">
        <v>41498</v>
      </c>
      <c r="B7938" s="555">
        <v>1873.92</v>
      </c>
    </row>
    <row r="7939" spans="1:2" ht="16.149999999999999" customHeight="1" x14ac:dyDescent="0.25">
      <c r="A7939" s="553">
        <v>41499</v>
      </c>
      <c r="B7939" s="554">
        <v>1868.9</v>
      </c>
    </row>
    <row r="7940" spans="1:2" ht="16.149999999999999" customHeight="1" x14ac:dyDescent="0.25">
      <c r="A7940" s="553">
        <v>41500</v>
      </c>
      <c r="B7940" s="555">
        <v>1882.36</v>
      </c>
    </row>
    <row r="7941" spans="1:2" ht="16.149999999999999" customHeight="1" x14ac:dyDescent="0.25">
      <c r="A7941" s="553">
        <v>41501</v>
      </c>
      <c r="B7941" s="554">
        <v>1883.15</v>
      </c>
    </row>
    <row r="7942" spans="1:2" ht="16.149999999999999" customHeight="1" x14ac:dyDescent="0.25">
      <c r="A7942" s="553">
        <v>41502</v>
      </c>
      <c r="B7942" s="555">
        <v>1901.03</v>
      </c>
    </row>
    <row r="7943" spans="1:2" ht="16.149999999999999" customHeight="1" x14ac:dyDescent="0.25">
      <c r="A7943" s="553">
        <v>41503</v>
      </c>
      <c r="B7943" s="554">
        <v>1907.06</v>
      </c>
    </row>
    <row r="7944" spans="1:2" ht="16.149999999999999" customHeight="1" x14ac:dyDescent="0.25">
      <c r="A7944" s="553">
        <v>41504</v>
      </c>
      <c r="B7944" s="555">
        <v>1907.06</v>
      </c>
    </row>
    <row r="7945" spans="1:2" ht="16.149999999999999" customHeight="1" x14ac:dyDescent="0.25">
      <c r="A7945" s="553">
        <v>41505</v>
      </c>
      <c r="B7945" s="554">
        <v>1907.06</v>
      </c>
    </row>
    <row r="7946" spans="1:2" ht="16.149999999999999" customHeight="1" x14ac:dyDescent="0.25">
      <c r="A7946" s="553">
        <v>41506</v>
      </c>
      <c r="B7946" s="555">
        <v>1907.06</v>
      </c>
    </row>
    <row r="7947" spans="1:2" ht="16.149999999999999" customHeight="1" x14ac:dyDescent="0.25">
      <c r="A7947" s="553">
        <v>41507</v>
      </c>
      <c r="B7947" s="554">
        <v>1922.73</v>
      </c>
    </row>
    <row r="7948" spans="1:2" ht="16.149999999999999" customHeight="1" x14ac:dyDescent="0.25">
      <c r="A7948" s="553">
        <v>41508</v>
      </c>
      <c r="B7948" s="555">
        <v>1929.75</v>
      </c>
    </row>
    <row r="7949" spans="1:2" ht="16.149999999999999" customHeight="1" x14ac:dyDescent="0.25">
      <c r="A7949" s="553">
        <v>41509</v>
      </c>
      <c r="B7949" s="554">
        <v>1921.99</v>
      </c>
    </row>
    <row r="7950" spans="1:2" ht="16.149999999999999" customHeight="1" x14ac:dyDescent="0.25">
      <c r="A7950" s="553">
        <v>41510</v>
      </c>
      <c r="B7950" s="555">
        <v>1911.16</v>
      </c>
    </row>
    <row r="7951" spans="1:2" ht="16.149999999999999" customHeight="1" x14ac:dyDescent="0.25">
      <c r="A7951" s="553">
        <v>41511</v>
      </c>
      <c r="B7951" s="554">
        <v>1911.16</v>
      </c>
    </row>
    <row r="7952" spans="1:2" ht="16.149999999999999" customHeight="1" x14ac:dyDescent="0.25">
      <c r="A7952" s="553">
        <v>41512</v>
      </c>
      <c r="B7952" s="555">
        <v>1911.16</v>
      </c>
    </row>
    <row r="7953" spans="1:2" ht="16.149999999999999" customHeight="1" x14ac:dyDescent="0.25">
      <c r="A7953" s="553">
        <v>41513</v>
      </c>
      <c r="B7953" s="554">
        <v>1922.96</v>
      </c>
    </row>
    <row r="7954" spans="1:2" ht="16.149999999999999" customHeight="1" x14ac:dyDescent="0.25">
      <c r="A7954" s="553">
        <v>41514</v>
      </c>
      <c r="B7954" s="555">
        <v>1938.26</v>
      </c>
    </row>
    <row r="7955" spans="1:2" ht="16.149999999999999" customHeight="1" x14ac:dyDescent="0.25">
      <c r="A7955" s="553">
        <v>41515</v>
      </c>
      <c r="B7955" s="554">
        <v>1939.85</v>
      </c>
    </row>
    <row r="7956" spans="1:2" ht="16.149999999999999" customHeight="1" x14ac:dyDescent="0.25">
      <c r="A7956" s="553">
        <v>41516</v>
      </c>
      <c r="B7956" s="555">
        <v>1943.04</v>
      </c>
    </row>
    <row r="7957" spans="1:2" ht="16.149999999999999" customHeight="1" x14ac:dyDescent="0.25">
      <c r="A7957" s="553">
        <v>41517</v>
      </c>
      <c r="B7957" s="554">
        <v>1935.43</v>
      </c>
    </row>
    <row r="7958" spans="1:2" ht="16.149999999999999" customHeight="1" x14ac:dyDescent="0.25">
      <c r="A7958" s="553">
        <v>41518</v>
      </c>
      <c r="B7958" s="555">
        <v>1935.43</v>
      </c>
    </row>
    <row r="7959" spans="1:2" ht="16.149999999999999" customHeight="1" x14ac:dyDescent="0.25">
      <c r="A7959" s="553">
        <v>41519</v>
      </c>
      <c r="B7959" s="554">
        <v>1935.43</v>
      </c>
    </row>
    <row r="7960" spans="1:2" ht="16.149999999999999" customHeight="1" x14ac:dyDescent="0.25">
      <c r="A7960" s="553">
        <v>41520</v>
      </c>
      <c r="B7960" s="555">
        <v>1935.43</v>
      </c>
    </row>
    <row r="7961" spans="1:2" ht="16.149999999999999" customHeight="1" x14ac:dyDescent="0.25">
      <c r="A7961" s="553">
        <v>41521</v>
      </c>
      <c r="B7961" s="554">
        <v>1946.28</v>
      </c>
    </row>
    <row r="7962" spans="1:2" ht="16.149999999999999" customHeight="1" x14ac:dyDescent="0.25">
      <c r="A7962" s="553">
        <v>41522</v>
      </c>
      <c r="B7962" s="555">
        <v>1938.99</v>
      </c>
    </row>
    <row r="7963" spans="1:2" ht="16.149999999999999" customHeight="1" x14ac:dyDescent="0.25">
      <c r="A7963" s="553">
        <v>41523</v>
      </c>
      <c r="B7963" s="554">
        <v>1952.11</v>
      </c>
    </row>
    <row r="7964" spans="1:2" ht="16.149999999999999" customHeight="1" x14ac:dyDescent="0.25">
      <c r="A7964" s="553">
        <v>41524</v>
      </c>
      <c r="B7964" s="555">
        <v>1947.99</v>
      </c>
    </row>
    <row r="7965" spans="1:2" ht="16.149999999999999" customHeight="1" x14ac:dyDescent="0.25">
      <c r="A7965" s="553">
        <v>41525</v>
      </c>
      <c r="B7965" s="554">
        <v>1947.99</v>
      </c>
    </row>
    <row r="7966" spans="1:2" ht="16.149999999999999" customHeight="1" x14ac:dyDescent="0.25">
      <c r="A7966" s="553">
        <v>41526</v>
      </c>
      <c r="B7966" s="555">
        <v>1947.99</v>
      </c>
    </row>
    <row r="7967" spans="1:2" ht="16.149999999999999" customHeight="1" x14ac:dyDescent="0.25">
      <c r="A7967" s="553">
        <v>41527</v>
      </c>
      <c r="B7967" s="554">
        <v>1946.06</v>
      </c>
    </row>
    <row r="7968" spans="1:2" ht="16.149999999999999" customHeight="1" x14ac:dyDescent="0.25">
      <c r="A7968" s="553">
        <v>41528</v>
      </c>
      <c r="B7968" s="555">
        <v>1935.55</v>
      </c>
    </row>
    <row r="7969" spans="1:2" ht="16.149999999999999" customHeight="1" x14ac:dyDescent="0.25">
      <c r="A7969" s="553">
        <v>41529</v>
      </c>
      <c r="B7969" s="554">
        <v>1923.64</v>
      </c>
    </row>
    <row r="7970" spans="1:2" ht="16.149999999999999" customHeight="1" x14ac:dyDescent="0.25">
      <c r="A7970" s="553">
        <v>41530</v>
      </c>
      <c r="B7970" s="555">
        <v>1919.25</v>
      </c>
    </row>
    <row r="7971" spans="1:2" ht="16.149999999999999" customHeight="1" x14ac:dyDescent="0.25">
      <c r="A7971" s="553">
        <v>41531</v>
      </c>
      <c r="B7971" s="554">
        <v>1919.54</v>
      </c>
    </row>
    <row r="7972" spans="1:2" ht="16.149999999999999" customHeight="1" x14ac:dyDescent="0.25">
      <c r="A7972" s="553">
        <v>41532</v>
      </c>
      <c r="B7972" s="555">
        <v>1919.54</v>
      </c>
    </row>
    <row r="7973" spans="1:2" ht="16.149999999999999" customHeight="1" x14ac:dyDescent="0.25">
      <c r="A7973" s="553">
        <v>41533</v>
      </c>
      <c r="B7973" s="554">
        <v>1919.54</v>
      </c>
    </row>
    <row r="7974" spans="1:2" ht="16.149999999999999" customHeight="1" x14ac:dyDescent="0.25">
      <c r="A7974" s="553">
        <v>41534</v>
      </c>
      <c r="B7974" s="555">
        <v>1917.03</v>
      </c>
    </row>
    <row r="7975" spans="1:2" ht="16.149999999999999" customHeight="1" x14ac:dyDescent="0.25">
      <c r="A7975" s="553">
        <v>41535</v>
      </c>
      <c r="B7975" s="554">
        <v>1914.12</v>
      </c>
    </row>
    <row r="7976" spans="1:2" ht="16.149999999999999" customHeight="1" x14ac:dyDescent="0.25">
      <c r="A7976" s="553">
        <v>41536</v>
      </c>
      <c r="B7976" s="555">
        <v>1911.3</v>
      </c>
    </row>
    <row r="7977" spans="1:2" ht="16.149999999999999" customHeight="1" x14ac:dyDescent="0.25">
      <c r="A7977" s="553">
        <v>41537</v>
      </c>
      <c r="B7977" s="554">
        <v>1887.3</v>
      </c>
    </row>
    <row r="7978" spans="1:2" ht="16.149999999999999" customHeight="1" x14ac:dyDescent="0.25">
      <c r="A7978" s="553">
        <v>41538</v>
      </c>
      <c r="B7978" s="555">
        <v>1889.12</v>
      </c>
    </row>
    <row r="7979" spans="1:2" ht="16.149999999999999" customHeight="1" x14ac:dyDescent="0.25">
      <c r="A7979" s="553">
        <v>41539</v>
      </c>
      <c r="B7979" s="554">
        <v>1889.12</v>
      </c>
    </row>
    <row r="7980" spans="1:2" ht="16.149999999999999" customHeight="1" x14ac:dyDescent="0.25">
      <c r="A7980" s="553">
        <v>41540</v>
      </c>
      <c r="B7980" s="555">
        <v>1889.12</v>
      </c>
    </row>
    <row r="7981" spans="1:2" ht="16.149999999999999" customHeight="1" x14ac:dyDescent="0.25">
      <c r="A7981" s="553">
        <v>41541</v>
      </c>
      <c r="B7981" s="554">
        <v>1892.89</v>
      </c>
    </row>
    <row r="7982" spans="1:2" ht="16.149999999999999" customHeight="1" x14ac:dyDescent="0.25">
      <c r="A7982" s="553">
        <v>41542</v>
      </c>
      <c r="B7982" s="555">
        <v>1888.14</v>
      </c>
    </row>
    <row r="7983" spans="1:2" ht="16.149999999999999" customHeight="1" x14ac:dyDescent="0.25">
      <c r="A7983" s="553">
        <v>41543</v>
      </c>
      <c r="B7983" s="554">
        <v>1893.42</v>
      </c>
    </row>
    <row r="7984" spans="1:2" ht="16.149999999999999" customHeight="1" x14ac:dyDescent="0.25">
      <c r="A7984" s="553">
        <v>41544</v>
      </c>
      <c r="B7984" s="555">
        <v>1899.1</v>
      </c>
    </row>
    <row r="7985" spans="1:2" ht="16.149999999999999" customHeight="1" x14ac:dyDescent="0.25">
      <c r="A7985" s="553">
        <v>41545</v>
      </c>
      <c r="B7985" s="554">
        <v>1914.65</v>
      </c>
    </row>
    <row r="7986" spans="1:2" ht="16.149999999999999" customHeight="1" x14ac:dyDescent="0.25">
      <c r="A7986" s="553">
        <v>41546</v>
      </c>
      <c r="B7986" s="555">
        <v>1914.65</v>
      </c>
    </row>
    <row r="7987" spans="1:2" ht="16.149999999999999" customHeight="1" x14ac:dyDescent="0.25">
      <c r="A7987" s="553">
        <v>41547</v>
      </c>
      <c r="B7987" s="554">
        <v>1914.65</v>
      </c>
    </row>
    <row r="7988" spans="1:2" ht="16.149999999999999" customHeight="1" x14ac:dyDescent="0.25">
      <c r="A7988" s="553">
        <v>41548</v>
      </c>
      <c r="B7988" s="555">
        <v>1908.29</v>
      </c>
    </row>
    <row r="7989" spans="1:2" ht="16.149999999999999" customHeight="1" x14ac:dyDescent="0.25">
      <c r="A7989" s="553">
        <v>41549</v>
      </c>
      <c r="B7989" s="554">
        <v>1893.77</v>
      </c>
    </row>
    <row r="7990" spans="1:2" ht="16.149999999999999" customHeight="1" x14ac:dyDescent="0.25">
      <c r="A7990" s="553">
        <v>41550</v>
      </c>
      <c r="B7990" s="555">
        <v>1884.97</v>
      </c>
    </row>
    <row r="7991" spans="1:2" ht="16.149999999999999" customHeight="1" x14ac:dyDescent="0.25">
      <c r="A7991" s="553">
        <v>41551</v>
      </c>
      <c r="B7991" s="554">
        <v>1889.95</v>
      </c>
    </row>
    <row r="7992" spans="1:2" ht="16.149999999999999" customHeight="1" x14ac:dyDescent="0.25">
      <c r="A7992" s="553">
        <v>41552</v>
      </c>
      <c r="B7992" s="555">
        <v>1886.78</v>
      </c>
    </row>
    <row r="7993" spans="1:2" ht="16.149999999999999" customHeight="1" x14ac:dyDescent="0.25">
      <c r="A7993" s="553">
        <v>41553</v>
      </c>
      <c r="B7993" s="554">
        <v>1886.78</v>
      </c>
    </row>
    <row r="7994" spans="1:2" ht="16.149999999999999" customHeight="1" x14ac:dyDescent="0.25">
      <c r="A7994" s="553">
        <v>41554</v>
      </c>
      <c r="B7994" s="555">
        <v>1886.78</v>
      </c>
    </row>
    <row r="7995" spans="1:2" ht="16.149999999999999" customHeight="1" x14ac:dyDescent="0.25">
      <c r="A7995" s="553">
        <v>41555</v>
      </c>
      <c r="B7995" s="554">
        <v>1885.19</v>
      </c>
    </row>
    <row r="7996" spans="1:2" ht="16.149999999999999" customHeight="1" x14ac:dyDescent="0.25">
      <c r="A7996" s="553">
        <v>41556</v>
      </c>
      <c r="B7996" s="555">
        <v>1889.17</v>
      </c>
    </row>
    <row r="7997" spans="1:2" ht="16.149999999999999" customHeight="1" x14ac:dyDescent="0.25">
      <c r="A7997" s="553">
        <v>41557</v>
      </c>
      <c r="B7997" s="554">
        <v>1894.06</v>
      </c>
    </row>
    <row r="7998" spans="1:2" ht="16.149999999999999" customHeight="1" x14ac:dyDescent="0.25">
      <c r="A7998" s="553">
        <v>41558</v>
      </c>
      <c r="B7998" s="555">
        <v>1885.84</v>
      </c>
    </row>
    <row r="7999" spans="1:2" ht="16.149999999999999" customHeight="1" x14ac:dyDescent="0.25">
      <c r="A7999" s="553">
        <v>41559</v>
      </c>
      <c r="B7999" s="554">
        <v>1883.65</v>
      </c>
    </row>
    <row r="8000" spans="1:2" ht="16.149999999999999" customHeight="1" x14ac:dyDescent="0.25">
      <c r="A8000" s="553">
        <v>41560</v>
      </c>
      <c r="B8000" s="555">
        <v>1883.65</v>
      </c>
    </row>
    <row r="8001" spans="1:2" ht="16.149999999999999" customHeight="1" x14ac:dyDescent="0.25">
      <c r="A8001" s="553">
        <v>41561</v>
      </c>
      <c r="B8001" s="554">
        <v>1883.65</v>
      </c>
    </row>
    <row r="8002" spans="1:2" ht="16.149999999999999" customHeight="1" x14ac:dyDescent="0.25">
      <c r="A8002" s="553">
        <v>41562</v>
      </c>
      <c r="B8002" s="555">
        <v>1883.65</v>
      </c>
    </row>
    <row r="8003" spans="1:2" ht="16.149999999999999" customHeight="1" x14ac:dyDescent="0.25">
      <c r="A8003" s="553">
        <v>41563</v>
      </c>
      <c r="B8003" s="554">
        <v>1883.7</v>
      </c>
    </row>
    <row r="8004" spans="1:2" ht="16.149999999999999" customHeight="1" x14ac:dyDescent="0.25">
      <c r="A8004" s="553">
        <v>41564</v>
      </c>
      <c r="B8004" s="555">
        <v>1880.91</v>
      </c>
    </row>
    <row r="8005" spans="1:2" ht="16.149999999999999" customHeight="1" x14ac:dyDescent="0.25">
      <c r="A8005" s="553">
        <v>41565</v>
      </c>
      <c r="B8005" s="554">
        <v>1879.48</v>
      </c>
    </row>
    <row r="8006" spans="1:2" ht="16.149999999999999" customHeight="1" x14ac:dyDescent="0.25">
      <c r="A8006" s="553">
        <v>41566</v>
      </c>
      <c r="B8006" s="555">
        <v>1879.88</v>
      </c>
    </row>
    <row r="8007" spans="1:2" ht="16.149999999999999" customHeight="1" x14ac:dyDescent="0.25">
      <c r="A8007" s="553">
        <v>41567</v>
      </c>
      <c r="B8007" s="554">
        <v>1879.88</v>
      </c>
    </row>
    <row r="8008" spans="1:2" ht="16.149999999999999" customHeight="1" x14ac:dyDescent="0.25">
      <c r="A8008" s="553">
        <v>41568</v>
      </c>
      <c r="B8008" s="555">
        <v>1879.88</v>
      </c>
    </row>
    <row r="8009" spans="1:2" ht="16.149999999999999" customHeight="1" x14ac:dyDescent="0.25">
      <c r="A8009" s="553">
        <v>41569</v>
      </c>
      <c r="B8009" s="554">
        <v>1885.52</v>
      </c>
    </row>
    <row r="8010" spans="1:2" ht="16.149999999999999" customHeight="1" x14ac:dyDescent="0.25">
      <c r="A8010" s="553">
        <v>41570</v>
      </c>
      <c r="B8010" s="555">
        <v>1879.46</v>
      </c>
    </row>
    <row r="8011" spans="1:2" ht="16.149999999999999" customHeight="1" x14ac:dyDescent="0.25">
      <c r="A8011" s="553">
        <v>41571</v>
      </c>
      <c r="B8011" s="554">
        <v>1883.14</v>
      </c>
    </row>
    <row r="8012" spans="1:2" ht="16.149999999999999" customHeight="1" x14ac:dyDescent="0.25">
      <c r="A8012" s="553">
        <v>41572</v>
      </c>
      <c r="B8012" s="555">
        <v>1882.11</v>
      </c>
    </row>
    <row r="8013" spans="1:2" ht="16.149999999999999" customHeight="1" x14ac:dyDescent="0.25">
      <c r="A8013" s="553">
        <v>41573</v>
      </c>
      <c r="B8013" s="554">
        <v>1882.34</v>
      </c>
    </row>
    <row r="8014" spans="1:2" ht="16.149999999999999" customHeight="1" x14ac:dyDescent="0.25">
      <c r="A8014" s="553">
        <v>41574</v>
      </c>
      <c r="B8014" s="555">
        <v>1882.34</v>
      </c>
    </row>
    <row r="8015" spans="1:2" ht="16.149999999999999" customHeight="1" x14ac:dyDescent="0.25">
      <c r="A8015" s="553">
        <v>41575</v>
      </c>
      <c r="B8015" s="554">
        <v>1882.34</v>
      </c>
    </row>
    <row r="8016" spans="1:2" ht="16.149999999999999" customHeight="1" x14ac:dyDescent="0.25">
      <c r="A8016" s="553">
        <v>41576</v>
      </c>
      <c r="B8016" s="555">
        <v>1884.43</v>
      </c>
    </row>
    <row r="8017" spans="1:2" ht="16.149999999999999" customHeight="1" x14ac:dyDescent="0.25">
      <c r="A8017" s="553">
        <v>41577</v>
      </c>
      <c r="B8017" s="554">
        <v>1883.42</v>
      </c>
    </row>
    <row r="8018" spans="1:2" ht="16.149999999999999" customHeight="1" x14ac:dyDescent="0.25">
      <c r="A8018" s="553">
        <v>41578</v>
      </c>
      <c r="B8018" s="555">
        <v>1884.06</v>
      </c>
    </row>
    <row r="8019" spans="1:2" ht="16.149999999999999" customHeight="1" x14ac:dyDescent="0.25">
      <c r="A8019" s="553">
        <v>41579</v>
      </c>
      <c r="B8019" s="554">
        <v>1889.16</v>
      </c>
    </row>
    <row r="8020" spans="1:2" ht="16.149999999999999" customHeight="1" x14ac:dyDescent="0.25">
      <c r="A8020" s="553">
        <v>41580</v>
      </c>
      <c r="B8020" s="555">
        <v>1901.22</v>
      </c>
    </row>
    <row r="8021" spans="1:2" ht="16.149999999999999" customHeight="1" x14ac:dyDescent="0.25">
      <c r="A8021" s="553">
        <v>41581</v>
      </c>
      <c r="B8021" s="554">
        <v>1901.22</v>
      </c>
    </row>
    <row r="8022" spans="1:2" ht="16.149999999999999" customHeight="1" x14ac:dyDescent="0.25">
      <c r="A8022" s="553">
        <v>41582</v>
      </c>
      <c r="B8022" s="555">
        <v>1901.22</v>
      </c>
    </row>
    <row r="8023" spans="1:2" ht="16.149999999999999" customHeight="1" x14ac:dyDescent="0.25">
      <c r="A8023" s="553">
        <v>41583</v>
      </c>
      <c r="B8023" s="554">
        <v>1901.22</v>
      </c>
    </row>
    <row r="8024" spans="1:2" ht="16.149999999999999" customHeight="1" x14ac:dyDescent="0.25">
      <c r="A8024" s="553">
        <v>41584</v>
      </c>
      <c r="B8024" s="555">
        <v>1916.22</v>
      </c>
    </row>
    <row r="8025" spans="1:2" ht="16.149999999999999" customHeight="1" x14ac:dyDescent="0.25">
      <c r="A8025" s="553">
        <v>41585</v>
      </c>
      <c r="B8025" s="554">
        <v>1916.8</v>
      </c>
    </row>
    <row r="8026" spans="1:2" ht="16.149999999999999" customHeight="1" x14ac:dyDescent="0.25">
      <c r="A8026" s="553">
        <v>41586</v>
      </c>
      <c r="B8026" s="555">
        <v>1924.87</v>
      </c>
    </row>
    <row r="8027" spans="1:2" ht="16.149999999999999" customHeight="1" x14ac:dyDescent="0.25">
      <c r="A8027" s="553">
        <v>41587</v>
      </c>
      <c r="B8027" s="554">
        <v>1932.77</v>
      </c>
    </row>
    <row r="8028" spans="1:2" ht="16.149999999999999" customHeight="1" x14ac:dyDescent="0.25">
      <c r="A8028" s="553">
        <v>41588</v>
      </c>
      <c r="B8028" s="555">
        <v>1932.77</v>
      </c>
    </row>
    <row r="8029" spans="1:2" ht="16.149999999999999" customHeight="1" x14ac:dyDescent="0.25">
      <c r="A8029" s="553">
        <v>41589</v>
      </c>
      <c r="B8029" s="554">
        <v>1932.77</v>
      </c>
    </row>
    <row r="8030" spans="1:2" ht="16.149999999999999" customHeight="1" x14ac:dyDescent="0.25">
      <c r="A8030" s="553">
        <v>41590</v>
      </c>
      <c r="B8030" s="555">
        <v>1932.77</v>
      </c>
    </row>
    <row r="8031" spans="1:2" ht="16.149999999999999" customHeight="1" x14ac:dyDescent="0.25">
      <c r="A8031" s="553">
        <v>41591</v>
      </c>
      <c r="B8031" s="554">
        <v>1928.96</v>
      </c>
    </row>
    <row r="8032" spans="1:2" ht="16.149999999999999" customHeight="1" x14ac:dyDescent="0.25">
      <c r="A8032" s="553">
        <v>41592</v>
      </c>
      <c r="B8032" s="555">
        <v>1932.03</v>
      </c>
    </row>
    <row r="8033" spans="1:2" ht="16.149999999999999" customHeight="1" x14ac:dyDescent="0.25">
      <c r="A8033" s="553">
        <v>41593</v>
      </c>
      <c r="B8033" s="554">
        <v>1929.24</v>
      </c>
    </row>
    <row r="8034" spans="1:2" ht="16.149999999999999" customHeight="1" x14ac:dyDescent="0.25">
      <c r="A8034" s="553">
        <v>41594</v>
      </c>
      <c r="B8034" s="555">
        <v>1919.89</v>
      </c>
    </row>
    <row r="8035" spans="1:2" ht="16.149999999999999" customHeight="1" x14ac:dyDescent="0.25">
      <c r="A8035" s="553">
        <v>41595</v>
      </c>
      <c r="B8035" s="554">
        <v>1919.89</v>
      </c>
    </row>
    <row r="8036" spans="1:2" ht="16.149999999999999" customHeight="1" x14ac:dyDescent="0.25">
      <c r="A8036" s="553">
        <v>41596</v>
      </c>
      <c r="B8036" s="555">
        <v>1919.89</v>
      </c>
    </row>
    <row r="8037" spans="1:2" ht="16.149999999999999" customHeight="1" x14ac:dyDescent="0.25">
      <c r="A8037" s="553">
        <v>41597</v>
      </c>
      <c r="B8037" s="554">
        <v>1915.37</v>
      </c>
    </row>
    <row r="8038" spans="1:2" ht="16.149999999999999" customHeight="1" x14ac:dyDescent="0.25">
      <c r="A8038" s="553">
        <v>41598</v>
      </c>
      <c r="B8038" s="555">
        <v>1919.2</v>
      </c>
    </row>
    <row r="8039" spans="1:2" ht="16.149999999999999" customHeight="1" x14ac:dyDescent="0.25">
      <c r="A8039" s="553">
        <v>41599</v>
      </c>
      <c r="B8039" s="554">
        <v>1923.19</v>
      </c>
    </row>
    <row r="8040" spans="1:2" ht="16.149999999999999" customHeight="1" x14ac:dyDescent="0.25">
      <c r="A8040" s="553">
        <v>41600</v>
      </c>
      <c r="B8040" s="555">
        <v>1932.42</v>
      </c>
    </row>
    <row r="8041" spans="1:2" ht="16.149999999999999" customHeight="1" x14ac:dyDescent="0.25">
      <c r="A8041" s="553">
        <v>41601</v>
      </c>
      <c r="B8041" s="554">
        <v>1929.13</v>
      </c>
    </row>
    <row r="8042" spans="1:2" ht="16.149999999999999" customHeight="1" x14ac:dyDescent="0.25">
      <c r="A8042" s="553">
        <v>41602</v>
      </c>
      <c r="B8042" s="555">
        <v>1929.13</v>
      </c>
    </row>
    <row r="8043" spans="1:2" ht="16.149999999999999" customHeight="1" x14ac:dyDescent="0.25">
      <c r="A8043" s="553">
        <v>41603</v>
      </c>
      <c r="B8043" s="554">
        <v>1929.13</v>
      </c>
    </row>
    <row r="8044" spans="1:2" ht="16.149999999999999" customHeight="1" x14ac:dyDescent="0.25">
      <c r="A8044" s="553">
        <v>41604</v>
      </c>
      <c r="B8044" s="555">
        <v>1926.99</v>
      </c>
    </row>
    <row r="8045" spans="1:2" ht="16.149999999999999" customHeight="1" x14ac:dyDescent="0.25">
      <c r="A8045" s="553">
        <v>41605</v>
      </c>
      <c r="B8045" s="554">
        <v>1926.74</v>
      </c>
    </row>
    <row r="8046" spans="1:2" ht="16.149999999999999" customHeight="1" x14ac:dyDescent="0.25">
      <c r="A8046" s="553">
        <v>41606</v>
      </c>
      <c r="B8046" s="555">
        <v>1928.25</v>
      </c>
    </row>
    <row r="8047" spans="1:2" ht="16.149999999999999" customHeight="1" x14ac:dyDescent="0.25">
      <c r="A8047" s="553">
        <v>41607</v>
      </c>
      <c r="B8047" s="554">
        <v>1928.25</v>
      </c>
    </row>
    <row r="8048" spans="1:2" ht="16.149999999999999" customHeight="1" x14ac:dyDescent="0.25">
      <c r="A8048" s="553">
        <v>41608</v>
      </c>
      <c r="B8048" s="555">
        <v>1931.88</v>
      </c>
    </row>
    <row r="8049" spans="1:2" ht="16.149999999999999" customHeight="1" x14ac:dyDescent="0.25">
      <c r="A8049" s="553">
        <v>41609</v>
      </c>
      <c r="B8049" s="554">
        <v>1931.88</v>
      </c>
    </row>
    <row r="8050" spans="1:2" ht="16.149999999999999" customHeight="1" x14ac:dyDescent="0.25">
      <c r="A8050" s="553">
        <v>41610</v>
      </c>
      <c r="B8050" s="555">
        <v>1931.88</v>
      </c>
    </row>
    <row r="8051" spans="1:2" ht="16.149999999999999" customHeight="1" x14ac:dyDescent="0.25">
      <c r="A8051" s="553">
        <v>41611</v>
      </c>
      <c r="B8051" s="554">
        <v>1934.16</v>
      </c>
    </row>
    <row r="8052" spans="1:2" ht="16.149999999999999" customHeight="1" x14ac:dyDescent="0.25">
      <c r="A8052" s="553">
        <v>41612</v>
      </c>
      <c r="B8052" s="555">
        <v>1941.01</v>
      </c>
    </row>
    <row r="8053" spans="1:2" ht="16.149999999999999" customHeight="1" x14ac:dyDescent="0.25">
      <c r="A8053" s="553">
        <v>41613</v>
      </c>
      <c r="B8053" s="554">
        <v>1948.48</v>
      </c>
    </row>
    <row r="8054" spans="1:2" ht="16.149999999999999" customHeight="1" x14ac:dyDescent="0.25">
      <c r="A8054" s="553">
        <v>41614</v>
      </c>
      <c r="B8054" s="555">
        <v>1940.26</v>
      </c>
    </row>
    <row r="8055" spans="1:2" ht="16.149999999999999" customHeight="1" x14ac:dyDescent="0.25">
      <c r="A8055" s="553">
        <v>41615</v>
      </c>
      <c r="B8055" s="554">
        <v>1936.33</v>
      </c>
    </row>
    <row r="8056" spans="1:2" ht="16.149999999999999" customHeight="1" x14ac:dyDescent="0.25">
      <c r="A8056" s="553">
        <v>41616</v>
      </c>
      <c r="B8056" s="555">
        <v>1936.33</v>
      </c>
    </row>
    <row r="8057" spans="1:2" ht="16.149999999999999" customHeight="1" x14ac:dyDescent="0.25">
      <c r="A8057" s="553">
        <v>41617</v>
      </c>
      <c r="B8057" s="554">
        <v>1936.33</v>
      </c>
    </row>
    <row r="8058" spans="1:2" ht="16.149999999999999" customHeight="1" x14ac:dyDescent="0.25">
      <c r="A8058" s="553">
        <v>41618</v>
      </c>
      <c r="B8058" s="555">
        <v>1932.71</v>
      </c>
    </row>
    <row r="8059" spans="1:2" ht="16.149999999999999" customHeight="1" x14ac:dyDescent="0.25">
      <c r="A8059" s="553">
        <v>41619</v>
      </c>
      <c r="B8059" s="554">
        <v>1933.52</v>
      </c>
    </row>
    <row r="8060" spans="1:2" ht="16.149999999999999" customHeight="1" x14ac:dyDescent="0.25">
      <c r="A8060" s="553">
        <v>41620</v>
      </c>
      <c r="B8060" s="555">
        <v>1935.61</v>
      </c>
    </row>
    <row r="8061" spans="1:2" ht="16.149999999999999" customHeight="1" x14ac:dyDescent="0.25">
      <c r="A8061" s="553">
        <v>41621</v>
      </c>
      <c r="B8061" s="554">
        <v>1935.89</v>
      </c>
    </row>
    <row r="8062" spans="1:2" ht="16.149999999999999" customHeight="1" x14ac:dyDescent="0.25">
      <c r="A8062" s="553">
        <v>41622</v>
      </c>
      <c r="B8062" s="555">
        <v>1930.87</v>
      </c>
    </row>
    <row r="8063" spans="1:2" ht="16.149999999999999" customHeight="1" x14ac:dyDescent="0.25">
      <c r="A8063" s="553">
        <v>41623</v>
      </c>
      <c r="B8063" s="554">
        <v>1930.87</v>
      </c>
    </row>
    <row r="8064" spans="1:2" ht="16.149999999999999" customHeight="1" x14ac:dyDescent="0.25">
      <c r="A8064" s="553">
        <v>41624</v>
      </c>
      <c r="B8064" s="555">
        <v>1930.87</v>
      </c>
    </row>
    <row r="8065" spans="1:2" ht="16.149999999999999" customHeight="1" x14ac:dyDescent="0.25">
      <c r="A8065" s="553">
        <v>41625</v>
      </c>
      <c r="B8065" s="554">
        <v>1934.95</v>
      </c>
    </row>
    <row r="8066" spans="1:2" ht="16.149999999999999" customHeight="1" x14ac:dyDescent="0.25">
      <c r="A8066" s="553">
        <v>41626</v>
      </c>
      <c r="B8066" s="555">
        <v>1936.14</v>
      </c>
    </row>
    <row r="8067" spans="1:2" ht="16.149999999999999" customHeight="1" x14ac:dyDescent="0.25">
      <c r="A8067" s="553">
        <v>41627</v>
      </c>
      <c r="B8067" s="554">
        <v>1945.6</v>
      </c>
    </row>
    <row r="8068" spans="1:2" ht="16.149999999999999" customHeight="1" x14ac:dyDescent="0.25">
      <c r="A8068" s="553">
        <v>41628</v>
      </c>
      <c r="B8068" s="555">
        <v>1943.46</v>
      </c>
    </row>
    <row r="8069" spans="1:2" ht="16.149999999999999" customHeight="1" x14ac:dyDescent="0.25">
      <c r="A8069" s="553">
        <v>41629</v>
      </c>
      <c r="B8069" s="554">
        <v>1935.93</v>
      </c>
    </row>
    <row r="8070" spans="1:2" ht="16.149999999999999" customHeight="1" x14ac:dyDescent="0.25">
      <c r="A8070" s="553">
        <v>41630</v>
      </c>
      <c r="B8070" s="555">
        <v>1935.93</v>
      </c>
    </row>
    <row r="8071" spans="1:2" ht="16.149999999999999" customHeight="1" x14ac:dyDescent="0.25">
      <c r="A8071" s="553">
        <v>41631</v>
      </c>
      <c r="B8071" s="554">
        <v>1935.93</v>
      </c>
    </row>
    <row r="8072" spans="1:2" ht="16.149999999999999" customHeight="1" x14ac:dyDescent="0.25">
      <c r="A8072" s="553">
        <v>41632</v>
      </c>
      <c r="B8072" s="555">
        <v>1925.45</v>
      </c>
    </row>
    <row r="8073" spans="1:2" ht="16.149999999999999" customHeight="1" x14ac:dyDescent="0.25">
      <c r="A8073" s="553">
        <v>41633</v>
      </c>
      <c r="B8073" s="554">
        <v>1922.76</v>
      </c>
    </row>
    <row r="8074" spans="1:2" ht="16.149999999999999" customHeight="1" x14ac:dyDescent="0.25">
      <c r="A8074" s="553">
        <v>41634</v>
      </c>
      <c r="B8074" s="555">
        <v>1922.76</v>
      </c>
    </row>
    <row r="8075" spans="1:2" ht="16.149999999999999" customHeight="1" x14ac:dyDescent="0.25">
      <c r="A8075" s="553">
        <v>41635</v>
      </c>
      <c r="B8075" s="554">
        <v>1921.22</v>
      </c>
    </row>
    <row r="8076" spans="1:2" ht="16.149999999999999" customHeight="1" x14ac:dyDescent="0.25">
      <c r="A8076" s="553">
        <v>41636</v>
      </c>
      <c r="B8076" s="555">
        <v>1922.56</v>
      </c>
    </row>
    <row r="8077" spans="1:2" ht="16.149999999999999" customHeight="1" x14ac:dyDescent="0.25">
      <c r="A8077" s="553">
        <v>41637</v>
      </c>
      <c r="B8077" s="554">
        <v>1922.56</v>
      </c>
    </row>
    <row r="8078" spans="1:2" ht="16.149999999999999" customHeight="1" x14ac:dyDescent="0.25">
      <c r="A8078" s="553">
        <v>41638</v>
      </c>
      <c r="B8078" s="555">
        <v>1922.56</v>
      </c>
    </row>
    <row r="8079" spans="1:2" ht="16.149999999999999" customHeight="1" x14ac:dyDescent="0.25">
      <c r="A8079" s="553">
        <v>41639</v>
      </c>
      <c r="B8079" s="554">
        <v>1926.83</v>
      </c>
    </row>
    <row r="8080" spans="1:2" ht="16.149999999999999" customHeight="1" x14ac:dyDescent="0.25">
      <c r="A8080" s="553">
        <v>41640</v>
      </c>
      <c r="B8080" s="555">
        <v>1926.83</v>
      </c>
    </row>
    <row r="8081" spans="1:2" ht="16.149999999999999" customHeight="1" x14ac:dyDescent="0.25">
      <c r="A8081" s="553">
        <v>41641</v>
      </c>
      <c r="B8081" s="554">
        <v>1926.83</v>
      </c>
    </row>
    <row r="8082" spans="1:2" ht="16.149999999999999" customHeight="1" x14ac:dyDescent="0.25">
      <c r="A8082" s="553">
        <v>41642</v>
      </c>
      <c r="B8082" s="555">
        <v>1938.89</v>
      </c>
    </row>
    <row r="8083" spans="1:2" ht="16.149999999999999" customHeight="1" x14ac:dyDescent="0.25">
      <c r="A8083" s="553">
        <v>41643</v>
      </c>
      <c r="B8083" s="554">
        <v>1936.92</v>
      </c>
    </row>
    <row r="8084" spans="1:2" ht="16.149999999999999" customHeight="1" x14ac:dyDescent="0.25">
      <c r="A8084" s="553">
        <v>41644</v>
      </c>
      <c r="B8084" s="555">
        <v>1936.92</v>
      </c>
    </row>
    <row r="8085" spans="1:2" ht="16.149999999999999" customHeight="1" x14ac:dyDescent="0.25">
      <c r="A8085" s="553">
        <v>41645</v>
      </c>
      <c r="B8085" s="554">
        <v>1936.92</v>
      </c>
    </row>
    <row r="8086" spans="1:2" ht="16.149999999999999" customHeight="1" x14ac:dyDescent="0.25">
      <c r="A8086" s="553">
        <v>41646</v>
      </c>
      <c r="B8086" s="555">
        <v>1936.92</v>
      </c>
    </row>
    <row r="8087" spans="1:2" ht="16.149999999999999" customHeight="1" x14ac:dyDescent="0.25">
      <c r="A8087" s="553">
        <v>41647</v>
      </c>
      <c r="B8087" s="554">
        <v>1930.45</v>
      </c>
    </row>
    <row r="8088" spans="1:2" ht="16.149999999999999" customHeight="1" x14ac:dyDescent="0.25">
      <c r="A8088" s="553">
        <v>41648</v>
      </c>
      <c r="B8088" s="555">
        <v>1933.24</v>
      </c>
    </row>
    <row r="8089" spans="1:2" ht="16.149999999999999" customHeight="1" x14ac:dyDescent="0.25">
      <c r="A8089" s="553">
        <v>41649</v>
      </c>
      <c r="B8089" s="554">
        <v>1934.88</v>
      </c>
    </row>
    <row r="8090" spans="1:2" ht="16.149999999999999" customHeight="1" x14ac:dyDescent="0.25">
      <c r="A8090" s="553">
        <v>41650</v>
      </c>
      <c r="B8090" s="555">
        <v>1926.55</v>
      </c>
    </row>
    <row r="8091" spans="1:2" ht="16.149999999999999" customHeight="1" x14ac:dyDescent="0.25">
      <c r="A8091" s="553">
        <v>41651</v>
      </c>
      <c r="B8091" s="554">
        <v>1926.55</v>
      </c>
    </row>
    <row r="8092" spans="1:2" ht="16.149999999999999" customHeight="1" x14ac:dyDescent="0.25">
      <c r="A8092" s="553">
        <v>41652</v>
      </c>
      <c r="B8092" s="555">
        <v>1926.55</v>
      </c>
    </row>
    <row r="8093" spans="1:2" ht="16.149999999999999" customHeight="1" x14ac:dyDescent="0.25">
      <c r="A8093" s="553">
        <v>41653</v>
      </c>
      <c r="B8093" s="554">
        <v>1924.79</v>
      </c>
    </row>
    <row r="8094" spans="1:2" ht="16.149999999999999" customHeight="1" x14ac:dyDescent="0.25">
      <c r="A8094" s="553">
        <v>41654</v>
      </c>
      <c r="B8094" s="555">
        <v>1932.59</v>
      </c>
    </row>
    <row r="8095" spans="1:2" ht="16.149999999999999" customHeight="1" x14ac:dyDescent="0.25">
      <c r="A8095" s="553">
        <v>41655</v>
      </c>
      <c r="B8095" s="554">
        <v>1941.45</v>
      </c>
    </row>
    <row r="8096" spans="1:2" ht="16.149999999999999" customHeight="1" x14ac:dyDescent="0.25">
      <c r="A8096" s="553">
        <v>41656</v>
      </c>
      <c r="B8096" s="555">
        <v>1947.15</v>
      </c>
    </row>
    <row r="8097" spans="1:2" ht="16.149999999999999" customHeight="1" x14ac:dyDescent="0.25">
      <c r="A8097" s="553">
        <v>41657</v>
      </c>
      <c r="B8097" s="554">
        <v>1957.86</v>
      </c>
    </row>
    <row r="8098" spans="1:2" ht="16.149999999999999" customHeight="1" x14ac:dyDescent="0.25">
      <c r="A8098" s="553">
        <v>41658</v>
      </c>
      <c r="B8098" s="555">
        <v>1957.86</v>
      </c>
    </row>
    <row r="8099" spans="1:2" ht="16.149999999999999" customHeight="1" x14ac:dyDescent="0.25">
      <c r="A8099" s="553">
        <v>41659</v>
      </c>
      <c r="B8099" s="554">
        <v>1957.86</v>
      </c>
    </row>
    <row r="8100" spans="1:2" ht="16.149999999999999" customHeight="1" x14ac:dyDescent="0.25">
      <c r="A8100" s="553">
        <v>41660</v>
      </c>
      <c r="B8100" s="555">
        <v>1957.86</v>
      </c>
    </row>
    <row r="8101" spans="1:2" ht="16.149999999999999" customHeight="1" x14ac:dyDescent="0.25">
      <c r="A8101" s="553">
        <v>41661</v>
      </c>
      <c r="B8101" s="554">
        <v>1981.98</v>
      </c>
    </row>
    <row r="8102" spans="1:2" ht="16.149999999999999" customHeight="1" x14ac:dyDescent="0.25">
      <c r="A8102" s="553">
        <v>41662</v>
      </c>
      <c r="B8102" s="555">
        <v>1983.48</v>
      </c>
    </row>
    <row r="8103" spans="1:2" ht="16.149999999999999" customHeight="1" x14ac:dyDescent="0.25">
      <c r="A8103" s="553">
        <v>41663</v>
      </c>
      <c r="B8103" s="554">
        <v>1993.23</v>
      </c>
    </row>
    <row r="8104" spans="1:2" ht="16.149999999999999" customHeight="1" x14ac:dyDescent="0.25">
      <c r="A8104" s="553">
        <v>41664</v>
      </c>
      <c r="B8104" s="555">
        <v>2000.48</v>
      </c>
    </row>
    <row r="8105" spans="1:2" ht="16.149999999999999" customHeight="1" x14ac:dyDescent="0.25">
      <c r="A8105" s="553">
        <v>41665</v>
      </c>
      <c r="B8105" s="554">
        <v>2000.48</v>
      </c>
    </row>
    <row r="8106" spans="1:2" ht="16.149999999999999" customHeight="1" x14ac:dyDescent="0.25">
      <c r="A8106" s="553">
        <v>41666</v>
      </c>
      <c r="B8106" s="555">
        <v>2000.48</v>
      </c>
    </row>
    <row r="8107" spans="1:2" ht="16.149999999999999" customHeight="1" x14ac:dyDescent="0.25">
      <c r="A8107" s="553">
        <v>41667</v>
      </c>
      <c r="B8107" s="554">
        <v>1997.91</v>
      </c>
    </row>
    <row r="8108" spans="1:2" ht="16.149999999999999" customHeight="1" x14ac:dyDescent="0.25">
      <c r="A8108" s="553">
        <v>41668</v>
      </c>
      <c r="B8108" s="555">
        <v>2000.56</v>
      </c>
    </row>
    <row r="8109" spans="1:2" ht="16.149999999999999" customHeight="1" x14ac:dyDescent="0.25">
      <c r="A8109" s="553">
        <v>41669</v>
      </c>
      <c r="B8109" s="554">
        <v>2013.17</v>
      </c>
    </row>
    <row r="8110" spans="1:2" ht="16.149999999999999" customHeight="1" x14ac:dyDescent="0.25">
      <c r="A8110" s="553">
        <v>41670</v>
      </c>
      <c r="B8110" s="555">
        <v>2008.26</v>
      </c>
    </row>
    <row r="8111" spans="1:2" ht="16.149999999999999" customHeight="1" x14ac:dyDescent="0.25">
      <c r="A8111" s="553">
        <v>41671</v>
      </c>
      <c r="B8111" s="554">
        <v>2021.1</v>
      </c>
    </row>
    <row r="8112" spans="1:2" ht="16.149999999999999" customHeight="1" x14ac:dyDescent="0.25">
      <c r="A8112" s="553">
        <v>41672</v>
      </c>
      <c r="B8112" s="555">
        <v>2021.1</v>
      </c>
    </row>
    <row r="8113" spans="1:2" ht="16.149999999999999" customHeight="1" x14ac:dyDescent="0.25">
      <c r="A8113" s="553">
        <v>41673</v>
      </c>
      <c r="B8113" s="554">
        <v>2021.1</v>
      </c>
    </row>
    <row r="8114" spans="1:2" ht="16.149999999999999" customHeight="1" x14ac:dyDescent="0.25">
      <c r="A8114" s="553">
        <v>41674</v>
      </c>
      <c r="B8114" s="555">
        <v>2039.85</v>
      </c>
    </row>
    <row r="8115" spans="1:2" ht="16.149999999999999" customHeight="1" x14ac:dyDescent="0.25">
      <c r="A8115" s="553">
        <v>41675</v>
      </c>
      <c r="B8115" s="554">
        <v>2041.34</v>
      </c>
    </row>
    <row r="8116" spans="1:2" ht="16.149999999999999" customHeight="1" x14ac:dyDescent="0.25">
      <c r="A8116" s="553">
        <v>41676</v>
      </c>
      <c r="B8116" s="555">
        <v>2048.75</v>
      </c>
    </row>
    <row r="8117" spans="1:2" ht="16.149999999999999" customHeight="1" x14ac:dyDescent="0.25">
      <c r="A8117" s="553">
        <v>41677</v>
      </c>
      <c r="B8117" s="554">
        <v>2049.52</v>
      </c>
    </row>
    <row r="8118" spans="1:2" ht="16.149999999999999" customHeight="1" x14ac:dyDescent="0.25">
      <c r="A8118" s="553">
        <v>41678</v>
      </c>
      <c r="B8118" s="555">
        <v>2046.06</v>
      </c>
    </row>
    <row r="8119" spans="1:2" ht="16.149999999999999" customHeight="1" x14ac:dyDescent="0.25">
      <c r="A8119" s="553">
        <v>41679</v>
      </c>
      <c r="B8119" s="554">
        <v>2046.06</v>
      </c>
    </row>
    <row r="8120" spans="1:2" ht="16.149999999999999" customHeight="1" x14ac:dyDescent="0.25">
      <c r="A8120" s="553">
        <v>41680</v>
      </c>
      <c r="B8120" s="555">
        <v>2046.06</v>
      </c>
    </row>
    <row r="8121" spans="1:2" ht="16.149999999999999" customHeight="1" x14ac:dyDescent="0.25">
      <c r="A8121" s="553">
        <v>41681</v>
      </c>
      <c r="B8121" s="554">
        <v>2048.5500000000002</v>
      </c>
    </row>
    <row r="8122" spans="1:2" ht="16.149999999999999" customHeight="1" x14ac:dyDescent="0.25">
      <c r="A8122" s="553">
        <v>41682</v>
      </c>
      <c r="B8122" s="555">
        <v>2041.61</v>
      </c>
    </row>
    <row r="8123" spans="1:2" ht="16.149999999999999" customHeight="1" x14ac:dyDescent="0.25">
      <c r="A8123" s="553">
        <v>41683</v>
      </c>
      <c r="B8123" s="554">
        <v>2031.75</v>
      </c>
    </row>
    <row r="8124" spans="1:2" ht="16.149999999999999" customHeight="1" x14ac:dyDescent="0.25">
      <c r="A8124" s="553">
        <v>41684</v>
      </c>
      <c r="B8124" s="555">
        <v>2032.99</v>
      </c>
    </row>
    <row r="8125" spans="1:2" ht="16.149999999999999" customHeight="1" x14ac:dyDescent="0.25">
      <c r="A8125" s="553">
        <v>41685</v>
      </c>
      <c r="B8125" s="554">
        <v>2022.68</v>
      </c>
    </row>
    <row r="8126" spans="1:2" ht="16.149999999999999" customHeight="1" x14ac:dyDescent="0.25">
      <c r="A8126" s="553">
        <v>41686</v>
      </c>
      <c r="B8126" s="555">
        <v>2022.68</v>
      </c>
    </row>
    <row r="8127" spans="1:2" ht="16.149999999999999" customHeight="1" x14ac:dyDescent="0.25">
      <c r="A8127" s="553">
        <v>41687</v>
      </c>
      <c r="B8127" s="554">
        <v>2022.68</v>
      </c>
    </row>
    <row r="8128" spans="1:2" ht="16.149999999999999" customHeight="1" x14ac:dyDescent="0.25">
      <c r="A8128" s="553">
        <v>41688</v>
      </c>
      <c r="B8128" s="555">
        <v>2022.68</v>
      </c>
    </row>
    <row r="8129" spans="1:2" ht="16.149999999999999" customHeight="1" x14ac:dyDescent="0.25">
      <c r="A8129" s="553">
        <v>41689</v>
      </c>
      <c r="B8129" s="554">
        <v>2028.54</v>
      </c>
    </row>
    <row r="8130" spans="1:2" ht="16.149999999999999" customHeight="1" x14ac:dyDescent="0.25">
      <c r="A8130" s="553">
        <v>41690</v>
      </c>
      <c r="B8130" s="555">
        <v>2042.22</v>
      </c>
    </row>
    <row r="8131" spans="1:2" ht="16.149999999999999" customHeight="1" x14ac:dyDescent="0.25">
      <c r="A8131" s="553">
        <v>41691</v>
      </c>
      <c r="B8131" s="554">
        <v>2052.46</v>
      </c>
    </row>
    <row r="8132" spans="1:2" ht="16.149999999999999" customHeight="1" x14ac:dyDescent="0.25">
      <c r="A8132" s="553">
        <v>41692</v>
      </c>
      <c r="B8132" s="555">
        <v>2043.96</v>
      </c>
    </row>
    <row r="8133" spans="1:2" ht="16.149999999999999" customHeight="1" x14ac:dyDescent="0.25">
      <c r="A8133" s="553">
        <v>41693</v>
      </c>
      <c r="B8133" s="554">
        <v>2043.96</v>
      </c>
    </row>
    <row r="8134" spans="1:2" ht="16.149999999999999" customHeight="1" x14ac:dyDescent="0.25">
      <c r="A8134" s="553">
        <v>41694</v>
      </c>
      <c r="B8134" s="555">
        <v>2043.96</v>
      </c>
    </row>
    <row r="8135" spans="1:2" ht="16.149999999999999" customHeight="1" x14ac:dyDescent="0.25">
      <c r="A8135" s="553">
        <v>41695</v>
      </c>
      <c r="B8135" s="554">
        <v>2042.67</v>
      </c>
    </row>
    <row r="8136" spans="1:2" ht="16.149999999999999" customHeight="1" x14ac:dyDescent="0.25">
      <c r="A8136" s="553">
        <v>41696</v>
      </c>
      <c r="B8136" s="555">
        <v>2045.45</v>
      </c>
    </row>
    <row r="8137" spans="1:2" ht="16.149999999999999" customHeight="1" x14ac:dyDescent="0.25">
      <c r="A8137" s="553">
        <v>41697</v>
      </c>
      <c r="B8137" s="554">
        <v>2053.11</v>
      </c>
    </row>
    <row r="8138" spans="1:2" ht="16.149999999999999" customHeight="1" x14ac:dyDescent="0.25">
      <c r="A8138" s="553">
        <v>41698</v>
      </c>
      <c r="B8138" s="555">
        <v>2054.9</v>
      </c>
    </row>
    <row r="8139" spans="1:2" ht="16.149999999999999" customHeight="1" x14ac:dyDescent="0.25">
      <c r="A8139" s="553">
        <v>41699</v>
      </c>
      <c r="B8139" s="554">
        <v>2046.75</v>
      </c>
    </row>
    <row r="8140" spans="1:2" ht="16.149999999999999" customHeight="1" x14ac:dyDescent="0.25">
      <c r="A8140" s="553">
        <v>41700</v>
      </c>
      <c r="B8140" s="555">
        <v>2046.75</v>
      </c>
    </row>
    <row r="8141" spans="1:2" ht="16.149999999999999" customHeight="1" x14ac:dyDescent="0.25">
      <c r="A8141" s="553">
        <v>41701</v>
      </c>
      <c r="B8141" s="554">
        <v>2046.75</v>
      </c>
    </row>
    <row r="8142" spans="1:2" ht="16.149999999999999" customHeight="1" x14ac:dyDescent="0.25">
      <c r="A8142" s="553">
        <v>41702</v>
      </c>
      <c r="B8142" s="555">
        <v>2052.5100000000002</v>
      </c>
    </row>
    <row r="8143" spans="1:2" ht="16.149999999999999" customHeight="1" x14ac:dyDescent="0.25">
      <c r="A8143" s="553">
        <v>41703</v>
      </c>
      <c r="B8143" s="554">
        <v>2047.75</v>
      </c>
    </row>
    <row r="8144" spans="1:2" ht="16.149999999999999" customHeight="1" x14ac:dyDescent="0.25">
      <c r="A8144" s="553">
        <v>41704</v>
      </c>
      <c r="B8144" s="555">
        <v>2045.14</v>
      </c>
    </row>
    <row r="8145" spans="1:2" ht="16.149999999999999" customHeight="1" x14ac:dyDescent="0.25">
      <c r="A8145" s="553">
        <v>41705</v>
      </c>
      <c r="B8145" s="554">
        <v>2030.02</v>
      </c>
    </row>
    <row r="8146" spans="1:2" ht="16.149999999999999" customHeight="1" x14ac:dyDescent="0.25">
      <c r="A8146" s="553">
        <v>41706</v>
      </c>
      <c r="B8146" s="555">
        <v>2036.2</v>
      </c>
    </row>
    <row r="8147" spans="1:2" ht="16.149999999999999" customHeight="1" x14ac:dyDescent="0.25">
      <c r="A8147" s="553">
        <v>41707</v>
      </c>
      <c r="B8147" s="554">
        <v>2036.2</v>
      </c>
    </row>
    <row r="8148" spans="1:2" ht="16.149999999999999" customHeight="1" x14ac:dyDescent="0.25">
      <c r="A8148" s="553">
        <v>41708</v>
      </c>
      <c r="B8148" s="555">
        <v>2036.2</v>
      </c>
    </row>
    <row r="8149" spans="1:2" ht="16.149999999999999" customHeight="1" x14ac:dyDescent="0.25">
      <c r="A8149" s="553">
        <v>41709</v>
      </c>
      <c r="B8149" s="554">
        <v>2042.78</v>
      </c>
    </row>
    <row r="8150" spans="1:2" ht="16.149999999999999" customHeight="1" x14ac:dyDescent="0.25">
      <c r="A8150" s="553">
        <v>41710</v>
      </c>
      <c r="B8150" s="555">
        <v>2043.59</v>
      </c>
    </row>
    <row r="8151" spans="1:2" ht="16.149999999999999" customHeight="1" x14ac:dyDescent="0.25">
      <c r="A8151" s="553">
        <v>41711</v>
      </c>
      <c r="B8151" s="554">
        <v>2047.59</v>
      </c>
    </row>
    <row r="8152" spans="1:2" ht="16.149999999999999" customHeight="1" x14ac:dyDescent="0.25">
      <c r="A8152" s="553">
        <v>41712</v>
      </c>
      <c r="B8152" s="555">
        <v>2044.48</v>
      </c>
    </row>
    <row r="8153" spans="1:2" ht="16.149999999999999" customHeight="1" x14ac:dyDescent="0.25">
      <c r="A8153" s="553">
        <v>41713</v>
      </c>
      <c r="B8153" s="554">
        <v>2044.58</v>
      </c>
    </row>
    <row r="8154" spans="1:2" ht="16.149999999999999" customHeight="1" x14ac:dyDescent="0.25">
      <c r="A8154" s="553">
        <v>41714</v>
      </c>
      <c r="B8154" s="555">
        <v>2044.58</v>
      </c>
    </row>
    <row r="8155" spans="1:2" ht="16.149999999999999" customHeight="1" x14ac:dyDescent="0.25">
      <c r="A8155" s="553">
        <v>41715</v>
      </c>
      <c r="B8155" s="554">
        <v>2044.58</v>
      </c>
    </row>
    <row r="8156" spans="1:2" ht="16.149999999999999" customHeight="1" x14ac:dyDescent="0.25">
      <c r="A8156" s="553">
        <v>41716</v>
      </c>
      <c r="B8156" s="555">
        <v>2035.16</v>
      </c>
    </row>
    <row r="8157" spans="1:2" ht="16.149999999999999" customHeight="1" x14ac:dyDescent="0.25">
      <c r="A8157" s="553">
        <v>41717</v>
      </c>
      <c r="B8157" s="554">
        <v>2034.86</v>
      </c>
    </row>
    <row r="8158" spans="1:2" ht="16.149999999999999" customHeight="1" x14ac:dyDescent="0.25">
      <c r="A8158" s="553">
        <v>41718</v>
      </c>
      <c r="B8158" s="555">
        <v>2017.38</v>
      </c>
    </row>
    <row r="8159" spans="1:2" ht="16.149999999999999" customHeight="1" x14ac:dyDescent="0.25">
      <c r="A8159" s="553">
        <v>41719</v>
      </c>
      <c r="B8159" s="554">
        <v>1998.6</v>
      </c>
    </row>
    <row r="8160" spans="1:2" ht="16.149999999999999" customHeight="1" x14ac:dyDescent="0.25">
      <c r="A8160" s="553">
        <v>41720</v>
      </c>
      <c r="B8160" s="555">
        <v>1993.85</v>
      </c>
    </row>
    <row r="8161" spans="1:2" ht="16.149999999999999" customHeight="1" x14ac:dyDescent="0.25">
      <c r="A8161" s="553">
        <v>41721</v>
      </c>
      <c r="B8161" s="554">
        <v>1993.85</v>
      </c>
    </row>
    <row r="8162" spans="1:2" ht="16.149999999999999" customHeight="1" x14ac:dyDescent="0.25">
      <c r="A8162" s="553">
        <v>41722</v>
      </c>
      <c r="B8162" s="555">
        <v>1993.85</v>
      </c>
    </row>
    <row r="8163" spans="1:2" ht="16.149999999999999" customHeight="1" x14ac:dyDescent="0.25">
      <c r="A8163" s="553">
        <v>41723</v>
      </c>
      <c r="B8163" s="554">
        <v>1993.85</v>
      </c>
    </row>
    <row r="8164" spans="1:2" ht="16.149999999999999" customHeight="1" x14ac:dyDescent="0.25">
      <c r="A8164" s="553">
        <v>41724</v>
      </c>
      <c r="B8164" s="555">
        <v>1978.63</v>
      </c>
    </row>
    <row r="8165" spans="1:2" ht="16.149999999999999" customHeight="1" x14ac:dyDescent="0.25">
      <c r="A8165" s="553">
        <v>41725</v>
      </c>
      <c r="B8165" s="554">
        <v>1973.03</v>
      </c>
    </row>
    <row r="8166" spans="1:2" ht="16.149999999999999" customHeight="1" x14ac:dyDescent="0.25">
      <c r="A8166" s="553">
        <v>41726</v>
      </c>
      <c r="B8166" s="555">
        <v>1965.64</v>
      </c>
    </row>
    <row r="8167" spans="1:2" ht="16.149999999999999" customHeight="1" x14ac:dyDescent="0.25">
      <c r="A8167" s="553">
        <v>41727</v>
      </c>
      <c r="B8167" s="554">
        <v>1965.32</v>
      </c>
    </row>
    <row r="8168" spans="1:2" ht="16.149999999999999" customHeight="1" x14ac:dyDescent="0.25">
      <c r="A8168" s="553">
        <v>41728</v>
      </c>
      <c r="B8168" s="555">
        <v>1965.32</v>
      </c>
    </row>
    <row r="8169" spans="1:2" ht="16.149999999999999" customHeight="1" x14ac:dyDescent="0.25">
      <c r="A8169" s="553">
        <v>41729</v>
      </c>
      <c r="B8169" s="554">
        <v>1965.32</v>
      </c>
    </row>
    <row r="8170" spans="1:2" ht="16.149999999999999" customHeight="1" x14ac:dyDescent="0.25">
      <c r="A8170" s="553">
        <v>41730</v>
      </c>
      <c r="B8170" s="555">
        <v>1969.45</v>
      </c>
    </row>
    <row r="8171" spans="1:2" ht="16.149999999999999" customHeight="1" x14ac:dyDescent="0.25">
      <c r="A8171" s="553">
        <v>41731</v>
      </c>
      <c r="B8171" s="554">
        <v>1966.02</v>
      </c>
    </row>
    <row r="8172" spans="1:2" ht="16.149999999999999" customHeight="1" x14ac:dyDescent="0.25">
      <c r="A8172" s="553">
        <v>41732</v>
      </c>
      <c r="B8172" s="555">
        <v>1963.51</v>
      </c>
    </row>
    <row r="8173" spans="1:2" ht="16.149999999999999" customHeight="1" x14ac:dyDescent="0.25">
      <c r="A8173" s="553">
        <v>41733</v>
      </c>
      <c r="B8173" s="554">
        <v>1966.4</v>
      </c>
    </row>
    <row r="8174" spans="1:2" ht="16.149999999999999" customHeight="1" x14ac:dyDescent="0.25">
      <c r="A8174" s="553">
        <v>41734</v>
      </c>
      <c r="B8174" s="555">
        <v>1951.85</v>
      </c>
    </row>
    <row r="8175" spans="1:2" ht="16.149999999999999" customHeight="1" x14ac:dyDescent="0.25">
      <c r="A8175" s="553">
        <v>41735</v>
      </c>
      <c r="B8175" s="554">
        <v>1951.85</v>
      </c>
    </row>
    <row r="8176" spans="1:2" ht="16.149999999999999" customHeight="1" x14ac:dyDescent="0.25">
      <c r="A8176" s="553">
        <v>41736</v>
      </c>
      <c r="B8176" s="555">
        <v>1951.85</v>
      </c>
    </row>
    <row r="8177" spans="1:2" ht="16.149999999999999" customHeight="1" x14ac:dyDescent="0.25">
      <c r="A8177" s="553">
        <v>41737</v>
      </c>
      <c r="B8177" s="554">
        <v>1937.59</v>
      </c>
    </row>
    <row r="8178" spans="1:2" ht="16.149999999999999" customHeight="1" x14ac:dyDescent="0.25">
      <c r="A8178" s="553">
        <v>41738</v>
      </c>
      <c r="B8178" s="555">
        <v>1923.95</v>
      </c>
    </row>
    <row r="8179" spans="1:2" ht="16.149999999999999" customHeight="1" x14ac:dyDescent="0.25">
      <c r="A8179" s="553">
        <v>41739</v>
      </c>
      <c r="B8179" s="554">
        <v>1931.09</v>
      </c>
    </row>
    <row r="8180" spans="1:2" ht="16.149999999999999" customHeight="1" x14ac:dyDescent="0.25">
      <c r="A8180" s="553">
        <v>41740</v>
      </c>
      <c r="B8180" s="555">
        <v>1920.93</v>
      </c>
    </row>
    <row r="8181" spans="1:2" ht="16.149999999999999" customHeight="1" x14ac:dyDescent="0.25">
      <c r="A8181" s="553">
        <v>41741</v>
      </c>
      <c r="B8181" s="554">
        <v>1927.28</v>
      </c>
    </row>
    <row r="8182" spans="1:2" ht="16.149999999999999" customHeight="1" x14ac:dyDescent="0.25">
      <c r="A8182" s="553">
        <v>41742</v>
      </c>
      <c r="B8182" s="555">
        <v>1927.28</v>
      </c>
    </row>
    <row r="8183" spans="1:2" ht="16.149999999999999" customHeight="1" x14ac:dyDescent="0.25">
      <c r="A8183" s="553">
        <v>41743</v>
      </c>
      <c r="B8183" s="554">
        <v>1927.28</v>
      </c>
    </row>
    <row r="8184" spans="1:2" ht="16.149999999999999" customHeight="1" x14ac:dyDescent="0.25">
      <c r="A8184" s="553">
        <v>41744</v>
      </c>
      <c r="B8184" s="555">
        <v>1926.47</v>
      </c>
    </row>
    <row r="8185" spans="1:2" ht="16.149999999999999" customHeight="1" x14ac:dyDescent="0.25">
      <c r="A8185" s="553">
        <v>41745</v>
      </c>
      <c r="B8185" s="554">
        <v>1932.42</v>
      </c>
    </row>
    <row r="8186" spans="1:2" ht="16.149999999999999" customHeight="1" x14ac:dyDescent="0.25">
      <c r="A8186" s="553">
        <v>41746</v>
      </c>
      <c r="B8186" s="555">
        <v>1930.62</v>
      </c>
    </row>
    <row r="8187" spans="1:2" ht="16.149999999999999" customHeight="1" x14ac:dyDescent="0.25">
      <c r="A8187" s="553">
        <v>41747</v>
      </c>
      <c r="B8187" s="554">
        <v>1930.62</v>
      </c>
    </row>
    <row r="8188" spans="1:2" ht="16.149999999999999" customHeight="1" x14ac:dyDescent="0.25">
      <c r="A8188" s="553">
        <v>41748</v>
      </c>
      <c r="B8188" s="555">
        <v>1930.62</v>
      </c>
    </row>
    <row r="8189" spans="1:2" ht="16.149999999999999" customHeight="1" x14ac:dyDescent="0.25">
      <c r="A8189" s="553">
        <v>41749</v>
      </c>
      <c r="B8189" s="554">
        <v>1930.62</v>
      </c>
    </row>
    <row r="8190" spans="1:2" ht="16.149999999999999" customHeight="1" x14ac:dyDescent="0.25">
      <c r="A8190" s="553">
        <v>41750</v>
      </c>
      <c r="B8190" s="555">
        <v>1930.62</v>
      </c>
    </row>
    <row r="8191" spans="1:2" ht="16.149999999999999" customHeight="1" x14ac:dyDescent="0.25">
      <c r="A8191" s="553">
        <v>41751</v>
      </c>
      <c r="B8191" s="554">
        <v>1921.75</v>
      </c>
    </row>
    <row r="8192" spans="1:2" ht="16.149999999999999" customHeight="1" x14ac:dyDescent="0.25">
      <c r="A8192" s="553">
        <v>41752</v>
      </c>
      <c r="B8192" s="555">
        <v>1929.66</v>
      </c>
    </row>
    <row r="8193" spans="1:2" ht="16.149999999999999" customHeight="1" x14ac:dyDescent="0.25">
      <c r="A8193" s="553">
        <v>41753</v>
      </c>
      <c r="B8193" s="554">
        <v>1936.63</v>
      </c>
    </row>
    <row r="8194" spans="1:2" ht="16.149999999999999" customHeight="1" x14ac:dyDescent="0.25">
      <c r="A8194" s="553">
        <v>41754</v>
      </c>
      <c r="B8194" s="555">
        <v>1936.07</v>
      </c>
    </row>
    <row r="8195" spans="1:2" ht="16.149999999999999" customHeight="1" x14ac:dyDescent="0.25">
      <c r="A8195" s="553">
        <v>41755</v>
      </c>
      <c r="B8195" s="554">
        <v>1942.37</v>
      </c>
    </row>
    <row r="8196" spans="1:2" ht="16.149999999999999" customHeight="1" x14ac:dyDescent="0.25">
      <c r="A8196" s="553">
        <v>41756</v>
      </c>
      <c r="B8196" s="555">
        <v>1942.37</v>
      </c>
    </row>
    <row r="8197" spans="1:2" ht="16.149999999999999" customHeight="1" x14ac:dyDescent="0.25">
      <c r="A8197" s="553">
        <v>41757</v>
      </c>
      <c r="B8197" s="554">
        <v>1942.37</v>
      </c>
    </row>
    <row r="8198" spans="1:2" ht="16.149999999999999" customHeight="1" x14ac:dyDescent="0.25">
      <c r="A8198" s="553">
        <v>41758</v>
      </c>
      <c r="B8198" s="555">
        <v>1936.13</v>
      </c>
    </row>
    <row r="8199" spans="1:2" ht="16.149999999999999" customHeight="1" x14ac:dyDescent="0.25">
      <c r="A8199" s="553">
        <v>41759</v>
      </c>
      <c r="B8199" s="554">
        <v>1935.14</v>
      </c>
    </row>
    <row r="8200" spans="1:2" ht="16.149999999999999" customHeight="1" x14ac:dyDescent="0.25">
      <c r="A8200" s="553">
        <v>41760</v>
      </c>
      <c r="B8200" s="555">
        <v>1933.46</v>
      </c>
    </row>
    <row r="8201" spans="1:2" ht="16.149999999999999" customHeight="1" x14ac:dyDescent="0.25">
      <c r="A8201" s="553">
        <v>41761</v>
      </c>
      <c r="B8201" s="554">
        <v>1933.46</v>
      </c>
    </row>
    <row r="8202" spans="1:2" ht="16.149999999999999" customHeight="1" x14ac:dyDescent="0.25">
      <c r="A8202" s="553">
        <v>41762</v>
      </c>
      <c r="B8202" s="555">
        <v>1926.3</v>
      </c>
    </row>
    <row r="8203" spans="1:2" ht="16.149999999999999" customHeight="1" x14ac:dyDescent="0.25">
      <c r="A8203" s="553">
        <v>41763</v>
      </c>
      <c r="B8203" s="554">
        <v>1926.3</v>
      </c>
    </row>
    <row r="8204" spans="1:2" ht="16.149999999999999" customHeight="1" x14ac:dyDescent="0.25">
      <c r="A8204" s="553">
        <v>41764</v>
      </c>
      <c r="B8204" s="555">
        <v>1926.3</v>
      </c>
    </row>
    <row r="8205" spans="1:2" ht="16.149999999999999" customHeight="1" x14ac:dyDescent="0.25">
      <c r="A8205" s="553">
        <v>41765</v>
      </c>
      <c r="B8205" s="554">
        <v>1923.07</v>
      </c>
    </row>
    <row r="8206" spans="1:2" ht="16.149999999999999" customHeight="1" x14ac:dyDescent="0.25">
      <c r="A8206" s="553">
        <v>41766</v>
      </c>
      <c r="B8206" s="555">
        <v>1918.2</v>
      </c>
    </row>
    <row r="8207" spans="1:2" ht="16.149999999999999" customHeight="1" x14ac:dyDescent="0.25">
      <c r="A8207" s="553">
        <v>41767</v>
      </c>
      <c r="B8207" s="554">
        <v>1912.97</v>
      </c>
    </row>
    <row r="8208" spans="1:2" ht="16.149999999999999" customHeight="1" x14ac:dyDescent="0.25">
      <c r="A8208" s="553">
        <v>41768</v>
      </c>
      <c r="B8208" s="555">
        <v>1902.15</v>
      </c>
    </row>
    <row r="8209" spans="1:2" ht="16.149999999999999" customHeight="1" x14ac:dyDescent="0.25">
      <c r="A8209" s="553">
        <v>41769</v>
      </c>
      <c r="B8209" s="554">
        <v>1901.51</v>
      </c>
    </row>
    <row r="8210" spans="1:2" ht="16.149999999999999" customHeight="1" x14ac:dyDescent="0.25">
      <c r="A8210" s="553">
        <v>41770</v>
      </c>
      <c r="B8210" s="555">
        <v>1901.51</v>
      </c>
    </row>
    <row r="8211" spans="1:2" ht="16.149999999999999" customHeight="1" x14ac:dyDescent="0.25">
      <c r="A8211" s="553">
        <v>41771</v>
      </c>
      <c r="B8211" s="554">
        <v>1901.51</v>
      </c>
    </row>
    <row r="8212" spans="1:2" ht="16.149999999999999" customHeight="1" x14ac:dyDescent="0.25">
      <c r="A8212" s="553">
        <v>41772</v>
      </c>
      <c r="B8212" s="555">
        <v>1904.85</v>
      </c>
    </row>
    <row r="8213" spans="1:2" ht="16.149999999999999" customHeight="1" x14ac:dyDescent="0.25">
      <c r="A8213" s="553">
        <v>41773</v>
      </c>
      <c r="B8213" s="554">
        <v>1919.7</v>
      </c>
    </row>
    <row r="8214" spans="1:2" ht="16.149999999999999" customHeight="1" x14ac:dyDescent="0.25">
      <c r="A8214" s="553">
        <v>41774</v>
      </c>
      <c r="B8214" s="555">
        <v>1925.31</v>
      </c>
    </row>
    <row r="8215" spans="1:2" ht="16.149999999999999" customHeight="1" x14ac:dyDescent="0.25">
      <c r="A8215" s="553">
        <v>41775</v>
      </c>
      <c r="B8215" s="554">
        <v>1927.8</v>
      </c>
    </row>
    <row r="8216" spans="1:2" ht="16.149999999999999" customHeight="1" x14ac:dyDescent="0.25">
      <c r="A8216" s="553">
        <v>41776</v>
      </c>
      <c r="B8216" s="555">
        <v>1925.41</v>
      </c>
    </row>
    <row r="8217" spans="1:2" ht="16.149999999999999" customHeight="1" x14ac:dyDescent="0.25">
      <c r="A8217" s="553">
        <v>41777</v>
      </c>
      <c r="B8217" s="554">
        <v>1925.41</v>
      </c>
    </row>
    <row r="8218" spans="1:2" ht="16.149999999999999" customHeight="1" x14ac:dyDescent="0.25">
      <c r="A8218" s="553">
        <v>41778</v>
      </c>
      <c r="B8218" s="555">
        <v>1925.41</v>
      </c>
    </row>
    <row r="8219" spans="1:2" ht="16.149999999999999" customHeight="1" x14ac:dyDescent="0.25">
      <c r="A8219" s="553">
        <v>41779</v>
      </c>
      <c r="B8219" s="554">
        <v>1921.16</v>
      </c>
    </row>
    <row r="8220" spans="1:2" ht="16.149999999999999" customHeight="1" x14ac:dyDescent="0.25">
      <c r="A8220" s="553">
        <v>41780</v>
      </c>
      <c r="B8220" s="555">
        <v>1920.41</v>
      </c>
    </row>
    <row r="8221" spans="1:2" ht="16.149999999999999" customHeight="1" x14ac:dyDescent="0.25">
      <c r="A8221" s="553">
        <v>41781</v>
      </c>
      <c r="B8221" s="554">
        <v>1911.33</v>
      </c>
    </row>
    <row r="8222" spans="1:2" ht="16.149999999999999" customHeight="1" x14ac:dyDescent="0.25">
      <c r="A8222" s="553">
        <v>41782</v>
      </c>
      <c r="B8222" s="555">
        <v>1905.8</v>
      </c>
    </row>
    <row r="8223" spans="1:2" ht="16.149999999999999" customHeight="1" x14ac:dyDescent="0.25">
      <c r="A8223" s="553">
        <v>41783</v>
      </c>
      <c r="B8223" s="554">
        <v>1905.53</v>
      </c>
    </row>
    <row r="8224" spans="1:2" ht="16.149999999999999" customHeight="1" x14ac:dyDescent="0.25">
      <c r="A8224" s="553">
        <v>41784</v>
      </c>
      <c r="B8224" s="555">
        <v>1905.53</v>
      </c>
    </row>
    <row r="8225" spans="1:2" ht="16.149999999999999" customHeight="1" x14ac:dyDescent="0.25">
      <c r="A8225" s="553">
        <v>41785</v>
      </c>
      <c r="B8225" s="554">
        <v>1905.53</v>
      </c>
    </row>
    <row r="8226" spans="1:2" ht="16.149999999999999" customHeight="1" x14ac:dyDescent="0.25">
      <c r="A8226" s="553">
        <v>41786</v>
      </c>
      <c r="B8226" s="555">
        <v>1905.53</v>
      </c>
    </row>
    <row r="8227" spans="1:2" ht="16.149999999999999" customHeight="1" x14ac:dyDescent="0.25">
      <c r="A8227" s="553">
        <v>41787</v>
      </c>
      <c r="B8227" s="554">
        <v>1917.34</v>
      </c>
    </row>
    <row r="8228" spans="1:2" ht="16.149999999999999" customHeight="1" x14ac:dyDescent="0.25">
      <c r="A8228" s="553">
        <v>41788</v>
      </c>
      <c r="B8228" s="555">
        <v>1910.8</v>
      </c>
    </row>
    <row r="8229" spans="1:2" ht="16.149999999999999" customHeight="1" x14ac:dyDescent="0.25">
      <c r="A8229" s="553">
        <v>41789</v>
      </c>
      <c r="B8229" s="554">
        <v>1905.96</v>
      </c>
    </row>
    <row r="8230" spans="1:2" ht="16.149999999999999" customHeight="1" x14ac:dyDescent="0.25">
      <c r="A8230" s="553">
        <v>41790</v>
      </c>
      <c r="B8230" s="555">
        <v>1900.64</v>
      </c>
    </row>
    <row r="8231" spans="1:2" ht="16.149999999999999" customHeight="1" x14ac:dyDescent="0.25">
      <c r="A8231" s="553">
        <v>41791</v>
      </c>
      <c r="B8231" s="554">
        <v>1900.64</v>
      </c>
    </row>
    <row r="8232" spans="1:2" ht="16.149999999999999" customHeight="1" x14ac:dyDescent="0.25">
      <c r="A8232" s="553">
        <v>41792</v>
      </c>
      <c r="B8232" s="555">
        <v>1900.64</v>
      </c>
    </row>
    <row r="8233" spans="1:2" ht="16.149999999999999" customHeight="1" x14ac:dyDescent="0.25">
      <c r="A8233" s="553">
        <v>41793</v>
      </c>
      <c r="B8233" s="554">
        <v>1900.64</v>
      </c>
    </row>
    <row r="8234" spans="1:2" ht="16.149999999999999" customHeight="1" x14ac:dyDescent="0.25">
      <c r="A8234" s="553">
        <v>41794</v>
      </c>
      <c r="B8234" s="555">
        <v>1899.74</v>
      </c>
    </row>
    <row r="8235" spans="1:2" ht="16.149999999999999" customHeight="1" x14ac:dyDescent="0.25">
      <c r="A8235" s="553">
        <v>41795</v>
      </c>
      <c r="B8235" s="554">
        <v>1897.7</v>
      </c>
    </row>
    <row r="8236" spans="1:2" ht="16.149999999999999" customHeight="1" x14ac:dyDescent="0.25">
      <c r="A8236" s="553">
        <v>41796</v>
      </c>
      <c r="B8236" s="555">
        <v>1892.08</v>
      </c>
    </row>
    <row r="8237" spans="1:2" ht="16.149999999999999" customHeight="1" x14ac:dyDescent="0.25">
      <c r="A8237" s="553">
        <v>41797</v>
      </c>
      <c r="B8237" s="554">
        <v>1886.09</v>
      </c>
    </row>
    <row r="8238" spans="1:2" ht="16.149999999999999" customHeight="1" x14ac:dyDescent="0.25">
      <c r="A8238" s="553">
        <v>41798</v>
      </c>
      <c r="B8238" s="555">
        <v>1886.09</v>
      </c>
    </row>
    <row r="8239" spans="1:2" ht="16.149999999999999" customHeight="1" x14ac:dyDescent="0.25">
      <c r="A8239" s="553">
        <v>41799</v>
      </c>
      <c r="B8239" s="554">
        <v>1886.09</v>
      </c>
    </row>
    <row r="8240" spans="1:2" ht="16.149999999999999" customHeight="1" x14ac:dyDescent="0.25">
      <c r="A8240" s="553">
        <v>41800</v>
      </c>
      <c r="B8240" s="555">
        <v>1883.76</v>
      </c>
    </row>
    <row r="8241" spans="1:2" ht="16.149999999999999" customHeight="1" x14ac:dyDescent="0.25">
      <c r="A8241" s="553">
        <v>41801</v>
      </c>
      <c r="B8241" s="554">
        <v>1884.97</v>
      </c>
    </row>
    <row r="8242" spans="1:2" ht="16.149999999999999" customHeight="1" x14ac:dyDescent="0.25">
      <c r="A8242" s="553">
        <v>41802</v>
      </c>
      <c r="B8242" s="555">
        <v>1884.63</v>
      </c>
    </row>
    <row r="8243" spans="1:2" ht="16.149999999999999" customHeight="1" x14ac:dyDescent="0.25">
      <c r="A8243" s="553">
        <v>41803</v>
      </c>
      <c r="B8243" s="554">
        <v>1877.18</v>
      </c>
    </row>
    <row r="8244" spans="1:2" ht="16.149999999999999" customHeight="1" x14ac:dyDescent="0.25">
      <c r="A8244" s="553">
        <v>41804</v>
      </c>
      <c r="B8244" s="555">
        <v>1877.37</v>
      </c>
    </row>
    <row r="8245" spans="1:2" ht="16.149999999999999" customHeight="1" x14ac:dyDescent="0.25">
      <c r="A8245" s="553">
        <v>41805</v>
      </c>
      <c r="B8245" s="554">
        <v>1877.37</v>
      </c>
    </row>
    <row r="8246" spans="1:2" ht="16.149999999999999" customHeight="1" x14ac:dyDescent="0.25">
      <c r="A8246" s="553">
        <v>41806</v>
      </c>
      <c r="B8246" s="555">
        <v>1877.37</v>
      </c>
    </row>
    <row r="8247" spans="1:2" ht="16.149999999999999" customHeight="1" x14ac:dyDescent="0.25">
      <c r="A8247" s="553">
        <v>41807</v>
      </c>
      <c r="B8247" s="554">
        <v>1886.62</v>
      </c>
    </row>
    <row r="8248" spans="1:2" ht="16.149999999999999" customHeight="1" x14ac:dyDescent="0.25">
      <c r="A8248" s="553">
        <v>41808</v>
      </c>
      <c r="B8248" s="555">
        <v>1899.9</v>
      </c>
    </row>
    <row r="8249" spans="1:2" ht="16.149999999999999" customHeight="1" x14ac:dyDescent="0.25">
      <c r="A8249" s="553">
        <v>41809</v>
      </c>
      <c r="B8249" s="554">
        <v>1895.92</v>
      </c>
    </row>
    <row r="8250" spans="1:2" ht="16.149999999999999" customHeight="1" x14ac:dyDescent="0.25">
      <c r="A8250" s="553">
        <v>41810</v>
      </c>
      <c r="B8250" s="555">
        <v>1881.34</v>
      </c>
    </row>
    <row r="8251" spans="1:2" ht="16.149999999999999" customHeight="1" x14ac:dyDescent="0.25">
      <c r="A8251" s="553">
        <v>41811</v>
      </c>
      <c r="B8251" s="554">
        <v>1884.56</v>
      </c>
    </row>
    <row r="8252" spans="1:2" ht="16.149999999999999" customHeight="1" x14ac:dyDescent="0.25">
      <c r="A8252" s="553">
        <v>41812</v>
      </c>
      <c r="B8252" s="555">
        <v>1884.56</v>
      </c>
    </row>
    <row r="8253" spans="1:2" ht="16.149999999999999" customHeight="1" x14ac:dyDescent="0.25">
      <c r="A8253" s="553">
        <v>41813</v>
      </c>
      <c r="B8253" s="554">
        <v>1884.56</v>
      </c>
    </row>
    <row r="8254" spans="1:2" ht="16.149999999999999" customHeight="1" x14ac:dyDescent="0.25">
      <c r="A8254" s="553">
        <v>41814</v>
      </c>
      <c r="B8254" s="555">
        <v>1884.56</v>
      </c>
    </row>
    <row r="8255" spans="1:2" ht="16.149999999999999" customHeight="1" x14ac:dyDescent="0.25">
      <c r="A8255" s="553">
        <v>41815</v>
      </c>
      <c r="B8255" s="554">
        <v>1886.85</v>
      </c>
    </row>
    <row r="8256" spans="1:2" ht="16.149999999999999" customHeight="1" x14ac:dyDescent="0.25">
      <c r="A8256" s="553">
        <v>41816</v>
      </c>
      <c r="B8256" s="555">
        <v>1880.37</v>
      </c>
    </row>
    <row r="8257" spans="1:2" ht="16.149999999999999" customHeight="1" x14ac:dyDescent="0.25">
      <c r="A8257" s="553">
        <v>41817</v>
      </c>
      <c r="B8257" s="554">
        <v>1886.01</v>
      </c>
    </row>
    <row r="8258" spans="1:2" ht="16.149999999999999" customHeight="1" x14ac:dyDescent="0.25">
      <c r="A8258" s="553">
        <v>41818</v>
      </c>
      <c r="B8258" s="555">
        <v>1881.19</v>
      </c>
    </row>
    <row r="8259" spans="1:2" ht="16.149999999999999" customHeight="1" x14ac:dyDescent="0.25">
      <c r="A8259" s="553">
        <v>41819</v>
      </c>
      <c r="B8259" s="554">
        <v>1881.19</v>
      </c>
    </row>
    <row r="8260" spans="1:2" ht="16.149999999999999" customHeight="1" x14ac:dyDescent="0.25">
      <c r="A8260" s="553">
        <v>41820</v>
      </c>
      <c r="B8260" s="555">
        <v>1881.19</v>
      </c>
    </row>
    <row r="8261" spans="1:2" ht="16.149999999999999" customHeight="1" x14ac:dyDescent="0.25">
      <c r="A8261" s="553">
        <v>41821</v>
      </c>
      <c r="B8261" s="554">
        <v>1881.19</v>
      </c>
    </row>
    <row r="8262" spans="1:2" ht="16.149999999999999" customHeight="1" x14ac:dyDescent="0.25">
      <c r="A8262" s="553">
        <v>41822</v>
      </c>
      <c r="B8262" s="555">
        <v>1865.42</v>
      </c>
    </row>
    <row r="8263" spans="1:2" ht="16.149999999999999" customHeight="1" x14ac:dyDescent="0.25">
      <c r="A8263" s="553">
        <v>41823</v>
      </c>
      <c r="B8263" s="554">
        <v>1856.73</v>
      </c>
    </row>
    <row r="8264" spans="1:2" ht="16.149999999999999" customHeight="1" x14ac:dyDescent="0.25">
      <c r="A8264" s="553">
        <v>41824</v>
      </c>
      <c r="B8264" s="555">
        <v>1848.91</v>
      </c>
    </row>
    <row r="8265" spans="1:2" ht="16.149999999999999" customHeight="1" x14ac:dyDescent="0.25">
      <c r="A8265" s="553">
        <v>41825</v>
      </c>
      <c r="B8265" s="554">
        <v>1848.91</v>
      </c>
    </row>
    <row r="8266" spans="1:2" ht="16.149999999999999" customHeight="1" x14ac:dyDescent="0.25">
      <c r="A8266" s="553">
        <v>41826</v>
      </c>
      <c r="B8266" s="555">
        <v>1848.91</v>
      </c>
    </row>
    <row r="8267" spans="1:2" ht="16.149999999999999" customHeight="1" x14ac:dyDescent="0.25">
      <c r="A8267" s="553">
        <v>41827</v>
      </c>
      <c r="B8267" s="554">
        <v>1848.91</v>
      </c>
    </row>
    <row r="8268" spans="1:2" ht="16.149999999999999" customHeight="1" x14ac:dyDescent="0.25">
      <c r="A8268" s="553">
        <v>41828</v>
      </c>
      <c r="B8268" s="555">
        <v>1849.28</v>
      </c>
    </row>
    <row r="8269" spans="1:2" ht="16.149999999999999" customHeight="1" x14ac:dyDescent="0.25">
      <c r="A8269" s="553">
        <v>41829</v>
      </c>
      <c r="B8269" s="554">
        <v>1854.24</v>
      </c>
    </row>
    <row r="8270" spans="1:2" ht="16.149999999999999" customHeight="1" x14ac:dyDescent="0.25">
      <c r="A8270" s="553">
        <v>41830</v>
      </c>
      <c r="B8270" s="555">
        <v>1859.94</v>
      </c>
    </row>
    <row r="8271" spans="1:2" ht="16.149999999999999" customHeight="1" x14ac:dyDescent="0.25">
      <c r="A8271" s="553">
        <v>41831</v>
      </c>
      <c r="B8271" s="554">
        <v>1858.47</v>
      </c>
    </row>
    <row r="8272" spans="1:2" ht="16.149999999999999" customHeight="1" x14ac:dyDescent="0.25">
      <c r="A8272" s="553">
        <v>41832</v>
      </c>
      <c r="B8272" s="555">
        <v>1852.57</v>
      </c>
    </row>
    <row r="8273" spans="1:2" ht="16.149999999999999" customHeight="1" x14ac:dyDescent="0.25">
      <c r="A8273" s="553">
        <v>41833</v>
      </c>
      <c r="B8273" s="554">
        <v>1852.57</v>
      </c>
    </row>
    <row r="8274" spans="1:2" ht="16.149999999999999" customHeight="1" x14ac:dyDescent="0.25">
      <c r="A8274" s="553">
        <v>41834</v>
      </c>
      <c r="B8274" s="555">
        <v>1852.57</v>
      </c>
    </row>
    <row r="8275" spans="1:2" ht="16.149999999999999" customHeight="1" x14ac:dyDescent="0.25">
      <c r="A8275" s="553">
        <v>41835</v>
      </c>
      <c r="B8275" s="554">
        <v>1857.93</v>
      </c>
    </row>
    <row r="8276" spans="1:2" ht="16.149999999999999" customHeight="1" x14ac:dyDescent="0.25">
      <c r="A8276" s="553">
        <v>41836</v>
      </c>
      <c r="B8276" s="555">
        <v>1867.88</v>
      </c>
    </row>
    <row r="8277" spans="1:2" ht="16.149999999999999" customHeight="1" x14ac:dyDescent="0.25">
      <c r="A8277" s="553">
        <v>41837</v>
      </c>
      <c r="B8277" s="554">
        <v>1868.41</v>
      </c>
    </row>
    <row r="8278" spans="1:2" ht="16.149999999999999" customHeight="1" x14ac:dyDescent="0.25">
      <c r="A8278" s="553">
        <v>41838</v>
      </c>
      <c r="B8278" s="555">
        <v>1872.27</v>
      </c>
    </row>
    <row r="8279" spans="1:2" ht="16.149999999999999" customHeight="1" x14ac:dyDescent="0.25">
      <c r="A8279" s="553">
        <v>41839</v>
      </c>
      <c r="B8279" s="554">
        <v>1871.87</v>
      </c>
    </row>
    <row r="8280" spans="1:2" ht="16.149999999999999" customHeight="1" x14ac:dyDescent="0.25">
      <c r="A8280" s="553">
        <v>41840</v>
      </c>
      <c r="B8280" s="555">
        <v>1871.87</v>
      </c>
    </row>
    <row r="8281" spans="1:2" ht="16.149999999999999" customHeight="1" x14ac:dyDescent="0.25">
      <c r="A8281" s="553">
        <v>41841</v>
      </c>
      <c r="B8281" s="554">
        <v>1871.87</v>
      </c>
    </row>
    <row r="8282" spans="1:2" ht="16.149999999999999" customHeight="1" x14ac:dyDescent="0.25">
      <c r="A8282" s="553">
        <v>41842</v>
      </c>
      <c r="B8282" s="555">
        <v>1861.28</v>
      </c>
    </row>
    <row r="8283" spans="1:2" ht="16.149999999999999" customHeight="1" x14ac:dyDescent="0.25">
      <c r="A8283" s="553">
        <v>41843</v>
      </c>
      <c r="B8283" s="554">
        <v>1848.98</v>
      </c>
    </row>
    <row r="8284" spans="1:2" ht="16.149999999999999" customHeight="1" x14ac:dyDescent="0.25">
      <c r="A8284" s="553">
        <v>41844</v>
      </c>
      <c r="B8284" s="555">
        <v>1847.85</v>
      </c>
    </row>
    <row r="8285" spans="1:2" ht="16.149999999999999" customHeight="1" x14ac:dyDescent="0.25">
      <c r="A8285" s="553">
        <v>41845</v>
      </c>
      <c r="B8285" s="554">
        <v>1846.12</v>
      </c>
    </row>
    <row r="8286" spans="1:2" ht="16.149999999999999" customHeight="1" x14ac:dyDescent="0.25">
      <c r="A8286" s="553">
        <v>41846</v>
      </c>
      <c r="B8286" s="555">
        <v>1848.56</v>
      </c>
    </row>
    <row r="8287" spans="1:2" ht="16.149999999999999" customHeight="1" x14ac:dyDescent="0.25">
      <c r="A8287" s="553">
        <v>41847</v>
      </c>
      <c r="B8287" s="554">
        <v>1848.56</v>
      </c>
    </row>
    <row r="8288" spans="1:2" ht="16.149999999999999" customHeight="1" x14ac:dyDescent="0.25">
      <c r="A8288" s="553">
        <v>41848</v>
      </c>
      <c r="B8288" s="555">
        <v>1848.56</v>
      </c>
    </row>
    <row r="8289" spans="1:2" ht="16.149999999999999" customHeight="1" x14ac:dyDescent="0.25">
      <c r="A8289" s="553">
        <v>41849</v>
      </c>
      <c r="B8289" s="554">
        <v>1850.61</v>
      </c>
    </row>
    <row r="8290" spans="1:2" ht="16.149999999999999" customHeight="1" x14ac:dyDescent="0.25">
      <c r="A8290" s="553">
        <v>41850</v>
      </c>
      <c r="B8290" s="555">
        <v>1853.3</v>
      </c>
    </row>
    <row r="8291" spans="1:2" ht="16.149999999999999" customHeight="1" x14ac:dyDescent="0.25">
      <c r="A8291" s="553">
        <v>41851</v>
      </c>
      <c r="B8291" s="554">
        <v>1872.43</v>
      </c>
    </row>
    <row r="8292" spans="1:2" ht="16.149999999999999" customHeight="1" x14ac:dyDescent="0.25">
      <c r="A8292" s="553">
        <v>41852</v>
      </c>
      <c r="B8292" s="555">
        <v>1878.75</v>
      </c>
    </row>
    <row r="8293" spans="1:2" ht="16.149999999999999" customHeight="1" x14ac:dyDescent="0.25">
      <c r="A8293" s="553">
        <v>41853</v>
      </c>
      <c r="B8293" s="554">
        <v>1873.65</v>
      </c>
    </row>
    <row r="8294" spans="1:2" ht="16.149999999999999" customHeight="1" x14ac:dyDescent="0.25">
      <c r="A8294" s="553">
        <v>41854</v>
      </c>
      <c r="B8294" s="555">
        <v>1873.65</v>
      </c>
    </row>
    <row r="8295" spans="1:2" ht="16.149999999999999" customHeight="1" x14ac:dyDescent="0.25">
      <c r="A8295" s="553">
        <v>41855</v>
      </c>
      <c r="B8295" s="554">
        <v>1873.65</v>
      </c>
    </row>
    <row r="8296" spans="1:2" ht="16.149999999999999" customHeight="1" x14ac:dyDescent="0.25">
      <c r="A8296" s="553">
        <v>41856</v>
      </c>
      <c r="B8296" s="555">
        <v>1878.68</v>
      </c>
    </row>
    <row r="8297" spans="1:2" ht="16.149999999999999" customHeight="1" x14ac:dyDescent="0.25">
      <c r="A8297" s="553">
        <v>41857</v>
      </c>
      <c r="B8297" s="554">
        <v>1892.35</v>
      </c>
    </row>
    <row r="8298" spans="1:2" ht="16.149999999999999" customHeight="1" x14ac:dyDescent="0.25">
      <c r="A8298" s="553">
        <v>41858</v>
      </c>
      <c r="B8298" s="555">
        <v>1888.51</v>
      </c>
    </row>
    <row r="8299" spans="1:2" ht="16.149999999999999" customHeight="1" x14ac:dyDescent="0.25">
      <c r="A8299" s="553">
        <v>41859</v>
      </c>
      <c r="B8299" s="554">
        <v>1888.51</v>
      </c>
    </row>
    <row r="8300" spans="1:2" ht="16.149999999999999" customHeight="1" x14ac:dyDescent="0.25">
      <c r="A8300" s="553">
        <v>41860</v>
      </c>
      <c r="B8300" s="555">
        <v>1891.59</v>
      </c>
    </row>
    <row r="8301" spans="1:2" ht="16.149999999999999" customHeight="1" x14ac:dyDescent="0.25">
      <c r="A8301" s="553">
        <v>41861</v>
      </c>
      <c r="B8301" s="554">
        <v>1891.59</v>
      </c>
    </row>
    <row r="8302" spans="1:2" ht="16.149999999999999" customHeight="1" x14ac:dyDescent="0.25">
      <c r="A8302" s="553">
        <v>41862</v>
      </c>
      <c r="B8302" s="555">
        <v>1891.59</v>
      </c>
    </row>
    <row r="8303" spans="1:2" ht="16.149999999999999" customHeight="1" x14ac:dyDescent="0.25">
      <c r="A8303" s="553">
        <v>41863</v>
      </c>
      <c r="B8303" s="554">
        <v>1881.62</v>
      </c>
    </row>
    <row r="8304" spans="1:2" ht="16.149999999999999" customHeight="1" x14ac:dyDescent="0.25">
      <c r="A8304" s="553">
        <v>41864</v>
      </c>
      <c r="B8304" s="555">
        <v>1877.4</v>
      </c>
    </row>
    <row r="8305" spans="1:2" ht="16.149999999999999" customHeight="1" x14ac:dyDescent="0.25">
      <c r="A8305" s="553">
        <v>41865</v>
      </c>
      <c r="B8305" s="554">
        <v>1883.33</v>
      </c>
    </row>
    <row r="8306" spans="1:2" ht="16.149999999999999" customHeight="1" x14ac:dyDescent="0.25">
      <c r="A8306" s="553">
        <v>41866</v>
      </c>
      <c r="B8306" s="555">
        <v>1877.77</v>
      </c>
    </row>
    <row r="8307" spans="1:2" ht="16.149999999999999" customHeight="1" x14ac:dyDescent="0.25">
      <c r="A8307" s="553">
        <v>41867</v>
      </c>
      <c r="B8307" s="554">
        <v>1884.81</v>
      </c>
    </row>
    <row r="8308" spans="1:2" ht="16.149999999999999" customHeight="1" x14ac:dyDescent="0.25">
      <c r="A8308" s="553">
        <v>41868</v>
      </c>
      <c r="B8308" s="555">
        <v>1884.81</v>
      </c>
    </row>
    <row r="8309" spans="1:2" ht="16.149999999999999" customHeight="1" x14ac:dyDescent="0.25">
      <c r="A8309" s="553">
        <v>41869</v>
      </c>
      <c r="B8309" s="554">
        <v>1884.81</v>
      </c>
    </row>
    <row r="8310" spans="1:2" ht="16.149999999999999" customHeight="1" x14ac:dyDescent="0.25">
      <c r="A8310" s="553">
        <v>41870</v>
      </c>
      <c r="B8310" s="555">
        <v>1884.81</v>
      </c>
    </row>
    <row r="8311" spans="1:2" ht="16.149999999999999" customHeight="1" x14ac:dyDescent="0.25">
      <c r="A8311" s="553">
        <v>41871</v>
      </c>
      <c r="B8311" s="554">
        <v>1894.27</v>
      </c>
    </row>
    <row r="8312" spans="1:2" ht="16.149999999999999" customHeight="1" x14ac:dyDescent="0.25">
      <c r="A8312" s="553">
        <v>41872</v>
      </c>
      <c r="B8312" s="555">
        <v>1912.43</v>
      </c>
    </row>
    <row r="8313" spans="1:2" ht="16.149999999999999" customHeight="1" x14ac:dyDescent="0.25">
      <c r="A8313" s="553">
        <v>41873</v>
      </c>
      <c r="B8313" s="554">
        <v>1919.84</v>
      </c>
    </row>
    <row r="8314" spans="1:2" ht="16.149999999999999" customHeight="1" x14ac:dyDescent="0.25">
      <c r="A8314" s="553">
        <v>41874</v>
      </c>
      <c r="B8314" s="555">
        <v>1924.4</v>
      </c>
    </row>
    <row r="8315" spans="1:2" ht="16.149999999999999" customHeight="1" x14ac:dyDescent="0.25">
      <c r="A8315" s="553">
        <v>41875</v>
      </c>
      <c r="B8315" s="554">
        <v>1924.4</v>
      </c>
    </row>
    <row r="8316" spans="1:2" ht="16.149999999999999" customHeight="1" x14ac:dyDescent="0.25">
      <c r="A8316" s="553">
        <v>41876</v>
      </c>
      <c r="B8316" s="555">
        <v>1924.4</v>
      </c>
    </row>
    <row r="8317" spans="1:2" ht="16.149999999999999" customHeight="1" x14ac:dyDescent="0.25">
      <c r="A8317" s="553">
        <v>41877</v>
      </c>
      <c r="B8317" s="554">
        <v>1932.39</v>
      </c>
    </row>
    <row r="8318" spans="1:2" ht="16.149999999999999" customHeight="1" x14ac:dyDescent="0.25">
      <c r="A8318" s="553">
        <v>41878</v>
      </c>
      <c r="B8318" s="555">
        <v>1928.67</v>
      </c>
    </row>
    <row r="8319" spans="1:2" ht="16.149999999999999" customHeight="1" x14ac:dyDescent="0.25">
      <c r="A8319" s="553">
        <v>41879</v>
      </c>
      <c r="B8319" s="554">
        <v>1926.92</v>
      </c>
    </row>
    <row r="8320" spans="1:2" ht="16.149999999999999" customHeight="1" x14ac:dyDescent="0.25">
      <c r="A8320" s="553">
        <v>41880</v>
      </c>
      <c r="B8320" s="555">
        <v>1935.04</v>
      </c>
    </row>
    <row r="8321" spans="1:2" ht="16.149999999999999" customHeight="1" x14ac:dyDescent="0.25">
      <c r="A8321" s="553">
        <v>41881</v>
      </c>
      <c r="B8321" s="554">
        <v>1918.62</v>
      </c>
    </row>
    <row r="8322" spans="1:2" ht="16.149999999999999" customHeight="1" x14ac:dyDescent="0.25">
      <c r="A8322" s="553">
        <v>41882</v>
      </c>
      <c r="B8322" s="555">
        <v>1918.62</v>
      </c>
    </row>
    <row r="8323" spans="1:2" ht="16.149999999999999" customHeight="1" x14ac:dyDescent="0.25">
      <c r="A8323" s="553">
        <v>41883</v>
      </c>
      <c r="B8323" s="554">
        <v>1918.62</v>
      </c>
    </row>
    <row r="8324" spans="1:2" ht="16.149999999999999" customHeight="1" x14ac:dyDescent="0.25">
      <c r="A8324" s="553">
        <v>41884</v>
      </c>
      <c r="B8324" s="555">
        <v>1918.62</v>
      </c>
    </row>
    <row r="8325" spans="1:2" ht="16.149999999999999" customHeight="1" x14ac:dyDescent="0.25">
      <c r="A8325" s="553">
        <v>41885</v>
      </c>
      <c r="B8325" s="554">
        <v>1931.49</v>
      </c>
    </row>
    <row r="8326" spans="1:2" ht="16.149999999999999" customHeight="1" x14ac:dyDescent="0.25">
      <c r="A8326" s="553">
        <v>41886</v>
      </c>
      <c r="B8326" s="555">
        <v>1924.67</v>
      </c>
    </row>
    <row r="8327" spans="1:2" ht="16.149999999999999" customHeight="1" x14ac:dyDescent="0.25">
      <c r="A8327" s="553">
        <v>41887</v>
      </c>
      <c r="B8327" s="554">
        <v>1931.45</v>
      </c>
    </row>
    <row r="8328" spans="1:2" ht="16.149999999999999" customHeight="1" x14ac:dyDescent="0.25">
      <c r="A8328" s="553">
        <v>41888</v>
      </c>
      <c r="B8328" s="555">
        <v>1935.25</v>
      </c>
    </row>
    <row r="8329" spans="1:2" ht="16.149999999999999" customHeight="1" x14ac:dyDescent="0.25">
      <c r="A8329" s="553">
        <v>41889</v>
      </c>
      <c r="B8329" s="554">
        <v>1935.25</v>
      </c>
    </row>
    <row r="8330" spans="1:2" ht="16.149999999999999" customHeight="1" x14ac:dyDescent="0.25">
      <c r="A8330" s="553">
        <v>41890</v>
      </c>
      <c r="B8330" s="555">
        <v>1935.25</v>
      </c>
    </row>
    <row r="8331" spans="1:2" ht="16.149999999999999" customHeight="1" x14ac:dyDescent="0.25">
      <c r="A8331" s="553">
        <v>41891</v>
      </c>
      <c r="B8331" s="554">
        <v>1942.03</v>
      </c>
    </row>
    <row r="8332" spans="1:2" ht="16.149999999999999" customHeight="1" x14ac:dyDescent="0.25">
      <c r="A8332" s="553">
        <v>41892</v>
      </c>
      <c r="B8332" s="555">
        <v>1962.84</v>
      </c>
    </row>
    <row r="8333" spans="1:2" ht="16.149999999999999" customHeight="1" x14ac:dyDescent="0.25">
      <c r="A8333" s="553">
        <v>41893</v>
      </c>
      <c r="B8333" s="554">
        <v>1975.82</v>
      </c>
    </row>
    <row r="8334" spans="1:2" ht="16.149999999999999" customHeight="1" x14ac:dyDescent="0.25">
      <c r="A8334" s="553">
        <v>41894</v>
      </c>
      <c r="B8334" s="555">
        <v>1979.97</v>
      </c>
    </row>
    <row r="8335" spans="1:2" ht="16.149999999999999" customHeight="1" x14ac:dyDescent="0.25">
      <c r="A8335" s="553">
        <v>41895</v>
      </c>
      <c r="B8335" s="554">
        <v>1994.97</v>
      </c>
    </row>
    <row r="8336" spans="1:2" ht="16.149999999999999" customHeight="1" x14ac:dyDescent="0.25">
      <c r="A8336" s="553">
        <v>41896</v>
      </c>
      <c r="B8336" s="555">
        <v>1994.97</v>
      </c>
    </row>
    <row r="8337" spans="1:2" ht="16.149999999999999" customHeight="1" x14ac:dyDescent="0.25">
      <c r="A8337" s="553">
        <v>41897</v>
      </c>
      <c r="B8337" s="554">
        <v>1994.97</v>
      </c>
    </row>
    <row r="8338" spans="1:2" ht="16.149999999999999" customHeight="1" x14ac:dyDescent="0.25">
      <c r="A8338" s="553">
        <v>41898</v>
      </c>
      <c r="B8338" s="555">
        <v>1987.71</v>
      </c>
    </row>
    <row r="8339" spans="1:2" ht="16.149999999999999" customHeight="1" x14ac:dyDescent="0.25">
      <c r="A8339" s="553">
        <v>41899</v>
      </c>
      <c r="B8339" s="554">
        <v>1978.08</v>
      </c>
    </row>
    <row r="8340" spans="1:2" ht="16.149999999999999" customHeight="1" x14ac:dyDescent="0.25">
      <c r="A8340" s="553">
        <v>41900</v>
      </c>
      <c r="B8340" s="555">
        <v>1975.47</v>
      </c>
    </row>
    <row r="8341" spans="1:2" ht="16.149999999999999" customHeight="1" x14ac:dyDescent="0.25">
      <c r="A8341" s="553">
        <v>41901</v>
      </c>
      <c r="B8341" s="554">
        <v>1975.42</v>
      </c>
    </row>
    <row r="8342" spans="1:2" ht="16.149999999999999" customHeight="1" x14ac:dyDescent="0.25">
      <c r="A8342" s="553">
        <v>41902</v>
      </c>
      <c r="B8342" s="555">
        <v>1966.89</v>
      </c>
    </row>
    <row r="8343" spans="1:2" ht="16.149999999999999" customHeight="1" x14ac:dyDescent="0.25">
      <c r="A8343" s="553">
        <v>41903</v>
      </c>
      <c r="B8343" s="554">
        <v>1966.89</v>
      </c>
    </row>
    <row r="8344" spans="1:2" ht="16.149999999999999" customHeight="1" x14ac:dyDescent="0.25">
      <c r="A8344" s="553">
        <v>41904</v>
      </c>
      <c r="B8344" s="555">
        <v>1966.89</v>
      </c>
    </row>
    <row r="8345" spans="1:2" ht="16.149999999999999" customHeight="1" x14ac:dyDescent="0.25">
      <c r="A8345" s="553">
        <v>41905</v>
      </c>
      <c r="B8345" s="554">
        <v>1992.68</v>
      </c>
    </row>
    <row r="8346" spans="1:2" ht="16.149999999999999" customHeight="1" x14ac:dyDescent="0.25">
      <c r="A8346" s="553">
        <v>41906</v>
      </c>
      <c r="B8346" s="555">
        <v>1997.91</v>
      </c>
    </row>
    <row r="8347" spans="1:2" ht="16.149999999999999" customHeight="1" x14ac:dyDescent="0.25">
      <c r="A8347" s="553">
        <v>41907</v>
      </c>
      <c r="B8347" s="554">
        <v>2007.48</v>
      </c>
    </row>
    <row r="8348" spans="1:2" ht="16.149999999999999" customHeight="1" x14ac:dyDescent="0.25">
      <c r="A8348" s="553">
        <v>41908</v>
      </c>
      <c r="B8348" s="555">
        <v>2019.76</v>
      </c>
    </row>
    <row r="8349" spans="1:2" ht="16.149999999999999" customHeight="1" x14ac:dyDescent="0.25">
      <c r="A8349" s="553">
        <v>41909</v>
      </c>
      <c r="B8349" s="554">
        <v>2023.89</v>
      </c>
    </row>
    <row r="8350" spans="1:2" ht="16.149999999999999" customHeight="1" x14ac:dyDescent="0.25">
      <c r="A8350" s="553">
        <v>41910</v>
      </c>
      <c r="B8350" s="555">
        <v>2023.89</v>
      </c>
    </row>
    <row r="8351" spans="1:2" ht="16.149999999999999" customHeight="1" x14ac:dyDescent="0.25">
      <c r="A8351" s="553">
        <v>41911</v>
      </c>
      <c r="B8351" s="554">
        <v>2023.89</v>
      </c>
    </row>
    <row r="8352" spans="1:2" ht="16.149999999999999" customHeight="1" x14ac:dyDescent="0.25">
      <c r="A8352" s="553">
        <v>41912</v>
      </c>
      <c r="B8352" s="555">
        <v>2028.48</v>
      </c>
    </row>
    <row r="8353" spans="1:2" ht="16.149999999999999" customHeight="1" x14ac:dyDescent="0.25">
      <c r="A8353" s="553">
        <v>41913</v>
      </c>
      <c r="B8353" s="554">
        <v>2022</v>
      </c>
    </row>
    <row r="8354" spans="1:2" ht="16.149999999999999" customHeight="1" x14ac:dyDescent="0.25">
      <c r="A8354" s="553">
        <v>41914</v>
      </c>
      <c r="B8354" s="555">
        <v>2025.75</v>
      </c>
    </row>
    <row r="8355" spans="1:2" ht="16.149999999999999" customHeight="1" x14ac:dyDescent="0.25">
      <c r="A8355" s="553">
        <v>41915</v>
      </c>
      <c r="B8355" s="554">
        <v>2021.49</v>
      </c>
    </row>
    <row r="8356" spans="1:2" ht="16.149999999999999" customHeight="1" x14ac:dyDescent="0.25">
      <c r="A8356" s="553">
        <v>41916</v>
      </c>
      <c r="B8356" s="555">
        <v>2026.2</v>
      </c>
    </row>
    <row r="8357" spans="1:2" ht="16.149999999999999" customHeight="1" x14ac:dyDescent="0.25">
      <c r="A8357" s="553">
        <v>41917</v>
      </c>
      <c r="B8357" s="554">
        <v>2026.2</v>
      </c>
    </row>
    <row r="8358" spans="1:2" ht="16.149999999999999" customHeight="1" x14ac:dyDescent="0.25">
      <c r="A8358" s="553">
        <v>41918</v>
      </c>
      <c r="B8358" s="555">
        <v>2026.2</v>
      </c>
    </row>
    <row r="8359" spans="1:2" ht="16.149999999999999" customHeight="1" x14ac:dyDescent="0.25">
      <c r="A8359" s="553">
        <v>41919</v>
      </c>
      <c r="B8359" s="554">
        <v>2028.03</v>
      </c>
    </row>
    <row r="8360" spans="1:2" ht="16.149999999999999" customHeight="1" x14ac:dyDescent="0.25">
      <c r="A8360" s="553">
        <v>41920</v>
      </c>
      <c r="B8360" s="555">
        <v>2026.9</v>
      </c>
    </row>
    <row r="8361" spans="1:2" ht="16.149999999999999" customHeight="1" x14ac:dyDescent="0.25">
      <c r="A8361" s="553">
        <v>41921</v>
      </c>
      <c r="B8361" s="554">
        <v>2040.31</v>
      </c>
    </row>
    <row r="8362" spans="1:2" ht="16.149999999999999" customHeight="1" x14ac:dyDescent="0.25">
      <c r="A8362" s="553">
        <v>41922</v>
      </c>
      <c r="B8362" s="555">
        <v>2041.71</v>
      </c>
    </row>
    <row r="8363" spans="1:2" ht="16.149999999999999" customHeight="1" x14ac:dyDescent="0.25">
      <c r="A8363" s="553">
        <v>41923</v>
      </c>
      <c r="B8363" s="554">
        <v>2052.96</v>
      </c>
    </row>
    <row r="8364" spans="1:2" ht="16.149999999999999" customHeight="1" x14ac:dyDescent="0.25">
      <c r="A8364" s="553">
        <v>41924</v>
      </c>
      <c r="B8364" s="555">
        <v>2052.96</v>
      </c>
    </row>
    <row r="8365" spans="1:2" ht="16.149999999999999" customHeight="1" x14ac:dyDescent="0.25">
      <c r="A8365" s="553">
        <v>41925</v>
      </c>
      <c r="B8365" s="554">
        <v>2052.96</v>
      </c>
    </row>
    <row r="8366" spans="1:2" ht="16.149999999999999" customHeight="1" x14ac:dyDescent="0.25">
      <c r="A8366" s="553">
        <v>41926</v>
      </c>
      <c r="B8366" s="555">
        <v>2052.96</v>
      </c>
    </row>
    <row r="8367" spans="1:2" ht="16.149999999999999" customHeight="1" x14ac:dyDescent="0.25">
      <c r="A8367" s="553">
        <v>41927</v>
      </c>
      <c r="B8367" s="554">
        <v>2049.66</v>
      </c>
    </row>
    <row r="8368" spans="1:2" ht="16.149999999999999" customHeight="1" x14ac:dyDescent="0.25">
      <c r="A8368" s="553">
        <v>41928</v>
      </c>
      <c r="B8368" s="555">
        <v>2057.6999999999998</v>
      </c>
    </row>
    <row r="8369" spans="1:2" ht="16.149999999999999" customHeight="1" x14ac:dyDescent="0.25">
      <c r="A8369" s="553">
        <v>41929</v>
      </c>
      <c r="B8369" s="554">
        <v>2074.4</v>
      </c>
    </row>
    <row r="8370" spans="1:2" ht="16.149999999999999" customHeight="1" x14ac:dyDescent="0.25">
      <c r="A8370" s="553">
        <v>41930</v>
      </c>
      <c r="B8370" s="555">
        <v>2064.4299999999998</v>
      </c>
    </row>
    <row r="8371" spans="1:2" ht="16.149999999999999" customHeight="1" x14ac:dyDescent="0.25">
      <c r="A8371" s="553">
        <v>41931</v>
      </c>
      <c r="B8371" s="554">
        <v>2064.4299999999998</v>
      </c>
    </row>
    <row r="8372" spans="1:2" ht="16.149999999999999" customHeight="1" x14ac:dyDescent="0.25">
      <c r="A8372" s="553">
        <v>41932</v>
      </c>
      <c r="B8372" s="555">
        <v>2064.4299999999998</v>
      </c>
    </row>
    <row r="8373" spans="1:2" ht="16.149999999999999" customHeight="1" x14ac:dyDescent="0.25">
      <c r="A8373" s="553">
        <v>41933</v>
      </c>
      <c r="B8373" s="554">
        <v>2065.8200000000002</v>
      </c>
    </row>
    <row r="8374" spans="1:2" ht="16.149999999999999" customHeight="1" x14ac:dyDescent="0.25">
      <c r="A8374" s="553">
        <v>41934</v>
      </c>
      <c r="B8374" s="555">
        <v>2048.44</v>
      </c>
    </row>
    <row r="8375" spans="1:2" ht="16.149999999999999" customHeight="1" x14ac:dyDescent="0.25">
      <c r="A8375" s="553">
        <v>41935</v>
      </c>
      <c r="B8375" s="554">
        <v>2049.9</v>
      </c>
    </row>
    <row r="8376" spans="1:2" ht="16.149999999999999" customHeight="1" x14ac:dyDescent="0.25">
      <c r="A8376" s="553">
        <v>41936</v>
      </c>
      <c r="B8376" s="555">
        <v>2053.39</v>
      </c>
    </row>
    <row r="8377" spans="1:2" ht="16.149999999999999" customHeight="1" x14ac:dyDescent="0.25">
      <c r="A8377" s="553">
        <v>41937</v>
      </c>
      <c r="B8377" s="554">
        <v>2065.38</v>
      </c>
    </row>
    <row r="8378" spans="1:2" ht="16.149999999999999" customHeight="1" x14ac:dyDescent="0.25">
      <c r="A8378" s="553">
        <v>41938</v>
      </c>
      <c r="B8378" s="555">
        <v>2065.38</v>
      </c>
    </row>
    <row r="8379" spans="1:2" ht="16.149999999999999" customHeight="1" x14ac:dyDescent="0.25">
      <c r="A8379" s="553">
        <v>41939</v>
      </c>
      <c r="B8379" s="554">
        <v>2065.38</v>
      </c>
    </row>
    <row r="8380" spans="1:2" ht="16.149999999999999" customHeight="1" x14ac:dyDescent="0.25">
      <c r="A8380" s="553">
        <v>41940</v>
      </c>
      <c r="B8380" s="555">
        <v>2069.7199999999998</v>
      </c>
    </row>
    <row r="8381" spans="1:2" ht="16.149999999999999" customHeight="1" x14ac:dyDescent="0.25">
      <c r="A8381" s="553">
        <v>41941</v>
      </c>
      <c r="B8381" s="554">
        <v>2055.4299999999998</v>
      </c>
    </row>
    <row r="8382" spans="1:2" ht="16.149999999999999" customHeight="1" x14ac:dyDescent="0.25">
      <c r="A8382" s="553">
        <v>41942</v>
      </c>
      <c r="B8382" s="555">
        <v>2044.55</v>
      </c>
    </row>
    <row r="8383" spans="1:2" ht="16.149999999999999" customHeight="1" x14ac:dyDescent="0.25">
      <c r="A8383" s="553">
        <v>41943</v>
      </c>
      <c r="B8383" s="554">
        <v>2050.52</v>
      </c>
    </row>
    <row r="8384" spans="1:2" ht="16.149999999999999" customHeight="1" x14ac:dyDescent="0.25">
      <c r="A8384" s="553">
        <v>41944</v>
      </c>
      <c r="B8384" s="555">
        <v>2061.92</v>
      </c>
    </row>
    <row r="8385" spans="1:2" ht="16.149999999999999" customHeight="1" x14ac:dyDescent="0.25">
      <c r="A8385" s="553">
        <v>41945</v>
      </c>
      <c r="B8385" s="554">
        <v>2061.92</v>
      </c>
    </row>
    <row r="8386" spans="1:2" ht="16.149999999999999" customHeight="1" x14ac:dyDescent="0.25">
      <c r="A8386" s="553">
        <v>41946</v>
      </c>
      <c r="B8386" s="555">
        <v>2061.92</v>
      </c>
    </row>
    <row r="8387" spans="1:2" ht="16.149999999999999" customHeight="1" x14ac:dyDescent="0.25">
      <c r="A8387" s="553">
        <v>41947</v>
      </c>
      <c r="B8387" s="554">
        <v>2061.92</v>
      </c>
    </row>
    <row r="8388" spans="1:2" ht="16.149999999999999" customHeight="1" x14ac:dyDescent="0.25">
      <c r="A8388" s="553">
        <v>41948</v>
      </c>
      <c r="B8388" s="555">
        <v>2076.9899999999998</v>
      </c>
    </row>
    <row r="8389" spans="1:2" ht="16.149999999999999" customHeight="1" x14ac:dyDescent="0.25">
      <c r="A8389" s="553">
        <v>41949</v>
      </c>
      <c r="B8389" s="554">
        <v>2081.2399999999998</v>
      </c>
    </row>
    <row r="8390" spans="1:2" ht="16.149999999999999" customHeight="1" x14ac:dyDescent="0.25">
      <c r="A8390" s="553">
        <v>41950</v>
      </c>
      <c r="B8390" s="555">
        <v>2086.86</v>
      </c>
    </row>
    <row r="8391" spans="1:2" ht="16.149999999999999" customHeight="1" x14ac:dyDescent="0.25">
      <c r="A8391" s="553">
        <v>41951</v>
      </c>
      <c r="B8391" s="554">
        <v>2103.25</v>
      </c>
    </row>
    <row r="8392" spans="1:2" ht="16.149999999999999" customHeight="1" x14ac:dyDescent="0.25">
      <c r="A8392" s="553">
        <v>41952</v>
      </c>
      <c r="B8392" s="555">
        <v>2103.25</v>
      </c>
    </row>
    <row r="8393" spans="1:2" ht="16.149999999999999" customHeight="1" x14ac:dyDescent="0.25">
      <c r="A8393" s="553">
        <v>41953</v>
      </c>
      <c r="B8393" s="554">
        <v>2103.25</v>
      </c>
    </row>
    <row r="8394" spans="1:2" ht="16.149999999999999" customHeight="1" x14ac:dyDescent="0.25">
      <c r="A8394" s="553">
        <v>41954</v>
      </c>
      <c r="B8394" s="555">
        <v>2103.12</v>
      </c>
    </row>
    <row r="8395" spans="1:2" ht="16.149999999999999" customHeight="1" x14ac:dyDescent="0.25">
      <c r="A8395" s="553">
        <v>41955</v>
      </c>
      <c r="B8395" s="554">
        <v>2103.12</v>
      </c>
    </row>
    <row r="8396" spans="1:2" ht="16.149999999999999" customHeight="1" x14ac:dyDescent="0.25">
      <c r="A8396" s="553">
        <v>41956</v>
      </c>
      <c r="B8396" s="555">
        <v>2115.59</v>
      </c>
    </row>
    <row r="8397" spans="1:2" ht="16.149999999999999" customHeight="1" x14ac:dyDescent="0.25">
      <c r="A8397" s="553">
        <v>41957</v>
      </c>
      <c r="B8397" s="554">
        <v>2133.0300000000002</v>
      </c>
    </row>
    <row r="8398" spans="1:2" ht="16.149999999999999" customHeight="1" x14ac:dyDescent="0.25">
      <c r="A8398" s="553">
        <v>41958</v>
      </c>
      <c r="B8398" s="555">
        <v>2160.4699999999998</v>
      </c>
    </row>
    <row r="8399" spans="1:2" ht="16.149999999999999" customHeight="1" x14ac:dyDescent="0.25">
      <c r="A8399" s="553">
        <v>41959</v>
      </c>
      <c r="B8399" s="554">
        <v>2160.4699999999998</v>
      </c>
    </row>
    <row r="8400" spans="1:2" ht="16.149999999999999" customHeight="1" x14ac:dyDescent="0.25">
      <c r="A8400" s="553">
        <v>41960</v>
      </c>
      <c r="B8400" s="555">
        <v>2160.4699999999998</v>
      </c>
    </row>
    <row r="8401" spans="1:2" ht="16.149999999999999" customHeight="1" x14ac:dyDescent="0.25">
      <c r="A8401" s="553">
        <v>41961</v>
      </c>
      <c r="B8401" s="554">
        <v>2160.4699999999998</v>
      </c>
    </row>
    <row r="8402" spans="1:2" ht="16.149999999999999" customHeight="1" x14ac:dyDescent="0.25">
      <c r="A8402" s="553">
        <v>41962</v>
      </c>
      <c r="B8402" s="555">
        <v>2158.58</v>
      </c>
    </row>
    <row r="8403" spans="1:2" ht="16.149999999999999" customHeight="1" x14ac:dyDescent="0.25">
      <c r="A8403" s="553">
        <v>41963</v>
      </c>
      <c r="B8403" s="554">
        <v>2156.73</v>
      </c>
    </row>
    <row r="8404" spans="1:2" ht="16.149999999999999" customHeight="1" x14ac:dyDescent="0.25">
      <c r="A8404" s="553">
        <v>41964</v>
      </c>
      <c r="B8404" s="555">
        <v>2156.9299999999998</v>
      </c>
    </row>
    <row r="8405" spans="1:2" ht="16.149999999999999" customHeight="1" x14ac:dyDescent="0.25">
      <c r="A8405" s="553">
        <v>41965</v>
      </c>
      <c r="B8405" s="554">
        <v>2142.02</v>
      </c>
    </row>
    <row r="8406" spans="1:2" ht="16.149999999999999" customHeight="1" x14ac:dyDescent="0.25">
      <c r="A8406" s="553">
        <v>41966</v>
      </c>
      <c r="B8406" s="555">
        <v>2142.02</v>
      </c>
    </row>
    <row r="8407" spans="1:2" ht="16.149999999999999" customHeight="1" x14ac:dyDescent="0.25">
      <c r="A8407" s="553">
        <v>41967</v>
      </c>
      <c r="B8407" s="554">
        <v>2142.02</v>
      </c>
    </row>
    <row r="8408" spans="1:2" ht="16.149999999999999" customHeight="1" x14ac:dyDescent="0.25">
      <c r="A8408" s="553">
        <v>41968</v>
      </c>
      <c r="B8408" s="555">
        <v>2158.12</v>
      </c>
    </row>
    <row r="8409" spans="1:2" ht="16.149999999999999" customHeight="1" x14ac:dyDescent="0.25">
      <c r="A8409" s="553">
        <v>41969</v>
      </c>
      <c r="B8409" s="554">
        <v>2162.15</v>
      </c>
    </row>
    <row r="8410" spans="1:2" ht="16.149999999999999" customHeight="1" x14ac:dyDescent="0.25">
      <c r="A8410" s="553">
        <v>41970</v>
      </c>
      <c r="B8410" s="555">
        <v>2165.15</v>
      </c>
    </row>
    <row r="8411" spans="1:2" ht="16.149999999999999" customHeight="1" x14ac:dyDescent="0.25">
      <c r="A8411" s="553">
        <v>41971</v>
      </c>
      <c r="B8411" s="554">
        <v>2165.15</v>
      </c>
    </row>
    <row r="8412" spans="1:2" ht="16.149999999999999" customHeight="1" x14ac:dyDescent="0.25">
      <c r="A8412" s="553">
        <v>41972</v>
      </c>
      <c r="B8412" s="555">
        <v>2206.19</v>
      </c>
    </row>
    <row r="8413" spans="1:2" ht="16.149999999999999" customHeight="1" x14ac:dyDescent="0.25">
      <c r="A8413" s="553">
        <v>41973</v>
      </c>
      <c r="B8413" s="554">
        <v>2206.19</v>
      </c>
    </row>
    <row r="8414" spans="1:2" ht="16.149999999999999" customHeight="1" x14ac:dyDescent="0.25">
      <c r="A8414" s="553">
        <v>41974</v>
      </c>
      <c r="B8414" s="555">
        <v>2206.19</v>
      </c>
    </row>
    <row r="8415" spans="1:2" ht="16.149999999999999" customHeight="1" x14ac:dyDescent="0.25">
      <c r="A8415" s="553">
        <v>41975</v>
      </c>
      <c r="B8415" s="554">
        <v>2252.36</v>
      </c>
    </row>
    <row r="8416" spans="1:2" ht="16.149999999999999" customHeight="1" x14ac:dyDescent="0.25">
      <c r="A8416" s="553">
        <v>41976</v>
      </c>
      <c r="B8416" s="555">
        <v>2293.4699999999998</v>
      </c>
    </row>
    <row r="8417" spans="1:2" ht="16.149999999999999" customHeight="1" x14ac:dyDescent="0.25">
      <c r="A8417" s="553">
        <v>41977</v>
      </c>
      <c r="B8417" s="554">
        <v>2286.0300000000002</v>
      </c>
    </row>
    <row r="8418" spans="1:2" ht="16.149999999999999" customHeight="1" x14ac:dyDescent="0.25">
      <c r="A8418" s="553">
        <v>41978</v>
      </c>
      <c r="B8418" s="555">
        <v>2284.2399999999998</v>
      </c>
    </row>
    <row r="8419" spans="1:2" ht="16.149999999999999" customHeight="1" x14ac:dyDescent="0.25">
      <c r="A8419" s="553">
        <v>41979</v>
      </c>
      <c r="B8419" s="554">
        <v>2304.12</v>
      </c>
    </row>
    <row r="8420" spans="1:2" ht="16.149999999999999" customHeight="1" x14ac:dyDescent="0.25">
      <c r="A8420" s="553">
        <v>41980</v>
      </c>
      <c r="B8420" s="555">
        <v>2304.12</v>
      </c>
    </row>
    <row r="8421" spans="1:2" ht="16.149999999999999" customHeight="1" x14ac:dyDescent="0.25">
      <c r="A8421" s="553">
        <v>41981</v>
      </c>
      <c r="B8421" s="554">
        <v>2304.12</v>
      </c>
    </row>
    <row r="8422" spans="1:2" ht="16.149999999999999" customHeight="1" x14ac:dyDescent="0.25">
      <c r="A8422" s="553">
        <v>41982</v>
      </c>
      <c r="B8422" s="555">
        <v>2304.12</v>
      </c>
    </row>
    <row r="8423" spans="1:2" ht="16.149999999999999" customHeight="1" x14ac:dyDescent="0.25">
      <c r="A8423" s="553">
        <v>41983</v>
      </c>
      <c r="B8423" s="554">
        <v>2350.0100000000002</v>
      </c>
    </row>
    <row r="8424" spans="1:2" ht="16.149999999999999" customHeight="1" x14ac:dyDescent="0.25">
      <c r="A8424" s="553">
        <v>41984</v>
      </c>
      <c r="B8424" s="555">
        <v>2381.96</v>
      </c>
    </row>
    <row r="8425" spans="1:2" ht="16.149999999999999" customHeight="1" x14ac:dyDescent="0.25">
      <c r="A8425" s="553">
        <v>41985</v>
      </c>
      <c r="B8425" s="554">
        <v>2423.56</v>
      </c>
    </row>
    <row r="8426" spans="1:2" ht="16.149999999999999" customHeight="1" x14ac:dyDescent="0.25">
      <c r="A8426" s="553">
        <v>41986</v>
      </c>
      <c r="B8426" s="555">
        <v>2405.31</v>
      </c>
    </row>
    <row r="8427" spans="1:2" ht="16.149999999999999" customHeight="1" x14ac:dyDescent="0.25">
      <c r="A8427" s="553">
        <v>41987</v>
      </c>
      <c r="B8427" s="554">
        <v>2405.31</v>
      </c>
    </row>
    <row r="8428" spans="1:2" ht="16.149999999999999" customHeight="1" x14ac:dyDescent="0.25">
      <c r="A8428" s="553">
        <v>41988</v>
      </c>
      <c r="B8428" s="555">
        <v>2405.31</v>
      </c>
    </row>
    <row r="8429" spans="1:2" ht="16.149999999999999" customHeight="1" x14ac:dyDescent="0.25">
      <c r="A8429" s="553">
        <v>41989</v>
      </c>
      <c r="B8429" s="554">
        <v>2414.39</v>
      </c>
    </row>
    <row r="8430" spans="1:2" ht="16.149999999999999" customHeight="1" x14ac:dyDescent="0.25">
      <c r="A8430" s="553">
        <v>41990</v>
      </c>
      <c r="B8430" s="555">
        <v>2446.35</v>
      </c>
    </row>
    <row r="8431" spans="1:2" ht="16.149999999999999" customHeight="1" x14ac:dyDescent="0.25">
      <c r="A8431" s="553">
        <v>41991</v>
      </c>
      <c r="B8431" s="554">
        <v>2412.79</v>
      </c>
    </row>
    <row r="8432" spans="1:2" ht="16.149999999999999" customHeight="1" x14ac:dyDescent="0.25">
      <c r="A8432" s="553">
        <v>41992</v>
      </c>
      <c r="B8432" s="555">
        <v>2334.98</v>
      </c>
    </row>
    <row r="8433" spans="1:2" ht="16.149999999999999" customHeight="1" x14ac:dyDescent="0.25">
      <c r="A8433" s="553">
        <v>41993</v>
      </c>
      <c r="B8433" s="554">
        <v>2297.14</v>
      </c>
    </row>
    <row r="8434" spans="1:2" ht="16.149999999999999" customHeight="1" x14ac:dyDescent="0.25">
      <c r="A8434" s="553">
        <v>41994</v>
      </c>
      <c r="B8434" s="555">
        <v>2297.14</v>
      </c>
    </row>
    <row r="8435" spans="1:2" ht="16.149999999999999" customHeight="1" x14ac:dyDescent="0.25">
      <c r="A8435" s="553">
        <v>41995</v>
      </c>
      <c r="B8435" s="554">
        <v>2297.14</v>
      </c>
    </row>
    <row r="8436" spans="1:2" ht="16.149999999999999" customHeight="1" x14ac:dyDescent="0.25">
      <c r="A8436" s="553">
        <v>41996</v>
      </c>
      <c r="B8436" s="555">
        <v>2316.9299999999998</v>
      </c>
    </row>
    <row r="8437" spans="1:2" ht="16.149999999999999" customHeight="1" x14ac:dyDescent="0.25">
      <c r="A8437" s="553">
        <v>41997</v>
      </c>
      <c r="B8437" s="554">
        <v>2342.5700000000002</v>
      </c>
    </row>
    <row r="8438" spans="1:2" ht="16.149999999999999" customHeight="1" x14ac:dyDescent="0.25">
      <c r="A8438" s="553">
        <v>41998</v>
      </c>
      <c r="B8438" s="555">
        <v>2346.9</v>
      </c>
    </row>
    <row r="8439" spans="1:2" ht="16.149999999999999" customHeight="1" x14ac:dyDescent="0.25">
      <c r="A8439" s="553">
        <v>41999</v>
      </c>
      <c r="B8439" s="554">
        <v>2346.9</v>
      </c>
    </row>
    <row r="8440" spans="1:2" ht="16.149999999999999" customHeight="1" x14ac:dyDescent="0.25">
      <c r="A8440" s="553">
        <v>42000</v>
      </c>
      <c r="B8440" s="555">
        <v>2358.46</v>
      </c>
    </row>
    <row r="8441" spans="1:2" ht="16.149999999999999" customHeight="1" x14ac:dyDescent="0.25">
      <c r="A8441" s="553">
        <v>42001</v>
      </c>
      <c r="B8441" s="554">
        <v>2358.46</v>
      </c>
    </row>
    <row r="8442" spans="1:2" ht="16.149999999999999" customHeight="1" x14ac:dyDescent="0.25">
      <c r="A8442" s="553">
        <v>42002</v>
      </c>
      <c r="B8442" s="555">
        <v>2358.46</v>
      </c>
    </row>
    <row r="8443" spans="1:2" ht="16.149999999999999" customHeight="1" x14ac:dyDescent="0.25">
      <c r="A8443" s="553">
        <v>42003</v>
      </c>
      <c r="B8443" s="554">
        <v>2378.56</v>
      </c>
    </row>
    <row r="8444" spans="1:2" ht="16.149999999999999" customHeight="1" x14ac:dyDescent="0.25">
      <c r="A8444" s="553">
        <v>42004</v>
      </c>
      <c r="B8444" s="555">
        <v>2392.46</v>
      </c>
    </row>
    <row r="8445" spans="1:2" ht="16.149999999999999" customHeight="1" x14ac:dyDescent="0.25">
      <c r="A8445" s="553">
        <v>42005</v>
      </c>
      <c r="B8445" s="554">
        <v>2392.46</v>
      </c>
    </row>
    <row r="8446" spans="1:2" ht="16.149999999999999" customHeight="1" x14ac:dyDescent="0.25">
      <c r="A8446" s="553">
        <v>42006</v>
      </c>
      <c r="B8446" s="555">
        <v>2392.46</v>
      </c>
    </row>
    <row r="8447" spans="1:2" ht="16.149999999999999" customHeight="1" x14ac:dyDescent="0.25">
      <c r="A8447" s="553">
        <v>42007</v>
      </c>
      <c r="B8447" s="554">
        <v>2383.37</v>
      </c>
    </row>
    <row r="8448" spans="1:2" ht="16.149999999999999" customHeight="1" x14ac:dyDescent="0.25">
      <c r="A8448" s="553">
        <v>42008</v>
      </c>
      <c r="B8448" s="555">
        <v>2383.37</v>
      </c>
    </row>
    <row r="8449" spans="1:2" ht="16.149999999999999" customHeight="1" x14ac:dyDescent="0.25">
      <c r="A8449" s="553">
        <v>42009</v>
      </c>
      <c r="B8449" s="554">
        <v>2383.37</v>
      </c>
    </row>
    <row r="8450" spans="1:2" ht="16.149999999999999" customHeight="1" x14ac:dyDescent="0.25">
      <c r="A8450" s="553">
        <v>42010</v>
      </c>
      <c r="B8450" s="555">
        <v>2412.8200000000002</v>
      </c>
    </row>
    <row r="8451" spans="1:2" ht="16.149999999999999" customHeight="1" x14ac:dyDescent="0.25">
      <c r="A8451" s="553">
        <v>42011</v>
      </c>
      <c r="B8451" s="554">
        <v>2452.11</v>
      </c>
    </row>
    <row r="8452" spans="1:2" ht="16.149999999999999" customHeight="1" x14ac:dyDescent="0.25">
      <c r="A8452" s="553">
        <v>42012</v>
      </c>
      <c r="B8452" s="555">
        <v>2434.31</v>
      </c>
    </row>
    <row r="8453" spans="1:2" ht="16.149999999999999" customHeight="1" x14ac:dyDescent="0.25">
      <c r="A8453" s="553">
        <v>42013</v>
      </c>
      <c r="B8453" s="554">
        <v>2405.0300000000002</v>
      </c>
    </row>
    <row r="8454" spans="1:2" ht="16.149999999999999" customHeight="1" x14ac:dyDescent="0.25">
      <c r="A8454" s="553">
        <v>42014</v>
      </c>
      <c r="B8454" s="555">
        <v>2406.71</v>
      </c>
    </row>
    <row r="8455" spans="1:2" ht="16.149999999999999" customHeight="1" x14ac:dyDescent="0.25">
      <c r="A8455" s="553">
        <v>42015</v>
      </c>
      <c r="B8455" s="554">
        <v>2406.71</v>
      </c>
    </row>
    <row r="8456" spans="1:2" ht="16.149999999999999" customHeight="1" x14ac:dyDescent="0.25">
      <c r="A8456" s="553">
        <v>42016</v>
      </c>
      <c r="B8456" s="555">
        <v>2406.71</v>
      </c>
    </row>
    <row r="8457" spans="1:2" ht="16.149999999999999" customHeight="1" x14ac:dyDescent="0.25">
      <c r="A8457" s="553">
        <v>42017</v>
      </c>
      <c r="B8457" s="554">
        <v>2406.71</v>
      </c>
    </row>
    <row r="8458" spans="1:2" ht="16.149999999999999" customHeight="1" x14ac:dyDescent="0.25">
      <c r="A8458" s="553">
        <v>42018</v>
      </c>
      <c r="B8458" s="555">
        <v>2442.0300000000002</v>
      </c>
    </row>
    <row r="8459" spans="1:2" ht="16.149999999999999" customHeight="1" x14ac:dyDescent="0.25">
      <c r="A8459" s="553">
        <v>42019</v>
      </c>
      <c r="B8459" s="554">
        <v>2438.79</v>
      </c>
    </row>
    <row r="8460" spans="1:2" ht="16.149999999999999" customHeight="1" x14ac:dyDescent="0.25">
      <c r="A8460" s="553">
        <v>42020</v>
      </c>
      <c r="B8460" s="555">
        <v>2398.91</v>
      </c>
    </row>
    <row r="8461" spans="1:2" ht="16.149999999999999" customHeight="1" x14ac:dyDescent="0.25">
      <c r="A8461" s="553">
        <v>42021</v>
      </c>
      <c r="B8461" s="554">
        <v>2383.91</v>
      </c>
    </row>
    <row r="8462" spans="1:2" ht="16.149999999999999" customHeight="1" x14ac:dyDescent="0.25">
      <c r="A8462" s="553">
        <v>42022</v>
      </c>
      <c r="B8462" s="555">
        <v>2383.91</v>
      </c>
    </row>
    <row r="8463" spans="1:2" ht="16.149999999999999" customHeight="1" x14ac:dyDescent="0.25">
      <c r="A8463" s="553">
        <v>42023</v>
      </c>
      <c r="B8463" s="554">
        <v>2383.91</v>
      </c>
    </row>
    <row r="8464" spans="1:2" ht="16.149999999999999" customHeight="1" x14ac:dyDescent="0.25">
      <c r="A8464" s="553">
        <v>42024</v>
      </c>
      <c r="B8464" s="555">
        <v>2383.91</v>
      </c>
    </row>
    <row r="8465" spans="1:2" ht="16.149999999999999" customHeight="1" x14ac:dyDescent="0.25">
      <c r="A8465" s="553">
        <v>42025</v>
      </c>
      <c r="B8465" s="554">
        <v>2373.44</v>
      </c>
    </row>
    <row r="8466" spans="1:2" ht="16.149999999999999" customHeight="1" x14ac:dyDescent="0.25">
      <c r="A8466" s="553">
        <v>42026</v>
      </c>
      <c r="B8466" s="555">
        <v>2361.54</v>
      </c>
    </row>
    <row r="8467" spans="1:2" ht="16.149999999999999" customHeight="1" x14ac:dyDescent="0.25">
      <c r="A8467" s="553">
        <v>42027</v>
      </c>
      <c r="B8467" s="554">
        <v>2370.75</v>
      </c>
    </row>
    <row r="8468" spans="1:2" ht="16.149999999999999" customHeight="1" x14ac:dyDescent="0.25">
      <c r="A8468" s="553">
        <v>42028</v>
      </c>
      <c r="B8468" s="555">
        <v>2386.5</v>
      </c>
    </row>
    <row r="8469" spans="1:2" ht="16.149999999999999" customHeight="1" x14ac:dyDescent="0.25">
      <c r="A8469" s="553">
        <v>42029</v>
      </c>
      <c r="B8469" s="554">
        <v>2386.5</v>
      </c>
    </row>
    <row r="8470" spans="1:2" ht="16.149999999999999" customHeight="1" x14ac:dyDescent="0.25">
      <c r="A8470" s="553">
        <v>42030</v>
      </c>
      <c r="B8470" s="555">
        <v>2386.5</v>
      </c>
    </row>
    <row r="8471" spans="1:2" ht="16.149999999999999" customHeight="1" x14ac:dyDescent="0.25">
      <c r="A8471" s="553">
        <v>42031</v>
      </c>
      <c r="B8471" s="554">
        <v>2386.2800000000002</v>
      </c>
    </row>
    <row r="8472" spans="1:2" ht="16.149999999999999" customHeight="1" x14ac:dyDescent="0.25">
      <c r="A8472" s="553">
        <v>42032</v>
      </c>
      <c r="B8472" s="555">
        <v>2381.11</v>
      </c>
    </row>
    <row r="8473" spans="1:2" ht="16.149999999999999" customHeight="1" x14ac:dyDescent="0.25">
      <c r="A8473" s="553">
        <v>42033</v>
      </c>
      <c r="B8473" s="554">
        <v>2362.42</v>
      </c>
    </row>
    <row r="8474" spans="1:2" ht="16.149999999999999" customHeight="1" x14ac:dyDescent="0.25">
      <c r="A8474" s="553">
        <v>42034</v>
      </c>
      <c r="B8474" s="555">
        <v>2397.35</v>
      </c>
    </row>
    <row r="8475" spans="1:2" ht="16.149999999999999" customHeight="1" x14ac:dyDescent="0.25">
      <c r="A8475" s="553">
        <v>42035</v>
      </c>
      <c r="B8475" s="554">
        <v>2441.1</v>
      </c>
    </row>
    <row r="8476" spans="1:2" ht="16.149999999999999" customHeight="1" x14ac:dyDescent="0.25">
      <c r="A8476" s="553">
        <v>42036</v>
      </c>
      <c r="B8476" s="555">
        <v>2441.1</v>
      </c>
    </row>
    <row r="8477" spans="1:2" ht="16.149999999999999" customHeight="1" x14ac:dyDescent="0.25">
      <c r="A8477" s="553">
        <v>42037</v>
      </c>
      <c r="B8477" s="554">
        <v>2441.1</v>
      </c>
    </row>
    <row r="8478" spans="1:2" ht="16.149999999999999" customHeight="1" x14ac:dyDescent="0.25">
      <c r="A8478" s="553">
        <v>42038</v>
      </c>
      <c r="B8478" s="555">
        <v>2407.29</v>
      </c>
    </row>
    <row r="8479" spans="1:2" ht="16.149999999999999" customHeight="1" x14ac:dyDescent="0.25">
      <c r="A8479" s="553">
        <v>42039</v>
      </c>
      <c r="B8479" s="554">
        <v>2374.7199999999998</v>
      </c>
    </row>
    <row r="8480" spans="1:2" ht="16.149999999999999" customHeight="1" x14ac:dyDescent="0.25">
      <c r="A8480" s="553">
        <v>42040</v>
      </c>
      <c r="B8480" s="555">
        <v>2381.91</v>
      </c>
    </row>
    <row r="8481" spans="1:2" ht="16.149999999999999" customHeight="1" x14ac:dyDescent="0.25">
      <c r="A8481" s="553">
        <v>42041</v>
      </c>
      <c r="B8481" s="554">
        <v>2384.5300000000002</v>
      </c>
    </row>
    <row r="8482" spans="1:2" ht="16.149999999999999" customHeight="1" x14ac:dyDescent="0.25">
      <c r="A8482" s="553">
        <v>42042</v>
      </c>
      <c r="B8482" s="555">
        <v>2384.7600000000002</v>
      </c>
    </row>
    <row r="8483" spans="1:2" ht="16.149999999999999" customHeight="1" x14ac:dyDescent="0.25">
      <c r="A8483" s="553">
        <v>42043</v>
      </c>
      <c r="B8483" s="554">
        <v>2384.7600000000002</v>
      </c>
    </row>
    <row r="8484" spans="1:2" ht="16.149999999999999" customHeight="1" x14ac:dyDescent="0.25">
      <c r="A8484" s="553">
        <v>42044</v>
      </c>
      <c r="B8484" s="555">
        <v>2384.7600000000002</v>
      </c>
    </row>
    <row r="8485" spans="1:2" ht="16.149999999999999" customHeight="1" x14ac:dyDescent="0.25">
      <c r="A8485" s="553">
        <v>42045</v>
      </c>
      <c r="B8485" s="554">
        <v>2371.31</v>
      </c>
    </row>
    <row r="8486" spans="1:2" ht="16.149999999999999" customHeight="1" x14ac:dyDescent="0.25">
      <c r="A8486" s="553">
        <v>42046</v>
      </c>
      <c r="B8486" s="555">
        <v>2380.79</v>
      </c>
    </row>
    <row r="8487" spans="1:2" ht="16.149999999999999" customHeight="1" x14ac:dyDescent="0.25">
      <c r="A8487" s="553">
        <v>42047</v>
      </c>
      <c r="B8487" s="554">
        <v>2416.61</v>
      </c>
    </row>
    <row r="8488" spans="1:2" ht="16.149999999999999" customHeight="1" x14ac:dyDescent="0.25">
      <c r="A8488" s="553">
        <v>42048</v>
      </c>
      <c r="B8488" s="555">
        <v>2401.0300000000002</v>
      </c>
    </row>
    <row r="8489" spans="1:2" ht="16.149999999999999" customHeight="1" x14ac:dyDescent="0.25">
      <c r="A8489" s="553">
        <v>42049</v>
      </c>
      <c r="B8489" s="554">
        <v>2376.23</v>
      </c>
    </row>
    <row r="8490" spans="1:2" ht="16.149999999999999" customHeight="1" x14ac:dyDescent="0.25">
      <c r="A8490" s="553">
        <v>42050</v>
      </c>
      <c r="B8490" s="555">
        <v>2376.23</v>
      </c>
    </row>
    <row r="8491" spans="1:2" ht="16.149999999999999" customHeight="1" x14ac:dyDescent="0.25">
      <c r="A8491" s="553">
        <v>42051</v>
      </c>
      <c r="B8491" s="554">
        <v>2376.23</v>
      </c>
    </row>
    <row r="8492" spans="1:2" ht="16.149999999999999" customHeight="1" x14ac:dyDescent="0.25">
      <c r="A8492" s="553">
        <v>42052</v>
      </c>
      <c r="B8492" s="555">
        <v>2376.23</v>
      </c>
    </row>
    <row r="8493" spans="1:2" ht="16.149999999999999" customHeight="1" x14ac:dyDescent="0.25">
      <c r="A8493" s="553">
        <v>42053</v>
      </c>
      <c r="B8493" s="554">
        <v>2416.37</v>
      </c>
    </row>
    <row r="8494" spans="1:2" ht="16.149999999999999" customHeight="1" x14ac:dyDescent="0.25">
      <c r="A8494" s="553">
        <v>42054</v>
      </c>
      <c r="B8494" s="555">
        <v>2429.71</v>
      </c>
    </row>
    <row r="8495" spans="1:2" ht="16.149999999999999" customHeight="1" x14ac:dyDescent="0.25">
      <c r="A8495" s="553">
        <v>42055</v>
      </c>
      <c r="B8495" s="554">
        <v>2445.16</v>
      </c>
    </row>
    <row r="8496" spans="1:2" ht="16.149999999999999" customHeight="1" x14ac:dyDescent="0.25">
      <c r="A8496" s="553">
        <v>42056</v>
      </c>
      <c r="B8496" s="555">
        <v>2455.54</v>
      </c>
    </row>
    <row r="8497" spans="1:2" ht="16.149999999999999" customHeight="1" x14ac:dyDescent="0.25">
      <c r="A8497" s="553">
        <v>42057</v>
      </c>
      <c r="B8497" s="554">
        <v>2455.54</v>
      </c>
    </row>
    <row r="8498" spans="1:2" ht="16.149999999999999" customHeight="1" x14ac:dyDescent="0.25">
      <c r="A8498" s="553">
        <v>42058</v>
      </c>
      <c r="B8498" s="555">
        <v>2455.54</v>
      </c>
    </row>
    <row r="8499" spans="1:2" ht="16.149999999999999" customHeight="1" x14ac:dyDescent="0.25">
      <c r="A8499" s="553">
        <v>42059</v>
      </c>
      <c r="B8499" s="554">
        <v>2489.81</v>
      </c>
    </row>
    <row r="8500" spans="1:2" ht="16.149999999999999" customHeight="1" x14ac:dyDescent="0.25">
      <c r="A8500" s="553">
        <v>42060</v>
      </c>
      <c r="B8500" s="555">
        <v>2500.59</v>
      </c>
    </row>
    <row r="8501" spans="1:2" ht="16.149999999999999" customHeight="1" x14ac:dyDescent="0.25">
      <c r="A8501" s="553">
        <v>42061</v>
      </c>
      <c r="B8501" s="554">
        <v>2489.41</v>
      </c>
    </row>
    <row r="8502" spans="1:2" ht="16.149999999999999" customHeight="1" x14ac:dyDescent="0.25">
      <c r="A8502" s="553">
        <v>42062</v>
      </c>
      <c r="B8502" s="555">
        <v>2484.58</v>
      </c>
    </row>
    <row r="8503" spans="1:2" ht="16.149999999999999" customHeight="1" x14ac:dyDescent="0.25">
      <c r="A8503" s="553">
        <v>42063</v>
      </c>
      <c r="B8503" s="554">
        <v>2496.9899999999998</v>
      </c>
    </row>
    <row r="8504" spans="1:2" ht="16.149999999999999" customHeight="1" x14ac:dyDescent="0.25">
      <c r="A8504" s="553">
        <v>42064</v>
      </c>
      <c r="B8504" s="555">
        <v>2496.9899999999998</v>
      </c>
    </row>
    <row r="8505" spans="1:2" ht="16.149999999999999" customHeight="1" x14ac:dyDescent="0.25">
      <c r="A8505" s="553">
        <v>42065</v>
      </c>
      <c r="B8505" s="554">
        <v>2496.9899999999998</v>
      </c>
    </row>
    <row r="8506" spans="1:2" ht="16.149999999999999" customHeight="1" x14ac:dyDescent="0.25">
      <c r="A8506" s="553">
        <v>42066</v>
      </c>
      <c r="B8506" s="555">
        <v>2522.0300000000002</v>
      </c>
    </row>
    <row r="8507" spans="1:2" ht="16.149999999999999" customHeight="1" x14ac:dyDescent="0.25">
      <c r="A8507" s="553">
        <v>42067</v>
      </c>
      <c r="B8507" s="554">
        <v>2555.08</v>
      </c>
    </row>
    <row r="8508" spans="1:2" ht="16.149999999999999" customHeight="1" x14ac:dyDescent="0.25">
      <c r="A8508" s="553">
        <v>42068</v>
      </c>
      <c r="B8508" s="555">
        <v>2565.9</v>
      </c>
    </row>
    <row r="8509" spans="1:2" ht="16.149999999999999" customHeight="1" x14ac:dyDescent="0.25">
      <c r="A8509" s="553">
        <v>42069</v>
      </c>
      <c r="B8509" s="554">
        <v>2543.4699999999998</v>
      </c>
    </row>
    <row r="8510" spans="1:2" ht="16.149999999999999" customHeight="1" x14ac:dyDescent="0.25">
      <c r="A8510" s="553">
        <v>42070</v>
      </c>
      <c r="B8510" s="555">
        <v>2565.61</v>
      </c>
    </row>
    <row r="8511" spans="1:2" ht="16.149999999999999" customHeight="1" x14ac:dyDescent="0.25">
      <c r="A8511" s="553">
        <v>42071</v>
      </c>
      <c r="B8511" s="554">
        <v>2565.61</v>
      </c>
    </row>
    <row r="8512" spans="1:2" ht="16.149999999999999" customHeight="1" x14ac:dyDescent="0.25">
      <c r="A8512" s="553">
        <v>42072</v>
      </c>
      <c r="B8512" s="555">
        <v>2565.61</v>
      </c>
    </row>
    <row r="8513" spans="1:2" ht="16.149999999999999" customHeight="1" x14ac:dyDescent="0.25">
      <c r="A8513" s="553">
        <v>42073</v>
      </c>
      <c r="B8513" s="554">
        <v>2592.86</v>
      </c>
    </row>
    <row r="8514" spans="1:2" ht="16.149999999999999" customHeight="1" x14ac:dyDescent="0.25">
      <c r="A8514" s="553">
        <v>42074</v>
      </c>
      <c r="B8514" s="555">
        <v>2618.79</v>
      </c>
    </row>
    <row r="8515" spans="1:2" ht="16.149999999999999" customHeight="1" x14ac:dyDescent="0.25">
      <c r="A8515" s="553">
        <v>42075</v>
      </c>
      <c r="B8515" s="554">
        <v>2633.65</v>
      </c>
    </row>
    <row r="8516" spans="1:2" ht="16.149999999999999" customHeight="1" x14ac:dyDescent="0.25">
      <c r="A8516" s="553">
        <v>42076</v>
      </c>
      <c r="B8516" s="555">
        <v>2610.08</v>
      </c>
    </row>
    <row r="8517" spans="1:2" ht="16.149999999999999" customHeight="1" x14ac:dyDescent="0.25">
      <c r="A8517" s="553">
        <v>42077</v>
      </c>
      <c r="B8517" s="554">
        <v>2661.52</v>
      </c>
    </row>
    <row r="8518" spans="1:2" ht="16.149999999999999" customHeight="1" x14ac:dyDescent="0.25">
      <c r="A8518" s="553">
        <v>42078</v>
      </c>
      <c r="B8518" s="555">
        <v>2661.52</v>
      </c>
    </row>
    <row r="8519" spans="1:2" ht="16.149999999999999" customHeight="1" x14ac:dyDescent="0.25">
      <c r="A8519" s="553">
        <v>42079</v>
      </c>
      <c r="B8519" s="554">
        <v>2661.52</v>
      </c>
    </row>
    <row r="8520" spans="1:2" ht="16.149999999999999" customHeight="1" x14ac:dyDescent="0.25">
      <c r="A8520" s="553">
        <v>42080</v>
      </c>
      <c r="B8520" s="555">
        <v>2675.08</v>
      </c>
    </row>
    <row r="8521" spans="1:2" ht="16.149999999999999" customHeight="1" x14ac:dyDescent="0.25">
      <c r="A8521" s="553">
        <v>42081</v>
      </c>
      <c r="B8521" s="554">
        <v>2677.97</v>
      </c>
    </row>
    <row r="8522" spans="1:2" ht="16.149999999999999" customHeight="1" x14ac:dyDescent="0.25">
      <c r="A8522" s="553">
        <v>42082</v>
      </c>
      <c r="B8522" s="555">
        <v>2651.49</v>
      </c>
    </row>
    <row r="8523" spans="1:2" ht="16.149999999999999" customHeight="1" x14ac:dyDescent="0.25">
      <c r="A8523" s="553">
        <v>42083</v>
      </c>
      <c r="B8523" s="554">
        <v>2613.38</v>
      </c>
    </row>
    <row r="8524" spans="1:2" ht="16.149999999999999" customHeight="1" x14ac:dyDescent="0.25">
      <c r="A8524" s="553">
        <v>42084</v>
      </c>
      <c r="B8524" s="555">
        <v>2587.71</v>
      </c>
    </row>
    <row r="8525" spans="1:2" ht="16.149999999999999" customHeight="1" x14ac:dyDescent="0.25">
      <c r="A8525" s="553">
        <v>42085</v>
      </c>
      <c r="B8525" s="554">
        <v>2587.71</v>
      </c>
    </row>
    <row r="8526" spans="1:2" ht="16.149999999999999" customHeight="1" x14ac:dyDescent="0.25">
      <c r="A8526" s="553">
        <v>42086</v>
      </c>
      <c r="B8526" s="555">
        <v>2587.71</v>
      </c>
    </row>
    <row r="8527" spans="1:2" ht="16.149999999999999" customHeight="1" x14ac:dyDescent="0.25">
      <c r="A8527" s="553">
        <v>42087</v>
      </c>
      <c r="B8527" s="554">
        <v>2587.71</v>
      </c>
    </row>
    <row r="8528" spans="1:2" ht="16.149999999999999" customHeight="1" x14ac:dyDescent="0.25">
      <c r="A8528" s="553">
        <v>42088</v>
      </c>
      <c r="B8528" s="555">
        <v>2526.79</v>
      </c>
    </row>
    <row r="8529" spans="1:2" ht="16.149999999999999" customHeight="1" x14ac:dyDescent="0.25">
      <c r="A8529" s="553">
        <v>42089</v>
      </c>
      <c r="B8529" s="554">
        <v>2535.5500000000002</v>
      </c>
    </row>
    <row r="8530" spans="1:2" ht="16.149999999999999" customHeight="1" x14ac:dyDescent="0.25">
      <c r="A8530" s="553">
        <v>42090</v>
      </c>
      <c r="B8530" s="555">
        <v>2551.3000000000002</v>
      </c>
    </row>
    <row r="8531" spans="1:2" ht="16.149999999999999" customHeight="1" x14ac:dyDescent="0.25">
      <c r="A8531" s="553">
        <v>42091</v>
      </c>
      <c r="B8531" s="554">
        <v>2556.85</v>
      </c>
    </row>
    <row r="8532" spans="1:2" ht="16.149999999999999" customHeight="1" x14ac:dyDescent="0.25">
      <c r="A8532" s="553">
        <v>42092</v>
      </c>
      <c r="B8532" s="555">
        <v>2556.85</v>
      </c>
    </row>
    <row r="8533" spans="1:2" ht="16.149999999999999" customHeight="1" x14ac:dyDescent="0.25">
      <c r="A8533" s="553">
        <v>42093</v>
      </c>
      <c r="B8533" s="554">
        <v>2556.85</v>
      </c>
    </row>
    <row r="8534" spans="1:2" ht="16.149999999999999" customHeight="1" x14ac:dyDescent="0.25">
      <c r="A8534" s="553">
        <v>42094</v>
      </c>
      <c r="B8534" s="555">
        <v>2576.0500000000002</v>
      </c>
    </row>
    <row r="8535" spans="1:2" ht="16.149999999999999" customHeight="1" x14ac:dyDescent="0.25">
      <c r="A8535" s="553">
        <v>42095</v>
      </c>
      <c r="B8535" s="554">
        <v>2598.36</v>
      </c>
    </row>
    <row r="8536" spans="1:2" ht="16.149999999999999" customHeight="1" x14ac:dyDescent="0.25">
      <c r="A8536" s="553">
        <v>42096</v>
      </c>
      <c r="B8536" s="555">
        <v>2576.41</v>
      </c>
    </row>
    <row r="8537" spans="1:2" ht="16.149999999999999" customHeight="1" x14ac:dyDescent="0.25">
      <c r="A8537" s="553">
        <v>42097</v>
      </c>
      <c r="B8537" s="554">
        <v>2576.41</v>
      </c>
    </row>
    <row r="8538" spans="1:2" ht="16.149999999999999" customHeight="1" x14ac:dyDescent="0.25">
      <c r="A8538" s="553">
        <v>42098</v>
      </c>
      <c r="B8538" s="555">
        <v>2576.41</v>
      </c>
    </row>
    <row r="8539" spans="1:2" ht="16.149999999999999" customHeight="1" x14ac:dyDescent="0.25">
      <c r="A8539" s="553">
        <v>42099</v>
      </c>
      <c r="B8539" s="554">
        <v>2576.41</v>
      </c>
    </row>
    <row r="8540" spans="1:2" ht="16.149999999999999" customHeight="1" x14ac:dyDescent="0.25">
      <c r="A8540" s="553">
        <v>42100</v>
      </c>
      <c r="B8540" s="555">
        <v>2576.41</v>
      </c>
    </row>
    <row r="8541" spans="1:2" ht="16.149999999999999" customHeight="1" x14ac:dyDescent="0.25">
      <c r="A8541" s="553">
        <v>42101</v>
      </c>
      <c r="B8541" s="554">
        <v>2522.71</v>
      </c>
    </row>
    <row r="8542" spans="1:2" ht="16.149999999999999" customHeight="1" x14ac:dyDescent="0.25">
      <c r="A8542" s="553">
        <v>42102</v>
      </c>
      <c r="B8542" s="555">
        <v>2518.0500000000002</v>
      </c>
    </row>
    <row r="8543" spans="1:2" ht="16.149999999999999" customHeight="1" x14ac:dyDescent="0.25">
      <c r="A8543" s="553">
        <v>42103</v>
      </c>
      <c r="B8543" s="554">
        <v>2490.9</v>
      </c>
    </row>
    <row r="8544" spans="1:2" ht="16.149999999999999" customHeight="1" x14ac:dyDescent="0.25">
      <c r="A8544" s="553">
        <v>42104</v>
      </c>
      <c r="B8544" s="555">
        <v>2494.77</v>
      </c>
    </row>
    <row r="8545" spans="1:2" ht="16.149999999999999" customHeight="1" x14ac:dyDescent="0.25">
      <c r="A8545" s="553">
        <v>42105</v>
      </c>
      <c r="B8545" s="554">
        <v>2516.08</v>
      </c>
    </row>
    <row r="8546" spans="1:2" ht="16.149999999999999" customHeight="1" x14ac:dyDescent="0.25">
      <c r="A8546" s="553">
        <v>42106</v>
      </c>
      <c r="B8546" s="555">
        <v>2516.08</v>
      </c>
    </row>
    <row r="8547" spans="1:2" ht="16.149999999999999" customHeight="1" x14ac:dyDescent="0.25">
      <c r="A8547" s="553">
        <v>42107</v>
      </c>
      <c r="B8547" s="554">
        <v>2516.08</v>
      </c>
    </row>
    <row r="8548" spans="1:2" ht="16.149999999999999" customHeight="1" x14ac:dyDescent="0.25">
      <c r="A8548" s="553">
        <v>42108</v>
      </c>
      <c r="B8548" s="555">
        <v>2537.33</v>
      </c>
    </row>
    <row r="8549" spans="1:2" ht="16.149999999999999" customHeight="1" x14ac:dyDescent="0.25">
      <c r="A8549" s="553">
        <v>42109</v>
      </c>
      <c r="B8549" s="554">
        <v>2550.83</v>
      </c>
    </row>
    <row r="8550" spans="1:2" ht="16.149999999999999" customHeight="1" x14ac:dyDescent="0.25">
      <c r="A8550" s="553">
        <v>42110</v>
      </c>
      <c r="B8550" s="555">
        <v>2534.63</v>
      </c>
    </row>
    <row r="8551" spans="1:2" ht="16.149999999999999" customHeight="1" x14ac:dyDescent="0.25">
      <c r="A8551" s="553">
        <v>42111</v>
      </c>
      <c r="B8551" s="554">
        <v>2493.9299999999998</v>
      </c>
    </row>
    <row r="8552" spans="1:2" ht="16.149999999999999" customHeight="1" x14ac:dyDescent="0.25">
      <c r="A8552" s="553">
        <v>42112</v>
      </c>
      <c r="B8552" s="555">
        <v>2495.0100000000002</v>
      </c>
    </row>
    <row r="8553" spans="1:2" ht="16.149999999999999" customHeight="1" x14ac:dyDescent="0.25">
      <c r="A8553" s="553">
        <v>42113</v>
      </c>
      <c r="B8553" s="554">
        <v>2495.0100000000002</v>
      </c>
    </row>
    <row r="8554" spans="1:2" ht="16.149999999999999" customHeight="1" x14ac:dyDescent="0.25">
      <c r="A8554" s="553">
        <v>42114</v>
      </c>
      <c r="B8554" s="555">
        <v>2495.0100000000002</v>
      </c>
    </row>
    <row r="8555" spans="1:2" ht="16.149999999999999" customHeight="1" x14ac:dyDescent="0.25">
      <c r="A8555" s="553">
        <v>42115</v>
      </c>
      <c r="B8555" s="554">
        <v>2487.0700000000002</v>
      </c>
    </row>
    <row r="8556" spans="1:2" ht="16.149999999999999" customHeight="1" x14ac:dyDescent="0.25">
      <c r="A8556" s="553">
        <v>42116</v>
      </c>
      <c r="B8556" s="555">
        <v>2469.0300000000002</v>
      </c>
    </row>
    <row r="8557" spans="1:2" ht="16.149999999999999" customHeight="1" x14ac:dyDescent="0.25">
      <c r="A8557" s="553">
        <v>42117</v>
      </c>
      <c r="B8557" s="554">
        <v>2488.5</v>
      </c>
    </row>
    <row r="8558" spans="1:2" ht="16.149999999999999" customHeight="1" x14ac:dyDescent="0.25">
      <c r="A8558" s="553">
        <v>42118</v>
      </c>
      <c r="B8558" s="555">
        <v>2471.21</v>
      </c>
    </row>
    <row r="8559" spans="1:2" ht="16.149999999999999" customHeight="1" x14ac:dyDescent="0.25">
      <c r="A8559" s="553">
        <v>42119</v>
      </c>
      <c r="B8559" s="554">
        <v>2461.17</v>
      </c>
    </row>
    <row r="8560" spans="1:2" ht="16.149999999999999" customHeight="1" x14ac:dyDescent="0.25">
      <c r="A8560" s="553">
        <v>42120</v>
      </c>
      <c r="B8560" s="555">
        <v>2461.17</v>
      </c>
    </row>
    <row r="8561" spans="1:2" ht="16.149999999999999" customHeight="1" x14ac:dyDescent="0.25">
      <c r="A8561" s="553">
        <v>42121</v>
      </c>
      <c r="B8561" s="554">
        <v>2461.17</v>
      </c>
    </row>
    <row r="8562" spans="1:2" ht="16.149999999999999" customHeight="1" x14ac:dyDescent="0.25">
      <c r="A8562" s="553">
        <v>42122</v>
      </c>
      <c r="B8562" s="555">
        <v>2419.81</v>
      </c>
    </row>
    <row r="8563" spans="1:2" ht="16.149999999999999" customHeight="1" x14ac:dyDescent="0.25">
      <c r="A8563" s="553">
        <v>42123</v>
      </c>
      <c r="B8563" s="554">
        <v>2393.42</v>
      </c>
    </row>
    <row r="8564" spans="1:2" ht="16.149999999999999" customHeight="1" x14ac:dyDescent="0.25">
      <c r="A8564" s="553">
        <v>42124</v>
      </c>
      <c r="B8564" s="555">
        <v>2388.06</v>
      </c>
    </row>
    <row r="8565" spans="1:2" ht="16.149999999999999" customHeight="1" x14ac:dyDescent="0.25">
      <c r="A8565" s="553">
        <v>42125</v>
      </c>
      <c r="B8565" s="554">
        <v>2393.58</v>
      </c>
    </row>
    <row r="8566" spans="1:2" ht="16.149999999999999" customHeight="1" x14ac:dyDescent="0.25">
      <c r="A8566" s="553">
        <v>42126</v>
      </c>
      <c r="B8566" s="555">
        <v>2393.58</v>
      </c>
    </row>
    <row r="8567" spans="1:2" ht="16.149999999999999" customHeight="1" x14ac:dyDescent="0.25">
      <c r="A8567" s="553">
        <v>42127</v>
      </c>
      <c r="B8567" s="554">
        <v>2393.58</v>
      </c>
    </row>
    <row r="8568" spans="1:2" ht="16.149999999999999" customHeight="1" x14ac:dyDescent="0.25">
      <c r="A8568" s="553">
        <v>42128</v>
      </c>
      <c r="B8568" s="555">
        <v>2393.58</v>
      </c>
    </row>
    <row r="8569" spans="1:2" ht="16.149999999999999" customHeight="1" x14ac:dyDescent="0.25">
      <c r="A8569" s="553">
        <v>42129</v>
      </c>
      <c r="B8569" s="554">
        <v>2408.17</v>
      </c>
    </row>
    <row r="8570" spans="1:2" ht="16.149999999999999" customHeight="1" x14ac:dyDescent="0.25">
      <c r="A8570" s="553">
        <v>42130</v>
      </c>
      <c r="B8570" s="555">
        <v>2386.7199999999998</v>
      </c>
    </row>
    <row r="8571" spans="1:2" ht="16.149999999999999" customHeight="1" x14ac:dyDescent="0.25">
      <c r="A8571" s="553">
        <v>42131</v>
      </c>
      <c r="B8571" s="554">
        <v>2362.41</v>
      </c>
    </row>
    <row r="8572" spans="1:2" ht="16.149999999999999" customHeight="1" x14ac:dyDescent="0.25">
      <c r="A8572" s="553">
        <v>42132</v>
      </c>
      <c r="B8572" s="555">
        <v>2369.23</v>
      </c>
    </row>
    <row r="8573" spans="1:2" ht="16.149999999999999" customHeight="1" x14ac:dyDescent="0.25">
      <c r="A8573" s="553">
        <v>42133</v>
      </c>
      <c r="B8573" s="554">
        <v>2360.58</v>
      </c>
    </row>
    <row r="8574" spans="1:2" ht="16.149999999999999" customHeight="1" x14ac:dyDescent="0.25">
      <c r="A8574" s="553">
        <v>42134</v>
      </c>
      <c r="B8574" s="555">
        <v>2360.58</v>
      </c>
    </row>
    <row r="8575" spans="1:2" ht="16.149999999999999" customHeight="1" x14ac:dyDescent="0.25">
      <c r="A8575" s="553">
        <v>42135</v>
      </c>
      <c r="B8575" s="554">
        <v>2360.58</v>
      </c>
    </row>
    <row r="8576" spans="1:2" ht="16.149999999999999" customHeight="1" x14ac:dyDescent="0.25">
      <c r="A8576" s="553">
        <v>42136</v>
      </c>
      <c r="B8576" s="555">
        <v>2381.5300000000002</v>
      </c>
    </row>
    <row r="8577" spans="1:2" ht="16.149999999999999" customHeight="1" x14ac:dyDescent="0.25">
      <c r="A8577" s="553">
        <v>42137</v>
      </c>
      <c r="B8577" s="554">
        <v>2386.77</v>
      </c>
    </row>
    <row r="8578" spans="1:2" ht="16.149999999999999" customHeight="1" x14ac:dyDescent="0.25">
      <c r="A8578" s="553">
        <v>42138</v>
      </c>
      <c r="B8578" s="555">
        <v>2377.87</v>
      </c>
    </row>
    <row r="8579" spans="1:2" ht="16.149999999999999" customHeight="1" x14ac:dyDescent="0.25">
      <c r="A8579" s="553">
        <v>42139</v>
      </c>
      <c r="B8579" s="554">
        <v>2389.4899999999998</v>
      </c>
    </row>
    <row r="8580" spans="1:2" ht="16.149999999999999" customHeight="1" x14ac:dyDescent="0.25">
      <c r="A8580" s="553">
        <v>42140</v>
      </c>
      <c r="B8580" s="555">
        <v>2417.0100000000002</v>
      </c>
    </row>
    <row r="8581" spans="1:2" ht="16.149999999999999" customHeight="1" x14ac:dyDescent="0.25">
      <c r="A8581" s="553">
        <v>42141</v>
      </c>
      <c r="B8581" s="554">
        <v>2417.0100000000002</v>
      </c>
    </row>
    <row r="8582" spans="1:2" ht="16.149999999999999" customHeight="1" x14ac:dyDescent="0.25">
      <c r="A8582" s="553">
        <v>42142</v>
      </c>
      <c r="B8582" s="555">
        <v>2417.0100000000002</v>
      </c>
    </row>
    <row r="8583" spans="1:2" ht="16.149999999999999" customHeight="1" x14ac:dyDescent="0.25">
      <c r="A8583" s="553">
        <v>42143</v>
      </c>
      <c r="B8583" s="554">
        <v>2417.0100000000002</v>
      </c>
    </row>
    <row r="8584" spans="1:2" ht="16.149999999999999" customHeight="1" x14ac:dyDescent="0.25">
      <c r="A8584" s="553">
        <v>42144</v>
      </c>
      <c r="B8584" s="555">
        <v>2475.4499999999998</v>
      </c>
    </row>
    <row r="8585" spans="1:2" ht="16.149999999999999" customHeight="1" x14ac:dyDescent="0.25">
      <c r="A8585" s="553">
        <v>42145</v>
      </c>
      <c r="B8585" s="554">
        <v>2503.37</v>
      </c>
    </row>
    <row r="8586" spans="1:2" ht="16.149999999999999" customHeight="1" x14ac:dyDescent="0.25">
      <c r="A8586" s="553">
        <v>42146</v>
      </c>
      <c r="B8586" s="555">
        <v>2489.39</v>
      </c>
    </row>
    <row r="8587" spans="1:2" ht="16.149999999999999" customHeight="1" x14ac:dyDescent="0.25">
      <c r="A8587" s="553">
        <v>42147</v>
      </c>
      <c r="B8587" s="554">
        <v>2500.2199999999998</v>
      </c>
    </row>
    <row r="8588" spans="1:2" ht="16.149999999999999" customHeight="1" x14ac:dyDescent="0.25">
      <c r="A8588" s="553">
        <v>42148</v>
      </c>
      <c r="B8588" s="555">
        <v>2500.2199999999998</v>
      </c>
    </row>
    <row r="8589" spans="1:2" ht="16.149999999999999" customHeight="1" x14ac:dyDescent="0.25">
      <c r="A8589" s="553">
        <v>42149</v>
      </c>
      <c r="B8589" s="554">
        <v>2500.2199999999998</v>
      </c>
    </row>
    <row r="8590" spans="1:2" ht="16.149999999999999" customHeight="1" x14ac:dyDescent="0.25">
      <c r="A8590" s="553">
        <v>42150</v>
      </c>
      <c r="B8590" s="555">
        <v>2500.2199999999998</v>
      </c>
    </row>
    <row r="8591" spans="1:2" ht="16.149999999999999" customHeight="1" x14ac:dyDescent="0.25">
      <c r="A8591" s="553">
        <v>42151</v>
      </c>
      <c r="B8591" s="554">
        <v>2542.5300000000002</v>
      </c>
    </row>
    <row r="8592" spans="1:2" ht="16.149999999999999" customHeight="1" x14ac:dyDescent="0.25">
      <c r="A8592" s="553">
        <v>42152</v>
      </c>
      <c r="B8592" s="555">
        <v>2548.13</v>
      </c>
    </row>
    <row r="8593" spans="1:2" ht="16.149999999999999" customHeight="1" x14ac:dyDescent="0.25">
      <c r="A8593" s="553">
        <v>42153</v>
      </c>
      <c r="B8593" s="554">
        <v>2549.9699999999998</v>
      </c>
    </row>
    <row r="8594" spans="1:2" ht="16.149999999999999" customHeight="1" x14ac:dyDescent="0.25">
      <c r="A8594" s="553">
        <v>42154</v>
      </c>
      <c r="B8594" s="555">
        <v>2533.79</v>
      </c>
    </row>
    <row r="8595" spans="1:2" ht="16.149999999999999" customHeight="1" x14ac:dyDescent="0.25">
      <c r="A8595" s="553">
        <v>42155</v>
      </c>
      <c r="B8595" s="554">
        <v>2533.79</v>
      </c>
    </row>
    <row r="8596" spans="1:2" ht="16.149999999999999" customHeight="1" x14ac:dyDescent="0.25">
      <c r="A8596" s="553">
        <v>42156</v>
      </c>
      <c r="B8596" s="555">
        <v>2533.79</v>
      </c>
    </row>
    <row r="8597" spans="1:2" ht="16.149999999999999" customHeight="1" x14ac:dyDescent="0.25">
      <c r="A8597" s="553">
        <v>42157</v>
      </c>
      <c r="B8597" s="554">
        <v>2549.29</v>
      </c>
    </row>
    <row r="8598" spans="1:2" ht="16.149999999999999" customHeight="1" x14ac:dyDescent="0.25">
      <c r="A8598" s="553">
        <v>42158</v>
      </c>
      <c r="B8598" s="555">
        <v>2554.44</v>
      </c>
    </row>
    <row r="8599" spans="1:2" ht="16.149999999999999" customHeight="1" x14ac:dyDescent="0.25">
      <c r="A8599" s="553">
        <v>42159</v>
      </c>
      <c r="B8599" s="554">
        <v>2571.92</v>
      </c>
    </row>
    <row r="8600" spans="1:2" ht="16.149999999999999" customHeight="1" x14ac:dyDescent="0.25">
      <c r="A8600" s="553">
        <v>42160</v>
      </c>
      <c r="B8600" s="555">
        <v>2588.56</v>
      </c>
    </row>
    <row r="8601" spans="1:2" ht="16.149999999999999" customHeight="1" x14ac:dyDescent="0.25">
      <c r="A8601" s="553">
        <v>42161</v>
      </c>
      <c r="B8601" s="554">
        <v>2623.66</v>
      </c>
    </row>
    <row r="8602" spans="1:2" ht="16.149999999999999" customHeight="1" x14ac:dyDescent="0.25">
      <c r="A8602" s="553">
        <v>42162</v>
      </c>
      <c r="B8602" s="555">
        <v>2623.66</v>
      </c>
    </row>
    <row r="8603" spans="1:2" ht="16.149999999999999" customHeight="1" x14ac:dyDescent="0.25">
      <c r="A8603" s="553">
        <v>42163</v>
      </c>
      <c r="B8603" s="554">
        <v>2623.66</v>
      </c>
    </row>
    <row r="8604" spans="1:2" ht="16.149999999999999" customHeight="1" x14ac:dyDescent="0.25">
      <c r="A8604" s="553">
        <v>42164</v>
      </c>
      <c r="B8604" s="555">
        <v>2623.66</v>
      </c>
    </row>
    <row r="8605" spans="1:2" ht="16.149999999999999" customHeight="1" x14ac:dyDescent="0.25">
      <c r="A8605" s="553">
        <v>42165</v>
      </c>
      <c r="B8605" s="554">
        <v>2569.17</v>
      </c>
    </row>
    <row r="8606" spans="1:2" ht="16.149999999999999" customHeight="1" x14ac:dyDescent="0.25">
      <c r="A8606" s="553">
        <v>42166</v>
      </c>
      <c r="B8606" s="555">
        <v>2523</v>
      </c>
    </row>
    <row r="8607" spans="1:2" ht="16.149999999999999" customHeight="1" x14ac:dyDescent="0.25">
      <c r="A8607" s="553">
        <v>42167</v>
      </c>
      <c r="B8607" s="554">
        <v>2538.5500000000002</v>
      </c>
    </row>
    <row r="8608" spans="1:2" ht="16.149999999999999" customHeight="1" x14ac:dyDescent="0.25">
      <c r="A8608" s="553">
        <v>42168</v>
      </c>
      <c r="B8608" s="555">
        <v>2535.91</v>
      </c>
    </row>
    <row r="8609" spans="1:2" ht="16.149999999999999" customHeight="1" x14ac:dyDescent="0.25">
      <c r="A8609" s="553">
        <v>42169</v>
      </c>
      <c r="B8609" s="554">
        <v>2535.91</v>
      </c>
    </row>
    <row r="8610" spans="1:2" ht="16.149999999999999" customHeight="1" x14ac:dyDescent="0.25">
      <c r="A8610" s="553">
        <v>42170</v>
      </c>
      <c r="B8610" s="555">
        <v>2535.91</v>
      </c>
    </row>
    <row r="8611" spans="1:2" ht="16.149999999999999" customHeight="1" x14ac:dyDescent="0.25">
      <c r="A8611" s="553">
        <v>42171</v>
      </c>
      <c r="B8611" s="554">
        <v>2535.91</v>
      </c>
    </row>
    <row r="8612" spans="1:2" ht="16.149999999999999" customHeight="1" x14ac:dyDescent="0.25">
      <c r="A8612" s="553">
        <v>42172</v>
      </c>
      <c r="B8612" s="555">
        <v>2531.7199999999998</v>
      </c>
    </row>
    <row r="8613" spans="1:2" ht="16.149999999999999" customHeight="1" x14ac:dyDescent="0.25">
      <c r="A8613" s="553">
        <v>42173</v>
      </c>
      <c r="B8613" s="554">
        <v>2550.4299999999998</v>
      </c>
    </row>
    <row r="8614" spans="1:2" ht="16.149999999999999" customHeight="1" x14ac:dyDescent="0.25">
      <c r="A8614" s="553">
        <v>42174</v>
      </c>
      <c r="B8614" s="555">
        <v>2528.85</v>
      </c>
    </row>
    <row r="8615" spans="1:2" ht="16.149999999999999" customHeight="1" x14ac:dyDescent="0.25">
      <c r="A8615" s="553">
        <v>42175</v>
      </c>
      <c r="B8615" s="554">
        <v>2548.1999999999998</v>
      </c>
    </row>
    <row r="8616" spans="1:2" ht="16.149999999999999" customHeight="1" x14ac:dyDescent="0.25">
      <c r="A8616" s="553">
        <v>42176</v>
      </c>
      <c r="B8616" s="555">
        <v>2548.1999999999998</v>
      </c>
    </row>
    <row r="8617" spans="1:2" ht="16.149999999999999" customHeight="1" x14ac:dyDescent="0.25">
      <c r="A8617" s="553">
        <v>42177</v>
      </c>
      <c r="B8617" s="554">
        <v>2548.1999999999998</v>
      </c>
    </row>
    <row r="8618" spans="1:2" ht="16.149999999999999" customHeight="1" x14ac:dyDescent="0.25">
      <c r="A8618" s="553">
        <v>42178</v>
      </c>
      <c r="B8618" s="555">
        <v>2537.6799999999998</v>
      </c>
    </row>
    <row r="8619" spans="1:2" ht="16.149999999999999" customHeight="1" x14ac:dyDescent="0.25">
      <c r="A8619" s="553">
        <v>42179</v>
      </c>
      <c r="B8619" s="554">
        <v>2550.7399999999998</v>
      </c>
    </row>
    <row r="8620" spans="1:2" ht="16.149999999999999" customHeight="1" x14ac:dyDescent="0.25">
      <c r="A8620" s="553">
        <v>42180</v>
      </c>
      <c r="B8620" s="555">
        <v>2566.66</v>
      </c>
    </row>
    <row r="8621" spans="1:2" ht="16.149999999999999" customHeight="1" x14ac:dyDescent="0.25">
      <c r="A8621" s="553">
        <v>42181</v>
      </c>
      <c r="B8621" s="554">
        <v>2556.21</v>
      </c>
    </row>
    <row r="8622" spans="1:2" ht="16.149999999999999" customHeight="1" x14ac:dyDescent="0.25">
      <c r="A8622" s="553">
        <v>42182</v>
      </c>
      <c r="B8622" s="555">
        <v>2585.11</v>
      </c>
    </row>
    <row r="8623" spans="1:2" ht="16.149999999999999" customHeight="1" x14ac:dyDescent="0.25">
      <c r="A8623" s="553">
        <v>42183</v>
      </c>
      <c r="B8623" s="554">
        <v>2585.11</v>
      </c>
    </row>
    <row r="8624" spans="1:2" ht="16.149999999999999" customHeight="1" x14ac:dyDescent="0.25">
      <c r="A8624" s="553">
        <v>42184</v>
      </c>
      <c r="B8624" s="555">
        <v>2585.11</v>
      </c>
    </row>
    <row r="8625" spans="1:2" ht="16.149999999999999" customHeight="1" x14ac:dyDescent="0.25">
      <c r="A8625" s="553">
        <v>42185</v>
      </c>
      <c r="B8625" s="554">
        <v>2585.11</v>
      </c>
    </row>
    <row r="8626" spans="1:2" ht="16.149999999999999" customHeight="1" x14ac:dyDescent="0.25">
      <c r="A8626" s="553">
        <v>42186</v>
      </c>
      <c r="B8626" s="555">
        <v>2598.6799999999998</v>
      </c>
    </row>
    <row r="8627" spans="1:2" ht="16.149999999999999" customHeight="1" x14ac:dyDescent="0.25">
      <c r="A8627" s="553">
        <v>42187</v>
      </c>
      <c r="B8627" s="554">
        <v>2626.8</v>
      </c>
    </row>
    <row r="8628" spans="1:2" ht="16.149999999999999" customHeight="1" x14ac:dyDescent="0.25">
      <c r="A8628" s="553">
        <v>42188</v>
      </c>
      <c r="B8628" s="555">
        <v>2623.91</v>
      </c>
    </row>
    <row r="8629" spans="1:2" ht="16.149999999999999" customHeight="1" x14ac:dyDescent="0.25">
      <c r="A8629" s="553">
        <v>42189</v>
      </c>
      <c r="B8629" s="554">
        <v>2642.97</v>
      </c>
    </row>
    <row r="8630" spans="1:2" ht="16.149999999999999" customHeight="1" x14ac:dyDescent="0.25">
      <c r="A8630" s="553">
        <v>42190</v>
      </c>
      <c r="B8630" s="555">
        <v>2642.97</v>
      </c>
    </row>
    <row r="8631" spans="1:2" ht="16.149999999999999" customHeight="1" x14ac:dyDescent="0.25">
      <c r="A8631" s="553">
        <v>42191</v>
      </c>
      <c r="B8631" s="554">
        <v>2642.97</v>
      </c>
    </row>
    <row r="8632" spans="1:2" ht="16.149999999999999" customHeight="1" x14ac:dyDescent="0.25">
      <c r="A8632" s="553">
        <v>42192</v>
      </c>
      <c r="B8632" s="555">
        <v>2665.41</v>
      </c>
    </row>
    <row r="8633" spans="1:2" ht="16.149999999999999" customHeight="1" x14ac:dyDescent="0.25">
      <c r="A8633" s="553">
        <v>42193</v>
      </c>
      <c r="B8633" s="554">
        <v>2690.15</v>
      </c>
    </row>
    <row r="8634" spans="1:2" ht="16.149999999999999" customHeight="1" x14ac:dyDescent="0.25">
      <c r="A8634" s="553">
        <v>42194</v>
      </c>
      <c r="B8634" s="555">
        <v>2690.79</v>
      </c>
    </row>
    <row r="8635" spans="1:2" ht="16.149999999999999" customHeight="1" x14ac:dyDescent="0.25">
      <c r="A8635" s="553">
        <v>42195</v>
      </c>
      <c r="B8635" s="554">
        <v>2670.79</v>
      </c>
    </row>
    <row r="8636" spans="1:2" ht="16.149999999999999" customHeight="1" x14ac:dyDescent="0.25">
      <c r="A8636" s="553">
        <v>42196</v>
      </c>
      <c r="B8636" s="555">
        <v>2667.37</v>
      </c>
    </row>
    <row r="8637" spans="1:2" ht="16.149999999999999" customHeight="1" x14ac:dyDescent="0.25">
      <c r="A8637" s="553">
        <v>42197</v>
      </c>
      <c r="B8637" s="554">
        <v>2667.37</v>
      </c>
    </row>
    <row r="8638" spans="1:2" ht="16.149999999999999" customHeight="1" x14ac:dyDescent="0.25">
      <c r="A8638" s="553">
        <v>42198</v>
      </c>
      <c r="B8638" s="555">
        <v>2667.37</v>
      </c>
    </row>
    <row r="8639" spans="1:2" ht="16.149999999999999" customHeight="1" x14ac:dyDescent="0.25">
      <c r="A8639" s="553">
        <v>42199</v>
      </c>
      <c r="B8639" s="554">
        <v>2693.54</v>
      </c>
    </row>
    <row r="8640" spans="1:2" ht="16.149999999999999" customHeight="1" x14ac:dyDescent="0.25">
      <c r="A8640" s="553">
        <v>42200</v>
      </c>
      <c r="B8640" s="555">
        <v>2688.2</v>
      </c>
    </row>
    <row r="8641" spans="1:2" ht="16.149999999999999" customHeight="1" x14ac:dyDescent="0.25">
      <c r="A8641" s="553">
        <v>42201</v>
      </c>
      <c r="B8641" s="554">
        <v>2713.04</v>
      </c>
    </row>
    <row r="8642" spans="1:2" ht="16.149999999999999" customHeight="1" x14ac:dyDescent="0.25">
      <c r="A8642" s="553">
        <v>42202</v>
      </c>
      <c r="B8642" s="555">
        <v>2727.23</v>
      </c>
    </row>
    <row r="8643" spans="1:2" ht="16.149999999999999" customHeight="1" x14ac:dyDescent="0.25">
      <c r="A8643" s="553">
        <v>42203</v>
      </c>
      <c r="B8643" s="554">
        <v>2751.88</v>
      </c>
    </row>
    <row r="8644" spans="1:2" ht="16.149999999999999" customHeight="1" x14ac:dyDescent="0.25">
      <c r="A8644" s="553">
        <v>42204</v>
      </c>
      <c r="B8644" s="555">
        <v>2751.88</v>
      </c>
    </row>
    <row r="8645" spans="1:2" ht="16.149999999999999" customHeight="1" x14ac:dyDescent="0.25">
      <c r="A8645" s="553">
        <v>42205</v>
      </c>
      <c r="B8645" s="554">
        <v>2751.88</v>
      </c>
    </row>
    <row r="8646" spans="1:2" ht="16.149999999999999" customHeight="1" x14ac:dyDescent="0.25">
      <c r="A8646" s="553">
        <v>42206</v>
      </c>
      <c r="B8646" s="555">
        <v>2751.88</v>
      </c>
    </row>
    <row r="8647" spans="1:2" ht="16.149999999999999" customHeight="1" x14ac:dyDescent="0.25">
      <c r="A8647" s="553">
        <v>42207</v>
      </c>
      <c r="B8647" s="554">
        <v>2765.1</v>
      </c>
    </row>
    <row r="8648" spans="1:2" ht="16.149999999999999" customHeight="1" x14ac:dyDescent="0.25">
      <c r="A8648" s="553">
        <v>42208</v>
      </c>
      <c r="B8648" s="555">
        <v>2790.26</v>
      </c>
    </row>
    <row r="8649" spans="1:2" ht="16.149999999999999" customHeight="1" x14ac:dyDescent="0.25">
      <c r="A8649" s="553">
        <v>42209</v>
      </c>
      <c r="B8649" s="554">
        <v>2807.36</v>
      </c>
    </row>
    <row r="8650" spans="1:2" ht="16.149999999999999" customHeight="1" x14ac:dyDescent="0.25">
      <c r="A8650" s="553">
        <v>42210</v>
      </c>
      <c r="B8650" s="555">
        <v>2857.46</v>
      </c>
    </row>
    <row r="8651" spans="1:2" ht="16.149999999999999" customHeight="1" x14ac:dyDescent="0.25">
      <c r="A8651" s="553">
        <v>42211</v>
      </c>
      <c r="B8651" s="554">
        <v>2857.46</v>
      </c>
    </row>
    <row r="8652" spans="1:2" ht="16.149999999999999" customHeight="1" x14ac:dyDescent="0.25">
      <c r="A8652" s="553">
        <v>42212</v>
      </c>
      <c r="B8652" s="555">
        <v>2857.46</v>
      </c>
    </row>
    <row r="8653" spans="1:2" ht="16.149999999999999" customHeight="1" x14ac:dyDescent="0.25">
      <c r="A8653" s="553">
        <v>42213</v>
      </c>
      <c r="B8653" s="554">
        <v>2854.13</v>
      </c>
    </row>
    <row r="8654" spans="1:2" ht="16.149999999999999" customHeight="1" x14ac:dyDescent="0.25">
      <c r="A8654" s="553">
        <v>42214</v>
      </c>
      <c r="B8654" s="555">
        <v>2855.44</v>
      </c>
    </row>
    <row r="8655" spans="1:2" ht="16.149999999999999" customHeight="1" x14ac:dyDescent="0.25">
      <c r="A8655" s="553">
        <v>42215</v>
      </c>
      <c r="B8655" s="554">
        <v>2855.32</v>
      </c>
    </row>
    <row r="8656" spans="1:2" ht="16.149999999999999" customHeight="1" x14ac:dyDescent="0.25">
      <c r="A8656" s="553">
        <v>42216</v>
      </c>
      <c r="B8656" s="555">
        <v>2866.04</v>
      </c>
    </row>
    <row r="8657" spans="1:2" ht="16.149999999999999" customHeight="1" x14ac:dyDescent="0.25">
      <c r="A8657" s="553">
        <v>42217</v>
      </c>
      <c r="B8657" s="554">
        <v>2862.51</v>
      </c>
    </row>
    <row r="8658" spans="1:2" ht="16.149999999999999" customHeight="1" x14ac:dyDescent="0.25">
      <c r="A8658" s="553">
        <v>42218</v>
      </c>
      <c r="B8658" s="555">
        <v>2862.51</v>
      </c>
    </row>
    <row r="8659" spans="1:2" ht="16.149999999999999" customHeight="1" x14ac:dyDescent="0.25">
      <c r="A8659" s="553">
        <v>42219</v>
      </c>
      <c r="B8659" s="554">
        <v>2862.51</v>
      </c>
    </row>
    <row r="8660" spans="1:2" ht="16.149999999999999" customHeight="1" x14ac:dyDescent="0.25">
      <c r="A8660" s="553">
        <v>42220</v>
      </c>
      <c r="B8660" s="555">
        <v>2902.98</v>
      </c>
    </row>
    <row r="8661" spans="1:2" ht="16.149999999999999" customHeight="1" x14ac:dyDescent="0.25">
      <c r="A8661" s="553">
        <v>42221</v>
      </c>
      <c r="B8661" s="554">
        <v>2906.95</v>
      </c>
    </row>
    <row r="8662" spans="1:2" ht="16.149999999999999" customHeight="1" x14ac:dyDescent="0.25">
      <c r="A8662" s="553">
        <v>42222</v>
      </c>
      <c r="B8662" s="555">
        <v>2945.97</v>
      </c>
    </row>
    <row r="8663" spans="1:2" ht="16.149999999999999" customHeight="1" x14ac:dyDescent="0.25">
      <c r="A8663" s="553">
        <v>42223</v>
      </c>
      <c r="B8663" s="554">
        <v>2955.31</v>
      </c>
    </row>
    <row r="8664" spans="1:2" ht="16.149999999999999" customHeight="1" x14ac:dyDescent="0.25">
      <c r="A8664" s="553">
        <v>42224</v>
      </c>
      <c r="B8664" s="555">
        <v>2955.31</v>
      </c>
    </row>
    <row r="8665" spans="1:2" ht="16.149999999999999" customHeight="1" x14ac:dyDescent="0.25">
      <c r="A8665" s="553">
        <v>42225</v>
      </c>
      <c r="B8665" s="554">
        <v>2955.31</v>
      </c>
    </row>
    <row r="8666" spans="1:2" ht="16.149999999999999" customHeight="1" x14ac:dyDescent="0.25">
      <c r="A8666" s="553">
        <v>42226</v>
      </c>
      <c r="B8666" s="555">
        <v>2955.31</v>
      </c>
    </row>
    <row r="8667" spans="1:2" ht="16.149999999999999" customHeight="1" x14ac:dyDescent="0.25">
      <c r="A8667" s="553">
        <v>42227</v>
      </c>
      <c r="B8667" s="554">
        <v>2913.45</v>
      </c>
    </row>
    <row r="8668" spans="1:2" ht="16.149999999999999" customHeight="1" x14ac:dyDescent="0.25">
      <c r="A8668" s="553">
        <v>42228</v>
      </c>
      <c r="B8668" s="555">
        <v>2943.97</v>
      </c>
    </row>
    <row r="8669" spans="1:2" ht="16.149999999999999" customHeight="1" x14ac:dyDescent="0.25">
      <c r="A8669" s="553">
        <v>42229</v>
      </c>
      <c r="B8669" s="554">
        <v>2937.63</v>
      </c>
    </row>
    <row r="8670" spans="1:2" ht="16.149999999999999" customHeight="1" x14ac:dyDescent="0.25">
      <c r="A8670" s="553">
        <v>42230</v>
      </c>
      <c r="B8670" s="555">
        <v>2966.12</v>
      </c>
    </row>
    <row r="8671" spans="1:2" ht="16.149999999999999" customHeight="1" x14ac:dyDescent="0.25">
      <c r="A8671" s="553">
        <v>42231</v>
      </c>
      <c r="B8671" s="554">
        <v>2983.12</v>
      </c>
    </row>
    <row r="8672" spans="1:2" ht="16.149999999999999" customHeight="1" x14ac:dyDescent="0.25">
      <c r="A8672" s="553">
        <v>42232</v>
      </c>
      <c r="B8672" s="555">
        <v>2983.12</v>
      </c>
    </row>
    <row r="8673" spans="1:2" ht="16.149999999999999" customHeight="1" x14ac:dyDescent="0.25">
      <c r="A8673" s="553">
        <v>42233</v>
      </c>
      <c r="B8673" s="554">
        <v>2983.12</v>
      </c>
    </row>
    <row r="8674" spans="1:2" ht="16.149999999999999" customHeight="1" x14ac:dyDescent="0.25">
      <c r="A8674" s="553">
        <v>42234</v>
      </c>
      <c r="B8674" s="555">
        <v>2983.12</v>
      </c>
    </row>
    <row r="8675" spans="1:2" ht="16.149999999999999" customHeight="1" x14ac:dyDescent="0.25">
      <c r="A8675" s="553">
        <v>42235</v>
      </c>
      <c r="B8675" s="554">
        <v>3003.35</v>
      </c>
    </row>
    <row r="8676" spans="1:2" ht="16.149999999999999" customHeight="1" x14ac:dyDescent="0.25">
      <c r="A8676" s="553">
        <v>42236</v>
      </c>
      <c r="B8676" s="555">
        <v>3027.2</v>
      </c>
    </row>
    <row r="8677" spans="1:2" ht="16.149999999999999" customHeight="1" x14ac:dyDescent="0.25">
      <c r="A8677" s="553">
        <v>42237</v>
      </c>
      <c r="B8677" s="554">
        <v>3053.65</v>
      </c>
    </row>
    <row r="8678" spans="1:2" ht="16.149999999999999" customHeight="1" x14ac:dyDescent="0.25">
      <c r="A8678" s="553">
        <v>42238</v>
      </c>
      <c r="B8678" s="555">
        <v>3102.6</v>
      </c>
    </row>
    <row r="8679" spans="1:2" ht="16.149999999999999" customHeight="1" x14ac:dyDescent="0.25">
      <c r="A8679" s="553">
        <v>42239</v>
      </c>
      <c r="B8679" s="554">
        <v>3102.6</v>
      </c>
    </row>
    <row r="8680" spans="1:2" ht="16.149999999999999" customHeight="1" x14ac:dyDescent="0.25">
      <c r="A8680" s="553">
        <v>42240</v>
      </c>
      <c r="B8680" s="555">
        <v>3102.6</v>
      </c>
    </row>
    <row r="8681" spans="1:2" ht="16.149999999999999" customHeight="1" x14ac:dyDescent="0.25">
      <c r="A8681" s="553">
        <v>42241</v>
      </c>
      <c r="B8681" s="554">
        <v>3208.37</v>
      </c>
    </row>
    <row r="8682" spans="1:2" ht="16.149999999999999" customHeight="1" x14ac:dyDescent="0.25">
      <c r="A8682" s="553">
        <v>42242</v>
      </c>
      <c r="B8682" s="555">
        <v>3194.24</v>
      </c>
    </row>
    <row r="8683" spans="1:2" ht="16.149999999999999" customHeight="1" x14ac:dyDescent="0.25">
      <c r="A8683" s="553">
        <v>42243</v>
      </c>
      <c r="B8683" s="554">
        <v>3238.51</v>
      </c>
    </row>
    <row r="8684" spans="1:2" ht="16.149999999999999" customHeight="1" x14ac:dyDescent="0.25">
      <c r="A8684" s="553">
        <v>42244</v>
      </c>
      <c r="B8684" s="555">
        <v>3195.47</v>
      </c>
    </row>
    <row r="8685" spans="1:2" ht="16.149999999999999" customHeight="1" x14ac:dyDescent="0.25">
      <c r="A8685" s="553">
        <v>42245</v>
      </c>
      <c r="B8685" s="554">
        <v>3101.1</v>
      </c>
    </row>
    <row r="8686" spans="1:2" ht="16.149999999999999" customHeight="1" x14ac:dyDescent="0.25">
      <c r="A8686" s="553">
        <v>42246</v>
      </c>
      <c r="B8686" s="555">
        <v>3101.1</v>
      </c>
    </row>
    <row r="8687" spans="1:2" ht="16.149999999999999" customHeight="1" x14ac:dyDescent="0.25">
      <c r="A8687" s="553">
        <v>42247</v>
      </c>
      <c r="B8687" s="554">
        <v>3101.1</v>
      </c>
    </row>
    <row r="8688" spans="1:2" ht="16.149999999999999" customHeight="1" x14ac:dyDescent="0.25">
      <c r="A8688" s="553">
        <v>42248</v>
      </c>
      <c r="B8688" s="555">
        <v>3079.97</v>
      </c>
    </row>
    <row r="8689" spans="1:2" ht="16.149999999999999" customHeight="1" x14ac:dyDescent="0.25">
      <c r="A8689" s="553">
        <v>42249</v>
      </c>
      <c r="B8689" s="554">
        <v>3093.64</v>
      </c>
    </row>
    <row r="8690" spans="1:2" ht="16.149999999999999" customHeight="1" x14ac:dyDescent="0.25">
      <c r="A8690" s="553">
        <v>42250</v>
      </c>
      <c r="B8690" s="555">
        <v>3142.34</v>
      </c>
    </row>
    <row r="8691" spans="1:2" ht="16.149999999999999" customHeight="1" x14ac:dyDescent="0.25">
      <c r="A8691" s="553">
        <v>42251</v>
      </c>
      <c r="B8691" s="554">
        <v>3119.93</v>
      </c>
    </row>
    <row r="8692" spans="1:2" ht="16.149999999999999" customHeight="1" x14ac:dyDescent="0.25">
      <c r="A8692" s="553">
        <v>42252</v>
      </c>
      <c r="B8692" s="555">
        <v>3113.55</v>
      </c>
    </row>
    <row r="8693" spans="1:2" ht="16.149999999999999" customHeight="1" x14ac:dyDescent="0.25">
      <c r="A8693" s="553">
        <v>42253</v>
      </c>
      <c r="B8693" s="554">
        <v>3113.55</v>
      </c>
    </row>
    <row r="8694" spans="1:2" ht="16.149999999999999" customHeight="1" x14ac:dyDescent="0.25">
      <c r="A8694" s="553">
        <v>42254</v>
      </c>
      <c r="B8694" s="555">
        <v>3113.55</v>
      </c>
    </row>
    <row r="8695" spans="1:2" ht="16.149999999999999" customHeight="1" x14ac:dyDescent="0.25">
      <c r="A8695" s="553">
        <v>42255</v>
      </c>
      <c r="B8695" s="554">
        <v>3113.55</v>
      </c>
    </row>
    <row r="8696" spans="1:2" ht="16.149999999999999" customHeight="1" x14ac:dyDescent="0.25">
      <c r="A8696" s="553">
        <v>42256</v>
      </c>
      <c r="B8696" s="555">
        <v>3138.46</v>
      </c>
    </row>
    <row r="8697" spans="1:2" ht="16.149999999999999" customHeight="1" x14ac:dyDescent="0.25">
      <c r="A8697" s="553">
        <v>42257</v>
      </c>
      <c r="B8697" s="554">
        <v>3105.4</v>
      </c>
    </row>
    <row r="8698" spans="1:2" ht="16.149999999999999" customHeight="1" x14ac:dyDescent="0.25">
      <c r="A8698" s="553">
        <v>42258</v>
      </c>
      <c r="B8698" s="555">
        <v>3080.57</v>
      </c>
    </row>
    <row r="8699" spans="1:2" ht="16.149999999999999" customHeight="1" x14ac:dyDescent="0.25">
      <c r="A8699" s="553">
        <v>42259</v>
      </c>
      <c r="B8699" s="554">
        <v>3012.96</v>
      </c>
    </row>
    <row r="8700" spans="1:2" ht="16.149999999999999" customHeight="1" x14ac:dyDescent="0.25">
      <c r="A8700" s="553">
        <v>42260</v>
      </c>
      <c r="B8700" s="555">
        <v>3012.96</v>
      </c>
    </row>
    <row r="8701" spans="1:2" ht="16.149999999999999" customHeight="1" x14ac:dyDescent="0.25">
      <c r="A8701" s="553">
        <v>42261</v>
      </c>
      <c r="B8701" s="554">
        <v>3012.96</v>
      </c>
    </row>
    <row r="8702" spans="1:2" ht="16.149999999999999" customHeight="1" x14ac:dyDescent="0.25">
      <c r="A8702" s="553">
        <v>42262</v>
      </c>
      <c r="B8702" s="555">
        <v>3032.59</v>
      </c>
    </row>
    <row r="8703" spans="1:2" ht="16.149999999999999" customHeight="1" x14ac:dyDescent="0.25">
      <c r="A8703" s="553">
        <v>42263</v>
      </c>
      <c r="B8703" s="554">
        <v>3025.28</v>
      </c>
    </row>
    <row r="8704" spans="1:2" ht="16.149999999999999" customHeight="1" x14ac:dyDescent="0.25">
      <c r="A8704" s="553">
        <v>42264</v>
      </c>
      <c r="B8704" s="555">
        <v>2989.04</v>
      </c>
    </row>
    <row r="8705" spans="1:2" ht="16.149999999999999" customHeight="1" x14ac:dyDescent="0.25">
      <c r="A8705" s="553">
        <v>42265</v>
      </c>
      <c r="B8705" s="554">
        <v>2975.13</v>
      </c>
    </row>
    <row r="8706" spans="1:2" ht="16.149999999999999" customHeight="1" x14ac:dyDescent="0.25">
      <c r="A8706" s="553">
        <v>42266</v>
      </c>
      <c r="B8706" s="555">
        <v>2984.9</v>
      </c>
    </row>
    <row r="8707" spans="1:2" ht="16.149999999999999" customHeight="1" x14ac:dyDescent="0.25">
      <c r="A8707" s="553">
        <v>42267</v>
      </c>
      <c r="B8707" s="554">
        <v>2984.9</v>
      </c>
    </row>
    <row r="8708" spans="1:2" ht="16.149999999999999" customHeight="1" x14ac:dyDescent="0.25">
      <c r="A8708" s="553">
        <v>42268</v>
      </c>
      <c r="B8708" s="555">
        <v>2984.9</v>
      </c>
    </row>
    <row r="8709" spans="1:2" ht="16.149999999999999" customHeight="1" x14ac:dyDescent="0.25">
      <c r="A8709" s="553">
        <v>42269</v>
      </c>
      <c r="B8709" s="554">
        <v>3001.68</v>
      </c>
    </row>
    <row r="8710" spans="1:2" ht="16.149999999999999" customHeight="1" x14ac:dyDescent="0.25">
      <c r="A8710" s="553">
        <v>42270</v>
      </c>
      <c r="B8710" s="555">
        <v>3065.74</v>
      </c>
    </row>
    <row r="8711" spans="1:2" ht="16.149999999999999" customHeight="1" x14ac:dyDescent="0.25">
      <c r="A8711" s="553">
        <v>42271</v>
      </c>
      <c r="B8711" s="554">
        <v>3099.28</v>
      </c>
    </row>
    <row r="8712" spans="1:2" ht="16.149999999999999" customHeight="1" x14ac:dyDescent="0.25">
      <c r="A8712" s="553">
        <v>42272</v>
      </c>
      <c r="B8712" s="555">
        <v>3135.17</v>
      </c>
    </row>
    <row r="8713" spans="1:2" ht="16.149999999999999" customHeight="1" x14ac:dyDescent="0.25">
      <c r="A8713" s="553">
        <v>42273</v>
      </c>
      <c r="B8713" s="554">
        <v>3080.44</v>
      </c>
    </row>
    <row r="8714" spans="1:2" ht="16.149999999999999" customHeight="1" x14ac:dyDescent="0.25">
      <c r="A8714" s="553">
        <v>42274</v>
      </c>
      <c r="B8714" s="555">
        <v>3080.44</v>
      </c>
    </row>
    <row r="8715" spans="1:2" ht="16.149999999999999" customHeight="1" x14ac:dyDescent="0.25">
      <c r="A8715" s="553">
        <v>42275</v>
      </c>
      <c r="B8715" s="554">
        <v>3080.44</v>
      </c>
    </row>
    <row r="8716" spans="1:2" ht="16.149999999999999" customHeight="1" x14ac:dyDescent="0.25">
      <c r="A8716" s="553">
        <v>42276</v>
      </c>
      <c r="B8716" s="555">
        <v>3096.98</v>
      </c>
    </row>
    <row r="8717" spans="1:2" ht="16.149999999999999" customHeight="1" x14ac:dyDescent="0.25">
      <c r="A8717" s="553">
        <v>42277</v>
      </c>
      <c r="B8717" s="554">
        <v>3121.94</v>
      </c>
    </row>
    <row r="8718" spans="1:2" ht="16.149999999999999" customHeight="1" x14ac:dyDescent="0.25">
      <c r="A8718" s="553">
        <v>42278</v>
      </c>
      <c r="B8718" s="555">
        <v>3086.75</v>
      </c>
    </row>
    <row r="8719" spans="1:2" ht="16.149999999999999" customHeight="1" x14ac:dyDescent="0.25">
      <c r="A8719" s="553">
        <v>42279</v>
      </c>
      <c r="B8719" s="554">
        <v>3061.85</v>
      </c>
    </row>
    <row r="8720" spans="1:2" ht="16.149999999999999" customHeight="1" x14ac:dyDescent="0.25">
      <c r="A8720" s="553">
        <v>42280</v>
      </c>
      <c r="B8720" s="555">
        <v>3034.9</v>
      </c>
    </row>
    <row r="8721" spans="1:2" ht="16.149999999999999" customHeight="1" x14ac:dyDescent="0.25">
      <c r="A8721" s="553">
        <v>42281</v>
      </c>
      <c r="B8721" s="554">
        <v>3034.9</v>
      </c>
    </row>
    <row r="8722" spans="1:2" ht="16.149999999999999" customHeight="1" x14ac:dyDescent="0.25">
      <c r="A8722" s="553">
        <v>42282</v>
      </c>
      <c r="B8722" s="555">
        <v>3034.9</v>
      </c>
    </row>
    <row r="8723" spans="1:2" ht="16.149999999999999" customHeight="1" x14ac:dyDescent="0.25">
      <c r="A8723" s="553">
        <v>42283</v>
      </c>
      <c r="B8723" s="554">
        <v>2971.15</v>
      </c>
    </row>
    <row r="8724" spans="1:2" ht="16.149999999999999" customHeight="1" x14ac:dyDescent="0.25">
      <c r="A8724" s="553">
        <v>42284</v>
      </c>
      <c r="B8724" s="555">
        <v>2913.74</v>
      </c>
    </row>
    <row r="8725" spans="1:2" ht="16.149999999999999" customHeight="1" x14ac:dyDescent="0.25">
      <c r="A8725" s="553">
        <v>42285</v>
      </c>
      <c r="B8725" s="554">
        <v>2891.91</v>
      </c>
    </row>
    <row r="8726" spans="1:2" ht="16.149999999999999" customHeight="1" x14ac:dyDescent="0.25">
      <c r="A8726" s="553">
        <v>42286</v>
      </c>
      <c r="B8726" s="555">
        <v>2887.21</v>
      </c>
    </row>
    <row r="8727" spans="1:2" ht="16.149999999999999" customHeight="1" x14ac:dyDescent="0.25">
      <c r="A8727" s="553">
        <v>42287</v>
      </c>
      <c r="B8727" s="554">
        <v>2855.74</v>
      </c>
    </row>
    <row r="8728" spans="1:2" ht="16.149999999999999" customHeight="1" x14ac:dyDescent="0.25">
      <c r="A8728" s="553">
        <v>42288</v>
      </c>
      <c r="B8728" s="555">
        <v>2855.74</v>
      </c>
    </row>
    <row r="8729" spans="1:2" ht="16.149999999999999" customHeight="1" x14ac:dyDescent="0.25">
      <c r="A8729" s="553">
        <v>42289</v>
      </c>
      <c r="B8729" s="554">
        <v>2855.74</v>
      </c>
    </row>
    <row r="8730" spans="1:2" ht="16.149999999999999" customHeight="1" x14ac:dyDescent="0.25">
      <c r="A8730" s="553">
        <v>42290</v>
      </c>
      <c r="B8730" s="555">
        <v>2855.74</v>
      </c>
    </row>
    <row r="8731" spans="1:2" ht="16.149999999999999" customHeight="1" x14ac:dyDescent="0.25">
      <c r="A8731" s="553">
        <v>42291</v>
      </c>
      <c r="B8731" s="554">
        <v>2910.7</v>
      </c>
    </row>
    <row r="8732" spans="1:2" ht="16.149999999999999" customHeight="1" x14ac:dyDescent="0.25">
      <c r="A8732" s="553">
        <v>42292</v>
      </c>
      <c r="B8732" s="555">
        <v>2928.69</v>
      </c>
    </row>
    <row r="8733" spans="1:2" ht="16.149999999999999" customHeight="1" x14ac:dyDescent="0.25">
      <c r="A8733" s="553">
        <v>42293</v>
      </c>
      <c r="B8733" s="554">
        <v>2908.87</v>
      </c>
    </row>
    <row r="8734" spans="1:2" ht="16.149999999999999" customHeight="1" x14ac:dyDescent="0.25">
      <c r="A8734" s="553">
        <v>42294</v>
      </c>
      <c r="B8734" s="555">
        <v>2879.89</v>
      </c>
    </row>
    <row r="8735" spans="1:2" ht="16.149999999999999" customHeight="1" x14ac:dyDescent="0.25">
      <c r="A8735" s="553">
        <v>42295</v>
      </c>
      <c r="B8735" s="554">
        <v>2879.89</v>
      </c>
    </row>
    <row r="8736" spans="1:2" ht="16.149999999999999" customHeight="1" x14ac:dyDescent="0.25">
      <c r="A8736" s="553">
        <v>42296</v>
      </c>
      <c r="B8736" s="555">
        <v>2879.89</v>
      </c>
    </row>
    <row r="8737" spans="1:2" ht="16.149999999999999" customHeight="1" x14ac:dyDescent="0.25">
      <c r="A8737" s="553">
        <v>42297</v>
      </c>
      <c r="B8737" s="554">
        <v>2912.99</v>
      </c>
    </row>
    <row r="8738" spans="1:2" ht="16.149999999999999" customHeight="1" x14ac:dyDescent="0.25">
      <c r="A8738" s="553">
        <v>42298</v>
      </c>
      <c r="B8738" s="555">
        <v>2929.19</v>
      </c>
    </row>
    <row r="8739" spans="1:2" ht="16.149999999999999" customHeight="1" x14ac:dyDescent="0.25">
      <c r="A8739" s="553">
        <v>42299</v>
      </c>
      <c r="B8739" s="554">
        <v>2966.68</v>
      </c>
    </row>
    <row r="8740" spans="1:2" ht="16.149999999999999" customHeight="1" x14ac:dyDescent="0.25">
      <c r="A8740" s="553">
        <v>42300</v>
      </c>
      <c r="B8740" s="555">
        <v>2925.36</v>
      </c>
    </row>
    <row r="8741" spans="1:2" ht="16.149999999999999" customHeight="1" x14ac:dyDescent="0.25">
      <c r="A8741" s="553">
        <v>42301</v>
      </c>
      <c r="B8741" s="554">
        <v>2912.08</v>
      </c>
    </row>
    <row r="8742" spans="1:2" ht="16.149999999999999" customHeight="1" x14ac:dyDescent="0.25">
      <c r="A8742" s="553">
        <v>42302</v>
      </c>
      <c r="B8742" s="555">
        <v>2912.08</v>
      </c>
    </row>
    <row r="8743" spans="1:2" ht="16.149999999999999" customHeight="1" x14ac:dyDescent="0.25">
      <c r="A8743" s="553">
        <v>42303</v>
      </c>
      <c r="B8743" s="554">
        <v>2912.08</v>
      </c>
    </row>
    <row r="8744" spans="1:2" ht="16.149999999999999" customHeight="1" x14ac:dyDescent="0.25">
      <c r="A8744" s="553">
        <v>42304</v>
      </c>
      <c r="B8744" s="555">
        <v>2918.21</v>
      </c>
    </row>
    <row r="8745" spans="1:2" ht="16.149999999999999" customHeight="1" x14ac:dyDescent="0.25">
      <c r="A8745" s="553">
        <v>42305</v>
      </c>
      <c r="B8745" s="554">
        <v>2950.87</v>
      </c>
    </row>
    <row r="8746" spans="1:2" ht="16.149999999999999" customHeight="1" x14ac:dyDescent="0.25">
      <c r="A8746" s="553">
        <v>42306</v>
      </c>
      <c r="B8746" s="555">
        <v>2926.75</v>
      </c>
    </row>
    <row r="8747" spans="1:2" ht="16.149999999999999" customHeight="1" x14ac:dyDescent="0.25">
      <c r="A8747" s="553">
        <v>42307</v>
      </c>
      <c r="B8747" s="554">
        <v>2921.32</v>
      </c>
    </row>
    <row r="8748" spans="1:2" ht="16.149999999999999" customHeight="1" x14ac:dyDescent="0.25">
      <c r="A8748" s="553">
        <v>42308</v>
      </c>
      <c r="B8748" s="555">
        <v>2897.83</v>
      </c>
    </row>
    <row r="8749" spans="1:2" ht="16.149999999999999" customHeight="1" x14ac:dyDescent="0.25">
      <c r="A8749" s="553">
        <v>42309</v>
      </c>
      <c r="B8749" s="554">
        <v>2897.83</v>
      </c>
    </row>
    <row r="8750" spans="1:2" ht="16.149999999999999" customHeight="1" x14ac:dyDescent="0.25">
      <c r="A8750" s="553">
        <v>42310</v>
      </c>
      <c r="B8750" s="555">
        <v>2897.83</v>
      </c>
    </row>
    <row r="8751" spans="1:2" ht="16.149999999999999" customHeight="1" x14ac:dyDescent="0.25">
      <c r="A8751" s="553">
        <v>42311</v>
      </c>
      <c r="B8751" s="554">
        <v>2897.83</v>
      </c>
    </row>
    <row r="8752" spans="1:2" ht="16.149999999999999" customHeight="1" x14ac:dyDescent="0.25">
      <c r="A8752" s="553">
        <v>42312</v>
      </c>
      <c r="B8752" s="555">
        <v>2825.25</v>
      </c>
    </row>
    <row r="8753" spans="1:2" ht="16.149999999999999" customHeight="1" x14ac:dyDescent="0.25">
      <c r="A8753" s="553">
        <v>42313</v>
      </c>
      <c r="B8753" s="554">
        <v>2819.63</v>
      </c>
    </row>
    <row r="8754" spans="1:2" ht="16.149999999999999" customHeight="1" x14ac:dyDescent="0.25">
      <c r="A8754" s="553">
        <v>42314</v>
      </c>
      <c r="B8754" s="555">
        <v>2853.32</v>
      </c>
    </row>
    <row r="8755" spans="1:2" ht="16.149999999999999" customHeight="1" x14ac:dyDescent="0.25">
      <c r="A8755" s="553">
        <v>42315</v>
      </c>
      <c r="B8755" s="554">
        <v>2896.19</v>
      </c>
    </row>
    <row r="8756" spans="1:2" ht="16.149999999999999" customHeight="1" x14ac:dyDescent="0.25">
      <c r="A8756" s="553">
        <v>42316</v>
      </c>
      <c r="B8756" s="555">
        <v>2896.19</v>
      </c>
    </row>
    <row r="8757" spans="1:2" ht="16.149999999999999" customHeight="1" x14ac:dyDescent="0.25">
      <c r="A8757" s="553">
        <v>42317</v>
      </c>
      <c r="B8757" s="554">
        <v>2896.19</v>
      </c>
    </row>
    <row r="8758" spans="1:2" ht="16.149999999999999" customHeight="1" x14ac:dyDescent="0.25">
      <c r="A8758" s="553">
        <v>42318</v>
      </c>
      <c r="B8758" s="555">
        <v>2921.15</v>
      </c>
    </row>
    <row r="8759" spans="1:2" ht="16.149999999999999" customHeight="1" x14ac:dyDescent="0.25">
      <c r="A8759" s="553">
        <v>42319</v>
      </c>
      <c r="B8759" s="554">
        <v>2935.86</v>
      </c>
    </row>
    <row r="8760" spans="1:2" ht="16.149999999999999" customHeight="1" x14ac:dyDescent="0.25">
      <c r="A8760" s="553">
        <v>42320</v>
      </c>
      <c r="B8760" s="555">
        <v>2935.86</v>
      </c>
    </row>
    <row r="8761" spans="1:2" ht="16.149999999999999" customHeight="1" x14ac:dyDescent="0.25">
      <c r="A8761" s="553">
        <v>42321</v>
      </c>
      <c r="B8761" s="554">
        <v>3009.36</v>
      </c>
    </row>
    <row r="8762" spans="1:2" ht="16.149999999999999" customHeight="1" x14ac:dyDescent="0.25">
      <c r="A8762" s="553">
        <v>42322</v>
      </c>
      <c r="B8762" s="555">
        <v>3073.23</v>
      </c>
    </row>
    <row r="8763" spans="1:2" ht="16.149999999999999" customHeight="1" x14ac:dyDescent="0.25">
      <c r="A8763" s="553">
        <v>42323</v>
      </c>
      <c r="B8763" s="554">
        <v>3073.23</v>
      </c>
    </row>
    <row r="8764" spans="1:2" ht="16.149999999999999" customHeight="1" x14ac:dyDescent="0.25">
      <c r="A8764" s="553">
        <v>42324</v>
      </c>
      <c r="B8764" s="555">
        <v>3073.23</v>
      </c>
    </row>
    <row r="8765" spans="1:2" ht="16.149999999999999" customHeight="1" x14ac:dyDescent="0.25">
      <c r="A8765" s="553">
        <v>42325</v>
      </c>
      <c r="B8765" s="554">
        <v>3073.23</v>
      </c>
    </row>
    <row r="8766" spans="1:2" ht="16.149999999999999" customHeight="1" x14ac:dyDescent="0.25">
      <c r="A8766" s="553">
        <v>42326</v>
      </c>
      <c r="B8766" s="555">
        <v>3069.24</v>
      </c>
    </row>
    <row r="8767" spans="1:2" ht="16.149999999999999" customHeight="1" x14ac:dyDescent="0.25">
      <c r="A8767" s="553">
        <v>42327</v>
      </c>
      <c r="B8767" s="554">
        <v>3108.7</v>
      </c>
    </row>
    <row r="8768" spans="1:2" ht="16.149999999999999" customHeight="1" x14ac:dyDescent="0.25">
      <c r="A8768" s="553">
        <v>42328</v>
      </c>
      <c r="B8768" s="555">
        <v>3082.04</v>
      </c>
    </row>
    <row r="8769" spans="1:2" ht="16.149999999999999" customHeight="1" x14ac:dyDescent="0.25">
      <c r="A8769" s="553">
        <v>42329</v>
      </c>
      <c r="B8769" s="554">
        <v>3047.31</v>
      </c>
    </row>
    <row r="8770" spans="1:2" ht="16.149999999999999" customHeight="1" x14ac:dyDescent="0.25">
      <c r="A8770" s="553">
        <v>42330</v>
      </c>
      <c r="B8770" s="555">
        <v>3047.31</v>
      </c>
    </row>
    <row r="8771" spans="1:2" ht="16.149999999999999" customHeight="1" x14ac:dyDescent="0.25">
      <c r="A8771" s="553">
        <v>42331</v>
      </c>
      <c r="B8771" s="554">
        <v>3047.31</v>
      </c>
    </row>
    <row r="8772" spans="1:2" ht="16.149999999999999" customHeight="1" x14ac:dyDescent="0.25">
      <c r="A8772" s="553">
        <v>42332</v>
      </c>
      <c r="B8772" s="555">
        <v>3086.82</v>
      </c>
    </row>
    <row r="8773" spans="1:2" ht="16.149999999999999" customHeight="1" x14ac:dyDescent="0.25">
      <c r="A8773" s="553">
        <v>42333</v>
      </c>
      <c r="B8773" s="554">
        <v>3074.35</v>
      </c>
    </row>
    <row r="8774" spans="1:2" ht="16.149999999999999" customHeight="1" x14ac:dyDescent="0.25">
      <c r="A8774" s="553">
        <v>42334</v>
      </c>
      <c r="B8774" s="555">
        <v>3099.75</v>
      </c>
    </row>
    <row r="8775" spans="1:2" ht="16.149999999999999" customHeight="1" x14ac:dyDescent="0.25">
      <c r="A8775" s="553">
        <v>42335</v>
      </c>
      <c r="B8775" s="554">
        <v>3099.75</v>
      </c>
    </row>
    <row r="8776" spans="1:2" ht="16.149999999999999" customHeight="1" x14ac:dyDescent="0.25">
      <c r="A8776" s="553">
        <v>42336</v>
      </c>
      <c r="B8776" s="555">
        <v>3101.1</v>
      </c>
    </row>
    <row r="8777" spans="1:2" ht="16.149999999999999" customHeight="1" x14ac:dyDescent="0.25">
      <c r="A8777" s="553">
        <v>42337</v>
      </c>
      <c r="B8777" s="554">
        <v>3101.1</v>
      </c>
    </row>
    <row r="8778" spans="1:2" ht="16.149999999999999" customHeight="1" x14ac:dyDescent="0.25">
      <c r="A8778" s="553">
        <v>42338</v>
      </c>
      <c r="B8778" s="555">
        <v>3101.1</v>
      </c>
    </row>
    <row r="8779" spans="1:2" ht="16.149999999999999" customHeight="1" x14ac:dyDescent="0.25">
      <c r="A8779" s="553">
        <v>42339</v>
      </c>
      <c r="B8779" s="554">
        <v>3142.11</v>
      </c>
    </row>
    <row r="8780" spans="1:2" ht="16.149999999999999" customHeight="1" x14ac:dyDescent="0.25">
      <c r="A8780" s="553">
        <v>42340</v>
      </c>
      <c r="B8780" s="555">
        <v>3131.95</v>
      </c>
    </row>
    <row r="8781" spans="1:2" ht="16.149999999999999" customHeight="1" x14ac:dyDescent="0.25">
      <c r="A8781" s="553">
        <v>42341</v>
      </c>
      <c r="B8781" s="554">
        <v>3166.67</v>
      </c>
    </row>
    <row r="8782" spans="1:2" ht="16.149999999999999" customHeight="1" x14ac:dyDescent="0.25">
      <c r="A8782" s="553">
        <v>42342</v>
      </c>
      <c r="B8782" s="555">
        <v>3149.12</v>
      </c>
    </row>
    <row r="8783" spans="1:2" ht="16.149999999999999" customHeight="1" x14ac:dyDescent="0.25">
      <c r="A8783" s="553">
        <v>42343</v>
      </c>
      <c r="B8783" s="554">
        <v>3179.22</v>
      </c>
    </row>
    <row r="8784" spans="1:2" ht="16.149999999999999" customHeight="1" x14ac:dyDescent="0.25">
      <c r="A8784" s="553">
        <v>42344</v>
      </c>
      <c r="B8784" s="555">
        <v>3179.22</v>
      </c>
    </row>
    <row r="8785" spans="1:2" ht="16.149999999999999" customHeight="1" x14ac:dyDescent="0.25">
      <c r="A8785" s="553">
        <v>42345</v>
      </c>
      <c r="B8785" s="554">
        <v>3179.22</v>
      </c>
    </row>
    <row r="8786" spans="1:2" ht="16.149999999999999" customHeight="1" x14ac:dyDescent="0.25">
      <c r="A8786" s="553">
        <v>42346</v>
      </c>
      <c r="B8786" s="555">
        <v>3287.03</v>
      </c>
    </row>
    <row r="8787" spans="1:2" ht="16.149999999999999" customHeight="1" x14ac:dyDescent="0.25">
      <c r="A8787" s="553">
        <v>42347</v>
      </c>
      <c r="B8787" s="554">
        <v>3287.03</v>
      </c>
    </row>
    <row r="8788" spans="1:2" ht="16.149999999999999" customHeight="1" x14ac:dyDescent="0.25">
      <c r="A8788" s="553">
        <v>42348</v>
      </c>
      <c r="B8788" s="555">
        <v>3294.02</v>
      </c>
    </row>
    <row r="8789" spans="1:2" ht="16.149999999999999" customHeight="1" x14ac:dyDescent="0.25">
      <c r="A8789" s="553">
        <v>42349</v>
      </c>
      <c r="B8789" s="554">
        <v>3259.56</v>
      </c>
    </row>
    <row r="8790" spans="1:2" ht="16.149999999999999" customHeight="1" x14ac:dyDescent="0.25">
      <c r="A8790" s="553">
        <v>42350</v>
      </c>
      <c r="B8790" s="555">
        <v>3299.36</v>
      </c>
    </row>
    <row r="8791" spans="1:2" ht="16.149999999999999" customHeight="1" x14ac:dyDescent="0.25">
      <c r="A8791" s="553">
        <v>42351</v>
      </c>
      <c r="B8791" s="554">
        <v>3299.36</v>
      </c>
    </row>
    <row r="8792" spans="1:2" ht="16.149999999999999" customHeight="1" x14ac:dyDescent="0.25">
      <c r="A8792" s="553">
        <v>42352</v>
      </c>
      <c r="B8792" s="555">
        <v>3299.36</v>
      </c>
    </row>
    <row r="8793" spans="1:2" ht="16.149999999999999" customHeight="1" x14ac:dyDescent="0.25">
      <c r="A8793" s="553">
        <v>42353</v>
      </c>
      <c r="B8793" s="554">
        <v>3356</v>
      </c>
    </row>
    <row r="8794" spans="1:2" ht="16.149999999999999" customHeight="1" x14ac:dyDescent="0.25">
      <c r="A8794" s="553">
        <v>42354</v>
      </c>
      <c r="B8794" s="555">
        <v>3328.08</v>
      </c>
    </row>
    <row r="8795" spans="1:2" ht="16.149999999999999" customHeight="1" x14ac:dyDescent="0.25">
      <c r="A8795" s="553">
        <v>42355</v>
      </c>
      <c r="B8795" s="554">
        <v>3317.72</v>
      </c>
    </row>
    <row r="8796" spans="1:2" ht="16.149999999999999" customHeight="1" x14ac:dyDescent="0.25">
      <c r="A8796" s="553">
        <v>42356</v>
      </c>
      <c r="B8796" s="555">
        <v>3333.37</v>
      </c>
    </row>
    <row r="8797" spans="1:2" ht="16.149999999999999" customHeight="1" x14ac:dyDescent="0.25">
      <c r="A8797" s="553">
        <v>42357</v>
      </c>
      <c r="B8797" s="554">
        <v>3337.68</v>
      </c>
    </row>
    <row r="8798" spans="1:2" ht="16.149999999999999" customHeight="1" x14ac:dyDescent="0.25">
      <c r="A8798" s="553">
        <v>42358</v>
      </c>
      <c r="B8798" s="555">
        <v>3337.68</v>
      </c>
    </row>
    <row r="8799" spans="1:2" ht="16.149999999999999" customHeight="1" x14ac:dyDescent="0.25">
      <c r="A8799" s="553">
        <v>42359</v>
      </c>
      <c r="B8799" s="554">
        <v>3337.68</v>
      </c>
    </row>
    <row r="8800" spans="1:2" ht="16.149999999999999" customHeight="1" x14ac:dyDescent="0.25">
      <c r="A8800" s="553">
        <v>42360</v>
      </c>
      <c r="B8800" s="555">
        <v>3332.7</v>
      </c>
    </row>
    <row r="8801" spans="1:2" ht="16.149999999999999" customHeight="1" x14ac:dyDescent="0.25">
      <c r="A8801" s="553">
        <v>42361</v>
      </c>
      <c r="B8801" s="554">
        <v>3307.24</v>
      </c>
    </row>
    <row r="8802" spans="1:2" ht="16.149999999999999" customHeight="1" x14ac:dyDescent="0.25">
      <c r="A8802" s="553">
        <v>42362</v>
      </c>
      <c r="B8802" s="555">
        <v>3255.19</v>
      </c>
    </row>
    <row r="8803" spans="1:2" ht="16.149999999999999" customHeight="1" x14ac:dyDescent="0.25">
      <c r="A8803" s="553">
        <v>42363</v>
      </c>
      <c r="B8803" s="554">
        <v>3172.03</v>
      </c>
    </row>
    <row r="8804" spans="1:2" ht="16.149999999999999" customHeight="1" x14ac:dyDescent="0.25">
      <c r="A8804" s="553">
        <v>42364</v>
      </c>
      <c r="B8804" s="555">
        <v>3172.03</v>
      </c>
    </row>
    <row r="8805" spans="1:2" ht="16.149999999999999" customHeight="1" x14ac:dyDescent="0.25">
      <c r="A8805" s="553">
        <v>42365</v>
      </c>
      <c r="B8805" s="554">
        <v>3172.03</v>
      </c>
    </row>
    <row r="8806" spans="1:2" ht="16.149999999999999" customHeight="1" x14ac:dyDescent="0.25">
      <c r="A8806" s="553">
        <v>42366</v>
      </c>
      <c r="B8806" s="555">
        <v>3172.03</v>
      </c>
    </row>
    <row r="8807" spans="1:2" ht="16.149999999999999" customHeight="1" x14ac:dyDescent="0.25">
      <c r="A8807" s="553">
        <v>42367</v>
      </c>
      <c r="B8807" s="554">
        <v>3180.87</v>
      </c>
    </row>
    <row r="8808" spans="1:2" ht="16.149999999999999" customHeight="1" x14ac:dyDescent="0.25">
      <c r="A8808" s="553">
        <v>42368</v>
      </c>
      <c r="B8808" s="555">
        <v>3155.22</v>
      </c>
    </row>
    <row r="8809" spans="1:2" ht="16.149999999999999" customHeight="1" x14ac:dyDescent="0.25">
      <c r="A8809" s="553">
        <v>42369</v>
      </c>
      <c r="B8809" s="554">
        <v>3149.47</v>
      </c>
    </row>
    <row r="8810" spans="1:2" ht="16.149999999999999" customHeight="1" x14ac:dyDescent="0.25">
      <c r="A8810" s="553">
        <v>42370</v>
      </c>
      <c r="B8810" s="555">
        <v>3149.47</v>
      </c>
    </row>
    <row r="8811" spans="1:2" ht="16.149999999999999" customHeight="1" x14ac:dyDescent="0.25">
      <c r="A8811" s="553">
        <v>42371</v>
      </c>
      <c r="B8811" s="554">
        <v>3149.47</v>
      </c>
    </row>
    <row r="8812" spans="1:2" ht="16.149999999999999" customHeight="1" x14ac:dyDescent="0.25">
      <c r="A8812" s="553">
        <v>42372</v>
      </c>
      <c r="B8812" s="555">
        <v>3149.47</v>
      </c>
    </row>
    <row r="8813" spans="1:2" ht="16.149999999999999" customHeight="1" x14ac:dyDescent="0.25">
      <c r="A8813" s="553">
        <v>42373</v>
      </c>
      <c r="B8813" s="554">
        <v>3149.47</v>
      </c>
    </row>
    <row r="8814" spans="1:2" ht="16.149999999999999" customHeight="1" x14ac:dyDescent="0.25">
      <c r="A8814" s="553">
        <v>42374</v>
      </c>
      <c r="B8814" s="555">
        <v>3213.24</v>
      </c>
    </row>
    <row r="8815" spans="1:2" ht="16.149999999999999" customHeight="1" x14ac:dyDescent="0.25">
      <c r="A8815" s="553">
        <v>42375</v>
      </c>
      <c r="B8815" s="554">
        <v>3203.86</v>
      </c>
    </row>
    <row r="8816" spans="1:2" ht="16.149999999999999" customHeight="1" x14ac:dyDescent="0.25">
      <c r="A8816" s="553">
        <v>42376</v>
      </c>
      <c r="B8816" s="555">
        <v>3250.69</v>
      </c>
    </row>
    <row r="8817" spans="1:2" ht="16.149999999999999" customHeight="1" x14ac:dyDescent="0.25">
      <c r="A8817" s="553">
        <v>42377</v>
      </c>
      <c r="B8817" s="554">
        <v>3287.28</v>
      </c>
    </row>
    <row r="8818" spans="1:2" ht="16.149999999999999" customHeight="1" x14ac:dyDescent="0.25">
      <c r="A8818" s="553">
        <v>42378</v>
      </c>
      <c r="B8818" s="555">
        <v>3268.37</v>
      </c>
    </row>
    <row r="8819" spans="1:2" ht="16.149999999999999" customHeight="1" x14ac:dyDescent="0.25">
      <c r="A8819" s="553">
        <v>42379</v>
      </c>
      <c r="B8819" s="554">
        <v>3268.37</v>
      </c>
    </row>
    <row r="8820" spans="1:2" ht="16.149999999999999" customHeight="1" x14ac:dyDescent="0.25">
      <c r="A8820" s="553">
        <v>42380</v>
      </c>
      <c r="B8820" s="555">
        <v>3268.37</v>
      </c>
    </row>
    <row r="8821" spans="1:2" ht="16.149999999999999" customHeight="1" x14ac:dyDescent="0.25">
      <c r="A8821" s="553">
        <v>42381</v>
      </c>
      <c r="B8821" s="554">
        <v>3268.37</v>
      </c>
    </row>
    <row r="8822" spans="1:2" ht="16.149999999999999" customHeight="1" x14ac:dyDescent="0.25">
      <c r="A8822" s="553">
        <v>42382</v>
      </c>
      <c r="B8822" s="555">
        <v>3246.51</v>
      </c>
    </row>
    <row r="8823" spans="1:2" ht="16.149999999999999" customHeight="1" x14ac:dyDescent="0.25">
      <c r="A8823" s="553">
        <v>42383</v>
      </c>
      <c r="B8823" s="554">
        <v>3235.45</v>
      </c>
    </row>
    <row r="8824" spans="1:2" ht="16.149999999999999" customHeight="1" x14ac:dyDescent="0.25">
      <c r="A8824" s="553">
        <v>42384</v>
      </c>
      <c r="B8824" s="555">
        <v>3240.71</v>
      </c>
    </row>
    <row r="8825" spans="1:2" ht="16.149999999999999" customHeight="1" x14ac:dyDescent="0.25">
      <c r="A8825" s="553">
        <v>42385</v>
      </c>
      <c r="B8825" s="554">
        <v>3293.94</v>
      </c>
    </row>
    <row r="8826" spans="1:2" ht="16.149999999999999" customHeight="1" x14ac:dyDescent="0.25">
      <c r="A8826" s="553">
        <v>42386</v>
      </c>
      <c r="B8826" s="555">
        <v>3293.94</v>
      </c>
    </row>
    <row r="8827" spans="1:2" ht="16.149999999999999" customHeight="1" x14ac:dyDescent="0.25">
      <c r="A8827" s="553">
        <v>42387</v>
      </c>
      <c r="B8827" s="554">
        <v>3293.94</v>
      </c>
    </row>
    <row r="8828" spans="1:2" ht="16.149999999999999" customHeight="1" x14ac:dyDescent="0.25">
      <c r="A8828" s="553">
        <v>42388</v>
      </c>
      <c r="B8828" s="555">
        <v>3293.94</v>
      </c>
    </row>
    <row r="8829" spans="1:2" ht="16.149999999999999" customHeight="1" x14ac:dyDescent="0.25">
      <c r="A8829" s="553">
        <v>42389</v>
      </c>
      <c r="B8829" s="554">
        <v>3297.46</v>
      </c>
    </row>
    <row r="8830" spans="1:2" ht="16.149999999999999" customHeight="1" x14ac:dyDescent="0.25">
      <c r="A8830" s="553">
        <v>42390</v>
      </c>
      <c r="B8830" s="555">
        <v>3357.67</v>
      </c>
    </row>
    <row r="8831" spans="1:2" ht="16.149999999999999" customHeight="1" x14ac:dyDescent="0.25">
      <c r="A8831" s="553">
        <v>42391</v>
      </c>
      <c r="B8831" s="554">
        <v>3368.49</v>
      </c>
    </row>
    <row r="8832" spans="1:2" ht="16.149999999999999" customHeight="1" x14ac:dyDescent="0.25">
      <c r="A8832" s="553">
        <v>42392</v>
      </c>
      <c r="B8832" s="555">
        <v>3281.74</v>
      </c>
    </row>
    <row r="8833" spans="1:2" ht="16.149999999999999" customHeight="1" x14ac:dyDescent="0.25">
      <c r="A8833" s="553">
        <v>42393</v>
      </c>
      <c r="B8833" s="554">
        <v>3281.74</v>
      </c>
    </row>
    <row r="8834" spans="1:2" ht="16.149999999999999" customHeight="1" x14ac:dyDescent="0.25">
      <c r="A8834" s="553">
        <v>42394</v>
      </c>
      <c r="B8834" s="555">
        <v>3281.74</v>
      </c>
    </row>
    <row r="8835" spans="1:2" ht="16.149999999999999" customHeight="1" x14ac:dyDescent="0.25">
      <c r="A8835" s="553">
        <v>42395</v>
      </c>
      <c r="B8835" s="554">
        <v>3362.38</v>
      </c>
    </row>
    <row r="8836" spans="1:2" ht="16.149999999999999" customHeight="1" x14ac:dyDescent="0.25">
      <c r="A8836" s="553">
        <v>42396</v>
      </c>
      <c r="B8836" s="555">
        <v>3375.8</v>
      </c>
    </row>
    <row r="8837" spans="1:2" ht="16.149999999999999" customHeight="1" x14ac:dyDescent="0.25">
      <c r="A8837" s="553">
        <v>42397</v>
      </c>
      <c r="B8837" s="554">
        <v>3366.63</v>
      </c>
    </row>
    <row r="8838" spans="1:2" ht="16.149999999999999" customHeight="1" x14ac:dyDescent="0.25">
      <c r="A8838" s="553">
        <v>42398</v>
      </c>
      <c r="B8838" s="555">
        <v>3302.92</v>
      </c>
    </row>
    <row r="8839" spans="1:2" ht="16.149999999999999" customHeight="1" x14ac:dyDescent="0.25">
      <c r="A8839" s="553">
        <v>42399</v>
      </c>
      <c r="B8839" s="554">
        <v>3287.31</v>
      </c>
    </row>
    <row r="8840" spans="1:2" ht="16.149999999999999" customHeight="1" x14ac:dyDescent="0.25">
      <c r="A8840" s="553">
        <v>42400</v>
      </c>
      <c r="B8840" s="555">
        <v>3287.31</v>
      </c>
    </row>
    <row r="8841" spans="1:2" ht="16.149999999999999" customHeight="1" x14ac:dyDescent="0.25">
      <c r="A8841" s="553">
        <v>42401</v>
      </c>
      <c r="B8841" s="554">
        <v>3287.31</v>
      </c>
    </row>
    <row r="8842" spans="1:2" ht="16.149999999999999" customHeight="1" x14ac:dyDescent="0.25">
      <c r="A8842" s="553">
        <v>42402</v>
      </c>
      <c r="B8842" s="555">
        <v>3326.82</v>
      </c>
    </row>
    <row r="8843" spans="1:2" ht="16.149999999999999" customHeight="1" x14ac:dyDescent="0.25">
      <c r="A8843" s="553">
        <v>42403</v>
      </c>
      <c r="B8843" s="554">
        <v>3387.69</v>
      </c>
    </row>
    <row r="8844" spans="1:2" ht="16.149999999999999" customHeight="1" x14ac:dyDescent="0.25">
      <c r="A8844" s="553">
        <v>42404</v>
      </c>
      <c r="B8844" s="555">
        <v>3382.2</v>
      </c>
    </row>
    <row r="8845" spans="1:2" ht="16.149999999999999" customHeight="1" x14ac:dyDescent="0.25">
      <c r="A8845" s="553">
        <v>42405</v>
      </c>
      <c r="B8845" s="554">
        <v>3315.75</v>
      </c>
    </row>
    <row r="8846" spans="1:2" ht="16.149999999999999" customHeight="1" x14ac:dyDescent="0.25">
      <c r="A8846" s="553">
        <v>42406</v>
      </c>
      <c r="B8846" s="555">
        <v>3320.49</v>
      </c>
    </row>
    <row r="8847" spans="1:2" ht="16.149999999999999" customHeight="1" x14ac:dyDescent="0.25">
      <c r="A8847" s="553">
        <v>42407</v>
      </c>
      <c r="B8847" s="554">
        <v>3320.49</v>
      </c>
    </row>
    <row r="8848" spans="1:2" ht="16.149999999999999" customHeight="1" x14ac:dyDescent="0.25">
      <c r="A8848" s="553">
        <v>42408</v>
      </c>
      <c r="B8848" s="555">
        <v>3320.49</v>
      </c>
    </row>
    <row r="8849" spans="1:2" ht="16.149999999999999" customHeight="1" x14ac:dyDescent="0.25">
      <c r="A8849" s="553">
        <v>42409</v>
      </c>
      <c r="B8849" s="554">
        <v>3367.02</v>
      </c>
    </row>
    <row r="8850" spans="1:2" ht="16.149999999999999" customHeight="1" x14ac:dyDescent="0.25">
      <c r="A8850" s="553">
        <v>42410</v>
      </c>
      <c r="B8850" s="555">
        <v>3391.93</v>
      </c>
    </row>
    <row r="8851" spans="1:2" ht="16.149999999999999" customHeight="1" x14ac:dyDescent="0.25">
      <c r="A8851" s="553">
        <v>42411</v>
      </c>
      <c r="B8851" s="554">
        <v>3385.65</v>
      </c>
    </row>
    <row r="8852" spans="1:2" ht="16.149999999999999" customHeight="1" x14ac:dyDescent="0.25">
      <c r="A8852" s="553">
        <v>42412</v>
      </c>
      <c r="B8852" s="555">
        <v>3434.89</v>
      </c>
    </row>
    <row r="8853" spans="1:2" ht="16.149999999999999" customHeight="1" x14ac:dyDescent="0.25">
      <c r="A8853" s="553">
        <v>42413</v>
      </c>
      <c r="B8853" s="554">
        <v>3409.82</v>
      </c>
    </row>
    <row r="8854" spans="1:2" ht="16.149999999999999" customHeight="1" x14ac:dyDescent="0.25">
      <c r="A8854" s="553">
        <v>42414</v>
      </c>
      <c r="B8854" s="555">
        <v>3409.82</v>
      </c>
    </row>
    <row r="8855" spans="1:2" ht="16.149999999999999" customHeight="1" x14ac:dyDescent="0.25">
      <c r="A8855" s="553">
        <v>42415</v>
      </c>
      <c r="B8855" s="554">
        <v>3409.82</v>
      </c>
    </row>
    <row r="8856" spans="1:2" ht="16.149999999999999" customHeight="1" x14ac:dyDescent="0.25">
      <c r="A8856" s="553">
        <v>42416</v>
      </c>
      <c r="B8856" s="555">
        <v>3409.82</v>
      </c>
    </row>
    <row r="8857" spans="1:2" ht="16.149999999999999" customHeight="1" x14ac:dyDescent="0.25">
      <c r="A8857" s="553">
        <v>42417</v>
      </c>
      <c r="B8857" s="554">
        <v>3406.87</v>
      </c>
    </row>
    <row r="8858" spans="1:2" ht="16.149999999999999" customHeight="1" x14ac:dyDescent="0.25">
      <c r="A8858" s="553">
        <v>42418</v>
      </c>
      <c r="B8858" s="555">
        <v>3391.87</v>
      </c>
    </row>
    <row r="8859" spans="1:2" ht="16.149999999999999" customHeight="1" x14ac:dyDescent="0.25">
      <c r="A8859" s="553">
        <v>42419</v>
      </c>
      <c r="B8859" s="554">
        <v>3338.03</v>
      </c>
    </row>
    <row r="8860" spans="1:2" ht="16.149999999999999" customHeight="1" x14ac:dyDescent="0.25">
      <c r="A8860" s="553">
        <v>42420</v>
      </c>
      <c r="B8860" s="555">
        <v>3356.78</v>
      </c>
    </row>
    <row r="8861" spans="1:2" ht="16.149999999999999" customHeight="1" x14ac:dyDescent="0.25">
      <c r="A8861" s="553">
        <v>42421</v>
      </c>
      <c r="B8861" s="554">
        <v>3356.78</v>
      </c>
    </row>
    <row r="8862" spans="1:2" ht="16.149999999999999" customHeight="1" x14ac:dyDescent="0.25">
      <c r="A8862" s="553">
        <v>42422</v>
      </c>
      <c r="B8862" s="555">
        <v>3356.78</v>
      </c>
    </row>
    <row r="8863" spans="1:2" ht="16.149999999999999" customHeight="1" x14ac:dyDescent="0.25">
      <c r="A8863" s="553">
        <v>42423</v>
      </c>
      <c r="B8863" s="554">
        <v>3314.24</v>
      </c>
    </row>
    <row r="8864" spans="1:2" ht="16.149999999999999" customHeight="1" x14ac:dyDescent="0.25">
      <c r="A8864" s="553">
        <v>42424</v>
      </c>
      <c r="B8864" s="555">
        <v>3322.54</v>
      </c>
    </row>
    <row r="8865" spans="1:2" ht="16.149999999999999" customHeight="1" x14ac:dyDescent="0.25">
      <c r="A8865" s="553">
        <v>42425</v>
      </c>
      <c r="B8865" s="554">
        <v>3341.69</v>
      </c>
    </row>
    <row r="8866" spans="1:2" ht="16.149999999999999" customHeight="1" x14ac:dyDescent="0.25">
      <c r="A8866" s="553">
        <v>42426</v>
      </c>
      <c r="B8866" s="555">
        <v>3310.16</v>
      </c>
    </row>
    <row r="8867" spans="1:2" ht="16.149999999999999" customHeight="1" x14ac:dyDescent="0.25">
      <c r="A8867" s="553">
        <v>42427</v>
      </c>
      <c r="B8867" s="554">
        <v>3306</v>
      </c>
    </row>
    <row r="8868" spans="1:2" ht="16.149999999999999" customHeight="1" x14ac:dyDescent="0.25">
      <c r="A8868" s="553">
        <v>42428</v>
      </c>
      <c r="B8868" s="555">
        <v>3306</v>
      </c>
    </row>
    <row r="8869" spans="1:2" ht="16.149999999999999" customHeight="1" x14ac:dyDescent="0.25">
      <c r="A8869" s="553">
        <v>42429</v>
      </c>
      <c r="B8869" s="554">
        <v>3306</v>
      </c>
    </row>
    <row r="8870" spans="1:2" ht="16.149999999999999" customHeight="1" x14ac:dyDescent="0.25">
      <c r="A8870" s="553">
        <v>42430</v>
      </c>
      <c r="B8870" s="555">
        <v>3319.8</v>
      </c>
    </row>
    <row r="8871" spans="1:2" ht="16.149999999999999" customHeight="1" x14ac:dyDescent="0.25">
      <c r="A8871" s="553">
        <v>42431</v>
      </c>
      <c r="B8871" s="554">
        <v>3268.86</v>
      </c>
    </row>
    <row r="8872" spans="1:2" ht="16.149999999999999" customHeight="1" x14ac:dyDescent="0.25">
      <c r="A8872" s="553">
        <v>42432</v>
      </c>
      <c r="B8872" s="555">
        <v>3205.6</v>
      </c>
    </row>
    <row r="8873" spans="1:2" ht="16.149999999999999" customHeight="1" x14ac:dyDescent="0.25">
      <c r="A8873" s="553">
        <v>42433</v>
      </c>
      <c r="B8873" s="554">
        <v>3203.03</v>
      </c>
    </row>
    <row r="8874" spans="1:2" ht="16.149999999999999" customHeight="1" x14ac:dyDescent="0.25">
      <c r="A8874" s="553">
        <v>42434</v>
      </c>
      <c r="B8874" s="555">
        <v>3163.25</v>
      </c>
    </row>
    <row r="8875" spans="1:2" ht="16.149999999999999" customHeight="1" x14ac:dyDescent="0.25">
      <c r="A8875" s="553">
        <v>42435</v>
      </c>
      <c r="B8875" s="554">
        <v>3163.25</v>
      </c>
    </row>
    <row r="8876" spans="1:2" ht="16.149999999999999" customHeight="1" x14ac:dyDescent="0.25">
      <c r="A8876" s="553">
        <v>42436</v>
      </c>
      <c r="B8876" s="555">
        <v>3163.25</v>
      </c>
    </row>
    <row r="8877" spans="1:2" ht="16.149999999999999" customHeight="1" x14ac:dyDescent="0.25">
      <c r="A8877" s="553">
        <v>42437</v>
      </c>
      <c r="B8877" s="554">
        <v>3135.28</v>
      </c>
    </row>
    <row r="8878" spans="1:2" ht="16.149999999999999" customHeight="1" x14ac:dyDescent="0.25">
      <c r="A8878" s="553">
        <v>42438</v>
      </c>
      <c r="B8878" s="555">
        <v>3155.9</v>
      </c>
    </row>
    <row r="8879" spans="1:2" ht="16.149999999999999" customHeight="1" x14ac:dyDescent="0.25">
      <c r="A8879" s="553">
        <v>42439</v>
      </c>
      <c r="B8879" s="554">
        <v>3192.49</v>
      </c>
    </row>
    <row r="8880" spans="1:2" ht="16.149999999999999" customHeight="1" x14ac:dyDescent="0.25">
      <c r="A8880" s="553">
        <v>42440</v>
      </c>
      <c r="B8880" s="555">
        <v>3204.27</v>
      </c>
    </row>
    <row r="8881" spans="1:2" ht="16.149999999999999" customHeight="1" x14ac:dyDescent="0.25">
      <c r="A8881" s="553">
        <v>42441</v>
      </c>
      <c r="B8881" s="554">
        <v>3164.12</v>
      </c>
    </row>
    <row r="8882" spans="1:2" ht="16.149999999999999" customHeight="1" x14ac:dyDescent="0.25">
      <c r="A8882" s="553">
        <v>42442</v>
      </c>
      <c r="B8882" s="555">
        <v>3164.12</v>
      </c>
    </row>
    <row r="8883" spans="1:2" ht="16.149999999999999" customHeight="1" x14ac:dyDescent="0.25">
      <c r="A8883" s="553">
        <v>42443</v>
      </c>
      <c r="B8883" s="554">
        <v>3164.12</v>
      </c>
    </row>
    <row r="8884" spans="1:2" ht="16.149999999999999" customHeight="1" x14ac:dyDescent="0.25">
      <c r="A8884" s="553">
        <v>42444</v>
      </c>
      <c r="B8884" s="555">
        <v>3175.95</v>
      </c>
    </row>
    <row r="8885" spans="1:2" ht="16.149999999999999" customHeight="1" x14ac:dyDescent="0.25">
      <c r="A8885" s="553">
        <v>42445</v>
      </c>
      <c r="B8885" s="554">
        <v>3175.88</v>
      </c>
    </row>
    <row r="8886" spans="1:2" ht="16.149999999999999" customHeight="1" x14ac:dyDescent="0.25">
      <c r="A8886" s="553">
        <v>42446</v>
      </c>
      <c r="B8886" s="555">
        <v>3155.9</v>
      </c>
    </row>
    <row r="8887" spans="1:2" ht="16.149999999999999" customHeight="1" x14ac:dyDescent="0.25">
      <c r="A8887" s="553">
        <v>42447</v>
      </c>
      <c r="B8887" s="554">
        <v>3087.39</v>
      </c>
    </row>
    <row r="8888" spans="1:2" ht="16.149999999999999" customHeight="1" x14ac:dyDescent="0.25">
      <c r="A8888" s="553">
        <v>42448</v>
      </c>
      <c r="B8888" s="555">
        <v>3065.79</v>
      </c>
    </row>
    <row r="8889" spans="1:2" ht="16.149999999999999" customHeight="1" x14ac:dyDescent="0.25">
      <c r="A8889" s="553">
        <v>42449</v>
      </c>
      <c r="B8889" s="554">
        <v>3065.79</v>
      </c>
    </row>
    <row r="8890" spans="1:2" ht="16.149999999999999" customHeight="1" x14ac:dyDescent="0.25">
      <c r="A8890" s="553">
        <v>42450</v>
      </c>
      <c r="B8890" s="555">
        <v>3065.79</v>
      </c>
    </row>
    <row r="8891" spans="1:2" ht="16.149999999999999" customHeight="1" x14ac:dyDescent="0.25">
      <c r="A8891" s="553">
        <v>42451</v>
      </c>
      <c r="B8891" s="554">
        <v>3065.79</v>
      </c>
    </row>
    <row r="8892" spans="1:2" ht="16.149999999999999" customHeight="1" x14ac:dyDescent="0.25">
      <c r="A8892" s="553">
        <v>42452</v>
      </c>
      <c r="B8892" s="555">
        <v>3050.31</v>
      </c>
    </row>
    <row r="8893" spans="1:2" ht="16.149999999999999" customHeight="1" x14ac:dyDescent="0.25">
      <c r="A8893" s="553">
        <v>42453</v>
      </c>
      <c r="B8893" s="554">
        <v>3058.8</v>
      </c>
    </row>
    <row r="8894" spans="1:2" ht="16.149999999999999" customHeight="1" x14ac:dyDescent="0.25">
      <c r="A8894" s="553">
        <v>42454</v>
      </c>
      <c r="B8894" s="555">
        <v>3058.8</v>
      </c>
    </row>
    <row r="8895" spans="1:2" ht="16.149999999999999" customHeight="1" x14ac:dyDescent="0.25">
      <c r="A8895" s="553">
        <v>42455</v>
      </c>
      <c r="B8895" s="554">
        <v>3058.8</v>
      </c>
    </row>
    <row r="8896" spans="1:2" ht="16.149999999999999" customHeight="1" x14ac:dyDescent="0.25">
      <c r="A8896" s="553">
        <v>42456</v>
      </c>
      <c r="B8896" s="555">
        <v>3058.8</v>
      </c>
    </row>
    <row r="8897" spans="1:2" ht="16.149999999999999" customHeight="1" x14ac:dyDescent="0.25">
      <c r="A8897" s="553">
        <v>42457</v>
      </c>
      <c r="B8897" s="554">
        <v>3058.8</v>
      </c>
    </row>
    <row r="8898" spans="1:2" ht="16.149999999999999" customHeight="1" x14ac:dyDescent="0.25">
      <c r="A8898" s="553">
        <v>42458</v>
      </c>
      <c r="B8898" s="555">
        <v>3047.85</v>
      </c>
    </row>
    <row r="8899" spans="1:2" ht="16.149999999999999" customHeight="1" x14ac:dyDescent="0.25">
      <c r="A8899" s="553">
        <v>42459</v>
      </c>
      <c r="B8899" s="554">
        <v>3052.33</v>
      </c>
    </row>
    <row r="8900" spans="1:2" ht="16.149999999999999" customHeight="1" x14ac:dyDescent="0.25">
      <c r="A8900" s="553">
        <v>42460</v>
      </c>
      <c r="B8900" s="555">
        <v>3022.35</v>
      </c>
    </row>
    <row r="8901" spans="1:2" ht="16.149999999999999" customHeight="1" x14ac:dyDescent="0.25">
      <c r="A8901" s="553">
        <v>42461</v>
      </c>
      <c r="B8901" s="554">
        <v>3000.63</v>
      </c>
    </row>
    <row r="8902" spans="1:2" ht="16.149999999999999" customHeight="1" x14ac:dyDescent="0.25">
      <c r="A8902" s="553">
        <v>42462</v>
      </c>
      <c r="B8902" s="555">
        <v>3038.48</v>
      </c>
    </row>
    <row r="8903" spans="1:2" ht="16.149999999999999" customHeight="1" x14ac:dyDescent="0.25">
      <c r="A8903" s="553">
        <v>42463</v>
      </c>
      <c r="B8903" s="554">
        <v>3038.48</v>
      </c>
    </row>
    <row r="8904" spans="1:2" ht="16.149999999999999" customHeight="1" x14ac:dyDescent="0.25">
      <c r="A8904" s="553">
        <v>42464</v>
      </c>
      <c r="B8904" s="555">
        <v>3038.48</v>
      </c>
    </row>
    <row r="8905" spans="1:2" ht="16.149999999999999" customHeight="1" x14ac:dyDescent="0.25">
      <c r="A8905" s="553">
        <v>42465</v>
      </c>
      <c r="B8905" s="554">
        <v>3066.94</v>
      </c>
    </row>
    <row r="8906" spans="1:2" ht="16.149999999999999" customHeight="1" x14ac:dyDescent="0.25">
      <c r="A8906" s="553">
        <v>42466</v>
      </c>
      <c r="B8906" s="555">
        <v>3085.82</v>
      </c>
    </row>
    <row r="8907" spans="1:2" ht="16.149999999999999" customHeight="1" x14ac:dyDescent="0.25">
      <c r="A8907" s="553">
        <v>42467</v>
      </c>
      <c r="B8907" s="554">
        <v>3081.39</v>
      </c>
    </row>
    <row r="8908" spans="1:2" ht="16.149999999999999" customHeight="1" x14ac:dyDescent="0.25">
      <c r="A8908" s="553">
        <v>42468</v>
      </c>
      <c r="B8908" s="555">
        <v>3109.6</v>
      </c>
    </row>
    <row r="8909" spans="1:2" ht="16.149999999999999" customHeight="1" x14ac:dyDescent="0.25">
      <c r="A8909" s="553">
        <v>42469</v>
      </c>
      <c r="B8909" s="554">
        <v>3076.29</v>
      </c>
    </row>
    <row r="8910" spans="1:2" ht="16.149999999999999" customHeight="1" x14ac:dyDescent="0.25">
      <c r="A8910" s="553">
        <v>42470</v>
      </c>
      <c r="B8910" s="555">
        <v>3076.29</v>
      </c>
    </row>
    <row r="8911" spans="1:2" ht="16.149999999999999" customHeight="1" x14ac:dyDescent="0.25">
      <c r="A8911" s="553">
        <v>42471</v>
      </c>
      <c r="B8911" s="554">
        <v>3076.29</v>
      </c>
    </row>
    <row r="8912" spans="1:2" ht="16.7" customHeight="1" x14ac:dyDescent="0.25">
      <c r="A8912" s="553">
        <v>42472</v>
      </c>
      <c r="B8912" s="555">
        <v>3057.96</v>
      </c>
    </row>
    <row r="8913" spans="1:2" ht="16.7" customHeight="1" x14ac:dyDescent="0.25">
      <c r="A8913" s="553">
        <v>42473</v>
      </c>
      <c r="B8913" s="554">
        <v>3036.57</v>
      </c>
    </row>
    <row r="8914" spans="1:2" x14ac:dyDescent="0.25">
      <c r="A8914" s="553">
        <v>42474</v>
      </c>
      <c r="B8914" s="555">
        <v>3006.35</v>
      </c>
    </row>
    <row r="8915" spans="1:2" ht="15" customHeight="1" x14ac:dyDescent="0.25">
      <c r="A8915" s="553">
        <v>42475</v>
      </c>
      <c r="B8915" s="554">
        <v>3000.78</v>
      </c>
    </row>
    <row r="8916" spans="1:2" x14ac:dyDescent="0.25">
      <c r="A8916" s="553">
        <v>42476</v>
      </c>
      <c r="B8916" s="555">
        <v>2999.38</v>
      </c>
    </row>
    <row r="8917" spans="1:2" ht="15" customHeight="1" x14ac:dyDescent="0.25">
      <c r="A8917" s="553">
        <v>42477</v>
      </c>
      <c r="B8917" s="554">
        <v>2999.38</v>
      </c>
    </row>
    <row r="8918" spans="1:2" x14ac:dyDescent="0.25">
      <c r="A8918" s="553">
        <v>42478</v>
      </c>
      <c r="B8918" s="555">
        <v>2999.38</v>
      </c>
    </row>
    <row r="8919" spans="1:2" x14ac:dyDescent="0.25">
      <c r="A8919" s="553">
        <v>42479</v>
      </c>
      <c r="B8919" s="554">
        <v>2995.86</v>
      </c>
    </row>
    <row r="8920" spans="1:2" x14ac:dyDescent="0.25">
      <c r="A8920" s="553">
        <v>42480</v>
      </c>
      <c r="B8920" s="555">
        <v>2912.2</v>
      </c>
    </row>
    <row r="8921" spans="1:2" x14ac:dyDescent="0.25">
      <c r="A8921" s="553">
        <v>42481</v>
      </c>
      <c r="B8921" s="554">
        <v>2899.92</v>
      </c>
    </row>
    <row r="8922" spans="1:2" x14ac:dyDescent="0.25">
      <c r="A8922" s="553">
        <v>42482</v>
      </c>
      <c r="B8922" s="555">
        <v>2928.7</v>
      </c>
    </row>
    <row r="8923" spans="1:2" x14ac:dyDescent="0.25">
      <c r="A8923" s="553">
        <v>42483</v>
      </c>
      <c r="B8923" s="554">
        <v>2939.7</v>
      </c>
    </row>
    <row r="8924" spans="1:2" x14ac:dyDescent="0.25">
      <c r="A8924" s="553">
        <v>42484</v>
      </c>
      <c r="B8924" s="555">
        <v>2939.7</v>
      </c>
    </row>
    <row r="8925" spans="1:2" x14ac:dyDescent="0.25">
      <c r="A8925" s="553">
        <v>42485</v>
      </c>
      <c r="B8925" s="554">
        <v>2939.7</v>
      </c>
    </row>
    <row r="8926" spans="1:2" x14ac:dyDescent="0.25">
      <c r="A8926" s="553">
        <v>42486</v>
      </c>
      <c r="B8926" s="555">
        <v>2962.08</v>
      </c>
    </row>
    <row r="8927" spans="1:2" x14ac:dyDescent="0.25">
      <c r="A8927" s="553">
        <v>42487</v>
      </c>
      <c r="B8927" s="554">
        <v>2945.37</v>
      </c>
    </row>
    <row r="8928" spans="1:2" x14ac:dyDescent="0.25">
      <c r="A8928" s="553">
        <v>42488</v>
      </c>
      <c r="B8928" s="555">
        <v>2943.23</v>
      </c>
    </row>
    <row r="8929" spans="1:2" x14ac:dyDescent="0.25">
      <c r="A8929" s="553">
        <v>42489</v>
      </c>
      <c r="B8929" s="554">
        <v>2885.72</v>
      </c>
    </row>
    <row r="8930" spans="1:2" x14ac:dyDescent="0.25">
      <c r="A8930" s="553">
        <v>42490</v>
      </c>
      <c r="B8930" s="555">
        <v>2851.14</v>
      </c>
    </row>
    <row r="8931" spans="1:2" x14ac:dyDescent="0.25">
      <c r="A8931" s="553">
        <v>42491</v>
      </c>
      <c r="B8931" s="554">
        <v>2851.14</v>
      </c>
    </row>
    <row r="8932" spans="1:2" x14ac:dyDescent="0.25">
      <c r="A8932" s="553">
        <v>42492</v>
      </c>
      <c r="B8932" s="555">
        <v>2851.14</v>
      </c>
    </row>
    <row r="8933" spans="1:2" x14ac:dyDescent="0.25">
      <c r="A8933" s="553">
        <v>42493</v>
      </c>
      <c r="B8933" s="554">
        <v>2833.78</v>
      </c>
    </row>
    <row r="8934" spans="1:2" x14ac:dyDescent="0.25">
      <c r="A8934" s="553">
        <v>42494</v>
      </c>
      <c r="B8934" s="555">
        <v>2895.51</v>
      </c>
    </row>
    <row r="8935" spans="1:2" x14ac:dyDescent="0.25">
      <c r="A8935" s="553">
        <v>42495</v>
      </c>
      <c r="B8935" s="554">
        <v>2942.16</v>
      </c>
    </row>
    <row r="8936" spans="1:2" x14ac:dyDescent="0.25">
      <c r="A8936" s="553">
        <v>42496</v>
      </c>
      <c r="B8936" s="555">
        <v>2952.37</v>
      </c>
    </row>
    <row r="8937" spans="1:2" x14ac:dyDescent="0.25">
      <c r="A8937" s="553">
        <v>42497</v>
      </c>
      <c r="B8937" s="554">
        <v>2969.62</v>
      </c>
    </row>
    <row r="8938" spans="1:2" x14ac:dyDescent="0.25">
      <c r="A8938" s="553">
        <v>42498</v>
      </c>
      <c r="B8938" s="555">
        <v>2969.62</v>
      </c>
    </row>
    <row r="8939" spans="1:2" x14ac:dyDescent="0.25">
      <c r="A8939" s="553">
        <v>42499</v>
      </c>
      <c r="B8939" s="554">
        <v>2969.62</v>
      </c>
    </row>
    <row r="8940" spans="1:2" x14ac:dyDescent="0.25">
      <c r="A8940" s="553">
        <v>42500</v>
      </c>
      <c r="B8940" s="555">
        <v>2969.62</v>
      </c>
    </row>
    <row r="8941" spans="1:2" x14ac:dyDescent="0.25">
      <c r="A8941" s="553">
        <v>42501</v>
      </c>
      <c r="B8941" s="554">
        <v>2979.54</v>
      </c>
    </row>
    <row r="8942" spans="1:2" x14ac:dyDescent="0.25">
      <c r="A8942" s="553">
        <v>42502</v>
      </c>
      <c r="B8942" s="555">
        <v>2956.82</v>
      </c>
    </row>
    <row r="8943" spans="1:2" x14ac:dyDescent="0.25">
      <c r="A8943" s="553">
        <v>42503</v>
      </c>
      <c r="B8943" s="554">
        <v>2934.88</v>
      </c>
    </row>
    <row r="8944" spans="1:2" x14ac:dyDescent="0.25">
      <c r="A8944" s="553">
        <v>42504</v>
      </c>
      <c r="B8944" s="555">
        <v>2983.82</v>
      </c>
    </row>
    <row r="8945" spans="1:2" x14ac:dyDescent="0.25">
      <c r="A8945" s="553">
        <v>42505</v>
      </c>
      <c r="B8945" s="554">
        <v>2983.82</v>
      </c>
    </row>
    <row r="8946" spans="1:2" x14ac:dyDescent="0.25">
      <c r="A8946" s="553">
        <v>42506</v>
      </c>
      <c r="B8946" s="555">
        <v>2983.82</v>
      </c>
    </row>
    <row r="8947" spans="1:2" x14ac:dyDescent="0.25">
      <c r="A8947" s="553">
        <v>42507</v>
      </c>
      <c r="B8947" s="554">
        <v>3007.74</v>
      </c>
    </row>
    <row r="8948" spans="1:2" x14ac:dyDescent="0.25">
      <c r="A8948" s="553">
        <v>42508</v>
      </c>
      <c r="B8948" s="555">
        <v>3020.89</v>
      </c>
    </row>
    <row r="8949" spans="1:2" x14ac:dyDescent="0.25">
      <c r="A8949" s="553">
        <v>42509</v>
      </c>
      <c r="B8949" s="554">
        <v>3031.48</v>
      </c>
    </row>
    <row r="8950" spans="1:2" x14ac:dyDescent="0.25">
      <c r="A8950" s="553">
        <v>42510</v>
      </c>
      <c r="B8950" s="555">
        <v>3056.06</v>
      </c>
    </row>
    <row r="8951" spans="1:2" x14ac:dyDescent="0.25">
      <c r="A8951" s="553">
        <v>42511</v>
      </c>
      <c r="B8951" s="554">
        <v>3047.99</v>
      </c>
    </row>
    <row r="8952" spans="1:2" x14ac:dyDescent="0.25">
      <c r="A8952" s="553">
        <v>42512</v>
      </c>
      <c r="B8952" s="555">
        <v>3047.99</v>
      </c>
    </row>
    <row r="8953" spans="1:2" x14ac:dyDescent="0.25">
      <c r="A8953" s="553">
        <v>42513</v>
      </c>
      <c r="B8953" s="554">
        <v>3047.99</v>
      </c>
    </row>
    <row r="8954" spans="1:2" x14ac:dyDescent="0.25">
      <c r="A8954" s="553">
        <v>42514</v>
      </c>
      <c r="B8954" s="555">
        <v>3058.25</v>
      </c>
    </row>
    <row r="8955" spans="1:2" x14ac:dyDescent="0.25">
      <c r="A8955" s="553">
        <v>42515</v>
      </c>
      <c r="B8955" s="554">
        <v>3059.92</v>
      </c>
    </row>
    <row r="8956" spans="1:2" x14ac:dyDescent="0.25">
      <c r="A8956" s="553">
        <v>42516</v>
      </c>
      <c r="B8956" s="555">
        <v>3061.89</v>
      </c>
    </row>
    <row r="8957" spans="1:2" x14ac:dyDescent="0.25">
      <c r="A8957" s="553">
        <v>42517</v>
      </c>
      <c r="B8957" s="554">
        <v>3054.6</v>
      </c>
    </row>
    <row r="8958" spans="1:2" x14ac:dyDescent="0.25">
      <c r="A8958" s="553">
        <v>42518</v>
      </c>
      <c r="B8958" s="555">
        <v>3069.17</v>
      </c>
    </row>
    <row r="8959" spans="1:2" x14ac:dyDescent="0.25">
      <c r="A8959" s="553">
        <v>42519</v>
      </c>
      <c r="B8959" s="554">
        <v>3069.17</v>
      </c>
    </row>
    <row r="8960" spans="1:2" x14ac:dyDescent="0.25">
      <c r="A8960" s="553">
        <v>42520</v>
      </c>
      <c r="B8960" s="555">
        <v>3069.17</v>
      </c>
    </row>
    <row r="8961" spans="1:2" x14ac:dyDescent="0.25">
      <c r="A8961" s="553">
        <v>42521</v>
      </c>
      <c r="B8961" s="554">
        <v>3069.17</v>
      </c>
    </row>
    <row r="8962" spans="1:2" x14ac:dyDescent="0.25">
      <c r="A8962" s="553">
        <v>42522</v>
      </c>
      <c r="B8962" s="555">
        <v>3089.65</v>
      </c>
    </row>
    <row r="8963" spans="1:2" x14ac:dyDescent="0.25">
      <c r="A8963" s="553">
        <v>42523</v>
      </c>
      <c r="B8963" s="554">
        <v>3117.83</v>
      </c>
    </row>
    <row r="8964" spans="1:2" x14ac:dyDescent="0.25">
      <c r="A8964" s="553">
        <v>42524</v>
      </c>
      <c r="B8964" s="555">
        <v>3110.88</v>
      </c>
    </row>
    <row r="8965" spans="1:2" x14ac:dyDescent="0.25">
      <c r="A8965" s="553">
        <v>42525</v>
      </c>
      <c r="B8965" s="554">
        <v>3017.71</v>
      </c>
    </row>
    <row r="8966" spans="1:2" x14ac:dyDescent="0.25">
      <c r="A8966" s="553">
        <v>42526</v>
      </c>
      <c r="B8966" s="555">
        <v>3017.71</v>
      </c>
    </row>
    <row r="8967" spans="1:2" x14ac:dyDescent="0.25">
      <c r="A8967" s="553">
        <v>42527</v>
      </c>
      <c r="B8967" s="554">
        <v>3017.71</v>
      </c>
    </row>
    <row r="8968" spans="1:2" x14ac:dyDescent="0.25">
      <c r="A8968" s="553">
        <v>42528</v>
      </c>
      <c r="B8968" s="555">
        <v>3017.71</v>
      </c>
    </row>
    <row r="8969" spans="1:2" x14ac:dyDescent="0.25">
      <c r="A8969" s="553">
        <v>42529</v>
      </c>
      <c r="B8969" s="554">
        <v>2950.95</v>
      </c>
    </row>
    <row r="8970" spans="1:2" x14ac:dyDescent="0.25">
      <c r="A8970" s="553">
        <v>42530</v>
      </c>
      <c r="B8970" s="555">
        <v>2905.23</v>
      </c>
    </row>
    <row r="8971" spans="1:2" x14ac:dyDescent="0.25">
      <c r="A8971" s="553">
        <v>42531</v>
      </c>
      <c r="B8971" s="554">
        <v>2942.13</v>
      </c>
    </row>
    <row r="8972" spans="1:2" x14ac:dyDescent="0.25">
      <c r="A8972" s="553">
        <v>42532</v>
      </c>
      <c r="B8972" s="555">
        <v>2969.83</v>
      </c>
    </row>
    <row r="8973" spans="1:2" x14ac:dyDescent="0.25">
      <c r="A8973" s="553">
        <v>42533</v>
      </c>
      <c r="B8973" s="554">
        <v>2969.83</v>
      </c>
    </row>
    <row r="8974" spans="1:2" x14ac:dyDescent="0.25">
      <c r="A8974" s="553">
        <v>42534</v>
      </c>
      <c r="B8974" s="555">
        <v>2969.83</v>
      </c>
    </row>
    <row r="8975" spans="1:2" x14ac:dyDescent="0.25">
      <c r="A8975" s="553">
        <v>42535</v>
      </c>
      <c r="B8975" s="554">
        <v>2990.35</v>
      </c>
    </row>
    <row r="8976" spans="1:2" x14ac:dyDescent="0.25">
      <c r="A8976" s="553">
        <v>42536</v>
      </c>
      <c r="B8976" s="555">
        <v>3003.28</v>
      </c>
    </row>
    <row r="8977" spans="1:2" x14ac:dyDescent="0.25">
      <c r="A8977" s="553">
        <v>42537</v>
      </c>
      <c r="B8977" s="554">
        <v>2989.56</v>
      </c>
    </row>
    <row r="8978" spans="1:2" x14ac:dyDescent="0.25">
      <c r="A8978" s="553">
        <v>42538</v>
      </c>
      <c r="B8978" s="555">
        <v>3019.12</v>
      </c>
    </row>
    <row r="8979" spans="1:2" x14ac:dyDescent="0.25">
      <c r="A8979" s="553">
        <v>42539</v>
      </c>
      <c r="B8979" s="554">
        <v>3010.91</v>
      </c>
    </row>
    <row r="8980" spans="1:2" x14ac:dyDescent="0.25">
      <c r="A8980" s="553">
        <v>42540</v>
      </c>
      <c r="B8980" s="555">
        <v>3010.91</v>
      </c>
    </row>
    <row r="8981" spans="1:2" x14ac:dyDescent="0.25">
      <c r="A8981" s="553">
        <v>42541</v>
      </c>
      <c r="B8981" s="554">
        <v>3010.91</v>
      </c>
    </row>
    <row r="8982" spans="1:2" x14ac:dyDescent="0.25">
      <c r="A8982" s="553">
        <v>42542</v>
      </c>
      <c r="B8982" s="555">
        <v>2972.97</v>
      </c>
    </row>
    <row r="8983" spans="1:2" x14ac:dyDescent="0.25">
      <c r="A8983" s="553">
        <v>42543</v>
      </c>
      <c r="B8983" s="554">
        <v>2976.29</v>
      </c>
    </row>
    <row r="8984" spans="1:2" x14ac:dyDescent="0.25">
      <c r="A8984" s="553">
        <v>42544</v>
      </c>
      <c r="B8984" s="555">
        <v>2944.06</v>
      </c>
    </row>
    <row r="8985" spans="1:2" x14ac:dyDescent="0.25">
      <c r="A8985" s="553">
        <v>42545</v>
      </c>
      <c r="B8985" s="554">
        <v>2897.53</v>
      </c>
    </row>
    <row r="8986" spans="1:2" x14ac:dyDescent="0.25">
      <c r="A8986" s="553">
        <v>42546</v>
      </c>
      <c r="B8986" s="555">
        <v>2972.92</v>
      </c>
    </row>
    <row r="8987" spans="1:2" x14ac:dyDescent="0.25">
      <c r="A8987" s="553">
        <v>42547</v>
      </c>
      <c r="B8987" s="554">
        <v>2972.92</v>
      </c>
    </row>
    <row r="8988" spans="1:2" x14ac:dyDescent="0.25">
      <c r="A8988" s="553">
        <v>42548</v>
      </c>
      <c r="B8988" s="555">
        <v>2972.92</v>
      </c>
    </row>
    <row r="8989" spans="1:2" x14ac:dyDescent="0.25">
      <c r="A8989" s="553">
        <v>42549</v>
      </c>
      <c r="B8989" s="554">
        <v>3022.78</v>
      </c>
    </row>
    <row r="8990" spans="1:2" x14ac:dyDescent="0.25">
      <c r="A8990" s="553">
        <v>42550</v>
      </c>
      <c r="B8990" s="555">
        <v>3005.18</v>
      </c>
    </row>
    <row r="8991" spans="1:2" x14ac:dyDescent="0.25">
      <c r="A8991" s="553">
        <v>42551</v>
      </c>
      <c r="B8991" s="554">
        <v>2916.15</v>
      </c>
    </row>
    <row r="8992" spans="1:2" x14ac:dyDescent="0.25">
      <c r="A8992" s="553">
        <v>42552</v>
      </c>
      <c r="B8992" s="555">
        <v>2919.01</v>
      </c>
    </row>
    <row r="8993" spans="1:2" x14ac:dyDescent="0.25">
      <c r="A8993" s="553">
        <v>42553</v>
      </c>
      <c r="B8993" s="554">
        <v>2914.38</v>
      </c>
    </row>
    <row r="8994" spans="1:2" x14ac:dyDescent="0.25">
      <c r="A8994" s="553">
        <v>42554</v>
      </c>
      <c r="B8994" s="555">
        <v>2914.38</v>
      </c>
    </row>
    <row r="8995" spans="1:2" x14ac:dyDescent="0.25">
      <c r="A8995" s="553">
        <v>42555</v>
      </c>
      <c r="B8995" s="554">
        <v>2914.38</v>
      </c>
    </row>
    <row r="8996" spans="1:2" x14ac:dyDescent="0.25">
      <c r="A8996" s="553">
        <v>42556</v>
      </c>
      <c r="B8996" s="555">
        <v>2914.38</v>
      </c>
    </row>
    <row r="8997" spans="1:2" x14ac:dyDescent="0.25">
      <c r="A8997" s="553">
        <v>42557</v>
      </c>
      <c r="B8997" s="554">
        <v>2966.87</v>
      </c>
    </row>
    <row r="8998" spans="1:2" x14ac:dyDescent="0.25">
      <c r="A8998" s="553">
        <v>42558</v>
      </c>
      <c r="B8998" s="555">
        <v>3003.2</v>
      </c>
    </row>
    <row r="8999" spans="1:2" x14ac:dyDescent="0.25">
      <c r="A8999" s="553">
        <v>42559</v>
      </c>
      <c r="B8999" s="554">
        <v>2986.49</v>
      </c>
    </row>
    <row r="9000" spans="1:2" x14ac:dyDescent="0.25">
      <c r="A9000" s="553">
        <v>42560</v>
      </c>
      <c r="B9000" s="555">
        <v>2952.64</v>
      </c>
    </row>
    <row r="9001" spans="1:2" x14ac:dyDescent="0.25">
      <c r="A9001" s="553">
        <v>42561</v>
      </c>
      <c r="B9001" s="554">
        <v>2952.64</v>
      </c>
    </row>
    <row r="9002" spans="1:2" x14ac:dyDescent="0.25">
      <c r="A9002" s="553">
        <v>42562</v>
      </c>
      <c r="B9002" s="555">
        <v>2952.64</v>
      </c>
    </row>
    <row r="9003" spans="1:2" x14ac:dyDescent="0.25">
      <c r="A9003" s="553">
        <v>42563</v>
      </c>
      <c r="B9003" s="554">
        <v>2929.81</v>
      </c>
    </row>
    <row r="9004" spans="1:2" x14ac:dyDescent="0.25">
      <c r="A9004" s="553">
        <v>42564</v>
      </c>
      <c r="B9004" s="555">
        <v>2911.91</v>
      </c>
    </row>
    <row r="9005" spans="1:2" x14ac:dyDescent="0.25">
      <c r="A9005" s="553">
        <v>42565</v>
      </c>
      <c r="B9005" s="554">
        <v>2936.53</v>
      </c>
    </row>
    <row r="9006" spans="1:2" x14ac:dyDescent="0.25">
      <c r="A9006" s="553">
        <v>42566</v>
      </c>
      <c r="B9006" s="555">
        <v>2923.07</v>
      </c>
    </row>
    <row r="9007" spans="1:2" x14ac:dyDescent="0.25">
      <c r="A9007" s="553">
        <v>42567</v>
      </c>
      <c r="B9007" s="554">
        <v>2923.46</v>
      </c>
    </row>
    <row r="9008" spans="1:2" x14ac:dyDescent="0.25">
      <c r="A9008" s="553">
        <v>42568</v>
      </c>
      <c r="B9008" s="555">
        <v>2923.46</v>
      </c>
    </row>
    <row r="9009" spans="1:2" x14ac:dyDescent="0.25">
      <c r="A9009" s="553">
        <v>42569</v>
      </c>
      <c r="B9009" s="554">
        <v>2923.46</v>
      </c>
    </row>
    <row r="9010" spans="1:2" x14ac:dyDescent="0.25">
      <c r="A9010" s="553">
        <v>42570</v>
      </c>
      <c r="B9010" s="555">
        <v>2928.3</v>
      </c>
    </row>
    <row r="9011" spans="1:2" x14ac:dyDescent="0.25">
      <c r="A9011" s="553">
        <v>42571</v>
      </c>
      <c r="B9011" s="554">
        <v>2931.08</v>
      </c>
    </row>
    <row r="9012" spans="1:2" x14ac:dyDescent="0.25">
      <c r="A9012" s="553">
        <v>42572</v>
      </c>
      <c r="B9012" s="555">
        <v>2931.08</v>
      </c>
    </row>
    <row r="9013" spans="1:2" x14ac:dyDescent="0.25">
      <c r="A9013" s="553">
        <v>42573</v>
      </c>
      <c r="B9013" s="554">
        <v>2928.67</v>
      </c>
    </row>
    <row r="9014" spans="1:2" x14ac:dyDescent="0.25">
      <c r="A9014" s="553">
        <v>42574</v>
      </c>
      <c r="B9014" s="555">
        <v>2942.65</v>
      </c>
    </row>
    <row r="9015" spans="1:2" x14ac:dyDescent="0.25">
      <c r="A9015" s="553">
        <v>42575</v>
      </c>
      <c r="B9015" s="554">
        <v>2942.65</v>
      </c>
    </row>
    <row r="9016" spans="1:2" x14ac:dyDescent="0.25">
      <c r="A9016" s="553">
        <v>42576</v>
      </c>
      <c r="B9016" s="555">
        <v>2942.65</v>
      </c>
    </row>
    <row r="9017" spans="1:2" x14ac:dyDescent="0.25">
      <c r="A9017" s="553">
        <v>42577</v>
      </c>
      <c r="B9017" s="554">
        <v>2997.25</v>
      </c>
    </row>
    <row r="9018" spans="1:2" x14ac:dyDescent="0.25">
      <c r="A9018" s="553">
        <v>42578</v>
      </c>
      <c r="B9018" s="555">
        <v>3055.15</v>
      </c>
    </row>
    <row r="9019" spans="1:2" x14ac:dyDescent="0.25">
      <c r="A9019" s="553">
        <v>42579</v>
      </c>
      <c r="B9019" s="554">
        <v>3073.52</v>
      </c>
    </row>
    <row r="9020" spans="1:2" x14ac:dyDescent="0.25">
      <c r="A9020" s="553">
        <v>42580</v>
      </c>
      <c r="B9020" s="555">
        <v>3091.78</v>
      </c>
    </row>
    <row r="9021" spans="1:2" x14ac:dyDescent="0.25">
      <c r="A9021" s="553">
        <v>42581</v>
      </c>
      <c r="B9021" s="554">
        <v>3081.75</v>
      </c>
    </row>
    <row r="9022" spans="1:2" x14ac:dyDescent="0.25">
      <c r="A9022" s="553">
        <v>42582</v>
      </c>
      <c r="B9022" s="555">
        <v>3081.75</v>
      </c>
    </row>
    <row r="9023" spans="1:2" x14ac:dyDescent="0.25">
      <c r="A9023" s="553">
        <v>42583</v>
      </c>
      <c r="B9023" s="554">
        <v>3081.75</v>
      </c>
    </row>
    <row r="9024" spans="1:2" x14ac:dyDescent="0.25">
      <c r="A9024" s="553">
        <v>42584</v>
      </c>
      <c r="B9024" s="555">
        <v>3090.28</v>
      </c>
    </row>
    <row r="9025" spans="1:2" x14ac:dyDescent="0.25">
      <c r="A9025" s="553">
        <v>42585</v>
      </c>
      <c r="B9025" s="554">
        <v>3084.81</v>
      </c>
    </row>
    <row r="9026" spans="1:2" x14ac:dyDescent="0.25">
      <c r="A9026" s="553">
        <v>42586</v>
      </c>
      <c r="B9026" s="555">
        <v>3110.43</v>
      </c>
    </row>
    <row r="9027" spans="1:2" x14ac:dyDescent="0.25">
      <c r="A9027" s="553">
        <v>42587</v>
      </c>
      <c r="B9027" s="554">
        <v>3079.83</v>
      </c>
    </row>
    <row r="9028" spans="1:2" x14ac:dyDescent="0.25">
      <c r="A9028" s="553">
        <v>42588</v>
      </c>
      <c r="B9028" s="555">
        <v>3052.8</v>
      </c>
    </row>
    <row r="9029" spans="1:2" x14ac:dyDescent="0.25">
      <c r="A9029" s="553">
        <v>42589</v>
      </c>
      <c r="B9029" s="554">
        <v>3052.8</v>
      </c>
    </row>
    <row r="9030" spans="1:2" x14ac:dyDescent="0.25">
      <c r="A9030" s="553">
        <v>42590</v>
      </c>
      <c r="B9030" s="555">
        <v>3052.8</v>
      </c>
    </row>
    <row r="9031" spans="1:2" x14ac:dyDescent="0.25">
      <c r="A9031" s="553">
        <v>42591</v>
      </c>
      <c r="B9031" s="554">
        <v>2992.5</v>
      </c>
    </row>
    <row r="9032" spans="1:2" x14ac:dyDescent="0.25">
      <c r="A9032" s="553">
        <v>42592</v>
      </c>
      <c r="B9032" s="555">
        <v>2974.31</v>
      </c>
    </row>
    <row r="9033" spans="1:2" x14ac:dyDescent="0.25">
      <c r="A9033" s="553">
        <v>42593</v>
      </c>
      <c r="B9033" s="554">
        <v>2954.9</v>
      </c>
    </row>
    <row r="9034" spans="1:2" x14ac:dyDescent="0.25">
      <c r="A9034" s="553">
        <v>42594</v>
      </c>
      <c r="B9034" s="555">
        <v>2911.26</v>
      </c>
    </row>
    <row r="9035" spans="1:2" x14ac:dyDescent="0.25">
      <c r="A9035" s="553">
        <v>42595</v>
      </c>
      <c r="B9035" s="554">
        <v>2908.67</v>
      </c>
    </row>
    <row r="9036" spans="1:2" x14ac:dyDescent="0.25">
      <c r="A9036" s="553">
        <v>42596</v>
      </c>
      <c r="B9036" s="555">
        <v>2908.67</v>
      </c>
    </row>
    <row r="9037" spans="1:2" x14ac:dyDescent="0.25">
      <c r="A9037" s="553">
        <v>42597</v>
      </c>
      <c r="B9037" s="554">
        <v>2908.67</v>
      </c>
    </row>
    <row r="9038" spans="1:2" x14ac:dyDescent="0.25">
      <c r="A9038" s="553">
        <v>42598</v>
      </c>
      <c r="B9038" s="555">
        <v>2908.67</v>
      </c>
    </row>
    <row r="9039" spans="1:2" x14ac:dyDescent="0.25">
      <c r="A9039" s="553">
        <v>42599</v>
      </c>
      <c r="B9039" s="554">
        <v>2905.3</v>
      </c>
    </row>
    <row r="9040" spans="1:2" x14ac:dyDescent="0.25">
      <c r="A9040" s="553">
        <v>42600</v>
      </c>
      <c r="B9040" s="555">
        <v>2918.07</v>
      </c>
    </row>
    <row r="9041" spans="1:2" x14ac:dyDescent="0.25">
      <c r="A9041" s="553">
        <v>42601</v>
      </c>
      <c r="B9041" s="554">
        <v>2884.02</v>
      </c>
    </row>
    <row r="9042" spans="1:2" x14ac:dyDescent="0.25">
      <c r="A9042" s="553">
        <v>42602</v>
      </c>
      <c r="B9042" s="555">
        <v>2867.37</v>
      </c>
    </row>
    <row r="9043" spans="1:2" x14ac:dyDescent="0.25">
      <c r="A9043" s="553">
        <v>42603</v>
      </c>
      <c r="B9043" s="554">
        <v>2867.37</v>
      </c>
    </row>
    <row r="9044" spans="1:2" x14ac:dyDescent="0.25">
      <c r="A9044" s="553">
        <v>42604</v>
      </c>
      <c r="B9044" s="555">
        <v>2867.37</v>
      </c>
    </row>
    <row r="9045" spans="1:2" x14ac:dyDescent="0.25">
      <c r="A9045" s="553">
        <v>42605</v>
      </c>
      <c r="B9045" s="554">
        <v>2883.89</v>
      </c>
    </row>
    <row r="9046" spans="1:2" x14ac:dyDescent="0.25">
      <c r="A9046" s="553">
        <v>42606</v>
      </c>
      <c r="B9046" s="555">
        <v>2909.1</v>
      </c>
    </row>
    <row r="9047" spans="1:2" x14ac:dyDescent="0.25">
      <c r="A9047" s="553">
        <v>42607</v>
      </c>
      <c r="B9047" s="554">
        <v>2938.28</v>
      </c>
    </row>
    <row r="9048" spans="1:2" x14ac:dyDescent="0.25">
      <c r="A9048" s="553">
        <v>42608</v>
      </c>
      <c r="B9048" s="555">
        <v>2915.67</v>
      </c>
    </row>
    <row r="9049" spans="1:2" x14ac:dyDescent="0.25">
      <c r="A9049" s="553">
        <v>42609</v>
      </c>
      <c r="B9049" s="554">
        <v>2882.69</v>
      </c>
    </row>
    <row r="9050" spans="1:2" x14ac:dyDescent="0.25">
      <c r="A9050" s="553">
        <v>42610</v>
      </c>
      <c r="B9050" s="555">
        <v>2882.69</v>
      </c>
    </row>
    <row r="9051" spans="1:2" x14ac:dyDescent="0.25">
      <c r="A9051" s="553">
        <v>42611</v>
      </c>
      <c r="B9051" s="554">
        <v>2882.69</v>
      </c>
    </row>
    <row r="9052" spans="1:2" x14ac:dyDescent="0.25">
      <c r="A9052" s="553">
        <v>42612</v>
      </c>
      <c r="B9052" s="555">
        <v>2924.29</v>
      </c>
    </row>
    <row r="9053" spans="1:2" x14ac:dyDescent="0.25">
      <c r="A9053" s="553">
        <v>42613</v>
      </c>
      <c r="B9053" s="554">
        <v>2933.82</v>
      </c>
    </row>
    <row r="9054" spans="1:2" x14ac:dyDescent="0.25">
      <c r="A9054" s="553">
        <v>42614</v>
      </c>
      <c r="B9054" s="555">
        <v>2956.53</v>
      </c>
    </row>
    <row r="9055" spans="1:2" x14ac:dyDescent="0.25">
      <c r="A9055" s="553">
        <v>42615</v>
      </c>
      <c r="B9055" s="554">
        <v>2986.36</v>
      </c>
    </row>
    <row r="9056" spans="1:2" x14ac:dyDescent="0.25">
      <c r="A9056" s="553">
        <v>42616</v>
      </c>
      <c r="B9056" s="555">
        <v>2957.56</v>
      </c>
    </row>
    <row r="9057" spans="1:2" x14ac:dyDescent="0.25">
      <c r="A9057" s="553">
        <v>42617</v>
      </c>
      <c r="B9057" s="554">
        <v>2957.56</v>
      </c>
    </row>
    <row r="9058" spans="1:2" x14ac:dyDescent="0.25">
      <c r="A9058" s="553">
        <v>42618</v>
      </c>
      <c r="B9058" s="555">
        <v>2957.56</v>
      </c>
    </row>
    <row r="9059" spans="1:2" x14ac:dyDescent="0.25">
      <c r="A9059" s="553">
        <v>42619</v>
      </c>
      <c r="B9059" s="554">
        <v>2957.56</v>
      </c>
    </row>
    <row r="9060" spans="1:2" x14ac:dyDescent="0.25">
      <c r="A9060" s="553">
        <v>42620</v>
      </c>
      <c r="B9060" s="555">
        <v>2887.64</v>
      </c>
    </row>
    <row r="9061" spans="1:2" x14ac:dyDescent="0.25">
      <c r="A9061" s="553">
        <v>42621</v>
      </c>
      <c r="B9061" s="554">
        <v>2840.38</v>
      </c>
    </row>
    <row r="9062" spans="1:2" x14ac:dyDescent="0.25">
      <c r="A9062" s="553">
        <v>42622</v>
      </c>
      <c r="B9062" s="555">
        <v>2846.13</v>
      </c>
    </row>
    <row r="9063" spans="1:2" x14ac:dyDescent="0.25">
      <c r="A9063" s="553">
        <v>42623</v>
      </c>
      <c r="B9063" s="554">
        <v>2899.29</v>
      </c>
    </row>
    <row r="9064" spans="1:2" x14ac:dyDescent="0.25">
      <c r="A9064" s="553">
        <v>42624</v>
      </c>
      <c r="B9064" s="555">
        <v>2899.29</v>
      </c>
    </row>
    <row r="9065" spans="1:2" x14ac:dyDescent="0.25">
      <c r="A9065" s="553">
        <v>42625</v>
      </c>
      <c r="B9065" s="554">
        <v>2899.29</v>
      </c>
    </row>
    <row r="9066" spans="1:2" x14ac:dyDescent="0.25">
      <c r="A9066" s="553">
        <v>42626</v>
      </c>
      <c r="B9066" s="555">
        <v>2942.29</v>
      </c>
    </row>
    <row r="9067" spans="1:2" x14ac:dyDescent="0.25">
      <c r="A9067" s="553">
        <v>42627</v>
      </c>
      <c r="B9067" s="554">
        <v>2976.19</v>
      </c>
    </row>
    <row r="9068" spans="1:2" x14ac:dyDescent="0.25">
      <c r="A9068" s="553">
        <v>42628</v>
      </c>
      <c r="B9068" s="555">
        <v>2972.65</v>
      </c>
    </row>
    <row r="9069" spans="1:2" x14ac:dyDescent="0.25">
      <c r="A9069" s="553">
        <v>42629</v>
      </c>
      <c r="B9069" s="554">
        <v>2938.5</v>
      </c>
    </row>
    <row r="9070" spans="1:2" x14ac:dyDescent="0.25">
      <c r="A9070" s="553">
        <v>42630</v>
      </c>
      <c r="B9070" s="555">
        <v>2956.58</v>
      </c>
    </row>
    <row r="9071" spans="1:2" x14ac:dyDescent="0.25">
      <c r="A9071" s="553">
        <v>42631</v>
      </c>
      <c r="B9071" s="554">
        <v>2956.58</v>
      </c>
    </row>
    <row r="9072" spans="1:2" x14ac:dyDescent="0.25">
      <c r="A9072" s="553">
        <v>42632</v>
      </c>
      <c r="B9072" s="555">
        <v>2956.58</v>
      </c>
    </row>
    <row r="9073" spans="1:2" x14ac:dyDescent="0.25">
      <c r="A9073" s="553">
        <v>42633</v>
      </c>
      <c r="B9073" s="554">
        <v>2928.18</v>
      </c>
    </row>
    <row r="9074" spans="1:2" x14ac:dyDescent="0.25">
      <c r="A9074" s="553">
        <v>42634</v>
      </c>
      <c r="B9074" s="555">
        <v>2911.11</v>
      </c>
    </row>
    <row r="9075" spans="1:2" x14ac:dyDescent="0.25">
      <c r="A9075" s="553">
        <v>42635</v>
      </c>
      <c r="B9075" s="554">
        <v>2894.15</v>
      </c>
    </row>
    <row r="9076" spans="1:2" x14ac:dyDescent="0.25">
      <c r="A9076" s="553">
        <v>42636</v>
      </c>
      <c r="B9076" s="555">
        <v>2862.52</v>
      </c>
    </row>
    <row r="9077" spans="1:2" x14ac:dyDescent="0.25">
      <c r="A9077" s="553">
        <v>42637</v>
      </c>
      <c r="B9077" s="554">
        <v>2917.95</v>
      </c>
    </row>
    <row r="9078" spans="1:2" x14ac:dyDescent="0.25">
      <c r="A9078" s="553">
        <v>42638</v>
      </c>
      <c r="B9078" s="555">
        <v>2917.95</v>
      </c>
    </row>
    <row r="9079" spans="1:2" x14ac:dyDescent="0.25">
      <c r="A9079" s="553">
        <v>42639</v>
      </c>
      <c r="B9079" s="554">
        <v>2917.95</v>
      </c>
    </row>
    <row r="9080" spans="1:2" x14ac:dyDescent="0.25">
      <c r="A9080" s="553">
        <v>42640</v>
      </c>
      <c r="B9080" s="555">
        <v>2917.58</v>
      </c>
    </row>
    <row r="9081" spans="1:2" x14ac:dyDescent="0.25">
      <c r="A9081" s="553">
        <v>42641</v>
      </c>
      <c r="B9081" s="554">
        <v>2921.99</v>
      </c>
    </row>
    <row r="9082" spans="1:2" x14ac:dyDescent="0.25">
      <c r="A9082" s="553">
        <v>42642</v>
      </c>
      <c r="B9082" s="555">
        <v>2914.11</v>
      </c>
    </row>
    <row r="9083" spans="1:2" x14ac:dyDescent="0.25">
      <c r="A9083" s="553">
        <v>42643</v>
      </c>
      <c r="B9083" s="554">
        <v>2879.95</v>
      </c>
    </row>
    <row r="9084" spans="1:2" x14ac:dyDescent="0.25">
      <c r="A9084" s="553">
        <v>42644</v>
      </c>
      <c r="B9084" s="555">
        <v>2880.08</v>
      </c>
    </row>
    <row r="9085" spans="1:2" x14ac:dyDescent="0.25">
      <c r="A9085" s="553">
        <v>42645</v>
      </c>
      <c r="B9085" s="554">
        <v>2880.08</v>
      </c>
    </row>
    <row r="9086" spans="1:2" x14ac:dyDescent="0.25">
      <c r="A9086" s="553">
        <v>42646</v>
      </c>
      <c r="B9086" s="555">
        <v>2880.08</v>
      </c>
    </row>
    <row r="9087" spans="1:2" x14ac:dyDescent="0.25">
      <c r="A9087" s="553">
        <v>42647</v>
      </c>
      <c r="B9087" s="554">
        <v>2937.23</v>
      </c>
    </row>
    <row r="9088" spans="1:2" x14ac:dyDescent="0.25">
      <c r="A9088" s="553">
        <v>42648</v>
      </c>
      <c r="B9088" s="555">
        <v>2963.06</v>
      </c>
    </row>
    <row r="9089" spans="1:2" x14ac:dyDescent="0.25">
      <c r="A9089" s="553">
        <v>42649</v>
      </c>
      <c r="B9089" s="554">
        <v>2964.93</v>
      </c>
    </row>
    <row r="9090" spans="1:2" x14ac:dyDescent="0.25">
      <c r="A9090" s="553">
        <v>42650</v>
      </c>
      <c r="B9090" s="555">
        <v>2924.8</v>
      </c>
    </row>
    <row r="9091" spans="1:2" x14ac:dyDescent="0.25">
      <c r="A9091" s="553">
        <v>42651</v>
      </c>
      <c r="B9091" s="554">
        <v>2913.96</v>
      </c>
    </row>
    <row r="9092" spans="1:2" x14ac:dyDescent="0.25">
      <c r="A9092" s="553">
        <v>42652</v>
      </c>
      <c r="B9092" s="555">
        <v>2913.96</v>
      </c>
    </row>
    <row r="9093" spans="1:2" x14ac:dyDescent="0.25">
      <c r="A9093" s="553">
        <v>42653</v>
      </c>
      <c r="B9093" s="554">
        <v>2913.96</v>
      </c>
    </row>
    <row r="9094" spans="1:2" x14ac:dyDescent="0.25">
      <c r="A9094" s="553">
        <v>42654</v>
      </c>
      <c r="B9094" s="555">
        <v>2913.96</v>
      </c>
    </row>
    <row r="9095" spans="1:2" x14ac:dyDescent="0.25">
      <c r="A9095" s="553">
        <v>42655</v>
      </c>
      <c r="B9095" s="554">
        <v>2919.51</v>
      </c>
    </row>
    <row r="9096" spans="1:2" x14ac:dyDescent="0.25">
      <c r="A9096" s="553">
        <v>42656</v>
      </c>
      <c r="B9096" s="555">
        <v>2919.18</v>
      </c>
    </row>
    <row r="9097" spans="1:2" x14ac:dyDescent="0.25">
      <c r="A9097" s="553">
        <v>42657</v>
      </c>
      <c r="B9097" s="554">
        <v>2930.78</v>
      </c>
    </row>
    <row r="9098" spans="1:2" x14ac:dyDescent="0.25">
      <c r="A9098" s="553">
        <v>42658</v>
      </c>
      <c r="B9098" s="555">
        <v>2915.67</v>
      </c>
    </row>
    <row r="9099" spans="1:2" x14ac:dyDescent="0.25">
      <c r="A9099" s="553">
        <v>42659</v>
      </c>
      <c r="B9099" s="554">
        <v>2915.67</v>
      </c>
    </row>
    <row r="9100" spans="1:2" x14ac:dyDescent="0.25">
      <c r="A9100" s="553">
        <v>42660</v>
      </c>
      <c r="B9100" s="555">
        <v>2915.67</v>
      </c>
    </row>
    <row r="9101" spans="1:2" x14ac:dyDescent="0.25">
      <c r="A9101" s="553">
        <v>42661</v>
      </c>
      <c r="B9101" s="554">
        <v>2915.67</v>
      </c>
    </row>
    <row r="9102" spans="1:2" x14ac:dyDescent="0.25">
      <c r="A9102" s="553">
        <v>42662</v>
      </c>
      <c r="B9102" s="555">
        <v>2905.93</v>
      </c>
    </row>
    <row r="9103" spans="1:2" x14ac:dyDescent="0.25">
      <c r="A9103" s="553">
        <v>42663</v>
      </c>
      <c r="B9103" s="554">
        <v>2914.15</v>
      </c>
    </row>
    <row r="9104" spans="1:2" x14ac:dyDescent="0.25">
      <c r="A9104" s="553">
        <v>42664</v>
      </c>
      <c r="B9104" s="555">
        <v>2934.03</v>
      </c>
    </row>
    <row r="9105" spans="1:2" x14ac:dyDescent="0.25">
      <c r="A9105" s="553">
        <v>42665</v>
      </c>
      <c r="B9105" s="554">
        <v>2944.25</v>
      </c>
    </row>
    <row r="9106" spans="1:2" x14ac:dyDescent="0.25">
      <c r="A9106" s="553">
        <v>42666</v>
      </c>
      <c r="B9106" s="555">
        <v>2944.25</v>
      </c>
    </row>
    <row r="9107" spans="1:2" x14ac:dyDescent="0.25">
      <c r="A9107" s="553">
        <v>42667</v>
      </c>
      <c r="B9107" s="554">
        <v>2944.25</v>
      </c>
    </row>
    <row r="9108" spans="1:2" x14ac:dyDescent="0.25">
      <c r="A9108" s="553">
        <v>42668</v>
      </c>
      <c r="B9108" s="555">
        <v>2929.83</v>
      </c>
    </row>
    <row r="9109" spans="1:2" x14ac:dyDescent="0.25">
      <c r="A9109" s="553">
        <v>42669</v>
      </c>
      <c r="B9109" s="554">
        <v>2941.34</v>
      </c>
    </row>
    <row r="9110" spans="1:2" x14ac:dyDescent="0.25">
      <c r="A9110" s="553">
        <v>42670</v>
      </c>
      <c r="B9110" s="555">
        <v>2965.18</v>
      </c>
    </row>
    <row r="9111" spans="1:2" x14ac:dyDescent="0.25">
      <c r="A9111" s="553">
        <v>42671</v>
      </c>
      <c r="B9111" s="554">
        <v>2966.61</v>
      </c>
    </row>
    <row r="9112" spans="1:2" x14ac:dyDescent="0.25">
      <c r="A9112" s="553">
        <v>42672</v>
      </c>
      <c r="B9112" s="555">
        <v>2967.66</v>
      </c>
    </row>
    <row r="9113" spans="1:2" x14ac:dyDescent="0.25">
      <c r="A9113" s="553">
        <v>42673</v>
      </c>
      <c r="B9113" s="554">
        <v>2967.66</v>
      </c>
    </row>
    <row r="9114" spans="1:2" x14ac:dyDescent="0.25">
      <c r="A9114" s="553">
        <v>42674</v>
      </c>
      <c r="B9114" s="555">
        <v>2967.66</v>
      </c>
    </row>
    <row r="9115" spans="1:2" x14ac:dyDescent="0.25">
      <c r="A9115" s="553">
        <v>42675</v>
      </c>
      <c r="B9115" s="554">
        <v>2998.55</v>
      </c>
    </row>
    <row r="9116" spans="1:2" x14ac:dyDescent="0.25">
      <c r="A9116" s="553">
        <v>42676</v>
      </c>
      <c r="B9116" s="555">
        <v>3026.68</v>
      </c>
    </row>
    <row r="9117" spans="1:2" x14ac:dyDescent="0.25">
      <c r="A9117" s="553">
        <v>42677</v>
      </c>
      <c r="B9117" s="554">
        <v>3070.54</v>
      </c>
    </row>
    <row r="9118" spans="1:2" x14ac:dyDescent="0.25">
      <c r="A9118" s="553">
        <v>42678</v>
      </c>
      <c r="B9118" s="555">
        <v>3071.12</v>
      </c>
    </row>
    <row r="9119" spans="1:2" x14ac:dyDescent="0.25">
      <c r="A9119" s="553">
        <v>42679</v>
      </c>
      <c r="B9119" s="554">
        <v>3070.4</v>
      </c>
    </row>
    <row r="9120" spans="1:2" x14ac:dyDescent="0.25">
      <c r="A9120" s="553">
        <v>42680</v>
      </c>
      <c r="B9120" s="555">
        <v>3070.4</v>
      </c>
    </row>
    <row r="9121" spans="1:2" x14ac:dyDescent="0.25">
      <c r="A9121" s="553">
        <v>42681</v>
      </c>
      <c r="B9121" s="554">
        <v>3070.4</v>
      </c>
    </row>
    <row r="9122" spans="1:2" x14ac:dyDescent="0.25">
      <c r="A9122" s="553">
        <v>42682</v>
      </c>
      <c r="B9122" s="555">
        <v>3070.4</v>
      </c>
    </row>
    <row r="9123" spans="1:2" x14ac:dyDescent="0.25">
      <c r="A9123" s="553">
        <v>42683</v>
      </c>
      <c r="B9123" s="554">
        <v>2984.78</v>
      </c>
    </row>
    <row r="9124" spans="1:2" x14ac:dyDescent="0.25">
      <c r="A9124" s="553">
        <v>42684</v>
      </c>
      <c r="B9124" s="555">
        <v>3012.12</v>
      </c>
    </row>
    <row r="9125" spans="1:2" x14ac:dyDescent="0.25">
      <c r="A9125" s="553">
        <v>42685</v>
      </c>
      <c r="B9125" s="554">
        <v>3100.12</v>
      </c>
    </row>
    <row r="9126" spans="1:2" x14ac:dyDescent="0.25">
      <c r="A9126" s="553">
        <v>42686</v>
      </c>
      <c r="B9126" s="555">
        <v>3100.12</v>
      </c>
    </row>
    <row r="9127" spans="1:2" x14ac:dyDescent="0.25">
      <c r="A9127" s="553">
        <v>42687</v>
      </c>
      <c r="B9127" s="554">
        <v>3100.12</v>
      </c>
    </row>
    <row r="9128" spans="1:2" x14ac:dyDescent="0.25">
      <c r="A9128" s="553">
        <v>42688</v>
      </c>
      <c r="B9128" s="555">
        <v>3100.12</v>
      </c>
    </row>
    <row r="9129" spans="1:2" x14ac:dyDescent="0.25">
      <c r="A9129" s="553">
        <v>42689</v>
      </c>
      <c r="B9129" s="554">
        <v>3100.12</v>
      </c>
    </row>
    <row r="9130" spans="1:2" x14ac:dyDescent="0.25">
      <c r="A9130" s="553">
        <v>42690</v>
      </c>
      <c r="B9130" s="555">
        <v>3124.91</v>
      </c>
    </row>
    <row r="9131" spans="1:2" x14ac:dyDescent="0.25">
      <c r="A9131" s="553">
        <v>42691</v>
      </c>
      <c r="B9131" s="554">
        <v>3131.11</v>
      </c>
    </row>
    <row r="9132" spans="1:2" x14ac:dyDescent="0.25">
      <c r="A9132" s="553">
        <v>42692</v>
      </c>
      <c r="B9132" s="555">
        <v>3135.65</v>
      </c>
    </row>
    <row r="9133" spans="1:2" x14ac:dyDescent="0.25">
      <c r="A9133" s="553">
        <v>42693</v>
      </c>
      <c r="B9133" s="554">
        <v>3163.49</v>
      </c>
    </row>
    <row r="9134" spans="1:2" x14ac:dyDescent="0.25">
      <c r="A9134" s="553">
        <v>42694</v>
      </c>
      <c r="B9134" s="555">
        <v>3163.49</v>
      </c>
    </row>
    <row r="9135" spans="1:2" x14ac:dyDescent="0.25">
      <c r="A9135" s="553">
        <v>42695</v>
      </c>
      <c r="B9135" s="554">
        <v>3163.49</v>
      </c>
    </row>
    <row r="9136" spans="1:2" x14ac:dyDescent="0.25">
      <c r="A9136" s="553">
        <v>42696</v>
      </c>
      <c r="B9136" s="555">
        <v>3144.72</v>
      </c>
    </row>
    <row r="9137" spans="1:4" x14ac:dyDescent="0.25">
      <c r="A9137" s="553">
        <v>42697</v>
      </c>
      <c r="B9137" s="554">
        <v>3139.76</v>
      </c>
    </row>
    <row r="9138" spans="1:4" x14ac:dyDescent="0.25">
      <c r="A9138" s="553">
        <v>42698</v>
      </c>
      <c r="B9138" s="555">
        <v>3187.97</v>
      </c>
    </row>
    <row r="9139" spans="1:4" x14ac:dyDescent="0.25">
      <c r="A9139" s="553">
        <v>42699</v>
      </c>
      <c r="B9139" s="554">
        <v>3187.97</v>
      </c>
    </row>
    <row r="9140" spans="1:4" x14ac:dyDescent="0.25">
      <c r="A9140" s="553">
        <v>42700</v>
      </c>
      <c r="B9140" s="555">
        <v>3170.64</v>
      </c>
    </row>
    <row r="9141" spans="1:4" x14ac:dyDescent="0.25">
      <c r="A9141" s="553">
        <v>42701</v>
      </c>
      <c r="B9141" s="554">
        <v>3170.64</v>
      </c>
    </row>
    <row r="9142" spans="1:4" x14ac:dyDescent="0.25">
      <c r="A9142" s="553">
        <v>42702</v>
      </c>
      <c r="B9142" s="555">
        <v>3170.64</v>
      </c>
    </row>
    <row r="9143" spans="1:4" x14ac:dyDescent="0.25">
      <c r="A9143" s="553">
        <v>42703</v>
      </c>
      <c r="B9143" s="554">
        <v>3142.2</v>
      </c>
    </row>
    <row r="9144" spans="1:4" x14ac:dyDescent="0.25">
      <c r="A9144" s="553">
        <v>42704</v>
      </c>
      <c r="B9144" s="555">
        <v>3165.09</v>
      </c>
    </row>
    <row r="9145" spans="1:4" x14ac:dyDescent="0.25">
      <c r="A9145" s="556">
        <v>42705</v>
      </c>
      <c r="B9145" s="557">
        <v>3085.6</v>
      </c>
    </row>
    <row r="9146" spans="1:4" x14ac:dyDescent="0.25">
      <c r="A9146" s="550" t="s">
        <v>110</v>
      </c>
    </row>
    <row r="9147" spans="1:4" x14ac:dyDescent="0.25">
      <c r="A9147" s="999" t="s">
        <v>115</v>
      </c>
      <c r="B9147" s="999"/>
      <c r="C9147" s="999"/>
      <c r="D9147" s="999"/>
    </row>
    <row r="9148" spans="1:4" x14ac:dyDescent="0.25">
      <c r="A9148" s="999" t="s">
        <v>110</v>
      </c>
      <c r="B9148" s="999"/>
      <c r="C9148" s="999"/>
      <c r="D9148" s="999"/>
    </row>
    <row r="9149" spans="1:4" x14ac:dyDescent="0.25">
      <c r="A9149" s="999" t="s">
        <v>294</v>
      </c>
      <c r="B9149" s="999"/>
      <c r="C9149" s="999"/>
      <c r="D9149" s="999"/>
    </row>
    <row r="9150" spans="1:4" x14ac:dyDescent="0.25">
      <c r="A9150" s="550" t="s">
        <v>110</v>
      </c>
    </row>
  </sheetData>
  <mergeCells count="8">
    <mergeCell ref="A9147:D9147"/>
    <mergeCell ref="A9148:D9148"/>
    <mergeCell ref="A9149:D9149"/>
    <mergeCell ref="A1:D1"/>
    <mergeCell ref="A2:D2"/>
    <mergeCell ref="A4:D4"/>
    <mergeCell ref="A5:D5"/>
    <mergeCell ref="A6:D6"/>
  </mergeCells>
  <hyperlinks>
    <hyperlink ref="A9147"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70C0"/>
  </sheetPr>
  <dimension ref="A1:D816"/>
  <sheetViews>
    <sheetView showGridLines="0" workbookViewId="0">
      <pane ySplit="8" topLeftCell="A802" activePane="bottomLeft" state="frozen"/>
      <selection pane="bottomLeft" activeCell="B789" sqref="B789"/>
    </sheetView>
  </sheetViews>
  <sheetFormatPr baseColWidth="10" defaultColWidth="8" defaultRowHeight="15" x14ac:dyDescent="0.25"/>
  <cols>
    <col min="1" max="1" width="17.125" style="232" bestFit="1" customWidth="1"/>
    <col min="2" max="2" width="8.5" style="232" bestFit="1" customWidth="1"/>
    <col min="3" max="3" width="9.25" style="232" bestFit="1" customWidth="1"/>
    <col min="4" max="4" width="83.375" style="231" customWidth="1"/>
    <col min="5" max="16384" width="8" style="231"/>
  </cols>
  <sheetData>
    <row r="1" spans="1:4" x14ac:dyDescent="0.25">
      <c r="A1" s="1004" t="s">
        <v>116</v>
      </c>
      <c r="B1" s="1004"/>
      <c r="C1" s="1004"/>
      <c r="D1" s="1004"/>
    </row>
    <row r="2" spans="1:4" ht="15.75" thickBot="1" x14ac:dyDescent="0.3">
      <c r="A2" s="1005" t="s">
        <v>117</v>
      </c>
      <c r="B2" s="1005"/>
      <c r="C2" s="1005"/>
      <c r="D2" s="1005"/>
    </row>
    <row r="3" spans="1:4" ht="15.75" thickTop="1" x14ac:dyDescent="0.25">
      <c r="A3" s="232" t="s">
        <v>110</v>
      </c>
    </row>
    <row r="4" spans="1:4" x14ac:dyDescent="0.25">
      <c r="A4" s="1006" t="s">
        <v>118</v>
      </c>
      <c r="B4" s="1006"/>
      <c r="C4" s="1006"/>
      <c r="D4" s="1006"/>
    </row>
    <row r="5" spans="1:4" x14ac:dyDescent="0.25">
      <c r="A5" s="1006" t="s">
        <v>110</v>
      </c>
      <c r="B5" s="1006"/>
      <c r="C5" s="1006"/>
      <c r="D5" s="1006"/>
    </row>
    <row r="6" spans="1:4" x14ac:dyDescent="0.25">
      <c r="A6" s="1006" t="s">
        <v>119</v>
      </c>
      <c r="B6" s="1006"/>
      <c r="C6" s="1006"/>
      <c r="D6" s="1006"/>
    </row>
    <row r="7" spans="1:4" x14ac:dyDescent="0.25">
      <c r="A7" s="232" t="s">
        <v>110</v>
      </c>
    </row>
    <row r="8" spans="1:4" ht="16.149999999999999" customHeight="1" x14ac:dyDescent="0.25">
      <c r="A8" s="233" t="s">
        <v>120</v>
      </c>
      <c r="B8" s="233" t="s">
        <v>121</v>
      </c>
      <c r="C8" s="234" t="s">
        <v>122</v>
      </c>
    </row>
    <row r="9" spans="1:4" ht="16.149999999999999" customHeight="1" x14ac:dyDescent="0.25">
      <c r="A9" s="238">
        <v>195001</v>
      </c>
      <c r="B9" s="239">
        <v>1.96</v>
      </c>
      <c r="C9" s="236">
        <v>1.96</v>
      </c>
    </row>
    <row r="10" spans="1:4" ht="16.149999999999999" customHeight="1" x14ac:dyDescent="0.25">
      <c r="A10" s="240">
        <v>195002</v>
      </c>
      <c r="B10" s="241">
        <v>1.96</v>
      </c>
      <c r="C10" s="235">
        <v>1.96</v>
      </c>
    </row>
    <row r="11" spans="1:4" ht="16.149999999999999" customHeight="1" x14ac:dyDescent="0.25">
      <c r="A11" s="238">
        <v>195003</v>
      </c>
      <c r="B11" s="239">
        <v>1.96</v>
      </c>
      <c r="C11" s="236">
        <v>1.96</v>
      </c>
    </row>
    <row r="12" spans="1:4" ht="16.149999999999999" customHeight="1" x14ac:dyDescent="0.25">
      <c r="A12" s="240">
        <v>195004</v>
      </c>
      <c r="B12" s="241">
        <v>1.96</v>
      </c>
      <c r="C12" s="235">
        <v>1.96</v>
      </c>
    </row>
    <row r="13" spans="1:4" ht="16.149999999999999" customHeight="1" x14ac:dyDescent="0.25">
      <c r="A13" s="238">
        <v>195005</v>
      </c>
      <c r="B13" s="239">
        <v>1.96</v>
      </c>
      <c r="C13" s="236">
        <v>1.96</v>
      </c>
    </row>
    <row r="14" spans="1:4" ht="16.149999999999999" customHeight="1" x14ac:dyDescent="0.25">
      <c r="A14" s="240">
        <v>195006</v>
      </c>
      <c r="B14" s="241">
        <v>1.96</v>
      </c>
      <c r="C14" s="235">
        <v>1.96</v>
      </c>
    </row>
    <row r="15" spans="1:4" ht="16.149999999999999" customHeight="1" x14ac:dyDescent="0.25">
      <c r="A15" s="238">
        <v>195007</v>
      </c>
      <c r="B15" s="239">
        <v>1.96</v>
      </c>
      <c r="C15" s="236">
        <v>1.96</v>
      </c>
    </row>
    <row r="16" spans="1:4" ht="16.149999999999999" customHeight="1" x14ac:dyDescent="0.25">
      <c r="A16" s="240">
        <v>195008</v>
      </c>
      <c r="B16" s="241">
        <v>1.96</v>
      </c>
      <c r="C16" s="235">
        <v>1.96</v>
      </c>
    </row>
    <row r="17" spans="1:3" ht="16.149999999999999" customHeight="1" x14ac:dyDescent="0.25">
      <c r="A17" s="238">
        <v>195009</v>
      </c>
      <c r="B17" s="239">
        <v>1.96</v>
      </c>
      <c r="C17" s="236">
        <v>1.96</v>
      </c>
    </row>
    <row r="18" spans="1:3" ht="16.149999999999999" customHeight="1" x14ac:dyDescent="0.25">
      <c r="A18" s="240">
        <v>195010</v>
      </c>
      <c r="B18" s="241">
        <v>1.96</v>
      </c>
      <c r="C18" s="235">
        <v>1.96</v>
      </c>
    </row>
    <row r="19" spans="1:3" ht="16.149999999999999" customHeight="1" x14ac:dyDescent="0.25">
      <c r="A19" s="238">
        <v>195011</v>
      </c>
      <c r="B19" s="239">
        <v>1.96</v>
      </c>
      <c r="C19" s="236">
        <v>1.96</v>
      </c>
    </row>
    <row r="20" spans="1:3" ht="16.149999999999999" customHeight="1" x14ac:dyDescent="0.25">
      <c r="A20" s="240">
        <v>195012</v>
      </c>
      <c r="B20" s="241">
        <v>1.96</v>
      </c>
      <c r="C20" s="235">
        <v>1.96</v>
      </c>
    </row>
    <row r="21" spans="1:3" ht="16.149999999999999" customHeight="1" x14ac:dyDescent="0.25">
      <c r="A21" s="238">
        <v>195101</v>
      </c>
      <c r="B21" s="239">
        <v>1.96</v>
      </c>
      <c r="C21" s="236">
        <v>1.96</v>
      </c>
    </row>
    <row r="22" spans="1:3" ht="16.149999999999999" customHeight="1" x14ac:dyDescent="0.25">
      <c r="A22" s="240">
        <v>195102</v>
      </c>
      <c r="B22" s="241">
        <v>1.96</v>
      </c>
      <c r="C22" s="235">
        <v>1.96</v>
      </c>
    </row>
    <row r="23" spans="1:3" ht="16.149999999999999" customHeight="1" x14ac:dyDescent="0.25">
      <c r="A23" s="238">
        <v>195103</v>
      </c>
      <c r="B23" s="239">
        <v>2.15</v>
      </c>
      <c r="C23" s="236">
        <v>2.15</v>
      </c>
    </row>
    <row r="24" spans="1:3" ht="16.149999999999999" customHeight="1" x14ac:dyDescent="0.25">
      <c r="A24" s="240">
        <v>195104</v>
      </c>
      <c r="B24" s="241">
        <v>2.5099999999999998</v>
      </c>
      <c r="C24" s="235">
        <v>2.5099999999999998</v>
      </c>
    </row>
    <row r="25" spans="1:3" ht="16.149999999999999" customHeight="1" x14ac:dyDescent="0.25">
      <c r="A25" s="238">
        <v>195105</v>
      </c>
      <c r="B25" s="239">
        <v>2.5099999999999998</v>
      </c>
      <c r="C25" s="236">
        <v>2.5099999999999998</v>
      </c>
    </row>
    <row r="26" spans="1:3" ht="16.149999999999999" customHeight="1" x14ac:dyDescent="0.25">
      <c r="A26" s="240">
        <v>195106</v>
      </c>
      <c r="B26" s="241">
        <v>2.5099999999999998</v>
      </c>
      <c r="C26" s="235">
        <v>2.5099999999999998</v>
      </c>
    </row>
    <row r="27" spans="1:3" ht="16.149999999999999" customHeight="1" x14ac:dyDescent="0.25">
      <c r="A27" s="238">
        <v>195107</v>
      </c>
      <c r="B27" s="239">
        <v>2.5099999999999998</v>
      </c>
      <c r="C27" s="236">
        <v>2.5099999999999998</v>
      </c>
    </row>
    <row r="28" spans="1:3" ht="16.149999999999999" customHeight="1" x14ac:dyDescent="0.25">
      <c r="A28" s="240">
        <v>195108</v>
      </c>
      <c r="B28" s="241">
        <v>2.5099999999999998</v>
      </c>
      <c r="C28" s="235">
        <v>2.5099999999999998</v>
      </c>
    </row>
    <row r="29" spans="1:3" ht="16.149999999999999" customHeight="1" x14ac:dyDescent="0.25">
      <c r="A29" s="238">
        <v>195109</v>
      </c>
      <c r="B29" s="239">
        <v>2.5099999999999998</v>
      </c>
      <c r="C29" s="236">
        <v>2.5099999999999998</v>
      </c>
    </row>
    <row r="30" spans="1:3" ht="16.149999999999999" customHeight="1" x14ac:dyDescent="0.25">
      <c r="A30" s="240">
        <v>195110</v>
      </c>
      <c r="B30" s="241">
        <v>2.5099999999999998</v>
      </c>
      <c r="C30" s="235">
        <v>2.5099999999999998</v>
      </c>
    </row>
    <row r="31" spans="1:3" ht="16.149999999999999" customHeight="1" x14ac:dyDescent="0.25">
      <c r="A31" s="238">
        <v>195111</v>
      </c>
      <c r="B31" s="239">
        <v>2.5099999999999998</v>
      </c>
      <c r="C31" s="236">
        <v>2.5099999999999998</v>
      </c>
    </row>
    <row r="32" spans="1:3" ht="16.149999999999999" customHeight="1" x14ac:dyDescent="0.25">
      <c r="A32" s="240">
        <v>195112</v>
      </c>
      <c r="B32" s="241">
        <v>2.5099999999999998</v>
      </c>
      <c r="C32" s="235">
        <v>2.5099999999999998</v>
      </c>
    </row>
    <row r="33" spans="1:3" ht="16.149999999999999" customHeight="1" x14ac:dyDescent="0.25">
      <c r="A33" s="238">
        <v>195201</v>
      </c>
      <c r="B33" s="239">
        <v>2.5099999999999998</v>
      </c>
      <c r="C33" s="236">
        <v>2.5099999999999998</v>
      </c>
    </row>
    <row r="34" spans="1:3" ht="16.149999999999999" customHeight="1" x14ac:dyDescent="0.25">
      <c r="A34" s="240">
        <v>195202</v>
      </c>
      <c r="B34" s="241">
        <v>2.5099999999999998</v>
      </c>
      <c r="C34" s="235">
        <v>2.5099999999999998</v>
      </c>
    </row>
    <row r="35" spans="1:3" ht="16.149999999999999" customHeight="1" x14ac:dyDescent="0.25">
      <c r="A35" s="238">
        <v>195203</v>
      </c>
      <c r="B35" s="239">
        <v>2.5099999999999998</v>
      </c>
      <c r="C35" s="236">
        <v>2.5099999999999998</v>
      </c>
    </row>
    <row r="36" spans="1:3" ht="16.149999999999999" customHeight="1" x14ac:dyDescent="0.25">
      <c r="A36" s="240">
        <v>195204</v>
      </c>
      <c r="B36" s="241">
        <v>2.5099999999999998</v>
      </c>
      <c r="C36" s="235">
        <v>2.5099999999999998</v>
      </c>
    </row>
    <row r="37" spans="1:3" ht="16.149999999999999" customHeight="1" x14ac:dyDescent="0.25">
      <c r="A37" s="238">
        <v>195205</v>
      </c>
      <c r="B37" s="239">
        <v>2.5099999999999998</v>
      </c>
      <c r="C37" s="236">
        <v>2.5099999999999998</v>
      </c>
    </row>
    <row r="38" spans="1:3" ht="16.149999999999999" customHeight="1" x14ac:dyDescent="0.25">
      <c r="A38" s="240">
        <v>195206</v>
      </c>
      <c r="B38" s="241">
        <v>2.5099999999999998</v>
      </c>
      <c r="C38" s="235">
        <v>2.5099999999999998</v>
      </c>
    </row>
    <row r="39" spans="1:3" ht="16.149999999999999" customHeight="1" x14ac:dyDescent="0.25">
      <c r="A39" s="238">
        <v>195207</v>
      </c>
      <c r="B39" s="239">
        <v>2.5099999999999998</v>
      </c>
      <c r="C39" s="236">
        <v>2.5099999999999998</v>
      </c>
    </row>
    <row r="40" spans="1:3" ht="16.149999999999999" customHeight="1" x14ac:dyDescent="0.25">
      <c r="A40" s="240">
        <v>195208</v>
      </c>
      <c r="B40" s="241">
        <v>2.5099999999999998</v>
      </c>
      <c r="C40" s="235">
        <v>2.5099999999999998</v>
      </c>
    </row>
    <row r="41" spans="1:3" ht="16.149999999999999" customHeight="1" x14ac:dyDescent="0.25">
      <c r="A41" s="238">
        <v>195209</v>
      </c>
      <c r="B41" s="239">
        <v>2.5099999999999998</v>
      </c>
      <c r="C41" s="236">
        <v>2.5099999999999998</v>
      </c>
    </row>
    <row r="42" spans="1:3" ht="16.149999999999999" customHeight="1" x14ac:dyDescent="0.25">
      <c r="A42" s="240">
        <v>195210</v>
      </c>
      <c r="B42" s="241">
        <v>2.5099999999999998</v>
      </c>
      <c r="C42" s="235">
        <v>2.5099999999999998</v>
      </c>
    </row>
    <row r="43" spans="1:3" ht="16.149999999999999" customHeight="1" x14ac:dyDescent="0.25">
      <c r="A43" s="238">
        <v>195211</v>
      </c>
      <c r="B43" s="239">
        <v>2.5099999999999998</v>
      </c>
      <c r="C43" s="236">
        <v>2.5099999999999998</v>
      </c>
    </row>
    <row r="44" spans="1:3" ht="16.149999999999999" customHeight="1" x14ac:dyDescent="0.25">
      <c r="A44" s="240">
        <v>195212</v>
      </c>
      <c r="B44" s="241">
        <v>2.5099999999999998</v>
      </c>
      <c r="C44" s="235">
        <v>2.5099999999999998</v>
      </c>
    </row>
    <row r="45" spans="1:3" ht="16.149999999999999" customHeight="1" x14ac:dyDescent="0.25">
      <c r="A45" s="238">
        <v>195301</v>
      </c>
      <c r="B45" s="239">
        <v>2.5099999999999998</v>
      </c>
      <c r="C45" s="236">
        <v>2.5099999999999998</v>
      </c>
    </row>
    <row r="46" spans="1:3" ht="16.149999999999999" customHeight="1" x14ac:dyDescent="0.25">
      <c r="A46" s="240">
        <v>195302</v>
      </c>
      <c r="B46" s="241">
        <v>2.5099999999999998</v>
      </c>
      <c r="C46" s="235">
        <v>2.5099999999999998</v>
      </c>
    </row>
    <row r="47" spans="1:3" ht="16.149999999999999" customHeight="1" x14ac:dyDescent="0.25">
      <c r="A47" s="238">
        <v>195303</v>
      </c>
      <c r="B47" s="239">
        <v>2.5099999999999998</v>
      </c>
      <c r="C47" s="236">
        <v>2.5099999999999998</v>
      </c>
    </row>
    <row r="48" spans="1:3" ht="16.149999999999999" customHeight="1" x14ac:dyDescent="0.25">
      <c r="A48" s="240">
        <v>195304</v>
      </c>
      <c r="B48" s="241">
        <v>2.5099999999999998</v>
      </c>
      <c r="C48" s="235">
        <v>2.5099999999999998</v>
      </c>
    </row>
    <row r="49" spans="1:3" ht="16.149999999999999" customHeight="1" x14ac:dyDescent="0.25">
      <c r="A49" s="238">
        <v>195305</v>
      </c>
      <c r="B49" s="239">
        <v>2.5099999999999998</v>
      </c>
      <c r="C49" s="236">
        <v>2.5099999999999998</v>
      </c>
    </row>
    <row r="50" spans="1:3" ht="16.149999999999999" customHeight="1" x14ac:dyDescent="0.25">
      <c r="A50" s="240">
        <v>195306</v>
      </c>
      <c r="B50" s="241">
        <v>2.5099999999999998</v>
      </c>
      <c r="C50" s="235">
        <v>2.5099999999999998</v>
      </c>
    </row>
    <row r="51" spans="1:3" ht="16.149999999999999" customHeight="1" x14ac:dyDescent="0.25">
      <c r="A51" s="238">
        <v>195307</v>
      </c>
      <c r="B51" s="239">
        <v>2.5099999999999998</v>
      </c>
      <c r="C51" s="236">
        <v>2.5099999999999998</v>
      </c>
    </row>
    <row r="52" spans="1:3" ht="16.149999999999999" customHeight="1" x14ac:dyDescent="0.25">
      <c r="A52" s="240">
        <v>195308</v>
      </c>
      <c r="B52" s="241">
        <v>2.5099999999999998</v>
      </c>
      <c r="C52" s="235">
        <v>2.5099999999999998</v>
      </c>
    </row>
    <row r="53" spans="1:3" ht="16.149999999999999" customHeight="1" x14ac:dyDescent="0.25">
      <c r="A53" s="238">
        <v>195309</v>
      </c>
      <c r="B53" s="239">
        <v>2.5099999999999998</v>
      </c>
      <c r="C53" s="236">
        <v>2.5099999999999998</v>
      </c>
    </row>
    <row r="54" spans="1:3" ht="16.149999999999999" customHeight="1" x14ac:dyDescent="0.25">
      <c r="A54" s="240">
        <v>195310</v>
      </c>
      <c r="B54" s="241">
        <v>2.5099999999999998</v>
      </c>
      <c r="C54" s="235">
        <v>2.5099999999999998</v>
      </c>
    </row>
    <row r="55" spans="1:3" ht="16.149999999999999" customHeight="1" x14ac:dyDescent="0.25">
      <c r="A55" s="238">
        <v>195311</v>
      </c>
      <c r="B55" s="239">
        <v>2.5099999999999998</v>
      </c>
      <c r="C55" s="236">
        <v>2.5099999999999998</v>
      </c>
    </row>
    <row r="56" spans="1:3" ht="16.149999999999999" customHeight="1" x14ac:dyDescent="0.25">
      <c r="A56" s="240">
        <v>195312</v>
      </c>
      <c r="B56" s="241">
        <v>2.5099999999999998</v>
      </c>
      <c r="C56" s="235">
        <v>2.5099999999999998</v>
      </c>
    </row>
    <row r="57" spans="1:3" ht="16.149999999999999" customHeight="1" x14ac:dyDescent="0.25">
      <c r="A57" s="238">
        <v>195401</v>
      </c>
      <c r="B57" s="239">
        <v>2.5099999999999998</v>
      </c>
      <c r="C57" s="236">
        <v>2.5099999999999998</v>
      </c>
    </row>
    <row r="58" spans="1:3" ht="16.149999999999999" customHeight="1" x14ac:dyDescent="0.25">
      <c r="A58" s="240">
        <v>195402</v>
      </c>
      <c r="B58" s="241">
        <v>2.5099999999999998</v>
      </c>
      <c r="C58" s="235">
        <v>2.5099999999999998</v>
      </c>
    </row>
    <row r="59" spans="1:3" ht="16.149999999999999" customHeight="1" x14ac:dyDescent="0.25">
      <c r="A59" s="238">
        <v>195403</v>
      </c>
      <c r="B59" s="239">
        <v>2.5099999999999998</v>
      </c>
      <c r="C59" s="236">
        <v>2.5099999999999998</v>
      </c>
    </row>
    <row r="60" spans="1:3" ht="16.149999999999999" customHeight="1" x14ac:dyDescent="0.25">
      <c r="A60" s="240">
        <v>195404</v>
      </c>
      <c r="B60" s="241">
        <v>2.5099999999999998</v>
      </c>
      <c r="C60" s="235">
        <v>2.5099999999999998</v>
      </c>
    </row>
    <row r="61" spans="1:3" ht="16.149999999999999" customHeight="1" x14ac:dyDescent="0.25">
      <c r="A61" s="238">
        <v>195405</v>
      </c>
      <c r="B61" s="239">
        <v>2.5099999999999998</v>
      </c>
      <c r="C61" s="236">
        <v>2.5099999999999998</v>
      </c>
    </row>
    <row r="62" spans="1:3" ht="16.149999999999999" customHeight="1" x14ac:dyDescent="0.25">
      <c r="A62" s="240">
        <v>195406</v>
      </c>
      <c r="B62" s="241">
        <v>2.5099999999999998</v>
      </c>
      <c r="C62" s="235">
        <v>2.5099999999999998</v>
      </c>
    </row>
    <row r="63" spans="1:3" ht="16.149999999999999" customHeight="1" x14ac:dyDescent="0.25">
      <c r="A63" s="238">
        <v>195407</v>
      </c>
      <c r="B63" s="239">
        <v>2.5099999999999998</v>
      </c>
      <c r="C63" s="236">
        <v>2.5099999999999998</v>
      </c>
    </row>
    <row r="64" spans="1:3" ht="16.149999999999999" customHeight="1" x14ac:dyDescent="0.25">
      <c r="A64" s="240">
        <v>195408</v>
      </c>
      <c r="B64" s="241">
        <v>2.5099999999999998</v>
      </c>
      <c r="C64" s="235">
        <v>2.5099999999999998</v>
      </c>
    </row>
    <row r="65" spans="1:3" ht="16.149999999999999" customHeight="1" x14ac:dyDescent="0.25">
      <c r="A65" s="238">
        <v>195409</v>
      </c>
      <c r="B65" s="239">
        <v>2.5099999999999998</v>
      </c>
      <c r="C65" s="236">
        <v>2.5099999999999998</v>
      </c>
    </row>
    <row r="66" spans="1:3" ht="16.149999999999999" customHeight="1" x14ac:dyDescent="0.25">
      <c r="A66" s="240">
        <v>195410</v>
      </c>
      <c r="B66" s="241">
        <v>2.5099999999999998</v>
      </c>
      <c r="C66" s="235">
        <v>2.5099999999999998</v>
      </c>
    </row>
    <row r="67" spans="1:3" ht="16.149999999999999" customHeight="1" x14ac:dyDescent="0.25">
      <c r="A67" s="238">
        <v>195411</v>
      </c>
      <c r="B67" s="239">
        <v>2.5099999999999998</v>
      </c>
      <c r="C67" s="236">
        <v>2.5099999999999998</v>
      </c>
    </row>
    <row r="68" spans="1:3" ht="16.149999999999999" customHeight="1" x14ac:dyDescent="0.25">
      <c r="A68" s="240">
        <v>195412</v>
      </c>
      <c r="B68" s="241">
        <v>2.5099999999999998</v>
      </c>
      <c r="C68" s="235">
        <v>2.5099999999999998</v>
      </c>
    </row>
    <row r="69" spans="1:3" ht="16.149999999999999" customHeight="1" x14ac:dyDescent="0.25">
      <c r="A69" s="238">
        <v>195501</v>
      </c>
      <c r="B69" s="239">
        <v>2.5099999999999998</v>
      </c>
      <c r="C69" s="236">
        <v>2.5099999999999998</v>
      </c>
    </row>
    <row r="70" spans="1:3" ht="16.149999999999999" customHeight="1" x14ac:dyDescent="0.25">
      <c r="A70" s="240">
        <v>195502</v>
      </c>
      <c r="B70" s="241">
        <v>2.5099999999999998</v>
      </c>
      <c r="C70" s="235">
        <v>2.5099999999999998</v>
      </c>
    </row>
    <row r="71" spans="1:3" ht="16.149999999999999" customHeight="1" x14ac:dyDescent="0.25">
      <c r="A71" s="238">
        <v>195503</v>
      </c>
      <c r="B71" s="239">
        <v>2.5099999999999998</v>
      </c>
      <c r="C71" s="236">
        <v>2.5099999999999998</v>
      </c>
    </row>
    <row r="72" spans="1:3" ht="16.149999999999999" customHeight="1" x14ac:dyDescent="0.25">
      <c r="A72" s="240">
        <v>195504</v>
      </c>
      <c r="B72" s="241">
        <v>2.5099999999999998</v>
      </c>
      <c r="C72" s="235">
        <v>2.5099999999999998</v>
      </c>
    </row>
    <row r="73" spans="1:3" ht="16.149999999999999" customHeight="1" x14ac:dyDescent="0.25">
      <c r="A73" s="238">
        <v>195505</v>
      </c>
      <c r="B73" s="239">
        <v>2.5099999999999998</v>
      </c>
      <c r="C73" s="236">
        <v>2.5099999999999998</v>
      </c>
    </row>
    <row r="74" spans="1:3" ht="16.149999999999999" customHeight="1" x14ac:dyDescent="0.25">
      <c r="A74" s="240">
        <v>195506</v>
      </c>
      <c r="B74" s="241">
        <v>2.5099999999999998</v>
      </c>
      <c r="C74" s="235">
        <v>2.5099999999999998</v>
      </c>
    </row>
    <row r="75" spans="1:3" ht="16.149999999999999" customHeight="1" x14ac:dyDescent="0.25">
      <c r="A75" s="238">
        <v>195507</v>
      </c>
      <c r="B75" s="239">
        <v>2.5099999999999998</v>
      </c>
      <c r="C75" s="236">
        <v>2.5099999999999998</v>
      </c>
    </row>
    <row r="76" spans="1:3" ht="16.149999999999999" customHeight="1" x14ac:dyDescent="0.25">
      <c r="A76" s="240">
        <v>195508</v>
      </c>
      <c r="B76" s="241">
        <v>2.5099999999999998</v>
      </c>
      <c r="C76" s="235">
        <v>2.5099999999999998</v>
      </c>
    </row>
    <row r="77" spans="1:3" ht="16.149999999999999" customHeight="1" x14ac:dyDescent="0.25">
      <c r="A77" s="238">
        <v>195509</v>
      </c>
      <c r="B77" s="239">
        <v>2.5099999999999998</v>
      </c>
      <c r="C77" s="236">
        <v>2.5099999999999998</v>
      </c>
    </row>
    <row r="78" spans="1:3" ht="16.149999999999999" customHeight="1" x14ac:dyDescent="0.25">
      <c r="A78" s="240">
        <v>195510</v>
      </c>
      <c r="B78" s="241">
        <v>2.5099999999999998</v>
      </c>
      <c r="C78" s="235">
        <v>2.5099999999999998</v>
      </c>
    </row>
    <row r="79" spans="1:3" ht="16.149999999999999" customHeight="1" x14ac:dyDescent="0.25">
      <c r="A79" s="238">
        <v>195511</v>
      </c>
      <c r="B79" s="239">
        <v>2.5099999999999998</v>
      </c>
      <c r="C79" s="236">
        <v>2.5099999999999998</v>
      </c>
    </row>
    <row r="80" spans="1:3" ht="16.149999999999999" customHeight="1" x14ac:dyDescent="0.25">
      <c r="A80" s="240">
        <v>195512</v>
      </c>
      <c r="B80" s="241">
        <v>2.5099999999999998</v>
      </c>
      <c r="C80" s="235">
        <v>2.5099999999999998</v>
      </c>
    </row>
    <row r="81" spans="1:3" ht="16.149999999999999" customHeight="1" x14ac:dyDescent="0.25">
      <c r="A81" s="238">
        <v>195601</v>
      </c>
      <c r="B81" s="239">
        <v>2.5099999999999998</v>
      </c>
      <c r="C81" s="236">
        <v>2.5099999999999998</v>
      </c>
    </row>
    <row r="82" spans="1:3" ht="16.149999999999999" customHeight="1" x14ac:dyDescent="0.25">
      <c r="A82" s="240">
        <v>195602</v>
      </c>
      <c r="B82" s="241">
        <v>2.5099999999999998</v>
      </c>
      <c r="C82" s="235">
        <v>2.5099999999999998</v>
      </c>
    </row>
    <row r="83" spans="1:3" ht="16.149999999999999" customHeight="1" x14ac:dyDescent="0.25">
      <c r="A83" s="238">
        <v>195603</v>
      </c>
      <c r="B83" s="239">
        <v>2.5099999999999998</v>
      </c>
      <c r="C83" s="236">
        <v>2.5099999999999998</v>
      </c>
    </row>
    <row r="84" spans="1:3" ht="16.149999999999999" customHeight="1" x14ac:dyDescent="0.25">
      <c r="A84" s="240">
        <v>195604</v>
      </c>
      <c r="B84" s="241">
        <v>2.5099999999999998</v>
      </c>
      <c r="C84" s="235">
        <v>2.5099999999999998</v>
      </c>
    </row>
    <row r="85" spans="1:3" ht="16.149999999999999" customHeight="1" x14ac:dyDescent="0.25">
      <c r="A85" s="238">
        <v>195605</v>
      </c>
      <c r="B85" s="239">
        <v>2.5099999999999998</v>
      </c>
      <c r="C85" s="236">
        <v>2.5099999999999998</v>
      </c>
    </row>
    <row r="86" spans="1:3" ht="16.149999999999999" customHeight="1" x14ac:dyDescent="0.25">
      <c r="A86" s="240">
        <v>195606</v>
      </c>
      <c r="B86" s="241">
        <v>2.5099999999999998</v>
      </c>
      <c r="C86" s="235">
        <v>2.5099999999999998</v>
      </c>
    </row>
    <row r="87" spans="1:3" ht="16.149999999999999" customHeight="1" x14ac:dyDescent="0.25">
      <c r="A87" s="238">
        <v>195607</v>
      </c>
      <c r="B87" s="239">
        <v>2.5099999999999998</v>
      </c>
      <c r="C87" s="236">
        <v>2.5099999999999998</v>
      </c>
    </row>
    <row r="88" spans="1:3" ht="16.149999999999999" customHeight="1" x14ac:dyDescent="0.25">
      <c r="A88" s="240">
        <v>195608</v>
      </c>
      <c r="B88" s="241">
        <v>2.5099999999999998</v>
      </c>
      <c r="C88" s="235">
        <v>2.5099999999999998</v>
      </c>
    </row>
    <row r="89" spans="1:3" ht="16.149999999999999" customHeight="1" x14ac:dyDescent="0.25">
      <c r="A89" s="238">
        <v>195609</v>
      </c>
      <c r="B89" s="239">
        <v>2.5099999999999998</v>
      </c>
      <c r="C89" s="236">
        <v>2.5099999999999998</v>
      </c>
    </row>
    <row r="90" spans="1:3" ht="16.149999999999999" customHeight="1" x14ac:dyDescent="0.25">
      <c r="A90" s="240">
        <v>195610</v>
      </c>
      <c r="B90" s="241">
        <v>2.5099999999999998</v>
      </c>
      <c r="C90" s="235">
        <v>2.5099999999999998</v>
      </c>
    </row>
    <row r="91" spans="1:3" ht="16.149999999999999" customHeight="1" x14ac:dyDescent="0.25">
      <c r="A91" s="238">
        <v>195611</v>
      </c>
      <c r="B91" s="239">
        <v>2.5099999999999998</v>
      </c>
      <c r="C91" s="236">
        <v>2.5099999999999998</v>
      </c>
    </row>
    <row r="92" spans="1:3" ht="16.149999999999999" customHeight="1" x14ac:dyDescent="0.25">
      <c r="A92" s="240">
        <v>195612</v>
      </c>
      <c r="B92" s="241">
        <v>2.5099999999999998</v>
      </c>
      <c r="C92" s="235">
        <v>2.5099999999999998</v>
      </c>
    </row>
    <row r="93" spans="1:3" ht="16.149999999999999" customHeight="1" x14ac:dyDescent="0.25">
      <c r="A93" s="238">
        <v>195701</v>
      </c>
      <c r="B93" s="239">
        <v>2.5099999999999998</v>
      </c>
      <c r="C93" s="236">
        <v>2.5099999999999998</v>
      </c>
    </row>
    <row r="94" spans="1:3" ht="16.149999999999999" customHeight="1" x14ac:dyDescent="0.25">
      <c r="A94" s="240">
        <v>195702</v>
      </c>
      <c r="B94" s="241">
        <v>2.5099999999999998</v>
      </c>
      <c r="C94" s="235">
        <v>2.5099999999999998</v>
      </c>
    </row>
    <row r="95" spans="1:3" ht="16.149999999999999" customHeight="1" x14ac:dyDescent="0.25">
      <c r="A95" s="238">
        <v>195703</v>
      </c>
      <c r="B95" s="239">
        <v>2.5099999999999998</v>
      </c>
      <c r="C95" s="236">
        <v>2.5099999999999998</v>
      </c>
    </row>
    <row r="96" spans="1:3" ht="16.149999999999999" customHeight="1" x14ac:dyDescent="0.25">
      <c r="A96" s="240">
        <v>195704</v>
      </c>
      <c r="B96" s="241">
        <v>2.5099999999999998</v>
      </c>
      <c r="C96" s="235">
        <v>2.5099999999999998</v>
      </c>
    </row>
    <row r="97" spans="1:3" ht="16.149999999999999" customHeight="1" x14ac:dyDescent="0.25">
      <c r="A97" s="238">
        <v>195705</v>
      </c>
      <c r="B97" s="239">
        <v>2.5099999999999998</v>
      </c>
      <c r="C97" s="236">
        <v>2.5099999999999998</v>
      </c>
    </row>
    <row r="98" spans="1:3" ht="16.149999999999999" customHeight="1" x14ac:dyDescent="0.25">
      <c r="A98" s="240">
        <v>195706</v>
      </c>
      <c r="B98" s="241">
        <v>2.5099999999999998</v>
      </c>
      <c r="C98" s="235">
        <v>2.5099999999999998</v>
      </c>
    </row>
    <row r="99" spans="1:3" ht="16.149999999999999" customHeight="1" x14ac:dyDescent="0.25">
      <c r="A99" s="238">
        <v>195707</v>
      </c>
      <c r="B99" s="239">
        <v>4.8099999999999996</v>
      </c>
      <c r="C99" s="236">
        <v>4.8</v>
      </c>
    </row>
    <row r="100" spans="1:3" ht="16.149999999999999" customHeight="1" x14ac:dyDescent="0.25">
      <c r="A100" s="240">
        <v>195708</v>
      </c>
      <c r="B100" s="241">
        <v>4.9000000000000004</v>
      </c>
      <c r="C100" s="235">
        <v>4.99</v>
      </c>
    </row>
    <row r="101" spans="1:3" ht="16.149999999999999" customHeight="1" x14ac:dyDescent="0.25">
      <c r="A101" s="238">
        <v>195709</v>
      </c>
      <c r="B101" s="239">
        <v>5.12</v>
      </c>
      <c r="C101" s="236">
        <v>5.04</v>
      </c>
    </row>
    <row r="102" spans="1:3" ht="16.149999999999999" customHeight="1" x14ac:dyDescent="0.25">
      <c r="A102" s="240">
        <v>195710</v>
      </c>
      <c r="B102" s="241">
        <v>5.0999999999999996</v>
      </c>
      <c r="C102" s="235">
        <v>5.0599999999999996</v>
      </c>
    </row>
    <row r="103" spans="1:3" ht="16.149999999999999" customHeight="1" x14ac:dyDescent="0.25">
      <c r="A103" s="238">
        <v>195711</v>
      </c>
      <c r="B103" s="239">
        <v>5.2</v>
      </c>
      <c r="C103" s="236">
        <v>5.3</v>
      </c>
    </row>
    <row r="104" spans="1:3" ht="16.149999999999999" customHeight="1" x14ac:dyDescent="0.25">
      <c r="A104" s="240">
        <v>195712</v>
      </c>
      <c r="B104" s="241">
        <v>5.38</v>
      </c>
      <c r="C104" s="235">
        <v>5.42</v>
      </c>
    </row>
    <row r="105" spans="1:3" ht="16.149999999999999" customHeight="1" x14ac:dyDescent="0.25">
      <c r="A105" s="238">
        <v>195801</v>
      </c>
      <c r="B105" s="239">
        <v>5.61</v>
      </c>
      <c r="C105" s="236">
        <v>5.88</v>
      </c>
    </row>
    <row r="106" spans="1:3" ht="16.149999999999999" customHeight="1" x14ac:dyDescent="0.25">
      <c r="A106" s="240">
        <v>195802</v>
      </c>
      <c r="B106" s="241">
        <v>6.01</v>
      </c>
      <c r="C106" s="235">
        <v>6.16</v>
      </c>
    </row>
    <row r="107" spans="1:3" ht="16.149999999999999" customHeight="1" x14ac:dyDescent="0.25">
      <c r="A107" s="238">
        <v>195803</v>
      </c>
      <c r="B107" s="239">
        <v>6.11</v>
      </c>
      <c r="C107" s="236">
        <v>6.1</v>
      </c>
    </row>
    <row r="108" spans="1:3" ht="16.149999999999999" customHeight="1" x14ac:dyDescent="0.25">
      <c r="A108" s="240">
        <v>195804</v>
      </c>
      <c r="B108" s="241">
        <v>6.64</v>
      </c>
      <c r="C108" s="235">
        <v>6.64</v>
      </c>
    </row>
    <row r="109" spans="1:3" ht="16.149999999999999" customHeight="1" x14ac:dyDescent="0.25">
      <c r="A109" s="238">
        <v>195805</v>
      </c>
      <c r="B109" s="239">
        <v>6.77</v>
      </c>
      <c r="C109" s="236">
        <v>6.72</v>
      </c>
    </row>
    <row r="110" spans="1:3" ht="16.149999999999999" customHeight="1" x14ac:dyDescent="0.25">
      <c r="A110" s="240">
        <v>195806</v>
      </c>
      <c r="B110" s="241">
        <v>6.8</v>
      </c>
      <c r="C110" s="235">
        <v>6.81</v>
      </c>
    </row>
    <row r="111" spans="1:3" ht="16.149999999999999" customHeight="1" x14ac:dyDescent="0.25">
      <c r="A111" s="238">
        <v>195807</v>
      </c>
      <c r="B111" s="239">
        <v>6.74</v>
      </c>
      <c r="C111" s="236">
        <v>6.63</v>
      </c>
    </row>
    <row r="112" spans="1:3" ht="16.149999999999999" customHeight="1" x14ac:dyDescent="0.25">
      <c r="A112" s="240">
        <v>195808</v>
      </c>
      <c r="B112" s="241">
        <v>6.52</v>
      </c>
      <c r="C112" s="235">
        <v>6.51</v>
      </c>
    </row>
    <row r="113" spans="1:3" ht="16.149999999999999" customHeight="1" x14ac:dyDescent="0.25">
      <c r="A113" s="238">
        <v>195809</v>
      </c>
      <c r="B113" s="239">
        <v>6.38</v>
      </c>
      <c r="C113" s="236">
        <v>6.43</v>
      </c>
    </row>
    <row r="114" spans="1:3" ht="16.149999999999999" customHeight="1" x14ac:dyDescent="0.25">
      <c r="A114" s="240">
        <v>195810</v>
      </c>
      <c r="B114" s="241">
        <v>6.4</v>
      </c>
      <c r="C114" s="235">
        <v>6.41</v>
      </c>
    </row>
    <row r="115" spans="1:3" ht="16.149999999999999" customHeight="1" x14ac:dyDescent="0.25">
      <c r="A115" s="238">
        <v>195811</v>
      </c>
      <c r="B115" s="239">
        <v>6.42</v>
      </c>
      <c r="C115" s="236">
        <v>6.39</v>
      </c>
    </row>
    <row r="116" spans="1:3" ht="16.149999999999999" customHeight="1" x14ac:dyDescent="0.25">
      <c r="A116" s="240">
        <v>195812</v>
      </c>
      <c r="B116" s="241">
        <v>6.4</v>
      </c>
      <c r="C116" s="235">
        <v>6.4</v>
      </c>
    </row>
    <row r="117" spans="1:3" ht="16.149999999999999" customHeight="1" x14ac:dyDescent="0.25">
      <c r="A117" s="238">
        <v>195901</v>
      </c>
      <c r="B117" s="239">
        <v>6.4</v>
      </c>
      <c r="C117" s="236">
        <v>6.4</v>
      </c>
    </row>
    <row r="118" spans="1:3" ht="16.149999999999999" customHeight="1" x14ac:dyDescent="0.25">
      <c r="A118" s="240">
        <v>195902</v>
      </c>
      <c r="B118" s="241">
        <v>6.4</v>
      </c>
      <c r="C118" s="235">
        <v>6.4</v>
      </c>
    </row>
    <row r="119" spans="1:3" ht="16.149999999999999" customHeight="1" x14ac:dyDescent="0.25">
      <c r="A119" s="238">
        <v>195903</v>
      </c>
      <c r="B119" s="239">
        <v>6.4</v>
      </c>
      <c r="C119" s="236">
        <v>6.4</v>
      </c>
    </row>
    <row r="120" spans="1:3" ht="16.149999999999999" customHeight="1" x14ac:dyDescent="0.25">
      <c r="A120" s="240">
        <v>195904</v>
      </c>
      <c r="B120" s="241">
        <v>6.4</v>
      </c>
      <c r="C120" s="235">
        <v>6.4</v>
      </c>
    </row>
    <row r="121" spans="1:3" ht="16.149999999999999" customHeight="1" x14ac:dyDescent="0.25">
      <c r="A121" s="238">
        <v>195905</v>
      </c>
      <c r="B121" s="239">
        <v>6.4</v>
      </c>
      <c r="C121" s="236">
        <v>6.4</v>
      </c>
    </row>
    <row r="122" spans="1:3" ht="16.149999999999999" customHeight="1" x14ac:dyDescent="0.25">
      <c r="A122" s="240">
        <v>195906</v>
      </c>
      <c r="B122" s="241">
        <v>6.4</v>
      </c>
      <c r="C122" s="235">
        <v>6.4</v>
      </c>
    </row>
    <row r="123" spans="1:3" ht="16.149999999999999" customHeight="1" x14ac:dyDescent="0.25">
      <c r="A123" s="238">
        <v>195907</v>
      </c>
      <c r="B123" s="239">
        <v>6.4</v>
      </c>
      <c r="C123" s="236">
        <v>6.4</v>
      </c>
    </row>
    <row r="124" spans="1:3" ht="16.149999999999999" customHeight="1" x14ac:dyDescent="0.25">
      <c r="A124" s="240">
        <v>195908</v>
      </c>
      <c r="B124" s="241">
        <v>6.4</v>
      </c>
      <c r="C124" s="235">
        <v>6.4</v>
      </c>
    </row>
    <row r="125" spans="1:3" ht="16.149999999999999" customHeight="1" x14ac:dyDescent="0.25">
      <c r="A125" s="238">
        <v>195909</v>
      </c>
      <c r="B125" s="239">
        <v>6.4</v>
      </c>
      <c r="C125" s="236">
        <v>6.4</v>
      </c>
    </row>
    <row r="126" spans="1:3" ht="16.149999999999999" customHeight="1" x14ac:dyDescent="0.25">
      <c r="A126" s="240">
        <v>195910</v>
      </c>
      <c r="B126" s="241">
        <v>6.4</v>
      </c>
      <c r="C126" s="235">
        <v>6.4</v>
      </c>
    </row>
    <row r="127" spans="1:3" ht="16.149999999999999" customHeight="1" x14ac:dyDescent="0.25">
      <c r="A127" s="238">
        <v>195911</v>
      </c>
      <c r="B127" s="239">
        <v>6.4</v>
      </c>
      <c r="C127" s="236">
        <v>6.4</v>
      </c>
    </row>
    <row r="128" spans="1:3" ht="16.149999999999999" customHeight="1" x14ac:dyDescent="0.25">
      <c r="A128" s="240">
        <v>195912</v>
      </c>
      <c r="B128" s="241">
        <v>6.4</v>
      </c>
      <c r="C128" s="235">
        <v>6.4</v>
      </c>
    </row>
    <row r="129" spans="1:3" ht="16.149999999999999" customHeight="1" x14ac:dyDescent="0.25">
      <c r="A129" s="238">
        <v>196001</v>
      </c>
      <c r="B129" s="239">
        <v>6.4</v>
      </c>
      <c r="C129" s="236">
        <v>6.4</v>
      </c>
    </row>
    <row r="130" spans="1:3" ht="16.149999999999999" customHeight="1" x14ac:dyDescent="0.25">
      <c r="A130" s="240">
        <v>196002</v>
      </c>
      <c r="B130" s="241">
        <v>6.4</v>
      </c>
      <c r="C130" s="235">
        <v>6.4</v>
      </c>
    </row>
    <row r="131" spans="1:3" ht="16.149999999999999" customHeight="1" x14ac:dyDescent="0.25">
      <c r="A131" s="238">
        <v>196003</v>
      </c>
      <c r="B131" s="239">
        <v>6.52</v>
      </c>
      <c r="C131" s="236">
        <v>6.1</v>
      </c>
    </row>
    <row r="132" spans="1:3" ht="16.149999999999999" customHeight="1" x14ac:dyDescent="0.25">
      <c r="A132" s="240">
        <v>196004</v>
      </c>
      <c r="B132" s="241">
        <v>6.7</v>
      </c>
      <c r="C132" s="235">
        <v>6.7</v>
      </c>
    </row>
    <row r="133" spans="1:3" ht="16.149999999999999" customHeight="1" x14ac:dyDescent="0.25">
      <c r="A133" s="238">
        <v>196005</v>
      </c>
      <c r="B133" s="239">
        <v>6.7</v>
      </c>
      <c r="C133" s="236">
        <v>6.7</v>
      </c>
    </row>
    <row r="134" spans="1:3" ht="16.149999999999999" customHeight="1" x14ac:dyDescent="0.25">
      <c r="A134" s="240">
        <v>196006</v>
      </c>
      <c r="B134" s="241">
        <v>6.7</v>
      </c>
      <c r="C134" s="235">
        <v>6.7</v>
      </c>
    </row>
    <row r="135" spans="1:3" ht="16.149999999999999" customHeight="1" x14ac:dyDescent="0.25">
      <c r="A135" s="238">
        <v>196007</v>
      </c>
      <c r="B135" s="239">
        <v>6.7</v>
      </c>
      <c r="C135" s="236">
        <v>6.7</v>
      </c>
    </row>
    <row r="136" spans="1:3" ht="16.149999999999999" customHeight="1" x14ac:dyDescent="0.25">
      <c r="A136" s="240">
        <v>196008</v>
      </c>
      <c r="B136" s="241">
        <v>6.7</v>
      </c>
      <c r="C136" s="235">
        <v>6.7</v>
      </c>
    </row>
    <row r="137" spans="1:3" ht="16.149999999999999" customHeight="1" x14ac:dyDescent="0.25">
      <c r="A137" s="238">
        <v>196009</v>
      </c>
      <c r="B137" s="239">
        <v>6.7</v>
      </c>
      <c r="C137" s="236">
        <v>6.7</v>
      </c>
    </row>
    <row r="138" spans="1:3" ht="16.149999999999999" customHeight="1" x14ac:dyDescent="0.25">
      <c r="A138" s="240">
        <v>196010</v>
      </c>
      <c r="B138" s="241">
        <v>6.7</v>
      </c>
      <c r="C138" s="235">
        <v>6.7</v>
      </c>
    </row>
    <row r="139" spans="1:3" ht="16.149999999999999" customHeight="1" x14ac:dyDescent="0.25">
      <c r="A139" s="238">
        <v>196011</v>
      </c>
      <c r="B139" s="239">
        <v>6.7</v>
      </c>
      <c r="C139" s="236">
        <v>6.7</v>
      </c>
    </row>
    <row r="140" spans="1:3" ht="16.149999999999999" customHeight="1" x14ac:dyDescent="0.25">
      <c r="A140" s="240">
        <v>196012</v>
      </c>
      <c r="B140" s="241">
        <v>6.7</v>
      </c>
      <c r="C140" s="235">
        <v>6.7</v>
      </c>
    </row>
    <row r="141" spans="1:3" ht="16.149999999999999" customHeight="1" x14ac:dyDescent="0.25">
      <c r="A141" s="238">
        <v>196101</v>
      </c>
      <c r="B141" s="239">
        <v>6.7</v>
      </c>
      <c r="C141" s="236">
        <v>6.7</v>
      </c>
    </row>
    <row r="142" spans="1:3" ht="16.149999999999999" customHeight="1" x14ac:dyDescent="0.25">
      <c r="A142" s="240">
        <v>196102</v>
      </c>
      <c r="B142" s="241">
        <v>6.7</v>
      </c>
      <c r="C142" s="235">
        <v>6.7</v>
      </c>
    </row>
    <row r="143" spans="1:3" ht="16.149999999999999" customHeight="1" x14ac:dyDescent="0.25">
      <c r="A143" s="238">
        <v>196103</v>
      </c>
      <c r="B143" s="239">
        <v>6.7</v>
      </c>
      <c r="C143" s="236">
        <v>6.7</v>
      </c>
    </row>
    <row r="144" spans="1:3" ht="16.149999999999999" customHeight="1" x14ac:dyDescent="0.25">
      <c r="A144" s="240">
        <v>196104</v>
      </c>
      <c r="B144" s="241">
        <v>6.7</v>
      </c>
      <c r="C144" s="235">
        <v>6.7</v>
      </c>
    </row>
    <row r="145" spans="1:3" ht="16.149999999999999" customHeight="1" x14ac:dyDescent="0.25">
      <c r="A145" s="238">
        <v>196105</v>
      </c>
      <c r="B145" s="239">
        <v>6.7</v>
      </c>
      <c r="C145" s="236">
        <v>6.7</v>
      </c>
    </row>
    <row r="146" spans="1:3" ht="16.149999999999999" customHeight="1" x14ac:dyDescent="0.25">
      <c r="A146" s="240">
        <v>196106</v>
      </c>
      <c r="B146" s="241">
        <v>6.7</v>
      </c>
      <c r="C146" s="235">
        <v>6.7</v>
      </c>
    </row>
    <row r="147" spans="1:3" ht="16.149999999999999" customHeight="1" x14ac:dyDescent="0.25">
      <c r="A147" s="238">
        <v>196107</v>
      </c>
      <c r="B147" s="239">
        <v>6.7</v>
      </c>
      <c r="C147" s="236">
        <v>6.7</v>
      </c>
    </row>
    <row r="148" spans="1:3" ht="16.149999999999999" customHeight="1" x14ac:dyDescent="0.25">
      <c r="A148" s="240">
        <v>196108</v>
      </c>
      <c r="B148" s="241">
        <v>6.7</v>
      </c>
      <c r="C148" s="235">
        <v>6.7</v>
      </c>
    </row>
    <row r="149" spans="1:3" ht="16.149999999999999" customHeight="1" x14ac:dyDescent="0.25">
      <c r="A149" s="238">
        <v>196109</v>
      </c>
      <c r="B149" s="239">
        <v>6.7</v>
      </c>
      <c r="C149" s="236">
        <v>6.7</v>
      </c>
    </row>
    <row r="150" spans="1:3" ht="16.149999999999999" customHeight="1" x14ac:dyDescent="0.25">
      <c r="A150" s="240">
        <v>196110</v>
      </c>
      <c r="B150" s="241">
        <v>6.7</v>
      </c>
      <c r="C150" s="235">
        <v>6.7</v>
      </c>
    </row>
    <row r="151" spans="1:3" ht="16.149999999999999" customHeight="1" x14ac:dyDescent="0.25">
      <c r="A151" s="238">
        <v>196111</v>
      </c>
      <c r="B151" s="239">
        <v>6.7</v>
      </c>
      <c r="C151" s="236">
        <v>6.7</v>
      </c>
    </row>
    <row r="152" spans="1:3" ht="16.149999999999999" customHeight="1" x14ac:dyDescent="0.25">
      <c r="A152" s="240">
        <v>196112</v>
      </c>
      <c r="B152" s="241">
        <v>6.7</v>
      </c>
      <c r="C152" s="235">
        <v>6.7</v>
      </c>
    </row>
    <row r="153" spans="1:3" ht="16.149999999999999" customHeight="1" x14ac:dyDescent="0.25">
      <c r="A153" s="238">
        <v>196201</v>
      </c>
      <c r="B153" s="239">
        <v>6.7</v>
      </c>
      <c r="C153" s="236">
        <v>6.7</v>
      </c>
    </row>
    <row r="154" spans="1:3" ht="16.149999999999999" customHeight="1" x14ac:dyDescent="0.25">
      <c r="A154" s="240">
        <v>196202</v>
      </c>
      <c r="B154" s="241">
        <v>6.7</v>
      </c>
      <c r="C154" s="235">
        <v>6.7</v>
      </c>
    </row>
    <row r="155" spans="1:3" ht="16.149999999999999" customHeight="1" x14ac:dyDescent="0.25">
      <c r="A155" s="238">
        <v>196203</v>
      </c>
      <c r="B155" s="239">
        <v>6.7</v>
      </c>
      <c r="C155" s="236">
        <v>6.7</v>
      </c>
    </row>
    <row r="156" spans="1:3" ht="16.149999999999999" customHeight="1" x14ac:dyDescent="0.25">
      <c r="A156" s="240">
        <v>196204</v>
      </c>
      <c r="B156" s="241">
        <v>6.7</v>
      </c>
      <c r="C156" s="235">
        <v>6.7</v>
      </c>
    </row>
    <row r="157" spans="1:3" ht="16.149999999999999" customHeight="1" x14ac:dyDescent="0.25">
      <c r="A157" s="238">
        <v>196205</v>
      </c>
      <c r="B157" s="239">
        <v>6.7</v>
      </c>
      <c r="C157" s="236">
        <v>6.7</v>
      </c>
    </row>
    <row r="158" spans="1:3" ht="16.149999999999999" customHeight="1" x14ac:dyDescent="0.25">
      <c r="A158" s="240">
        <v>196206</v>
      </c>
      <c r="B158" s="241">
        <v>6.7</v>
      </c>
      <c r="C158" s="235">
        <v>6.7</v>
      </c>
    </row>
    <row r="159" spans="1:3" ht="16.149999999999999" customHeight="1" x14ac:dyDescent="0.25">
      <c r="A159" s="238">
        <v>196207</v>
      </c>
      <c r="B159" s="239">
        <v>6.7</v>
      </c>
      <c r="C159" s="236">
        <v>6.7</v>
      </c>
    </row>
    <row r="160" spans="1:3" ht="16.149999999999999" customHeight="1" x14ac:dyDescent="0.25">
      <c r="A160" s="240">
        <v>196208</v>
      </c>
      <c r="B160" s="241">
        <v>6.7</v>
      </c>
      <c r="C160" s="235">
        <v>6.7</v>
      </c>
    </row>
    <row r="161" spans="1:3" ht="16.149999999999999" customHeight="1" x14ac:dyDescent="0.25">
      <c r="A161" s="238">
        <v>196209</v>
      </c>
      <c r="B161" s="239">
        <v>6.7</v>
      </c>
      <c r="C161" s="236">
        <v>6.7</v>
      </c>
    </row>
    <row r="162" spans="1:3" ht="16.149999999999999" customHeight="1" x14ac:dyDescent="0.25">
      <c r="A162" s="240">
        <v>196210</v>
      </c>
      <c r="B162" s="241">
        <v>6.7</v>
      </c>
      <c r="C162" s="235">
        <v>6.7</v>
      </c>
    </row>
    <row r="163" spans="1:3" ht="16.149999999999999" customHeight="1" x14ac:dyDescent="0.25">
      <c r="A163" s="238">
        <v>196211</v>
      </c>
      <c r="B163" s="239">
        <v>7.54</v>
      </c>
      <c r="C163" s="236">
        <v>7.54</v>
      </c>
    </row>
    <row r="164" spans="1:3" ht="16.149999999999999" customHeight="1" x14ac:dyDescent="0.25">
      <c r="A164" s="240">
        <v>196212</v>
      </c>
      <c r="B164" s="241">
        <v>9</v>
      </c>
      <c r="C164" s="235">
        <v>9</v>
      </c>
    </row>
    <row r="165" spans="1:3" ht="16.149999999999999" customHeight="1" x14ac:dyDescent="0.25">
      <c r="A165" s="238">
        <v>196301</v>
      </c>
      <c r="B165" s="239">
        <v>9</v>
      </c>
      <c r="C165" s="236">
        <v>9</v>
      </c>
    </row>
    <row r="166" spans="1:3" ht="16.149999999999999" customHeight="1" x14ac:dyDescent="0.25">
      <c r="A166" s="240">
        <v>196302</v>
      </c>
      <c r="B166" s="241">
        <v>9</v>
      </c>
      <c r="C166" s="235">
        <v>9</v>
      </c>
    </row>
    <row r="167" spans="1:3" ht="16.149999999999999" customHeight="1" x14ac:dyDescent="0.25">
      <c r="A167" s="238">
        <v>196303</v>
      </c>
      <c r="B167" s="239">
        <v>9</v>
      </c>
      <c r="C167" s="236">
        <v>9</v>
      </c>
    </row>
    <row r="168" spans="1:3" ht="16.149999999999999" customHeight="1" x14ac:dyDescent="0.25">
      <c r="A168" s="240">
        <v>196304</v>
      </c>
      <c r="B168" s="241">
        <v>9</v>
      </c>
      <c r="C168" s="235">
        <v>9</v>
      </c>
    </row>
    <row r="169" spans="1:3" ht="16.149999999999999" customHeight="1" x14ac:dyDescent="0.25">
      <c r="A169" s="238">
        <v>196305</v>
      </c>
      <c r="B169" s="239">
        <v>9</v>
      </c>
      <c r="C169" s="236">
        <v>9</v>
      </c>
    </row>
    <row r="170" spans="1:3" ht="16.149999999999999" customHeight="1" x14ac:dyDescent="0.25">
      <c r="A170" s="240">
        <v>196306</v>
      </c>
      <c r="B170" s="241">
        <v>9</v>
      </c>
      <c r="C170" s="235">
        <v>9</v>
      </c>
    </row>
    <row r="171" spans="1:3" ht="16.149999999999999" customHeight="1" x14ac:dyDescent="0.25">
      <c r="A171" s="238">
        <v>196307</v>
      </c>
      <c r="B171" s="239">
        <v>9</v>
      </c>
      <c r="C171" s="236">
        <v>9</v>
      </c>
    </row>
    <row r="172" spans="1:3" ht="16.149999999999999" customHeight="1" x14ac:dyDescent="0.25">
      <c r="A172" s="240">
        <v>196308</v>
      </c>
      <c r="B172" s="241">
        <v>9</v>
      </c>
      <c r="C172" s="235">
        <v>9</v>
      </c>
    </row>
    <row r="173" spans="1:3" ht="16.149999999999999" customHeight="1" x14ac:dyDescent="0.25">
      <c r="A173" s="238">
        <v>196309</v>
      </c>
      <c r="B173" s="239">
        <v>9</v>
      </c>
      <c r="C173" s="236">
        <v>9</v>
      </c>
    </row>
    <row r="174" spans="1:3" ht="16.149999999999999" customHeight="1" x14ac:dyDescent="0.25">
      <c r="A174" s="240">
        <v>196310</v>
      </c>
      <c r="B174" s="241">
        <v>9</v>
      </c>
      <c r="C174" s="235">
        <v>9</v>
      </c>
    </row>
    <row r="175" spans="1:3" ht="16.149999999999999" customHeight="1" x14ac:dyDescent="0.25">
      <c r="A175" s="238">
        <v>196311</v>
      </c>
      <c r="B175" s="239">
        <v>9</v>
      </c>
      <c r="C175" s="236">
        <v>9</v>
      </c>
    </row>
    <row r="176" spans="1:3" ht="16.149999999999999" customHeight="1" x14ac:dyDescent="0.25">
      <c r="A176" s="240">
        <v>196312</v>
      </c>
      <c r="B176" s="241">
        <v>9</v>
      </c>
      <c r="C176" s="235">
        <v>9</v>
      </c>
    </row>
    <row r="177" spans="1:3" ht="16.149999999999999" customHeight="1" x14ac:dyDescent="0.25">
      <c r="A177" s="238">
        <v>196401</v>
      </c>
      <c r="B177" s="239">
        <v>9</v>
      </c>
      <c r="C177" s="236">
        <v>9</v>
      </c>
    </row>
    <row r="178" spans="1:3" ht="16.149999999999999" customHeight="1" x14ac:dyDescent="0.25">
      <c r="A178" s="240">
        <v>196402</v>
      </c>
      <c r="B178" s="241">
        <v>9</v>
      </c>
      <c r="C178" s="235">
        <v>9</v>
      </c>
    </row>
    <row r="179" spans="1:3" ht="16.149999999999999" customHeight="1" x14ac:dyDescent="0.25">
      <c r="A179" s="238">
        <v>196403</v>
      </c>
      <c r="B179" s="239">
        <v>9</v>
      </c>
      <c r="C179" s="236">
        <v>9</v>
      </c>
    </row>
    <row r="180" spans="1:3" ht="16.149999999999999" customHeight="1" x14ac:dyDescent="0.25">
      <c r="A180" s="240">
        <v>196404</v>
      </c>
      <c r="B180" s="241">
        <v>9</v>
      </c>
      <c r="C180" s="235">
        <v>9</v>
      </c>
    </row>
    <row r="181" spans="1:3" ht="16.149999999999999" customHeight="1" x14ac:dyDescent="0.25">
      <c r="A181" s="238">
        <v>196405</v>
      </c>
      <c r="B181" s="239">
        <v>9</v>
      </c>
      <c r="C181" s="236">
        <v>9</v>
      </c>
    </row>
    <row r="182" spans="1:3" ht="16.149999999999999" customHeight="1" x14ac:dyDescent="0.25">
      <c r="A182" s="240">
        <v>196406</v>
      </c>
      <c r="B182" s="241">
        <v>9</v>
      </c>
      <c r="C182" s="235">
        <v>9</v>
      </c>
    </row>
    <row r="183" spans="1:3" ht="16.149999999999999" customHeight="1" x14ac:dyDescent="0.25">
      <c r="A183" s="238">
        <v>196407</v>
      </c>
      <c r="B183" s="239">
        <v>9</v>
      </c>
      <c r="C183" s="236">
        <v>9</v>
      </c>
    </row>
    <row r="184" spans="1:3" ht="16.149999999999999" customHeight="1" x14ac:dyDescent="0.25">
      <c r="A184" s="240">
        <v>196408</v>
      </c>
      <c r="B184" s="241">
        <v>9</v>
      </c>
      <c r="C184" s="235">
        <v>9</v>
      </c>
    </row>
    <row r="185" spans="1:3" ht="16.149999999999999" customHeight="1" x14ac:dyDescent="0.25">
      <c r="A185" s="238">
        <v>196409</v>
      </c>
      <c r="B185" s="239">
        <v>9</v>
      </c>
      <c r="C185" s="236">
        <v>9</v>
      </c>
    </row>
    <row r="186" spans="1:3" ht="16.149999999999999" customHeight="1" x14ac:dyDescent="0.25">
      <c r="A186" s="240">
        <v>196410</v>
      </c>
      <c r="B186" s="241">
        <v>9</v>
      </c>
      <c r="C186" s="235">
        <v>9</v>
      </c>
    </row>
    <row r="187" spans="1:3" ht="16.149999999999999" customHeight="1" x14ac:dyDescent="0.25">
      <c r="A187" s="238">
        <v>196411</v>
      </c>
      <c r="B187" s="239">
        <v>9</v>
      </c>
      <c r="C187" s="236">
        <v>9</v>
      </c>
    </row>
    <row r="188" spans="1:3" ht="16.149999999999999" customHeight="1" x14ac:dyDescent="0.25">
      <c r="A188" s="240">
        <v>196412</v>
      </c>
      <c r="B188" s="241">
        <v>9</v>
      </c>
      <c r="C188" s="235">
        <v>9</v>
      </c>
    </row>
    <row r="189" spans="1:3" ht="16.149999999999999" customHeight="1" x14ac:dyDescent="0.25">
      <c r="A189" s="238">
        <v>196501</v>
      </c>
      <c r="B189" s="239">
        <v>9</v>
      </c>
      <c r="C189" s="236">
        <v>9</v>
      </c>
    </row>
    <row r="190" spans="1:3" ht="16.149999999999999" customHeight="1" x14ac:dyDescent="0.25">
      <c r="A190" s="240">
        <v>196502</v>
      </c>
      <c r="B190" s="241">
        <v>9</v>
      </c>
      <c r="C190" s="235">
        <v>9</v>
      </c>
    </row>
    <row r="191" spans="1:3" ht="16.149999999999999" customHeight="1" x14ac:dyDescent="0.25">
      <c r="A191" s="238">
        <v>196503</v>
      </c>
      <c r="B191" s="239">
        <v>9</v>
      </c>
      <c r="C191" s="236">
        <v>9</v>
      </c>
    </row>
    <row r="192" spans="1:3" ht="16.149999999999999" customHeight="1" x14ac:dyDescent="0.25">
      <c r="A192" s="240">
        <v>196504</v>
      </c>
      <c r="B192" s="241">
        <v>9</v>
      </c>
      <c r="C192" s="235">
        <v>9</v>
      </c>
    </row>
    <row r="193" spans="1:3" ht="16.149999999999999" customHeight="1" x14ac:dyDescent="0.25">
      <c r="A193" s="238">
        <v>196505</v>
      </c>
      <c r="B193" s="239">
        <v>9</v>
      </c>
      <c r="C193" s="236">
        <v>9</v>
      </c>
    </row>
    <row r="194" spans="1:3" ht="16.149999999999999" customHeight="1" x14ac:dyDescent="0.25">
      <c r="A194" s="240">
        <v>196506</v>
      </c>
      <c r="B194" s="241">
        <v>9</v>
      </c>
      <c r="C194" s="235">
        <v>9</v>
      </c>
    </row>
    <row r="195" spans="1:3" ht="16.149999999999999" customHeight="1" x14ac:dyDescent="0.25">
      <c r="A195" s="238">
        <v>196507</v>
      </c>
      <c r="B195" s="239">
        <v>9</v>
      </c>
      <c r="C195" s="236">
        <v>9</v>
      </c>
    </row>
    <row r="196" spans="1:3" ht="16.149999999999999" customHeight="1" x14ac:dyDescent="0.25">
      <c r="A196" s="240">
        <v>196508</v>
      </c>
      <c r="B196" s="241">
        <v>9</v>
      </c>
      <c r="C196" s="235">
        <v>9</v>
      </c>
    </row>
    <row r="197" spans="1:3" ht="16.149999999999999" customHeight="1" x14ac:dyDescent="0.25">
      <c r="A197" s="238">
        <v>196509</v>
      </c>
      <c r="B197" s="239">
        <v>13.5</v>
      </c>
      <c r="C197" s="236">
        <v>13.5</v>
      </c>
    </row>
    <row r="198" spans="1:3" ht="16.149999999999999" customHeight="1" x14ac:dyDescent="0.25">
      <c r="A198" s="240">
        <v>196510</v>
      </c>
      <c r="B198" s="241">
        <v>13.5</v>
      </c>
      <c r="C198" s="235">
        <v>13.5</v>
      </c>
    </row>
    <row r="199" spans="1:3" ht="16.149999999999999" customHeight="1" x14ac:dyDescent="0.25">
      <c r="A199" s="238">
        <v>196511</v>
      </c>
      <c r="B199" s="239">
        <v>13.5</v>
      </c>
      <c r="C199" s="236">
        <v>13.5</v>
      </c>
    </row>
    <row r="200" spans="1:3" ht="16.149999999999999" customHeight="1" x14ac:dyDescent="0.25">
      <c r="A200" s="240">
        <v>196512</v>
      </c>
      <c r="B200" s="241">
        <v>13.5</v>
      </c>
      <c r="C200" s="235">
        <v>13.5</v>
      </c>
    </row>
    <row r="201" spans="1:3" ht="16.149999999999999" customHeight="1" x14ac:dyDescent="0.25">
      <c r="A201" s="238">
        <v>196601</v>
      </c>
      <c r="B201" s="239">
        <v>13.5</v>
      </c>
      <c r="C201" s="236">
        <v>13.5</v>
      </c>
    </row>
    <row r="202" spans="1:3" ht="16.149999999999999" customHeight="1" x14ac:dyDescent="0.25">
      <c r="A202" s="240">
        <v>196602</v>
      </c>
      <c r="B202" s="241">
        <v>13.5</v>
      </c>
      <c r="C202" s="235">
        <v>13.5</v>
      </c>
    </row>
    <row r="203" spans="1:3" ht="16.149999999999999" customHeight="1" x14ac:dyDescent="0.25">
      <c r="A203" s="238">
        <v>196603</v>
      </c>
      <c r="B203" s="239">
        <v>13.5</v>
      </c>
      <c r="C203" s="236">
        <v>13.5</v>
      </c>
    </row>
    <row r="204" spans="1:3" ht="16.149999999999999" customHeight="1" x14ac:dyDescent="0.25">
      <c r="A204" s="240">
        <v>196604</v>
      </c>
      <c r="B204" s="241">
        <v>13.5</v>
      </c>
      <c r="C204" s="235">
        <v>13.5</v>
      </c>
    </row>
    <row r="205" spans="1:3" ht="16.149999999999999" customHeight="1" x14ac:dyDescent="0.25">
      <c r="A205" s="238">
        <v>196605</v>
      </c>
      <c r="B205" s="239">
        <v>13.5</v>
      </c>
      <c r="C205" s="236">
        <v>13.5</v>
      </c>
    </row>
    <row r="206" spans="1:3" ht="16.149999999999999" customHeight="1" x14ac:dyDescent="0.25">
      <c r="A206" s="240">
        <v>196606</v>
      </c>
      <c r="B206" s="241">
        <v>13.5</v>
      </c>
      <c r="C206" s="235">
        <v>13.5</v>
      </c>
    </row>
    <row r="207" spans="1:3" ht="16.149999999999999" customHeight="1" x14ac:dyDescent="0.25">
      <c r="A207" s="238">
        <v>196607</v>
      </c>
      <c r="B207" s="239">
        <v>13.5</v>
      </c>
      <c r="C207" s="236">
        <v>13.5</v>
      </c>
    </row>
    <row r="208" spans="1:3" ht="16.149999999999999" customHeight="1" x14ac:dyDescent="0.25">
      <c r="A208" s="240">
        <v>196608</v>
      </c>
      <c r="B208" s="241">
        <v>13.5</v>
      </c>
      <c r="C208" s="235">
        <v>13.5</v>
      </c>
    </row>
    <row r="209" spans="1:3" ht="16.149999999999999" customHeight="1" x14ac:dyDescent="0.25">
      <c r="A209" s="238">
        <v>196609</v>
      </c>
      <c r="B209" s="239">
        <v>13.5</v>
      </c>
      <c r="C209" s="236">
        <v>13.5</v>
      </c>
    </row>
    <row r="210" spans="1:3" ht="16.149999999999999" customHeight="1" x14ac:dyDescent="0.25">
      <c r="A210" s="240">
        <v>196610</v>
      </c>
      <c r="B210" s="241">
        <v>13.5</v>
      </c>
      <c r="C210" s="235">
        <v>13.5</v>
      </c>
    </row>
    <row r="211" spans="1:3" ht="16.149999999999999" customHeight="1" x14ac:dyDescent="0.25">
      <c r="A211" s="238">
        <v>196611</v>
      </c>
      <c r="B211" s="239">
        <v>13.5</v>
      </c>
      <c r="C211" s="236">
        <v>13.5</v>
      </c>
    </row>
    <row r="212" spans="1:3" ht="16.149999999999999" customHeight="1" x14ac:dyDescent="0.25">
      <c r="A212" s="240">
        <v>196612</v>
      </c>
      <c r="B212" s="241">
        <v>13.5</v>
      </c>
      <c r="C212" s="235">
        <v>13.5</v>
      </c>
    </row>
    <row r="213" spans="1:3" ht="16.149999999999999" customHeight="1" x14ac:dyDescent="0.25">
      <c r="A213" s="238">
        <v>196701</v>
      </c>
      <c r="B213" s="239">
        <v>13.5</v>
      </c>
      <c r="C213" s="236">
        <v>13.5</v>
      </c>
    </row>
    <row r="214" spans="1:3" ht="16.149999999999999" customHeight="1" x14ac:dyDescent="0.25">
      <c r="A214" s="240">
        <v>196702</v>
      </c>
      <c r="B214" s="241">
        <v>13.5</v>
      </c>
      <c r="C214" s="235">
        <v>13.5</v>
      </c>
    </row>
    <row r="215" spans="1:3" ht="16.149999999999999" customHeight="1" x14ac:dyDescent="0.25">
      <c r="A215" s="238">
        <v>196703</v>
      </c>
      <c r="B215" s="239">
        <v>13.5</v>
      </c>
      <c r="C215" s="236">
        <v>13.5</v>
      </c>
    </row>
    <row r="216" spans="1:3" ht="16.149999999999999" customHeight="1" x14ac:dyDescent="0.25">
      <c r="A216" s="240">
        <v>196704</v>
      </c>
      <c r="B216" s="241">
        <v>13.79</v>
      </c>
      <c r="C216" s="235">
        <v>13.89</v>
      </c>
    </row>
    <row r="217" spans="1:3" ht="16.149999999999999" customHeight="1" x14ac:dyDescent="0.25">
      <c r="A217" s="238">
        <v>196705</v>
      </c>
      <c r="B217" s="239">
        <v>14.07</v>
      </c>
      <c r="C217" s="236">
        <v>14.18</v>
      </c>
    </row>
    <row r="218" spans="1:3" ht="16.149999999999999" customHeight="1" x14ac:dyDescent="0.25">
      <c r="A218" s="240">
        <v>196706</v>
      </c>
      <c r="B218" s="241">
        <v>14.4</v>
      </c>
      <c r="C218" s="235">
        <v>14.46</v>
      </c>
    </row>
    <row r="219" spans="1:3" ht="16.149999999999999" customHeight="1" x14ac:dyDescent="0.25">
      <c r="A219" s="238">
        <v>196707</v>
      </c>
      <c r="B219" s="239">
        <v>14.59</v>
      </c>
      <c r="C219" s="236">
        <v>14.7</v>
      </c>
    </row>
    <row r="220" spans="1:3" ht="16.149999999999999" customHeight="1" x14ac:dyDescent="0.25">
      <c r="A220" s="240">
        <v>196708</v>
      </c>
      <c r="B220" s="241">
        <v>14.84</v>
      </c>
      <c r="C220" s="235">
        <v>14.98</v>
      </c>
    </row>
    <row r="221" spans="1:3" ht="16.149999999999999" customHeight="1" x14ac:dyDescent="0.25">
      <c r="A221" s="238">
        <v>196709</v>
      </c>
      <c r="B221" s="239">
        <v>15.12</v>
      </c>
      <c r="C221" s="236">
        <v>15.29</v>
      </c>
    </row>
    <row r="222" spans="1:3" ht="16.149999999999999" customHeight="1" x14ac:dyDescent="0.25">
      <c r="A222" s="240">
        <v>196710</v>
      </c>
      <c r="B222" s="241">
        <v>15.4</v>
      </c>
      <c r="C222" s="235">
        <v>15.51</v>
      </c>
    </row>
    <row r="223" spans="1:3" ht="16.149999999999999" customHeight="1" x14ac:dyDescent="0.25">
      <c r="A223" s="238">
        <v>196711</v>
      </c>
      <c r="B223" s="239">
        <v>15.63</v>
      </c>
      <c r="C223" s="236">
        <v>15.69</v>
      </c>
    </row>
    <row r="224" spans="1:3" ht="16.149999999999999" customHeight="1" x14ac:dyDescent="0.25">
      <c r="A224" s="240">
        <v>196712</v>
      </c>
      <c r="B224" s="241">
        <v>15.74</v>
      </c>
      <c r="C224" s="235">
        <v>15.76</v>
      </c>
    </row>
    <row r="225" spans="1:3" ht="16.149999999999999" customHeight="1" x14ac:dyDescent="0.25">
      <c r="A225" s="238">
        <v>196801</v>
      </c>
      <c r="B225" s="239">
        <v>15.77</v>
      </c>
      <c r="C225" s="236">
        <v>15.78</v>
      </c>
    </row>
    <row r="226" spans="1:3" ht="16.149999999999999" customHeight="1" x14ac:dyDescent="0.25">
      <c r="A226" s="240">
        <v>196802</v>
      </c>
      <c r="B226" s="241">
        <v>15.84</v>
      </c>
      <c r="C226" s="235">
        <v>15.88</v>
      </c>
    </row>
    <row r="227" spans="1:3" ht="16.149999999999999" customHeight="1" x14ac:dyDescent="0.25">
      <c r="A227" s="238">
        <v>196803</v>
      </c>
      <c r="B227" s="239">
        <v>15.94</v>
      </c>
      <c r="C227" s="236">
        <v>15.98</v>
      </c>
    </row>
    <row r="228" spans="1:3" ht="16.149999999999999" customHeight="1" x14ac:dyDescent="0.25">
      <c r="A228" s="240">
        <v>196804</v>
      </c>
      <c r="B228" s="241">
        <v>16.059999999999999</v>
      </c>
      <c r="C228" s="235">
        <v>16.12</v>
      </c>
    </row>
    <row r="229" spans="1:3" ht="16.149999999999999" customHeight="1" x14ac:dyDescent="0.25">
      <c r="A229" s="238">
        <v>196805</v>
      </c>
      <c r="B229" s="239">
        <v>16.190000000000001</v>
      </c>
      <c r="C229" s="236">
        <v>16.239999999999998</v>
      </c>
    </row>
    <row r="230" spans="1:3" ht="16.149999999999999" customHeight="1" x14ac:dyDescent="0.25">
      <c r="A230" s="240">
        <v>196806</v>
      </c>
      <c r="B230" s="241">
        <v>16.27</v>
      </c>
      <c r="C230" s="235">
        <v>16.29</v>
      </c>
    </row>
    <row r="231" spans="1:3" ht="16.149999999999999" customHeight="1" x14ac:dyDescent="0.25">
      <c r="A231" s="238">
        <v>196807</v>
      </c>
      <c r="B231" s="239">
        <v>16.309999999999999</v>
      </c>
      <c r="C231" s="236">
        <v>16.350000000000001</v>
      </c>
    </row>
    <row r="232" spans="1:3" ht="16.149999999999999" customHeight="1" x14ac:dyDescent="0.25">
      <c r="A232" s="240">
        <v>196808</v>
      </c>
      <c r="B232" s="241">
        <v>16.39</v>
      </c>
      <c r="C232" s="235">
        <v>16.440000000000001</v>
      </c>
    </row>
    <row r="233" spans="1:3" ht="16.149999999999999" customHeight="1" x14ac:dyDescent="0.25">
      <c r="A233" s="238">
        <v>196809</v>
      </c>
      <c r="B233" s="239">
        <v>16.489999999999998</v>
      </c>
      <c r="C233" s="236">
        <v>16.54</v>
      </c>
    </row>
    <row r="234" spans="1:3" ht="16.149999999999999" customHeight="1" x14ac:dyDescent="0.25">
      <c r="A234" s="240">
        <v>196810</v>
      </c>
      <c r="B234" s="241">
        <v>16.62</v>
      </c>
      <c r="C234" s="235">
        <v>16.68</v>
      </c>
    </row>
    <row r="235" spans="1:3" ht="16.149999999999999" customHeight="1" x14ac:dyDescent="0.25">
      <c r="A235" s="238">
        <v>196811</v>
      </c>
      <c r="B235" s="239">
        <v>16.760000000000002</v>
      </c>
      <c r="C235" s="236">
        <v>16.82</v>
      </c>
    </row>
    <row r="236" spans="1:3" ht="16.149999999999999" customHeight="1" x14ac:dyDescent="0.25">
      <c r="A236" s="240">
        <v>196812</v>
      </c>
      <c r="B236" s="241">
        <v>16.86</v>
      </c>
      <c r="C236" s="235">
        <v>16.88</v>
      </c>
    </row>
    <row r="237" spans="1:3" ht="16.149999999999999" customHeight="1" x14ac:dyDescent="0.25">
      <c r="A237" s="238">
        <v>196901</v>
      </c>
      <c r="B237" s="239">
        <v>16.88</v>
      </c>
      <c r="C237" s="236">
        <v>16.899999999999999</v>
      </c>
    </row>
    <row r="238" spans="1:3" ht="16.149999999999999" customHeight="1" x14ac:dyDescent="0.25">
      <c r="A238" s="240">
        <v>196902</v>
      </c>
      <c r="B238" s="241">
        <v>16.940000000000001</v>
      </c>
      <c r="C238" s="235">
        <v>16.97</v>
      </c>
    </row>
    <row r="239" spans="1:3" ht="16.149999999999999" customHeight="1" x14ac:dyDescent="0.25">
      <c r="A239" s="238">
        <v>196903</v>
      </c>
      <c r="B239" s="239">
        <v>17.04</v>
      </c>
      <c r="C239" s="236">
        <v>17.100000000000001</v>
      </c>
    </row>
    <row r="240" spans="1:3" ht="16.149999999999999" customHeight="1" x14ac:dyDescent="0.25">
      <c r="A240" s="240">
        <v>196904</v>
      </c>
      <c r="B240" s="241">
        <v>17.13</v>
      </c>
      <c r="C240" s="235">
        <v>17.13</v>
      </c>
    </row>
    <row r="241" spans="1:3" ht="16.149999999999999" customHeight="1" x14ac:dyDescent="0.25">
      <c r="A241" s="238">
        <v>196905</v>
      </c>
      <c r="B241" s="239">
        <v>17.170000000000002</v>
      </c>
      <c r="C241" s="236">
        <v>17.21</v>
      </c>
    </row>
    <row r="242" spans="1:3" ht="16.149999999999999" customHeight="1" x14ac:dyDescent="0.25">
      <c r="A242" s="240">
        <v>196906</v>
      </c>
      <c r="B242" s="241">
        <v>17.27</v>
      </c>
      <c r="C242" s="235">
        <v>17.309999999999999</v>
      </c>
    </row>
    <row r="243" spans="1:3" ht="16.149999999999999" customHeight="1" x14ac:dyDescent="0.25">
      <c r="A243" s="238">
        <v>196907</v>
      </c>
      <c r="B243" s="239">
        <v>17.329999999999998</v>
      </c>
      <c r="C243" s="236">
        <v>17.38</v>
      </c>
    </row>
    <row r="244" spans="1:3" ht="16.149999999999999" customHeight="1" x14ac:dyDescent="0.25">
      <c r="A244" s="240">
        <v>196908</v>
      </c>
      <c r="B244" s="241">
        <v>17.440000000000001</v>
      </c>
      <c r="C244" s="235">
        <v>17.5</v>
      </c>
    </row>
    <row r="245" spans="1:3" ht="16.149999999999999" customHeight="1" x14ac:dyDescent="0.25">
      <c r="A245" s="238">
        <v>196909</v>
      </c>
      <c r="B245" s="239">
        <v>17.55</v>
      </c>
      <c r="C245" s="236">
        <v>17.579999999999998</v>
      </c>
    </row>
    <row r="246" spans="1:3" ht="16.149999999999999" customHeight="1" x14ac:dyDescent="0.25">
      <c r="A246" s="240">
        <v>196910</v>
      </c>
      <c r="B246" s="241">
        <v>17.62</v>
      </c>
      <c r="C246" s="235">
        <v>17.63</v>
      </c>
    </row>
    <row r="247" spans="1:3" ht="16.149999999999999" customHeight="1" x14ac:dyDescent="0.25">
      <c r="A247" s="238">
        <v>196911</v>
      </c>
      <c r="B247" s="239">
        <v>17.690000000000001</v>
      </c>
      <c r="C247" s="236">
        <v>17.739999999999998</v>
      </c>
    </row>
    <row r="248" spans="1:3" ht="16.149999999999999" customHeight="1" x14ac:dyDescent="0.25">
      <c r="A248" s="240">
        <v>196912</v>
      </c>
      <c r="B248" s="241">
        <v>17.8</v>
      </c>
      <c r="C248" s="235">
        <v>17.850000000000001</v>
      </c>
    </row>
    <row r="249" spans="1:3" ht="16.149999999999999" customHeight="1" x14ac:dyDescent="0.25">
      <c r="A249" s="238">
        <v>197001</v>
      </c>
      <c r="B249" s="239">
        <v>17.899999999999999</v>
      </c>
      <c r="C249" s="236">
        <v>17.95</v>
      </c>
    </row>
    <row r="250" spans="1:3" ht="16.149999999999999" customHeight="1" x14ac:dyDescent="0.25">
      <c r="A250" s="240">
        <v>197002</v>
      </c>
      <c r="B250" s="241">
        <v>18</v>
      </c>
      <c r="C250" s="235">
        <v>18.04</v>
      </c>
    </row>
    <row r="251" spans="1:3" ht="16.149999999999999" customHeight="1" x14ac:dyDescent="0.25">
      <c r="A251" s="238">
        <v>197003</v>
      </c>
      <c r="B251" s="239">
        <v>18.09</v>
      </c>
      <c r="C251" s="236">
        <v>18.14</v>
      </c>
    </row>
    <row r="252" spans="1:3" ht="16.149999999999999" customHeight="1" x14ac:dyDescent="0.25">
      <c r="A252" s="240">
        <v>197004</v>
      </c>
      <c r="B252" s="241">
        <v>18.2</v>
      </c>
      <c r="C252" s="235">
        <v>18.25</v>
      </c>
    </row>
    <row r="253" spans="1:3" ht="16.149999999999999" customHeight="1" x14ac:dyDescent="0.25">
      <c r="A253" s="238">
        <v>197005</v>
      </c>
      <c r="B253" s="239">
        <v>18.28</v>
      </c>
      <c r="C253" s="236">
        <v>18.32</v>
      </c>
    </row>
    <row r="254" spans="1:3" ht="16.149999999999999" customHeight="1" x14ac:dyDescent="0.25">
      <c r="A254" s="240">
        <v>197006</v>
      </c>
      <c r="B254" s="241">
        <v>18.38</v>
      </c>
      <c r="C254" s="235">
        <v>18.420000000000002</v>
      </c>
    </row>
    <row r="255" spans="1:3" ht="16.149999999999999" customHeight="1" x14ac:dyDescent="0.25">
      <c r="A255" s="238">
        <v>197007</v>
      </c>
      <c r="B255" s="239">
        <v>18.48</v>
      </c>
      <c r="C255" s="236">
        <v>18.510000000000002</v>
      </c>
    </row>
    <row r="256" spans="1:3" ht="16.149999999999999" customHeight="1" x14ac:dyDescent="0.25">
      <c r="A256" s="240">
        <v>197008</v>
      </c>
      <c r="B256" s="241">
        <v>18.55</v>
      </c>
      <c r="C256" s="235">
        <v>18.600000000000001</v>
      </c>
    </row>
    <row r="257" spans="1:3" ht="16.149999999999999" customHeight="1" x14ac:dyDescent="0.25">
      <c r="A257" s="238">
        <v>197009</v>
      </c>
      <c r="B257" s="239">
        <v>18.68</v>
      </c>
      <c r="C257" s="236">
        <v>18.760000000000002</v>
      </c>
    </row>
    <row r="258" spans="1:3" ht="16.149999999999999" customHeight="1" x14ac:dyDescent="0.25">
      <c r="A258" s="240">
        <v>197010</v>
      </c>
      <c r="B258" s="241">
        <v>18.82</v>
      </c>
      <c r="C258" s="235">
        <v>18.87</v>
      </c>
    </row>
    <row r="259" spans="1:3" ht="16.149999999999999" customHeight="1" x14ac:dyDescent="0.25">
      <c r="A259" s="238">
        <v>197011</v>
      </c>
      <c r="B259" s="239">
        <v>18.920000000000002</v>
      </c>
      <c r="C259" s="236">
        <v>18.96</v>
      </c>
    </row>
    <row r="260" spans="1:3" ht="16.149999999999999" customHeight="1" x14ac:dyDescent="0.25">
      <c r="A260" s="240">
        <v>197012</v>
      </c>
      <c r="B260" s="241">
        <v>19.03</v>
      </c>
      <c r="C260" s="235">
        <v>19.09</v>
      </c>
    </row>
    <row r="261" spans="1:3" ht="16.149999999999999" customHeight="1" x14ac:dyDescent="0.25">
      <c r="A261" s="238">
        <v>197101</v>
      </c>
      <c r="B261" s="239">
        <v>19.149999999999999</v>
      </c>
      <c r="C261" s="236">
        <v>19.22</v>
      </c>
    </row>
    <row r="262" spans="1:3" ht="16.149999999999999" customHeight="1" x14ac:dyDescent="0.25">
      <c r="A262" s="240">
        <v>197102</v>
      </c>
      <c r="B262" s="241">
        <v>19.28</v>
      </c>
      <c r="C262" s="235">
        <v>19.329999999999998</v>
      </c>
    </row>
    <row r="263" spans="1:3" ht="16.149999999999999" customHeight="1" x14ac:dyDescent="0.25">
      <c r="A263" s="238">
        <v>197103</v>
      </c>
      <c r="B263" s="239">
        <v>19.41</v>
      </c>
      <c r="C263" s="236">
        <v>19.489999999999998</v>
      </c>
    </row>
    <row r="264" spans="1:3" ht="16.149999999999999" customHeight="1" x14ac:dyDescent="0.25">
      <c r="A264" s="240">
        <v>197104</v>
      </c>
      <c r="B264" s="241">
        <v>19.559999999999999</v>
      </c>
      <c r="C264" s="235">
        <v>19.64</v>
      </c>
    </row>
    <row r="265" spans="1:3" ht="16.149999999999999" customHeight="1" x14ac:dyDescent="0.25">
      <c r="A265" s="238">
        <v>197105</v>
      </c>
      <c r="B265" s="239">
        <v>19.68</v>
      </c>
      <c r="C265" s="236">
        <v>19.72</v>
      </c>
    </row>
    <row r="266" spans="1:3" ht="16.149999999999999" customHeight="1" x14ac:dyDescent="0.25">
      <c r="A266" s="240">
        <v>197106</v>
      </c>
      <c r="B266" s="241">
        <v>19.8</v>
      </c>
      <c r="C266" s="235">
        <v>19.87</v>
      </c>
    </row>
    <row r="267" spans="1:3" ht="16.149999999999999" customHeight="1" x14ac:dyDescent="0.25">
      <c r="A267" s="238">
        <v>197107</v>
      </c>
      <c r="B267" s="239">
        <v>19.97</v>
      </c>
      <c r="C267" s="236">
        <v>20.059999999999999</v>
      </c>
    </row>
    <row r="268" spans="1:3" ht="16.149999999999999" customHeight="1" x14ac:dyDescent="0.25">
      <c r="A268" s="240">
        <v>197108</v>
      </c>
      <c r="B268" s="241">
        <v>20.14</v>
      </c>
      <c r="C268" s="235">
        <v>20.23</v>
      </c>
    </row>
    <row r="269" spans="1:3" ht="16.149999999999999" customHeight="1" x14ac:dyDescent="0.25">
      <c r="A269" s="238">
        <v>197109</v>
      </c>
      <c r="B269" s="239">
        <v>20.309999999999999</v>
      </c>
      <c r="C269" s="236">
        <v>20.38</v>
      </c>
    </row>
    <row r="270" spans="1:3" ht="16.149999999999999" customHeight="1" x14ac:dyDescent="0.25">
      <c r="A270" s="240">
        <v>197110</v>
      </c>
      <c r="B270" s="241">
        <v>20.46</v>
      </c>
      <c r="C270" s="235">
        <v>20.54</v>
      </c>
    </row>
    <row r="271" spans="1:3" ht="16.149999999999999" customHeight="1" x14ac:dyDescent="0.25">
      <c r="A271" s="238">
        <v>197111</v>
      </c>
      <c r="B271" s="239">
        <v>20.63</v>
      </c>
      <c r="C271" s="236">
        <v>20.71</v>
      </c>
    </row>
    <row r="272" spans="1:3" ht="16.149999999999999" customHeight="1" x14ac:dyDescent="0.25">
      <c r="A272" s="240">
        <v>197112</v>
      </c>
      <c r="B272" s="241">
        <v>20.81</v>
      </c>
      <c r="C272" s="235">
        <v>20.91</v>
      </c>
    </row>
    <row r="273" spans="1:3" ht="16.149999999999999" customHeight="1" x14ac:dyDescent="0.25">
      <c r="A273" s="238">
        <v>197201</v>
      </c>
      <c r="B273" s="239">
        <v>20.99</v>
      </c>
      <c r="C273" s="236">
        <v>21.08</v>
      </c>
    </row>
    <row r="274" spans="1:3" ht="16.149999999999999" customHeight="1" x14ac:dyDescent="0.25">
      <c r="A274" s="240">
        <v>197202</v>
      </c>
      <c r="B274" s="241">
        <v>21.17</v>
      </c>
      <c r="C274" s="235">
        <v>21.24</v>
      </c>
    </row>
    <row r="275" spans="1:3" ht="16.149999999999999" customHeight="1" x14ac:dyDescent="0.25">
      <c r="A275" s="238">
        <v>197203</v>
      </c>
      <c r="B275" s="239">
        <v>21.33</v>
      </c>
      <c r="C275" s="236">
        <v>21.42</v>
      </c>
    </row>
    <row r="276" spans="1:3" ht="16.149999999999999" customHeight="1" x14ac:dyDescent="0.25">
      <c r="A276" s="240">
        <v>197204</v>
      </c>
      <c r="B276" s="241">
        <v>21.5</v>
      </c>
      <c r="C276" s="235">
        <v>21.58</v>
      </c>
    </row>
    <row r="277" spans="1:3" ht="16.149999999999999" customHeight="1" x14ac:dyDescent="0.25">
      <c r="A277" s="238">
        <v>197205</v>
      </c>
      <c r="B277" s="239">
        <v>21.67</v>
      </c>
      <c r="C277" s="236">
        <v>21.75</v>
      </c>
    </row>
    <row r="278" spans="1:3" ht="16.149999999999999" customHeight="1" x14ac:dyDescent="0.25">
      <c r="A278" s="240">
        <v>197206</v>
      </c>
      <c r="B278" s="241">
        <v>21.82</v>
      </c>
      <c r="C278" s="235">
        <v>21.9</v>
      </c>
    </row>
    <row r="279" spans="1:3" ht="16.149999999999999" customHeight="1" x14ac:dyDescent="0.25">
      <c r="A279" s="238">
        <v>197207</v>
      </c>
      <c r="B279" s="239">
        <v>21.96</v>
      </c>
      <c r="C279" s="236">
        <v>22.01</v>
      </c>
    </row>
    <row r="280" spans="1:3" ht="16.149999999999999" customHeight="1" x14ac:dyDescent="0.25">
      <c r="A280" s="240">
        <v>197208</v>
      </c>
      <c r="B280" s="241">
        <v>22.09</v>
      </c>
      <c r="C280" s="235">
        <v>22.16</v>
      </c>
    </row>
    <row r="281" spans="1:3" ht="16.149999999999999" customHeight="1" x14ac:dyDescent="0.25">
      <c r="A281" s="238">
        <v>197209</v>
      </c>
      <c r="B281" s="239">
        <v>22.25</v>
      </c>
      <c r="C281" s="236">
        <v>22.33</v>
      </c>
    </row>
    <row r="282" spans="1:3" ht="16.149999999999999" customHeight="1" x14ac:dyDescent="0.25">
      <c r="A282" s="240">
        <v>197210</v>
      </c>
      <c r="B282" s="241">
        <v>22.39</v>
      </c>
      <c r="C282" s="235">
        <v>22.46</v>
      </c>
    </row>
    <row r="283" spans="1:3" ht="16.149999999999999" customHeight="1" x14ac:dyDescent="0.25">
      <c r="A283" s="238">
        <v>197211</v>
      </c>
      <c r="B283" s="239">
        <v>22.53</v>
      </c>
      <c r="C283" s="236">
        <v>22.6</v>
      </c>
    </row>
    <row r="284" spans="1:3" ht="16.149999999999999" customHeight="1" x14ac:dyDescent="0.25">
      <c r="A284" s="240">
        <v>197212</v>
      </c>
      <c r="B284" s="241">
        <v>22.7</v>
      </c>
      <c r="C284" s="235">
        <v>22.79</v>
      </c>
    </row>
    <row r="285" spans="1:3" ht="16.149999999999999" customHeight="1" x14ac:dyDescent="0.25">
      <c r="A285" s="238">
        <v>197301</v>
      </c>
      <c r="B285" s="239">
        <v>22.28</v>
      </c>
      <c r="C285" s="236">
        <v>22.96</v>
      </c>
    </row>
    <row r="286" spans="1:3" ht="16.149999999999999" customHeight="1" x14ac:dyDescent="0.25">
      <c r="A286" s="240">
        <v>197302</v>
      </c>
      <c r="B286" s="241">
        <v>23.02</v>
      </c>
      <c r="C286" s="235">
        <v>23.08</v>
      </c>
    </row>
    <row r="287" spans="1:3" ht="16.149999999999999" customHeight="1" x14ac:dyDescent="0.25">
      <c r="A287" s="238">
        <v>197303</v>
      </c>
      <c r="B287" s="239">
        <v>23.13</v>
      </c>
      <c r="C287" s="236">
        <v>23.2</v>
      </c>
    </row>
    <row r="288" spans="1:3" ht="16.149999999999999" customHeight="1" x14ac:dyDescent="0.25">
      <c r="A288" s="240">
        <v>197304</v>
      </c>
      <c r="B288" s="241">
        <v>23.25</v>
      </c>
      <c r="C288" s="235">
        <v>23.29</v>
      </c>
    </row>
    <row r="289" spans="1:3" ht="16.149999999999999" customHeight="1" x14ac:dyDescent="0.25">
      <c r="A289" s="238">
        <v>197305</v>
      </c>
      <c r="B289" s="239">
        <v>23.36</v>
      </c>
      <c r="C289" s="236">
        <v>23.42</v>
      </c>
    </row>
    <row r="290" spans="1:3" ht="16.149999999999999" customHeight="1" x14ac:dyDescent="0.25">
      <c r="A290" s="240">
        <v>197306</v>
      </c>
      <c r="B290" s="241">
        <v>23.47</v>
      </c>
      <c r="C290" s="235">
        <v>23.52</v>
      </c>
    </row>
    <row r="291" spans="1:3" ht="16.149999999999999" customHeight="1" x14ac:dyDescent="0.25">
      <c r="A291" s="238">
        <v>197307</v>
      </c>
      <c r="B291" s="239">
        <v>23.6</v>
      </c>
      <c r="C291" s="236">
        <v>23.67</v>
      </c>
    </row>
    <row r="292" spans="1:3" ht="16.149999999999999" customHeight="1" x14ac:dyDescent="0.25">
      <c r="A292" s="240">
        <v>197308</v>
      </c>
      <c r="B292" s="241">
        <v>23.76</v>
      </c>
      <c r="C292" s="235">
        <v>23.87</v>
      </c>
    </row>
    <row r="293" spans="1:3" ht="16.149999999999999" customHeight="1" x14ac:dyDescent="0.25">
      <c r="A293" s="238">
        <v>197309</v>
      </c>
      <c r="B293" s="239">
        <v>23.79</v>
      </c>
      <c r="C293" s="236">
        <v>24.07</v>
      </c>
    </row>
    <row r="294" spans="1:3" ht="16.149999999999999" customHeight="1" x14ac:dyDescent="0.25">
      <c r="A294" s="240">
        <v>197310</v>
      </c>
      <c r="B294" s="241">
        <v>24.18</v>
      </c>
      <c r="C294" s="235">
        <v>24.28</v>
      </c>
    </row>
    <row r="295" spans="1:3" ht="16.149999999999999" customHeight="1" x14ac:dyDescent="0.25">
      <c r="A295" s="238">
        <v>197311</v>
      </c>
      <c r="B295" s="239">
        <v>24.37</v>
      </c>
      <c r="C295" s="236">
        <v>24.47</v>
      </c>
    </row>
    <row r="296" spans="1:3" ht="16.149999999999999" customHeight="1" x14ac:dyDescent="0.25">
      <c r="A296" s="240">
        <v>197312</v>
      </c>
      <c r="B296" s="241">
        <v>24.65</v>
      </c>
      <c r="C296" s="235">
        <v>24.79</v>
      </c>
    </row>
    <row r="297" spans="1:3" ht="16.149999999999999" customHeight="1" x14ac:dyDescent="0.25">
      <c r="A297" s="238">
        <v>197401</v>
      </c>
      <c r="B297" s="239">
        <v>24.95</v>
      </c>
      <c r="C297" s="236">
        <v>25.1</v>
      </c>
    </row>
    <row r="298" spans="1:3" ht="16.149999999999999" customHeight="1" x14ac:dyDescent="0.25">
      <c r="A298" s="240">
        <v>197402</v>
      </c>
      <c r="B298" s="241">
        <v>25.22</v>
      </c>
      <c r="C298" s="235">
        <v>25.33</v>
      </c>
    </row>
    <row r="299" spans="1:3" ht="16.149999999999999" customHeight="1" x14ac:dyDescent="0.25">
      <c r="A299" s="238">
        <v>197403</v>
      </c>
      <c r="B299" s="239">
        <v>25.42</v>
      </c>
      <c r="C299" s="236">
        <v>25.47</v>
      </c>
    </row>
    <row r="300" spans="1:3" ht="16.149999999999999" customHeight="1" x14ac:dyDescent="0.25">
      <c r="A300" s="240">
        <v>197404</v>
      </c>
      <c r="B300" s="241">
        <v>25.5</v>
      </c>
      <c r="C300" s="235">
        <v>25.52</v>
      </c>
    </row>
    <row r="301" spans="1:3" ht="16.149999999999999" customHeight="1" x14ac:dyDescent="0.25">
      <c r="A301" s="238">
        <v>197405</v>
      </c>
      <c r="B301" s="239">
        <v>25.54</v>
      </c>
      <c r="C301" s="236">
        <v>25.56</v>
      </c>
    </row>
    <row r="302" spans="1:3" ht="16.149999999999999" customHeight="1" x14ac:dyDescent="0.25">
      <c r="A302" s="240">
        <v>197406</v>
      </c>
      <c r="B302" s="241">
        <v>25.58</v>
      </c>
      <c r="C302" s="235">
        <v>25.61</v>
      </c>
    </row>
    <row r="303" spans="1:3" ht="16.149999999999999" customHeight="1" x14ac:dyDescent="0.25">
      <c r="A303" s="238">
        <v>197407</v>
      </c>
      <c r="B303" s="239">
        <v>25.64</v>
      </c>
      <c r="C303" s="236">
        <v>25.69</v>
      </c>
    </row>
    <row r="304" spans="1:3" ht="16.149999999999999" customHeight="1" x14ac:dyDescent="0.25">
      <c r="A304" s="240">
        <v>197408</v>
      </c>
      <c r="B304" s="241">
        <v>25.81</v>
      </c>
      <c r="C304" s="235">
        <v>26.01</v>
      </c>
    </row>
    <row r="305" spans="1:3" ht="16.149999999999999" customHeight="1" x14ac:dyDescent="0.25">
      <c r="A305" s="238">
        <v>197409</v>
      </c>
      <c r="B305" s="239">
        <v>26.28</v>
      </c>
      <c r="C305" s="236">
        <v>26.57</v>
      </c>
    </row>
    <row r="306" spans="1:3" ht="16.149999999999999" customHeight="1" x14ac:dyDescent="0.25">
      <c r="A306" s="240">
        <v>197410</v>
      </c>
      <c r="B306" s="241">
        <v>27.01</v>
      </c>
      <c r="C306" s="235">
        <v>27.3</v>
      </c>
    </row>
    <row r="307" spans="1:3" ht="16.149999999999999" customHeight="1" x14ac:dyDescent="0.25">
      <c r="A307" s="238">
        <v>197411</v>
      </c>
      <c r="B307" s="239">
        <v>27.56</v>
      </c>
      <c r="C307" s="236">
        <v>27.88</v>
      </c>
    </row>
    <row r="308" spans="1:3" ht="16.149999999999999" customHeight="1" x14ac:dyDescent="0.25">
      <c r="A308" s="240">
        <v>197412</v>
      </c>
      <c r="B308" s="241">
        <v>28.23</v>
      </c>
      <c r="C308" s="235">
        <v>28.63</v>
      </c>
    </row>
    <row r="309" spans="1:3" ht="16.149999999999999" customHeight="1" x14ac:dyDescent="0.25">
      <c r="A309" s="238">
        <v>197501</v>
      </c>
      <c r="B309" s="239">
        <v>28.87</v>
      </c>
      <c r="C309" s="236">
        <v>29.07</v>
      </c>
    </row>
    <row r="310" spans="1:3" ht="16.149999999999999" customHeight="1" x14ac:dyDescent="0.25">
      <c r="A310" s="240">
        <v>197502</v>
      </c>
      <c r="B310" s="241">
        <v>29.24</v>
      </c>
      <c r="C310" s="235">
        <v>29.47</v>
      </c>
    </row>
    <row r="311" spans="1:3" ht="16.149999999999999" customHeight="1" x14ac:dyDescent="0.25">
      <c r="A311" s="238">
        <v>197503</v>
      </c>
      <c r="B311" s="239">
        <v>29.66</v>
      </c>
      <c r="C311" s="236">
        <v>29.86</v>
      </c>
    </row>
    <row r="312" spans="1:3" ht="16.149999999999999" customHeight="1" x14ac:dyDescent="0.25">
      <c r="A312" s="240">
        <v>197504</v>
      </c>
      <c r="B312" s="241">
        <v>30.05</v>
      </c>
      <c r="C312" s="235">
        <v>30.24</v>
      </c>
    </row>
    <row r="313" spans="1:3" ht="16.149999999999999" customHeight="1" x14ac:dyDescent="0.25">
      <c r="A313" s="238">
        <v>197505</v>
      </c>
      <c r="B313" s="239">
        <v>30.42</v>
      </c>
      <c r="C313" s="236">
        <v>30.64</v>
      </c>
    </row>
    <row r="314" spans="1:3" ht="16.149999999999999" customHeight="1" x14ac:dyDescent="0.25">
      <c r="A314" s="240">
        <v>197506</v>
      </c>
      <c r="B314" s="241">
        <v>30.82</v>
      </c>
      <c r="C314" s="235">
        <v>31</v>
      </c>
    </row>
    <row r="315" spans="1:3" ht="16.149999999999999" customHeight="1" x14ac:dyDescent="0.25">
      <c r="A315" s="238">
        <v>197507</v>
      </c>
      <c r="B315" s="239">
        <v>31.18</v>
      </c>
      <c r="C315" s="236">
        <v>31.36</v>
      </c>
    </row>
    <row r="316" spans="1:3" ht="16.149999999999999" customHeight="1" x14ac:dyDescent="0.25">
      <c r="A316" s="240">
        <v>197508</v>
      </c>
      <c r="B316" s="241">
        <v>31.52</v>
      </c>
      <c r="C316" s="235">
        <v>31.7</v>
      </c>
    </row>
    <row r="317" spans="1:3" ht="16.149999999999999" customHeight="1" x14ac:dyDescent="0.25">
      <c r="A317" s="238">
        <v>197509</v>
      </c>
      <c r="B317" s="239">
        <v>31.85</v>
      </c>
      <c r="C317" s="236">
        <v>32.020000000000003</v>
      </c>
    </row>
    <row r="318" spans="1:3" ht="16.149999999999999" customHeight="1" x14ac:dyDescent="0.25">
      <c r="A318" s="240">
        <v>197510</v>
      </c>
      <c r="B318" s="241">
        <v>32.17</v>
      </c>
      <c r="C318" s="235">
        <v>32.36</v>
      </c>
    </row>
    <row r="319" spans="1:3" ht="16.149999999999999" customHeight="1" x14ac:dyDescent="0.25">
      <c r="A319" s="238">
        <v>197511</v>
      </c>
      <c r="B319" s="239">
        <v>32.51</v>
      </c>
      <c r="C319" s="236">
        <v>32.68</v>
      </c>
    </row>
    <row r="320" spans="1:3" ht="16.149999999999999" customHeight="1" x14ac:dyDescent="0.25">
      <c r="A320" s="240">
        <v>197512</v>
      </c>
      <c r="B320" s="241">
        <v>32.840000000000003</v>
      </c>
      <c r="C320" s="235">
        <v>32.96</v>
      </c>
    </row>
    <row r="321" spans="1:3" ht="16.149999999999999" customHeight="1" x14ac:dyDescent="0.25">
      <c r="A321" s="238">
        <v>197601</v>
      </c>
      <c r="B321" s="239">
        <v>33.1</v>
      </c>
      <c r="C321" s="236">
        <v>33.32</v>
      </c>
    </row>
    <row r="322" spans="1:3" ht="16.149999999999999" customHeight="1" x14ac:dyDescent="0.25">
      <c r="A322" s="240">
        <v>197602</v>
      </c>
      <c r="B322" s="241">
        <v>33.49</v>
      </c>
      <c r="C322" s="235">
        <v>33.630000000000003</v>
      </c>
    </row>
    <row r="323" spans="1:3" ht="16.149999999999999" customHeight="1" x14ac:dyDescent="0.25">
      <c r="A323" s="238">
        <v>197603</v>
      </c>
      <c r="B323" s="239">
        <v>33.79</v>
      </c>
      <c r="C323" s="236">
        <v>33.950000000000003</v>
      </c>
    </row>
    <row r="324" spans="1:3" ht="16.149999999999999" customHeight="1" x14ac:dyDescent="0.25">
      <c r="A324" s="240">
        <v>197604</v>
      </c>
      <c r="B324" s="241">
        <v>34.1</v>
      </c>
      <c r="C324" s="235">
        <v>34.29</v>
      </c>
    </row>
    <row r="325" spans="1:3" ht="16.149999999999999" customHeight="1" x14ac:dyDescent="0.25">
      <c r="A325" s="238">
        <v>197605</v>
      </c>
      <c r="B325" s="239">
        <v>34.450000000000003</v>
      </c>
      <c r="C325" s="236">
        <v>34.58</v>
      </c>
    </row>
    <row r="326" spans="1:3" ht="16.149999999999999" customHeight="1" x14ac:dyDescent="0.25">
      <c r="A326" s="240">
        <v>197606</v>
      </c>
      <c r="B326" s="241">
        <v>34.65</v>
      </c>
      <c r="C326" s="235">
        <v>34.700000000000003</v>
      </c>
    </row>
    <row r="327" spans="1:3" ht="16.149999999999999" customHeight="1" x14ac:dyDescent="0.25">
      <c r="A327" s="238">
        <v>197607</v>
      </c>
      <c r="B327" s="239">
        <v>34.89</v>
      </c>
      <c r="C327" s="236">
        <v>35.119999999999997</v>
      </c>
    </row>
    <row r="328" spans="1:3" ht="16.149999999999999" customHeight="1" x14ac:dyDescent="0.25">
      <c r="A328" s="240">
        <v>197608</v>
      </c>
      <c r="B328" s="241">
        <v>35.200000000000003</v>
      </c>
      <c r="C328" s="235">
        <v>35.22</v>
      </c>
    </row>
    <row r="329" spans="1:3" ht="16.149999999999999" customHeight="1" x14ac:dyDescent="0.25">
      <c r="A329" s="238">
        <v>197609</v>
      </c>
      <c r="B329" s="239">
        <v>35.25</v>
      </c>
      <c r="C329" s="236">
        <v>35.29</v>
      </c>
    </row>
    <row r="330" spans="1:3" ht="16.149999999999999" customHeight="1" x14ac:dyDescent="0.25">
      <c r="A330" s="240">
        <v>197610</v>
      </c>
      <c r="B330" s="241">
        <v>35.409999999999997</v>
      </c>
      <c r="C330" s="235">
        <v>35.58</v>
      </c>
    </row>
    <row r="331" spans="1:3" ht="16.149999999999999" customHeight="1" x14ac:dyDescent="0.25">
      <c r="A331" s="238">
        <v>197611</v>
      </c>
      <c r="B331" s="239">
        <v>35.81</v>
      </c>
      <c r="C331" s="236">
        <v>36.04</v>
      </c>
    </row>
    <row r="332" spans="1:3" ht="16.149999999999999" customHeight="1" x14ac:dyDescent="0.25">
      <c r="A332" s="240">
        <v>197612</v>
      </c>
      <c r="B332" s="241">
        <v>36.200000000000003</v>
      </c>
      <c r="C332" s="235">
        <v>36.32</v>
      </c>
    </row>
    <row r="333" spans="1:3" ht="16.149999999999999" customHeight="1" x14ac:dyDescent="0.25">
      <c r="A333" s="238">
        <v>197701</v>
      </c>
      <c r="B333" s="239">
        <v>36.369999999999997</v>
      </c>
      <c r="C333" s="236">
        <v>36.380000000000003</v>
      </c>
    </row>
    <row r="334" spans="1:3" ht="16.149999999999999" customHeight="1" x14ac:dyDescent="0.25">
      <c r="A334" s="240">
        <v>197702</v>
      </c>
      <c r="B334" s="241">
        <v>36.380000000000003</v>
      </c>
      <c r="C334" s="235">
        <v>36.380000000000003</v>
      </c>
    </row>
    <row r="335" spans="1:3" ht="16.149999999999999" customHeight="1" x14ac:dyDescent="0.25">
      <c r="A335" s="238">
        <v>197703</v>
      </c>
      <c r="B335" s="239">
        <v>36.46</v>
      </c>
      <c r="C335" s="236">
        <v>36.590000000000003</v>
      </c>
    </row>
    <row r="336" spans="1:3" ht="16.149999999999999" customHeight="1" x14ac:dyDescent="0.25">
      <c r="A336" s="240">
        <v>197704</v>
      </c>
      <c r="B336" s="241">
        <v>36.54</v>
      </c>
      <c r="C336" s="235">
        <v>36.5</v>
      </c>
    </row>
    <row r="337" spans="1:3" ht="16.149999999999999" customHeight="1" x14ac:dyDescent="0.25">
      <c r="A337" s="238">
        <v>197705</v>
      </c>
      <c r="B337" s="239">
        <v>36.5</v>
      </c>
      <c r="C337" s="236">
        <v>36.5</v>
      </c>
    </row>
    <row r="338" spans="1:3" ht="16.149999999999999" customHeight="1" x14ac:dyDescent="0.25">
      <c r="A338" s="240">
        <v>197706</v>
      </c>
      <c r="B338" s="241">
        <v>36.5</v>
      </c>
      <c r="C338" s="235">
        <v>36.5</v>
      </c>
    </row>
    <row r="339" spans="1:3" ht="16.149999999999999" customHeight="1" x14ac:dyDescent="0.25">
      <c r="A339" s="238">
        <v>197707</v>
      </c>
      <c r="B339" s="239">
        <v>36.51</v>
      </c>
      <c r="C339" s="236">
        <v>36.54</v>
      </c>
    </row>
    <row r="340" spans="1:3" ht="16.149999999999999" customHeight="1" x14ac:dyDescent="0.25">
      <c r="A340" s="240">
        <v>197708</v>
      </c>
      <c r="B340" s="241">
        <v>36.67</v>
      </c>
      <c r="C340" s="235">
        <v>36.82</v>
      </c>
    </row>
    <row r="341" spans="1:3" ht="16.149999999999999" customHeight="1" x14ac:dyDescent="0.25">
      <c r="A341" s="238">
        <v>197709</v>
      </c>
      <c r="B341" s="239">
        <v>36.97</v>
      </c>
      <c r="C341" s="236">
        <v>37.14</v>
      </c>
    </row>
    <row r="342" spans="1:3" ht="16.149999999999999" customHeight="1" x14ac:dyDescent="0.25">
      <c r="A342" s="240">
        <v>197710</v>
      </c>
      <c r="B342" s="241">
        <v>37.229999999999997</v>
      </c>
      <c r="C342" s="235">
        <v>37.35</v>
      </c>
    </row>
    <row r="343" spans="1:3" ht="16.149999999999999" customHeight="1" x14ac:dyDescent="0.25">
      <c r="A343" s="238">
        <v>197711</v>
      </c>
      <c r="B343" s="239">
        <v>37.450000000000003</v>
      </c>
      <c r="C343" s="236">
        <v>37.549999999999997</v>
      </c>
    </row>
    <row r="344" spans="1:3" ht="16.149999999999999" customHeight="1" x14ac:dyDescent="0.25">
      <c r="A344" s="240">
        <v>197712</v>
      </c>
      <c r="B344" s="241">
        <v>37.71</v>
      </c>
      <c r="C344" s="235">
        <v>37.96</v>
      </c>
    </row>
    <row r="345" spans="1:3" ht="16.149999999999999" customHeight="1" x14ac:dyDescent="0.25">
      <c r="A345" s="238">
        <v>197801</v>
      </c>
      <c r="B345" s="239">
        <v>38.03</v>
      </c>
      <c r="C345" s="236">
        <v>38.08</v>
      </c>
    </row>
    <row r="346" spans="1:3" ht="16.149999999999999" customHeight="1" x14ac:dyDescent="0.25">
      <c r="A346" s="240">
        <v>197802</v>
      </c>
      <c r="B346" s="241">
        <v>38.14</v>
      </c>
      <c r="C346" s="235">
        <v>38.22</v>
      </c>
    </row>
    <row r="347" spans="1:3" ht="16.149999999999999" customHeight="1" x14ac:dyDescent="0.25">
      <c r="A347" s="238">
        <v>197803</v>
      </c>
      <c r="B347" s="239">
        <v>38.33</v>
      </c>
      <c r="C347" s="236">
        <v>38.42</v>
      </c>
    </row>
    <row r="348" spans="1:3" ht="16.149999999999999" customHeight="1" x14ac:dyDescent="0.25">
      <c r="A348" s="240">
        <v>197804</v>
      </c>
      <c r="B348" s="241">
        <v>38.49</v>
      </c>
      <c r="C348" s="235">
        <v>38.58</v>
      </c>
    </row>
    <row r="349" spans="1:3" ht="16.149999999999999" customHeight="1" x14ac:dyDescent="0.25">
      <c r="A349" s="238">
        <v>197805</v>
      </c>
      <c r="B349" s="239">
        <v>38.659999999999997</v>
      </c>
      <c r="C349" s="236">
        <v>38.75</v>
      </c>
    </row>
    <row r="350" spans="1:3" ht="16.149999999999999" customHeight="1" x14ac:dyDescent="0.25">
      <c r="A350" s="240">
        <v>197806</v>
      </c>
      <c r="B350" s="241">
        <v>38.81</v>
      </c>
      <c r="C350" s="235">
        <v>38.869999999999997</v>
      </c>
    </row>
    <row r="351" spans="1:3" ht="16.149999999999999" customHeight="1" x14ac:dyDescent="0.25">
      <c r="A351" s="238">
        <v>197807</v>
      </c>
      <c r="B351" s="239">
        <v>38.950000000000003</v>
      </c>
      <c r="C351" s="236">
        <v>38.99</v>
      </c>
    </row>
    <row r="352" spans="1:3" ht="16.149999999999999" customHeight="1" x14ac:dyDescent="0.25">
      <c r="A352" s="240">
        <v>197808</v>
      </c>
      <c r="B352" s="241">
        <v>39.11</v>
      </c>
      <c r="C352" s="235">
        <v>39.229999999999997</v>
      </c>
    </row>
    <row r="353" spans="1:3" ht="16.149999999999999" customHeight="1" x14ac:dyDescent="0.25">
      <c r="A353" s="238">
        <v>197809</v>
      </c>
      <c r="B353" s="239">
        <v>39.450000000000003</v>
      </c>
      <c r="C353" s="236">
        <v>39.75</v>
      </c>
    </row>
    <row r="354" spans="1:3" ht="16.149999999999999" customHeight="1" x14ac:dyDescent="0.25">
      <c r="A354" s="240">
        <v>197810</v>
      </c>
      <c r="B354" s="241">
        <v>39.979999999999997</v>
      </c>
      <c r="C354" s="235">
        <v>40.200000000000003</v>
      </c>
    </row>
    <row r="355" spans="1:3" ht="16.149999999999999" customHeight="1" x14ac:dyDescent="0.25">
      <c r="A355" s="238">
        <v>197811</v>
      </c>
      <c r="B355" s="239">
        <v>40.4</v>
      </c>
      <c r="C355" s="236">
        <v>40.6</v>
      </c>
    </row>
    <row r="356" spans="1:3" ht="16.149999999999999" customHeight="1" x14ac:dyDescent="0.25">
      <c r="A356" s="240">
        <v>197812</v>
      </c>
      <c r="B356" s="241">
        <v>40.79</v>
      </c>
      <c r="C356" s="235">
        <v>41</v>
      </c>
    </row>
    <row r="357" spans="1:3" ht="16.149999999999999" customHeight="1" x14ac:dyDescent="0.25">
      <c r="A357" s="238">
        <v>197901</v>
      </c>
      <c r="B357" s="239">
        <v>41.15</v>
      </c>
      <c r="C357" s="236">
        <v>41.3</v>
      </c>
    </row>
    <row r="358" spans="1:3" ht="16.149999999999999" customHeight="1" x14ac:dyDescent="0.25">
      <c r="A358" s="240">
        <v>197902</v>
      </c>
      <c r="B358" s="241">
        <v>41.44</v>
      </c>
      <c r="C358" s="235">
        <v>41.58</v>
      </c>
    </row>
    <row r="359" spans="1:3" ht="16.149999999999999" customHeight="1" x14ac:dyDescent="0.25">
      <c r="A359" s="238">
        <v>197903</v>
      </c>
      <c r="B359" s="239">
        <v>41.79</v>
      </c>
      <c r="C359" s="236">
        <v>42.02</v>
      </c>
    </row>
    <row r="360" spans="1:3" ht="16.149999999999999" customHeight="1" x14ac:dyDescent="0.25">
      <c r="A360" s="240">
        <v>197904</v>
      </c>
      <c r="B360" s="241">
        <v>42.21</v>
      </c>
      <c r="C360" s="235">
        <v>42.43</v>
      </c>
    </row>
    <row r="361" spans="1:3" ht="16.149999999999999" customHeight="1" x14ac:dyDescent="0.25">
      <c r="A361" s="238">
        <v>197905</v>
      </c>
      <c r="B361" s="239">
        <v>42.56</v>
      </c>
      <c r="C361" s="236">
        <v>42.69</v>
      </c>
    </row>
    <row r="362" spans="1:3" ht="16.149999999999999" customHeight="1" x14ac:dyDescent="0.25">
      <c r="A362" s="240">
        <v>197906</v>
      </c>
      <c r="B362" s="241">
        <v>42.69</v>
      </c>
      <c r="C362" s="235">
        <v>42.71</v>
      </c>
    </row>
    <row r="363" spans="1:3" ht="16.149999999999999" customHeight="1" x14ac:dyDescent="0.25">
      <c r="A363" s="238">
        <v>197907</v>
      </c>
      <c r="B363" s="239">
        <v>42.74</v>
      </c>
      <c r="C363" s="236">
        <v>42.76</v>
      </c>
    </row>
    <row r="364" spans="1:3" ht="16.149999999999999" customHeight="1" x14ac:dyDescent="0.25">
      <c r="A364" s="240">
        <v>197908</v>
      </c>
      <c r="B364" s="241">
        <v>42.8</v>
      </c>
      <c r="C364" s="235">
        <v>42.88</v>
      </c>
    </row>
    <row r="365" spans="1:3" ht="16.149999999999999" customHeight="1" x14ac:dyDescent="0.25">
      <c r="A365" s="238">
        <v>197909</v>
      </c>
      <c r="B365" s="239">
        <v>42.89</v>
      </c>
      <c r="C365" s="236">
        <v>43</v>
      </c>
    </row>
    <row r="366" spans="1:3" ht="16.149999999999999" customHeight="1" x14ac:dyDescent="0.25">
      <c r="A366" s="240">
        <v>197910</v>
      </c>
      <c r="B366" s="241">
        <v>43.14</v>
      </c>
      <c r="C366" s="235">
        <v>43.23</v>
      </c>
    </row>
    <row r="367" spans="1:3" ht="16.149999999999999" customHeight="1" x14ac:dyDescent="0.25">
      <c r="A367" s="238">
        <v>197911</v>
      </c>
      <c r="B367" s="239">
        <v>43.38</v>
      </c>
      <c r="C367" s="236">
        <v>43.53</v>
      </c>
    </row>
    <row r="368" spans="1:3" ht="16.149999999999999" customHeight="1" x14ac:dyDescent="0.25">
      <c r="A368" s="240">
        <v>197912</v>
      </c>
      <c r="B368" s="241">
        <v>43.79</v>
      </c>
      <c r="C368" s="235">
        <v>44</v>
      </c>
    </row>
    <row r="369" spans="1:3" ht="16.149999999999999" customHeight="1" x14ac:dyDescent="0.25">
      <c r="A369" s="238">
        <v>198001</v>
      </c>
      <c r="B369" s="239">
        <v>44.16</v>
      </c>
      <c r="C369" s="236">
        <v>44.41</v>
      </c>
    </row>
    <row r="370" spans="1:3" ht="16.149999999999999" customHeight="1" x14ac:dyDescent="0.25">
      <c r="A370" s="240">
        <v>198002</v>
      </c>
      <c r="B370" s="241">
        <v>44.68</v>
      </c>
      <c r="C370" s="235">
        <v>44.94</v>
      </c>
    </row>
    <row r="371" spans="1:3" ht="16.149999999999999" customHeight="1" x14ac:dyDescent="0.25">
      <c r="A371" s="238">
        <v>198003</v>
      </c>
      <c r="B371" s="239">
        <v>45.32</v>
      </c>
      <c r="C371" s="236">
        <v>45.62</v>
      </c>
    </row>
    <row r="372" spans="1:3" ht="16.149999999999999" customHeight="1" x14ac:dyDescent="0.25">
      <c r="A372" s="240">
        <v>198004</v>
      </c>
      <c r="B372" s="241">
        <v>45.82</v>
      </c>
      <c r="C372" s="235">
        <v>46.05</v>
      </c>
    </row>
    <row r="373" spans="1:3" ht="16.149999999999999" customHeight="1" x14ac:dyDescent="0.25">
      <c r="A373" s="238">
        <v>198005</v>
      </c>
      <c r="B373" s="239">
        <v>46.44</v>
      </c>
      <c r="C373" s="236">
        <v>46.78</v>
      </c>
    </row>
    <row r="374" spans="1:3" ht="16.149999999999999" customHeight="1" x14ac:dyDescent="0.25">
      <c r="A374" s="240">
        <v>198006</v>
      </c>
      <c r="B374" s="241">
        <v>47.1</v>
      </c>
      <c r="C374" s="235">
        <v>47.32</v>
      </c>
    </row>
    <row r="375" spans="1:3" ht="16.149999999999999" customHeight="1" x14ac:dyDescent="0.25">
      <c r="A375" s="238">
        <v>198007</v>
      </c>
      <c r="B375" s="239">
        <v>47.52</v>
      </c>
      <c r="C375" s="236">
        <v>47.79</v>
      </c>
    </row>
    <row r="376" spans="1:3" ht="16.149999999999999" customHeight="1" x14ac:dyDescent="0.25">
      <c r="A376" s="240">
        <v>198008</v>
      </c>
      <c r="B376" s="241">
        <v>48.02</v>
      </c>
      <c r="C376" s="235">
        <v>48.24</v>
      </c>
    </row>
    <row r="377" spans="1:3" ht="16.149999999999999" customHeight="1" x14ac:dyDescent="0.25">
      <c r="A377" s="238">
        <v>198009</v>
      </c>
      <c r="B377" s="239">
        <v>48.56</v>
      </c>
      <c r="C377" s="236">
        <v>48.92</v>
      </c>
    </row>
    <row r="378" spans="1:3" ht="16.149999999999999" customHeight="1" x14ac:dyDescent="0.25">
      <c r="A378" s="240">
        <v>198010</v>
      </c>
      <c r="B378" s="241">
        <v>49.23</v>
      </c>
      <c r="C378" s="235">
        <v>49.6</v>
      </c>
    </row>
    <row r="379" spans="1:3" ht="16.149999999999999" customHeight="1" x14ac:dyDescent="0.25">
      <c r="A379" s="238">
        <v>198011</v>
      </c>
      <c r="B379" s="239">
        <v>49.93</v>
      </c>
      <c r="C379" s="236">
        <v>50.27</v>
      </c>
    </row>
    <row r="380" spans="1:3" ht="16.149999999999999" customHeight="1" x14ac:dyDescent="0.25">
      <c r="A380" s="240">
        <v>198012</v>
      </c>
      <c r="B380" s="241">
        <v>50.56</v>
      </c>
      <c r="C380" s="235">
        <v>50.92</v>
      </c>
    </row>
    <row r="381" spans="1:3" ht="16.149999999999999" customHeight="1" x14ac:dyDescent="0.25">
      <c r="A381" s="238">
        <v>198101</v>
      </c>
      <c r="B381" s="239">
        <v>51.08</v>
      </c>
      <c r="C381" s="236">
        <v>51.45</v>
      </c>
    </row>
    <row r="382" spans="1:3" ht="16.149999999999999" customHeight="1" x14ac:dyDescent="0.25">
      <c r="A382" s="240">
        <v>198102</v>
      </c>
      <c r="B382" s="241">
        <v>51.71</v>
      </c>
      <c r="C382" s="235">
        <v>51.96</v>
      </c>
    </row>
    <row r="383" spans="1:3" ht="16.149999999999999" customHeight="1" x14ac:dyDescent="0.25">
      <c r="A383" s="238">
        <v>198103</v>
      </c>
      <c r="B383" s="239">
        <v>52.24</v>
      </c>
      <c r="C383" s="236">
        <v>52.49</v>
      </c>
    </row>
    <row r="384" spans="1:3" ht="16.149999999999999" customHeight="1" x14ac:dyDescent="0.25">
      <c r="A384" s="240">
        <v>198104</v>
      </c>
      <c r="B384" s="241">
        <v>52.71</v>
      </c>
      <c r="C384" s="235">
        <v>52.94</v>
      </c>
    </row>
    <row r="385" spans="1:3" ht="16.149999999999999" customHeight="1" x14ac:dyDescent="0.25">
      <c r="A385" s="238">
        <v>198105</v>
      </c>
      <c r="B385" s="239">
        <v>53.24</v>
      </c>
      <c r="C385" s="236">
        <v>53.57</v>
      </c>
    </row>
    <row r="386" spans="1:3" ht="16.149999999999999" customHeight="1" x14ac:dyDescent="0.25">
      <c r="A386" s="240">
        <v>198106</v>
      </c>
      <c r="B386" s="241">
        <v>53.9</v>
      </c>
      <c r="C386" s="235">
        <v>54.18</v>
      </c>
    </row>
    <row r="387" spans="1:3" ht="16.149999999999999" customHeight="1" x14ac:dyDescent="0.25">
      <c r="A387" s="238">
        <v>198107</v>
      </c>
      <c r="B387" s="239">
        <v>54.57</v>
      </c>
      <c r="C387" s="236">
        <v>54.93</v>
      </c>
    </row>
    <row r="388" spans="1:3" ht="16.149999999999999" customHeight="1" x14ac:dyDescent="0.25">
      <c r="A388" s="240">
        <v>198108</v>
      </c>
      <c r="B388" s="241">
        <v>55.3</v>
      </c>
      <c r="C388" s="235">
        <v>55.68</v>
      </c>
    </row>
    <row r="389" spans="1:3" ht="16.149999999999999" customHeight="1" x14ac:dyDescent="0.25">
      <c r="A389" s="238">
        <v>198109</v>
      </c>
      <c r="B389" s="239">
        <v>56.03</v>
      </c>
      <c r="C389" s="236">
        <v>56.39</v>
      </c>
    </row>
    <row r="390" spans="1:3" ht="16.149999999999999" customHeight="1" x14ac:dyDescent="0.25">
      <c r="A390" s="240">
        <v>198110</v>
      </c>
      <c r="B390" s="241">
        <v>56.79</v>
      </c>
      <c r="C390" s="235">
        <v>57.22</v>
      </c>
    </row>
    <row r="391" spans="1:3" ht="16.149999999999999" customHeight="1" x14ac:dyDescent="0.25">
      <c r="A391" s="238">
        <v>198111</v>
      </c>
      <c r="B391" s="239">
        <v>57.66</v>
      </c>
      <c r="C391" s="236">
        <v>58.09</v>
      </c>
    </row>
    <row r="392" spans="1:3" ht="16.149999999999999" customHeight="1" x14ac:dyDescent="0.25">
      <c r="A392" s="240">
        <v>198112</v>
      </c>
      <c r="B392" s="241">
        <v>58.64</v>
      </c>
      <c r="C392" s="235">
        <v>59.07</v>
      </c>
    </row>
    <row r="393" spans="1:3" ht="16.149999999999999" customHeight="1" x14ac:dyDescent="0.25">
      <c r="A393" s="238">
        <v>198201</v>
      </c>
      <c r="B393" s="239">
        <v>59.5</v>
      </c>
      <c r="C393" s="236">
        <v>59.84</v>
      </c>
    </row>
    <row r="394" spans="1:3" ht="16.149999999999999" customHeight="1" x14ac:dyDescent="0.25">
      <c r="A394" s="240">
        <v>198202</v>
      </c>
      <c r="B394" s="241">
        <v>60.24</v>
      </c>
      <c r="C394" s="235">
        <v>60.63</v>
      </c>
    </row>
    <row r="395" spans="1:3" ht="16.149999999999999" customHeight="1" x14ac:dyDescent="0.25">
      <c r="A395" s="238">
        <v>198203</v>
      </c>
      <c r="B395" s="239">
        <v>60.99</v>
      </c>
      <c r="C395" s="236">
        <v>61.4</v>
      </c>
    </row>
    <row r="396" spans="1:3" ht="16.149999999999999" customHeight="1" x14ac:dyDescent="0.25">
      <c r="A396" s="240">
        <v>198204</v>
      </c>
      <c r="B396" s="241">
        <v>61.82</v>
      </c>
      <c r="C396" s="235">
        <v>62.21</v>
      </c>
    </row>
    <row r="397" spans="1:3" ht="16.149999999999999" customHeight="1" x14ac:dyDescent="0.25">
      <c r="A397" s="238">
        <v>198205</v>
      </c>
      <c r="B397" s="239">
        <v>62.63</v>
      </c>
      <c r="C397" s="236">
        <v>63.02</v>
      </c>
    </row>
    <row r="398" spans="1:3" ht="16.149999999999999" customHeight="1" x14ac:dyDescent="0.25">
      <c r="A398" s="240">
        <v>198206</v>
      </c>
      <c r="B398" s="241">
        <v>63.52</v>
      </c>
      <c r="C398" s="235">
        <v>63.84</v>
      </c>
    </row>
    <row r="399" spans="1:3" ht="16.149999999999999" customHeight="1" x14ac:dyDescent="0.25">
      <c r="A399" s="238">
        <v>198207</v>
      </c>
      <c r="B399" s="239">
        <v>64.25</v>
      </c>
      <c r="C399" s="236">
        <v>64.69</v>
      </c>
    </row>
    <row r="400" spans="1:3" ht="16.149999999999999" customHeight="1" x14ac:dyDescent="0.25">
      <c r="A400" s="240">
        <v>198208</v>
      </c>
      <c r="B400" s="241">
        <v>65.180000000000007</v>
      </c>
      <c r="C400" s="235">
        <v>65.55</v>
      </c>
    </row>
    <row r="401" spans="1:3" ht="16.149999999999999" customHeight="1" x14ac:dyDescent="0.25">
      <c r="A401" s="238">
        <v>198209</v>
      </c>
      <c r="B401" s="239">
        <v>65.98</v>
      </c>
      <c r="C401" s="236">
        <v>66.42</v>
      </c>
    </row>
    <row r="402" spans="1:3" ht="16.149999999999999" customHeight="1" x14ac:dyDescent="0.25">
      <c r="A402" s="240">
        <v>198210</v>
      </c>
      <c r="B402" s="241">
        <v>66.989999999999995</v>
      </c>
      <c r="C402" s="235">
        <v>67.680000000000007</v>
      </c>
    </row>
    <row r="403" spans="1:3" ht="16.149999999999999" customHeight="1" x14ac:dyDescent="0.25">
      <c r="A403" s="238">
        <v>198211</v>
      </c>
      <c r="B403" s="239">
        <v>68.34</v>
      </c>
      <c r="C403" s="236">
        <v>68.97</v>
      </c>
    </row>
    <row r="404" spans="1:3" ht="16.149999999999999" customHeight="1" x14ac:dyDescent="0.25">
      <c r="A404" s="240">
        <v>198212</v>
      </c>
      <c r="B404" s="241">
        <v>69.59</v>
      </c>
      <c r="C404" s="235">
        <v>70.290000000000006</v>
      </c>
    </row>
    <row r="405" spans="1:3" ht="16.149999999999999" customHeight="1" x14ac:dyDescent="0.25">
      <c r="A405" s="238">
        <v>198301</v>
      </c>
      <c r="B405" s="239">
        <v>70.900000000000006</v>
      </c>
      <c r="C405" s="236">
        <v>71.45</v>
      </c>
    </row>
    <row r="406" spans="1:3" ht="16.149999999999999" customHeight="1" x14ac:dyDescent="0.25">
      <c r="A406" s="240">
        <v>198302</v>
      </c>
      <c r="B406" s="241">
        <v>72.06</v>
      </c>
      <c r="C406" s="235">
        <v>72.81</v>
      </c>
    </row>
    <row r="407" spans="1:3" ht="16.149999999999999" customHeight="1" x14ac:dyDescent="0.25">
      <c r="A407" s="238">
        <v>198303</v>
      </c>
      <c r="B407" s="239">
        <v>73.48</v>
      </c>
      <c r="C407" s="236">
        <v>74.19</v>
      </c>
    </row>
    <row r="408" spans="1:3" ht="16.149999999999999" customHeight="1" x14ac:dyDescent="0.25">
      <c r="A408" s="240">
        <v>198304</v>
      </c>
      <c r="B408" s="241">
        <v>74.89</v>
      </c>
      <c r="C408" s="235">
        <v>75.599999999999994</v>
      </c>
    </row>
    <row r="409" spans="1:3" ht="16.149999999999999" customHeight="1" x14ac:dyDescent="0.25">
      <c r="A409" s="238">
        <v>198305</v>
      </c>
      <c r="B409" s="239">
        <v>76.36</v>
      </c>
      <c r="C409" s="236">
        <v>77.040000000000006</v>
      </c>
    </row>
    <row r="410" spans="1:3" ht="16.149999999999999" customHeight="1" x14ac:dyDescent="0.25">
      <c r="A410" s="240">
        <v>198306</v>
      </c>
      <c r="B410" s="241">
        <v>77.78</v>
      </c>
      <c r="C410" s="235">
        <v>78.510000000000005</v>
      </c>
    </row>
    <row r="411" spans="1:3" ht="16.149999999999999" customHeight="1" x14ac:dyDescent="0.25">
      <c r="A411" s="238">
        <v>198307</v>
      </c>
      <c r="B411" s="239">
        <v>79.22</v>
      </c>
      <c r="C411" s="236">
        <v>80</v>
      </c>
    </row>
    <row r="412" spans="1:3" ht="16.149999999999999" customHeight="1" x14ac:dyDescent="0.25">
      <c r="A412" s="240">
        <v>198308</v>
      </c>
      <c r="B412" s="241">
        <v>80.88</v>
      </c>
      <c r="C412" s="235">
        <v>81.680000000000007</v>
      </c>
    </row>
    <row r="413" spans="1:3" ht="16.149999999999999" customHeight="1" x14ac:dyDescent="0.25">
      <c r="A413" s="238">
        <v>198309</v>
      </c>
      <c r="B413" s="239">
        <v>82.52</v>
      </c>
      <c r="C413" s="236">
        <v>83.4</v>
      </c>
    </row>
    <row r="414" spans="1:3" ht="16.149999999999999" customHeight="1" x14ac:dyDescent="0.25">
      <c r="A414" s="240">
        <v>198310</v>
      </c>
      <c r="B414" s="241">
        <v>84.26</v>
      </c>
      <c r="C414" s="235">
        <v>85.15</v>
      </c>
    </row>
    <row r="415" spans="1:3" ht="16.149999999999999" customHeight="1" x14ac:dyDescent="0.25">
      <c r="A415" s="238">
        <v>198311</v>
      </c>
      <c r="B415" s="239">
        <v>86.11</v>
      </c>
      <c r="C415" s="236">
        <v>86.94</v>
      </c>
    </row>
    <row r="416" spans="1:3" ht="16.149999999999999" customHeight="1" x14ac:dyDescent="0.25">
      <c r="A416" s="240">
        <v>198312</v>
      </c>
      <c r="B416" s="241">
        <v>87.83</v>
      </c>
      <c r="C416" s="235">
        <v>88.77</v>
      </c>
    </row>
    <row r="417" spans="1:3" ht="16.149999999999999" customHeight="1" x14ac:dyDescent="0.25">
      <c r="A417" s="238">
        <v>198401</v>
      </c>
      <c r="B417" s="239">
        <v>89.79</v>
      </c>
      <c r="C417" s="236">
        <v>90.63</v>
      </c>
    </row>
    <row r="418" spans="1:3" ht="16.149999999999999" customHeight="1" x14ac:dyDescent="0.25">
      <c r="A418" s="240">
        <v>198402</v>
      </c>
      <c r="B418" s="241">
        <v>91.57</v>
      </c>
      <c r="C418" s="235">
        <v>92.53</v>
      </c>
    </row>
    <row r="419" spans="1:3" ht="16.149999999999999" customHeight="1" x14ac:dyDescent="0.25">
      <c r="A419" s="238">
        <v>198403</v>
      </c>
      <c r="B419" s="239">
        <v>93.46</v>
      </c>
      <c r="C419" s="236">
        <v>94.47</v>
      </c>
    </row>
    <row r="420" spans="1:3" ht="16.149999999999999" customHeight="1" x14ac:dyDescent="0.25">
      <c r="A420" s="240">
        <v>198404</v>
      </c>
      <c r="B420" s="241">
        <v>95.42</v>
      </c>
      <c r="C420" s="235">
        <v>96.45</v>
      </c>
    </row>
    <row r="421" spans="1:3" ht="16.149999999999999" customHeight="1" x14ac:dyDescent="0.25">
      <c r="A421" s="238">
        <v>198405</v>
      </c>
      <c r="B421" s="239">
        <v>97.46</v>
      </c>
      <c r="C421" s="236">
        <v>98.47</v>
      </c>
    </row>
    <row r="422" spans="1:3" ht="16.149999999999999" customHeight="1" x14ac:dyDescent="0.25">
      <c r="A422" s="240">
        <v>198406</v>
      </c>
      <c r="B422" s="241">
        <v>99.4</v>
      </c>
      <c r="C422" s="235">
        <v>100.4</v>
      </c>
    </row>
    <row r="423" spans="1:3" ht="16.149999999999999" customHeight="1" x14ac:dyDescent="0.25">
      <c r="A423" s="238">
        <v>198407</v>
      </c>
      <c r="B423" s="239">
        <v>101.73</v>
      </c>
      <c r="C423" s="236">
        <v>102.65</v>
      </c>
    </row>
    <row r="424" spans="1:3" ht="16.149999999999999" customHeight="1" x14ac:dyDescent="0.25">
      <c r="A424" s="240">
        <v>198408</v>
      </c>
      <c r="B424" s="241">
        <v>103.73</v>
      </c>
      <c r="C424" s="235">
        <v>104.81</v>
      </c>
    </row>
    <row r="425" spans="1:3" ht="16.149999999999999" customHeight="1" x14ac:dyDescent="0.25">
      <c r="A425" s="238">
        <v>198409</v>
      </c>
      <c r="B425" s="239">
        <v>105.93</v>
      </c>
      <c r="C425" s="236">
        <v>107.01</v>
      </c>
    </row>
    <row r="426" spans="1:3" ht="16.149999999999999" customHeight="1" x14ac:dyDescent="0.25">
      <c r="A426" s="240">
        <v>198410</v>
      </c>
      <c r="B426" s="241">
        <v>108.13</v>
      </c>
      <c r="C426" s="235">
        <v>109.26</v>
      </c>
    </row>
    <row r="427" spans="1:3" ht="16.149999999999999" customHeight="1" x14ac:dyDescent="0.25">
      <c r="A427" s="238">
        <v>198411</v>
      </c>
      <c r="B427" s="239">
        <v>110.43</v>
      </c>
      <c r="C427" s="236">
        <v>111.55</v>
      </c>
    </row>
    <row r="428" spans="1:3" ht="16.149999999999999" customHeight="1" x14ac:dyDescent="0.25">
      <c r="A428" s="240">
        <v>198412</v>
      </c>
      <c r="B428" s="241">
        <v>112.76</v>
      </c>
      <c r="C428" s="235">
        <v>113.89</v>
      </c>
    </row>
    <row r="429" spans="1:3" ht="16.149999999999999" customHeight="1" x14ac:dyDescent="0.25">
      <c r="A429" s="238">
        <v>198501</v>
      </c>
      <c r="B429" s="239">
        <v>115.17</v>
      </c>
      <c r="C429" s="236">
        <v>116.6</v>
      </c>
    </row>
    <row r="430" spans="1:3" ht="16.149999999999999" customHeight="1" x14ac:dyDescent="0.25">
      <c r="A430" s="240">
        <v>198502</v>
      </c>
      <c r="B430" s="241">
        <v>118.25</v>
      </c>
      <c r="C430" s="235">
        <v>120.1</v>
      </c>
    </row>
    <row r="431" spans="1:3" ht="16.149999999999999" customHeight="1" x14ac:dyDescent="0.25">
      <c r="A431" s="238">
        <v>198503</v>
      </c>
      <c r="B431" s="239">
        <v>123.15</v>
      </c>
      <c r="C431" s="236">
        <v>126.27</v>
      </c>
    </row>
    <row r="432" spans="1:3" ht="16.149999999999999" customHeight="1" x14ac:dyDescent="0.25">
      <c r="A432" s="240">
        <v>198504</v>
      </c>
      <c r="B432" s="241">
        <v>129.62</v>
      </c>
      <c r="C432" s="235">
        <v>132.58000000000001</v>
      </c>
    </row>
    <row r="433" spans="1:3" ht="16.149999999999999" customHeight="1" x14ac:dyDescent="0.25">
      <c r="A433" s="238">
        <v>198505</v>
      </c>
      <c r="B433" s="239">
        <v>135.94999999999999</v>
      </c>
      <c r="C433" s="236">
        <v>138.69999999999999</v>
      </c>
    </row>
    <row r="434" spans="1:3" ht="16.149999999999999" customHeight="1" x14ac:dyDescent="0.25">
      <c r="A434" s="240">
        <v>198506</v>
      </c>
      <c r="B434" s="241">
        <v>140.72999999999999</v>
      </c>
      <c r="C434" s="235">
        <v>142.9</v>
      </c>
    </row>
    <row r="435" spans="1:3" ht="16.149999999999999" customHeight="1" x14ac:dyDescent="0.25">
      <c r="A435" s="238">
        <v>198507</v>
      </c>
      <c r="B435" s="239">
        <v>145.51</v>
      </c>
      <c r="C435" s="236">
        <v>147.79</v>
      </c>
    </row>
    <row r="436" spans="1:3" ht="16.149999999999999" customHeight="1" x14ac:dyDescent="0.25">
      <c r="A436" s="240">
        <v>198508</v>
      </c>
      <c r="B436" s="241">
        <v>150.03</v>
      </c>
      <c r="C436" s="235">
        <v>152.06</v>
      </c>
    </row>
    <row r="437" spans="1:3" ht="16.149999999999999" customHeight="1" x14ac:dyDescent="0.25">
      <c r="A437" s="238">
        <v>198509</v>
      </c>
      <c r="B437" s="239">
        <v>155.30000000000001</v>
      </c>
      <c r="C437" s="236">
        <v>157.9</v>
      </c>
    </row>
    <row r="438" spans="1:3" ht="16.149999999999999" customHeight="1" x14ac:dyDescent="0.25">
      <c r="A438" s="240">
        <v>198510</v>
      </c>
      <c r="B438" s="241">
        <v>160.26</v>
      </c>
      <c r="C438" s="235">
        <v>162.43</v>
      </c>
    </row>
    <row r="439" spans="1:3" ht="16.149999999999999" customHeight="1" x14ac:dyDescent="0.25">
      <c r="A439" s="238">
        <v>198511</v>
      </c>
      <c r="B439" s="239">
        <v>164.58</v>
      </c>
      <c r="C439" s="236">
        <v>166.64</v>
      </c>
    </row>
    <row r="440" spans="1:3" ht="16.149999999999999" customHeight="1" x14ac:dyDescent="0.25">
      <c r="A440" s="240">
        <v>198512</v>
      </c>
      <c r="B440" s="241">
        <v>169.19</v>
      </c>
      <c r="C440" s="235">
        <v>172.2</v>
      </c>
    </row>
    <row r="441" spans="1:3" ht="16.149999999999999" customHeight="1" x14ac:dyDescent="0.25">
      <c r="A441" s="238">
        <v>198601</v>
      </c>
      <c r="B441" s="239">
        <v>173.7</v>
      </c>
      <c r="C441" s="236">
        <v>175</v>
      </c>
    </row>
    <row r="442" spans="1:3" ht="16.149999999999999" customHeight="1" x14ac:dyDescent="0.25">
      <c r="A442" s="240">
        <v>198602</v>
      </c>
      <c r="B442" s="241">
        <v>176.59</v>
      </c>
      <c r="C442" s="235">
        <v>178.1</v>
      </c>
    </row>
    <row r="443" spans="1:3" ht="16.149999999999999" customHeight="1" x14ac:dyDescent="0.25">
      <c r="A443" s="238">
        <v>198603</v>
      </c>
      <c r="B443" s="239">
        <v>179.74</v>
      </c>
      <c r="C443" s="236">
        <v>181.53</v>
      </c>
    </row>
    <row r="444" spans="1:3" ht="16.149999999999999" customHeight="1" x14ac:dyDescent="0.25">
      <c r="A444" s="240">
        <v>198604</v>
      </c>
      <c r="B444" s="241">
        <v>184.43</v>
      </c>
      <c r="C444" s="235">
        <v>186.56</v>
      </c>
    </row>
    <row r="445" spans="1:3" ht="16.149999999999999" customHeight="1" x14ac:dyDescent="0.25">
      <c r="A445" s="238">
        <v>198605</v>
      </c>
      <c r="B445" s="239">
        <v>188.53</v>
      </c>
      <c r="C445" s="236">
        <v>190.46</v>
      </c>
    </row>
    <row r="446" spans="1:3" ht="16.149999999999999" customHeight="1" x14ac:dyDescent="0.25">
      <c r="A446" s="240">
        <v>198606</v>
      </c>
      <c r="B446" s="241">
        <v>192.35</v>
      </c>
      <c r="C446" s="235">
        <v>193.76</v>
      </c>
    </row>
    <row r="447" spans="1:3" ht="16.149999999999999" customHeight="1" x14ac:dyDescent="0.25">
      <c r="A447" s="238">
        <v>198607</v>
      </c>
      <c r="B447" s="239">
        <v>195.8</v>
      </c>
      <c r="C447" s="236">
        <v>197.59</v>
      </c>
    </row>
    <row r="448" spans="1:3" ht="16.149999999999999" customHeight="1" x14ac:dyDescent="0.25">
      <c r="A448" s="240">
        <v>198608</v>
      </c>
      <c r="B448" s="241">
        <v>199.17</v>
      </c>
      <c r="C448" s="235">
        <v>200.72</v>
      </c>
    </row>
    <row r="449" spans="1:3" ht="16.149999999999999" customHeight="1" x14ac:dyDescent="0.25">
      <c r="A449" s="238">
        <v>198609</v>
      </c>
      <c r="B449" s="239">
        <v>203.24</v>
      </c>
      <c r="C449" s="236">
        <v>205.56</v>
      </c>
    </row>
    <row r="450" spans="1:3" ht="16.149999999999999" customHeight="1" x14ac:dyDescent="0.25">
      <c r="A450" s="240">
        <v>198610</v>
      </c>
      <c r="B450" s="241">
        <v>208.05</v>
      </c>
      <c r="C450" s="235">
        <v>210.3</v>
      </c>
    </row>
    <row r="451" spans="1:3" ht="16.149999999999999" customHeight="1" x14ac:dyDescent="0.25">
      <c r="A451" s="238">
        <v>198611</v>
      </c>
      <c r="B451" s="239">
        <v>212.56</v>
      </c>
      <c r="C451" s="236">
        <v>214.64</v>
      </c>
    </row>
    <row r="452" spans="1:3" ht="16.149999999999999" customHeight="1" x14ac:dyDescent="0.25">
      <c r="A452" s="240">
        <v>198612</v>
      </c>
      <c r="B452" s="241">
        <v>216.97</v>
      </c>
      <c r="C452" s="235">
        <v>219</v>
      </c>
    </row>
    <row r="453" spans="1:3" ht="16.149999999999999" customHeight="1" x14ac:dyDescent="0.25">
      <c r="A453" s="238">
        <v>198701</v>
      </c>
      <c r="B453" s="239">
        <v>221.03</v>
      </c>
      <c r="C453" s="236">
        <v>222.79</v>
      </c>
    </row>
    <row r="454" spans="1:3" ht="16.149999999999999" customHeight="1" x14ac:dyDescent="0.25">
      <c r="A454" s="240">
        <v>198702</v>
      </c>
      <c r="B454" s="241">
        <v>224.82</v>
      </c>
      <c r="C454" s="235">
        <v>226.73</v>
      </c>
    </row>
    <row r="455" spans="1:3" ht="16.149999999999999" customHeight="1" x14ac:dyDescent="0.25">
      <c r="A455" s="238">
        <v>198703</v>
      </c>
      <c r="B455" s="239">
        <v>229.02</v>
      </c>
      <c r="C455" s="236">
        <v>231.08</v>
      </c>
    </row>
    <row r="456" spans="1:3" ht="16.149999999999999" customHeight="1" x14ac:dyDescent="0.25">
      <c r="A456" s="240">
        <v>198704</v>
      </c>
      <c r="B456" s="241">
        <v>233.17</v>
      </c>
      <c r="C456" s="235">
        <v>235.13</v>
      </c>
    </row>
    <row r="457" spans="1:3" ht="16.149999999999999" customHeight="1" x14ac:dyDescent="0.25">
      <c r="A457" s="238">
        <v>198705</v>
      </c>
      <c r="B457" s="239">
        <v>237.44</v>
      </c>
      <c r="C457" s="236">
        <v>239.41</v>
      </c>
    </row>
    <row r="458" spans="1:3" ht="16.149999999999999" customHeight="1" x14ac:dyDescent="0.25">
      <c r="A458" s="240">
        <v>198706</v>
      </c>
      <c r="B458" s="241">
        <v>241.39</v>
      </c>
      <c r="C458" s="235">
        <v>243.32</v>
      </c>
    </row>
    <row r="459" spans="1:3" ht="16.149999999999999" customHeight="1" x14ac:dyDescent="0.25">
      <c r="A459" s="238">
        <v>198707</v>
      </c>
      <c r="B459" s="239">
        <v>245.55</v>
      </c>
      <c r="C459" s="236">
        <v>247.56</v>
      </c>
    </row>
    <row r="460" spans="1:3" ht="16.149999999999999" customHeight="1" x14ac:dyDescent="0.25">
      <c r="A460" s="240">
        <v>198708</v>
      </c>
      <c r="B460" s="241">
        <v>249.35</v>
      </c>
      <c r="C460" s="235">
        <v>250.95</v>
      </c>
    </row>
    <row r="461" spans="1:3" ht="16.149999999999999" customHeight="1" x14ac:dyDescent="0.25">
      <c r="A461" s="238">
        <v>198709</v>
      </c>
      <c r="B461" s="239">
        <v>252.84</v>
      </c>
      <c r="C461" s="236">
        <v>254.39</v>
      </c>
    </row>
    <row r="462" spans="1:3" ht="16.149999999999999" customHeight="1" x14ac:dyDescent="0.25">
      <c r="A462" s="240">
        <v>198710</v>
      </c>
      <c r="B462" s="241">
        <v>255.85</v>
      </c>
      <c r="C462" s="235">
        <v>257.17</v>
      </c>
    </row>
    <row r="463" spans="1:3" ht="16.149999999999999" customHeight="1" x14ac:dyDescent="0.25">
      <c r="A463" s="238">
        <v>198711</v>
      </c>
      <c r="B463" s="239">
        <v>258.74</v>
      </c>
      <c r="C463" s="236">
        <v>260.3</v>
      </c>
    </row>
    <row r="464" spans="1:3" ht="16.149999999999999" customHeight="1" x14ac:dyDescent="0.25">
      <c r="A464" s="240">
        <v>198712</v>
      </c>
      <c r="B464" s="241">
        <v>262.08</v>
      </c>
      <c r="C464" s="235">
        <v>263.7</v>
      </c>
    </row>
    <row r="465" spans="1:3" ht="16.149999999999999" customHeight="1" x14ac:dyDescent="0.25">
      <c r="A465" s="238">
        <v>198801</v>
      </c>
      <c r="B465" s="239">
        <v>265.82</v>
      </c>
      <c r="C465" s="236">
        <v>267.98</v>
      </c>
    </row>
    <row r="466" spans="1:3" ht="16.149999999999999" customHeight="1" x14ac:dyDescent="0.25">
      <c r="A466" s="240">
        <v>198802</v>
      </c>
      <c r="B466" s="241">
        <v>270.91000000000003</v>
      </c>
      <c r="C466" s="235">
        <v>273.64</v>
      </c>
    </row>
    <row r="467" spans="1:3" ht="16.149999999999999" customHeight="1" x14ac:dyDescent="0.25">
      <c r="A467" s="238">
        <v>198803</v>
      </c>
      <c r="B467" s="239">
        <v>276.92</v>
      </c>
      <c r="C467" s="236">
        <v>280.08999999999997</v>
      </c>
    </row>
    <row r="468" spans="1:3" ht="16.149999999999999" customHeight="1" x14ac:dyDescent="0.25">
      <c r="A468" s="240">
        <v>198804</v>
      </c>
      <c r="B468" s="241">
        <v>283.45</v>
      </c>
      <c r="C468" s="235">
        <v>286.45999999999998</v>
      </c>
    </row>
    <row r="469" spans="1:3" ht="16.149999999999999" customHeight="1" x14ac:dyDescent="0.25">
      <c r="A469" s="238">
        <v>198805</v>
      </c>
      <c r="B469" s="239">
        <v>289.95999999999998</v>
      </c>
      <c r="C469" s="236">
        <v>293.16000000000003</v>
      </c>
    </row>
    <row r="470" spans="1:3" ht="16.149999999999999" customHeight="1" x14ac:dyDescent="0.25">
      <c r="A470" s="240">
        <v>198806</v>
      </c>
      <c r="B470" s="241">
        <v>296.36</v>
      </c>
      <c r="C470" s="235">
        <v>299.27999999999997</v>
      </c>
    </row>
    <row r="471" spans="1:3" ht="16.149999999999999" customHeight="1" x14ac:dyDescent="0.25">
      <c r="A471" s="238">
        <v>198807</v>
      </c>
      <c r="B471" s="239">
        <v>302.36</v>
      </c>
      <c r="C471" s="236">
        <v>305.02999999999997</v>
      </c>
    </row>
    <row r="472" spans="1:3" ht="16.149999999999999" customHeight="1" x14ac:dyDescent="0.25">
      <c r="A472" s="240">
        <v>198808</v>
      </c>
      <c r="B472" s="241">
        <v>308.39999999999998</v>
      </c>
      <c r="C472" s="235">
        <v>311.44</v>
      </c>
    </row>
    <row r="473" spans="1:3" ht="16.149999999999999" customHeight="1" x14ac:dyDescent="0.25">
      <c r="A473" s="238">
        <v>198809</v>
      </c>
      <c r="B473" s="239">
        <v>314.85000000000002</v>
      </c>
      <c r="C473" s="236">
        <v>317.95999999999998</v>
      </c>
    </row>
    <row r="474" spans="1:3" ht="16.149999999999999" customHeight="1" x14ac:dyDescent="0.25">
      <c r="A474" s="240">
        <v>198810</v>
      </c>
      <c r="B474" s="241">
        <v>321.07</v>
      </c>
      <c r="C474" s="235">
        <v>323.88</v>
      </c>
    </row>
    <row r="475" spans="1:3" ht="16.149999999999999" customHeight="1" x14ac:dyDescent="0.25">
      <c r="A475" s="238">
        <v>198811</v>
      </c>
      <c r="B475" s="239">
        <v>327.01</v>
      </c>
      <c r="C475" s="236">
        <v>329.88</v>
      </c>
    </row>
    <row r="476" spans="1:3" ht="16.149999999999999" customHeight="1" x14ac:dyDescent="0.25">
      <c r="A476" s="240">
        <v>198812</v>
      </c>
      <c r="B476" s="241">
        <v>332.97</v>
      </c>
      <c r="C476" s="235">
        <v>335.86</v>
      </c>
    </row>
    <row r="477" spans="1:3" ht="16.149999999999999" customHeight="1" x14ac:dyDescent="0.25">
      <c r="A477" s="238">
        <v>198901</v>
      </c>
      <c r="B477" s="239">
        <v>339.62</v>
      </c>
      <c r="C477" s="236">
        <v>343.12</v>
      </c>
    </row>
    <row r="478" spans="1:3" ht="16.149999999999999" customHeight="1" x14ac:dyDescent="0.25">
      <c r="A478" s="240">
        <v>198902</v>
      </c>
      <c r="B478" s="241">
        <v>346.83</v>
      </c>
      <c r="C478" s="235">
        <v>350.22</v>
      </c>
    </row>
    <row r="479" spans="1:3" ht="16.149999999999999" customHeight="1" x14ac:dyDescent="0.25">
      <c r="A479" s="238">
        <v>198903</v>
      </c>
      <c r="B479" s="239">
        <v>354.12</v>
      </c>
      <c r="C479" s="236">
        <v>357.72</v>
      </c>
    </row>
    <row r="480" spans="1:3" ht="16.149999999999999" customHeight="1" x14ac:dyDescent="0.25">
      <c r="A480" s="240">
        <v>198904</v>
      </c>
      <c r="B480" s="241">
        <v>361.83</v>
      </c>
      <c r="C480" s="235">
        <v>365.61</v>
      </c>
    </row>
    <row r="481" spans="1:3" ht="16.149999999999999" customHeight="1" x14ac:dyDescent="0.25">
      <c r="A481" s="238">
        <v>198905</v>
      </c>
      <c r="B481" s="239">
        <v>369.93</v>
      </c>
      <c r="C481" s="236">
        <v>373.7</v>
      </c>
    </row>
    <row r="482" spans="1:3" ht="16.149999999999999" customHeight="1" x14ac:dyDescent="0.25">
      <c r="A482" s="240">
        <v>198906</v>
      </c>
      <c r="B482" s="241">
        <v>377.92</v>
      </c>
      <c r="C482" s="235">
        <v>381.79</v>
      </c>
    </row>
    <row r="483" spans="1:3" ht="16.149999999999999" customHeight="1" x14ac:dyDescent="0.25">
      <c r="A483" s="238">
        <v>198907</v>
      </c>
      <c r="B483" s="239">
        <v>385.71</v>
      </c>
      <c r="C483" s="236">
        <v>389.2</v>
      </c>
    </row>
    <row r="484" spans="1:3" ht="16.149999999999999" customHeight="1" x14ac:dyDescent="0.25">
      <c r="A484" s="240">
        <v>198908</v>
      </c>
      <c r="B484" s="241">
        <v>393.43</v>
      </c>
      <c r="C484" s="235">
        <v>397.33</v>
      </c>
    </row>
    <row r="485" spans="1:3" ht="16.149999999999999" customHeight="1" x14ac:dyDescent="0.25">
      <c r="A485" s="238">
        <v>198909</v>
      </c>
      <c r="B485" s="239">
        <v>401.8</v>
      </c>
      <c r="C485" s="236">
        <v>405.84</v>
      </c>
    </row>
    <row r="486" spans="1:3" ht="16.149999999999999" customHeight="1" x14ac:dyDescent="0.25">
      <c r="A486" s="240">
        <v>198910</v>
      </c>
      <c r="B486" s="241">
        <v>410.55</v>
      </c>
      <c r="C486" s="235">
        <v>414.87</v>
      </c>
    </row>
    <row r="487" spans="1:3" ht="16.149999999999999" customHeight="1" x14ac:dyDescent="0.25">
      <c r="A487" s="238">
        <v>198911</v>
      </c>
      <c r="B487" s="239">
        <v>419.76</v>
      </c>
      <c r="C487" s="236">
        <v>424.16</v>
      </c>
    </row>
    <row r="488" spans="1:3" ht="16.149999999999999" customHeight="1" x14ac:dyDescent="0.25">
      <c r="A488" s="240">
        <v>198912</v>
      </c>
      <c r="B488" s="241">
        <v>429.3</v>
      </c>
      <c r="C488" s="235">
        <v>433.92</v>
      </c>
    </row>
    <row r="489" spans="1:3" ht="16.149999999999999" customHeight="1" x14ac:dyDescent="0.25">
      <c r="A489" s="238">
        <v>199001</v>
      </c>
      <c r="B489" s="239">
        <v>440.08</v>
      </c>
      <c r="C489" s="236">
        <v>445.69</v>
      </c>
    </row>
    <row r="490" spans="1:3" ht="16.149999999999999" customHeight="1" x14ac:dyDescent="0.25">
      <c r="A490" s="240">
        <v>199002</v>
      </c>
      <c r="B490" s="241">
        <v>451.72</v>
      </c>
      <c r="C490" s="235">
        <v>457.17</v>
      </c>
    </row>
    <row r="491" spans="1:3" ht="16.149999999999999" customHeight="1" x14ac:dyDescent="0.25">
      <c r="A491" s="238">
        <v>199003</v>
      </c>
      <c r="B491" s="239">
        <v>463.4</v>
      </c>
      <c r="C491" s="236">
        <v>468.96</v>
      </c>
    </row>
    <row r="492" spans="1:3" ht="16.149999999999999" customHeight="1" x14ac:dyDescent="0.25">
      <c r="A492" s="240">
        <v>199004</v>
      </c>
      <c r="B492" s="241">
        <v>474.62</v>
      </c>
      <c r="C492" s="235">
        <v>479.75</v>
      </c>
    </row>
    <row r="493" spans="1:3" ht="16.149999999999999" customHeight="1" x14ac:dyDescent="0.25">
      <c r="A493" s="238">
        <v>199005</v>
      </c>
      <c r="B493" s="239">
        <v>485.99</v>
      </c>
      <c r="C493" s="236">
        <v>491.64</v>
      </c>
    </row>
    <row r="494" spans="1:3" ht="16.149999999999999" customHeight="1" x14ac:dyDescent="0.25">
      <c r="A494" s="240">
        <v>199006</v>
      </c>
      <c r="B494" s="241">
        <v>497.31</v>
      </c>
      <c r="C494" s="235">
        <v>502.39</v>
      </c>
    </row>
    <row r="495" spans="1:3" ht="16.149999999999999" customHeight="1" x14ac:dyDescent="0.25">
      <c r="A495" s="238">
        <v>199007</v>
      </c>
      <c r="B495" s="239">
        <v>508.35</v>
      </c>
      <c r="C495" s="236">
        <v>513.71</v>
      </c>
    </row>
    <row r="496" spans="1:3" ht="16.149999999999999" customHeight="1" x14ac:dyDescent="0.25">
      <c r="A496" s="240">
        <v>199008</v>
      </c>
      <c r="B496" s="241">
        <v>519.94000000000005</v>
      </c>
      <c r="C496" s="235">
        <v>525.6</v>
      </c>
    </row>
    <row r="497" spans="1:3" ht="16.149999999999999" customHeight="1" x14ac:dyDescent="0.25">
      <c r="A497" s="238">
        <v>199009</v>
      </c>
      <c r="B497" s="239">
        <v>530.54</v>
      </c>
      <c r="C497" s="236">
        <v>534.9</v>
      </c>
    </row>
    <row r="498" spans="1:3" ht="16.149999999999999" customHeight="1" x14ac:dyDescent="0.25">
      <c r="A498" s="240">
        <v>199010</v>
      </c>
      <c r="B498" s="241">
        <v>540.46</v>
      </c>
      <c r="C498" s="235">
        <v>545.61</v>
      </c>
    </row>
    <row r="499" spans="1:3" ht="16.149999999999999" customHeight="1" x14ac:dyDescent="0.25">
      <c r="A499" s="238">
        <v>199011</v>
      </c>
      <c r="B499" s="239">
        <v>551.33000000000004</v>
      </c>
      <c r="C499" s="236">
        <v>556.63</v>
      </c>
    </row>
    <row r="500" spans="1:3" ht="16.149999999999999" customHeight="1" x14ac:dyDescent="0.25">
      <c r="A500" s="240">
        <v>199012</v>
      </c>
      <c r="B500" s="241">
        <v>563.38</v>
      </c>
      <c r="C500" s="235">
        <v>568.73</v>
      </c>
    </row>
    <row r="501" spans="1:3" ht="16.149999999999999" customHeight="1" x14ac:dyDescent="0.25">
      <c r="A501" s="238">
        <v>199101</v>
      </c>
      <c r="B501" s="239">
        <v>574.09</v>
      </c>
      <c r="C501" s="236">
        <v>578.96</v>
      </c>
    </row>
    <row r="502" spans="1:3" ht="16.149999999999999" customHeight="1" x14ac:dyDescent="0.25">
      <c r="A502" s="240">
        <v>199102</v>
      </c>
      <c r="B502" s="241">
        <v>584.07000000000005</v>
      </c>
      <c r="C502" s="235">
        <v>588.63</v>
      </c>
    </row>
    <row r="503" spans="1:3" ht="16.149999999999999" customHeight="1" x14ac:dyDescent="0.25">
      <c r="A503" s="238">
        <v>199103</v>
      </c>
      <c r="B503" s="239">
        <v>593.75</v>
      </c>
      <c r="C503" s="236">
        <v>598.46</v>
      </c>
    </row>
    <row r="504" spans="1:3" ht="16.149999999999999" customHeight="1" x14ac:dyDescent="0.25">
      <c r="A504" s="240">
        <v>199104</v>
      </c>
      <c r="B504" s="241">
        <v>603.72</v>
      </c>
      <c r="C504" s="235">
        <v>608.45000000000005</v>
      </c>
    </row>
    <row r="505" spans="1:3" ht="16.149999999999999" customHeight="1" x14ac:dyDescent="0.25">
      <c r="A505" s="238">
        <v>199105</v>
      </c>
      <c r="B505" s="239">
        <v>613.76</v>
      </c>
      <c r="C505" s="236">
        <v>618.61</v>
      </c>
    </row>
    <row r="506" spans="1:3" ht="16.149999999999999" customHeight="1" x14ac:dyDescent="0.25">
      <c r="A506" s="240">
        <v>199106</v>
      </c>
      <c r="B506" s="241">
        <v>624.15</v>
      </c>
      <c r="C506" s="235">
        <v>628.82000000000005</v>
      </c>
    </row>
    <row r="507" spans="1:3" ht="16.149999999999999" customHeight="1" x14ac:dyDescent="0.25">
      <c r="A507" s="238">
        <v>199107</v>
      </c>
      <c r="B507" s="239">
        <v>634.4</v>
      </c>
      <c r="C507" s="236">
        <v>639.37</v>
      </c>
    </row>
    <row r="508" spans="1:3" ht="16.149999999999999" customHeight="1" x14ac:dyDescent="0.25">
      <c r="A508" s="240">
        <v>199108</v>
      </c>
      <c r="B508" s="241">
        <v>645.55999999999995</v>
      </c>
      <c r="C508" s="235">
        <v>652.11</v>
      </c>
    </row>
    <row r="509" spans="1:3" ht="16.149999999999999" customHeight="1" x14ac:dyDescent="0.25">
      <c r="A509" s="238">
        <v>199109</v>
      </c>
      <c r="B509" s="239">
        <v>660.52</v>
      </c>
      <c r="C509" s="236">
        <v>667.18</v>
      </c>
    </row>
    <row r="510" spans="1:3" ht="16.149999999999999" customHeight="1" x14ac:dyDescent="0.25">
      <c r="A510" s="240">
        <v>199110</v>
      </c>
      <c r="B510" s="241">
        <v>673.84</v>
      </c>
      <c r="C510" s="235">
        <v>679.3</v>
      </c>
    </row>
    <row r="511" spans="1:3" ht="16.149999999999999" customHeight="1" x14ac:dyDescent="0.25">
      <c r="A511" s="238">
        <v>199111</v>
      </c>
      <c r="B511" s="239">
        <v>687.59</v>
      </c>
      <c r="C511" s="236">
        <v>694.7</v>
      </c>
    </row>
    <row r="512" spans="1:3" ht="16.149999999999999" customHeight="1" x14ac:dyDescent="0.25">
      <c r="A512" s="240">
        <v>199112</v>
      </c>
      <c r="B512" s="241">
        <v>630.38</v>
      </c>
      <c r="C512" s="235">
        <v>638.61</v>
      </c>
    </row>
    <row r="513" spans="1:3" ht="16.149999999999999" customHeight="1" x14ac:dyDescent="0.25">
      <c r="A513" s="238">
        <v>199201</v>
      </c>
      <c r="B513" s="239">
        <v>645.17999999999995</v>
      </c>
      <c r="C513" s="236">
        <v>644.27</v>
      </c>
    </row>
    <row r="514" spans="1:3" ht="16.149999999999999" customHeight="1" x14ac:dyDescent="0.25">
      <c r="A514" s="240">
        <v>199202</v>
      </c>
      <c r="B514" s="241">
        <v>635.53</v>
      </c>
      <c r="C514" s="235">
        <v>636.54</v>
      </c>
    </row>
    <row r="515" spans="1:3" ht="16.149999999999999" customHeight="1" x14ac:dyDescent="0.25">
      <c r="A515" s="238">
        <v>199203</v>
      </c>
      <c r="B515" s="239">
        <v>640.33000000000004</v>
      </c>
      <c r="C515" s="236">
        <v>641.59</v>
      </c>
    </row>
    <row r="516" spans="1:3" ht="16.149999999999999" customHeight="1" x14ac:dyDescent="0.25">
      <c r="A516" s="240">
        <v>199204</v>
      </c>
      <c r="B516" s="241">
        <v>649.16</v>
      </c>
      <c r="C516" s="235">
        <v>653.83000000000004</v>
      </c>
    </row>
    <row r="517" spans="1:3" ht="16.149999999999999" customHeight="1" x14ac:dyDescent="0.25">
      <c r="A517" s="238">
        <v>199205</v>
      </c>
      <c r="B517" s="239">
        <v>659.81</v>
      </c>
      <c r="C517" s="236">
        <v>664.37</v>
      </c>
    </row>
    <row r="518" spans="1:3" ht="16.149999999999999" customHeight="1" x14ac:dyDescent="0.25">
      <c r="A518" s="240">
        <v>199206</v>
      </c>
      <c r="B518" s="241">
        <v>675.79</v>
      </c>
      <c r="C518" s="235">
        <v>697.57</v>
      </c>
    </row>
    <row r="519" spans="1:3" ht="16.149999999999999" customHeight="1" x14ac:dyDescent="0.25">
      <c r="A519" s="238">
        <v>199207</v>
      </c>
      <c r="B519" s="239">
        <v>704.5</v>
      </c>
      <c r="C519" s="236">
        <v>705.14</v>
      </c>
    </row>
    <row r="520" spans="1:3" ht="16.149999999999999" customHeight="1" x14ac:dyDescent="0.25">
      <c r="A520" s="240">
        <v>199208</v>
      </c>
      <c r="B520" s="241">
        <v>693.72</v>
      </c>
      <c r="C520" s="235">
        <v>691.68</v>
      </c>
    </row>
    <row r="521" spans="1:3" ht="16.149999999999999" customHeight="1" x14ac:dyDescent="0.25">
      <c r="A521" s="238">
        <v>199209</v>
      </c>
      <c r="B521" s="239">
        <v>697.11</v>
      </c>
      <c r="C521" s="236">
        <v>702.81</v>
      </c>
    </row>
    <row r="522" spans="1:3" ht="16.149999999999999" customHeight="1" x14ac:dyDescent="0.25">
      <c r="A522" s="240">
        <v>199210</v>
      </c>
      <c r="B522" s="241">
        <v>707.65</v>
      </c>
      <c r="C522" s="235">
        <v>716.88</v>
      </c>
    </row>
    <row r="523" spans="1:3" ht="16.149999999999999" customHeight="1" x14ac:dyDescent="0.25">
      <c r="A523" s="238">
        <v>199211</v>
      </c>
      <c r="B523" s="239">
        <v>722.43</v>
      </c>
      <c r="C523" s="236">
        <v>725.45</v>
      </c>
    </row>
    <row r="524" spans="1:3" ht="16.149999999999999" customHeight="1" x14ac:dyDescent="0.25">
      <c r="A524" s="240">
        <v>199212</v>
      </c>
      <c r="B524" s="241">
        <v>733.42</v>
      </c>
      <c r="C524" s="235">
        <v>737.98</v>
      </c>
    </row>
    <row r="525" spans="1:3" ht="16.149999999999999" customHeight="1" x14ac:dyDescent="0.25">
      <c r="A525" s="238">
        <v>199301</v>
      </c>
      <c r="B525" s="239">
        <v>745.52</v>
      </c>
      <c r="C525" s="236">
        <v>746.05</v>
      </c>
    </row>
    <row r="526" spans="1:3" ht="16.149999999999999" customHeight="1" x14ac:dyDescent="0.25">
      <c r="A526" s="240">
        <v>199302</v>
      </c>
      <c r="B526" s="241">
        <v>749.08</v>
      </c>
      <c r="C526" s="235">
        <v>758.03</v>
      </c>
    </row>
    <row r="527" spans="1:3" ht="16.149999999999999" customHeight="1" x14ac:dyDescent="0.25">
      <c r="A527" s="238">
        <v>199303</v>
      </c>
      <c r="B527" s="239">
        <v>764.38</v>
      </c>
      <c r="C527" s="236">
        <v>766.41</v>
      </c>
    </row>
    <row r="528" spans="1:3" ht="16.149999999999999" customHeight="1" x14ac:dyDescent="0.25">
      <c r="A528" s="240">
        <v>199304</v>
      </c>
      <c r="B528" s="241">
        <v>771.79</v>
      </c>
      <c r="C528" s="235">
        <v>774.94</v>
      </c>
    </row>
    <row r="529" spans="1:3" ht="16.149999999999999" customHeight="1" x14ac:dyDescent="0.25">
      <c r="A529" s="238">
        <v>199305</v>
      </c>
      <c r="B529" s="239">
        <v>779.71</v>
      </c>
      <c r="C529" s="236">
        <v>779.56</v>
      </c>
    </row>
    <row r="530" spans="1:3" ht="16.149999999999999" customHeight="1" x14ac:dyDescent="0.25">
      <c r="A530" s="240">
        <v>199306</v>
      </c>
      <c r="B530" s="241">
        <v>784.24</v>
      </c>
      <c r="C530" s="235">
        <v>787.12</v>
      </c>
    </row>
    <row r="531" spans="1:3" ht="16.149999999999999" customHeight="1" x14ac:dyDescent="0.25">
      <c r="A531" s="238">
        <v>199307</v>
      </c>
      <c r="B531" s="239">
        <v>795.08</v>
      </c>
      <c r="C531" s="236">
        <v>801.35</v>
      </c>
    </row>
    <row r="532" spans="1:3" ht="16.149999999999999" customHeight="1" x14ac:dyDescent="0.25">
      <c r="A532" s="240">
        <v>199308</v>
      </c>
      <c r="B532" s="241">
        <v>804.61</v>
      </c>
      <c r="C532" s="235">
        <v>806.86</v>
      </c>
    </row>
    <row r="533" spans="1:3" ht="16.149999999999999" customHeight="1" x14ac:dyDescent="0.25">
      <c r="A533" s="238">
        <v>199309</v>
      </c>
      <c r="B533" s="239">
        <v>809.66</v>
      </c>
      <c r="C533" s="236">
        <v>810.84</v>
      </c>
    </row>
    <row r="534" spans="1:3" ht="16.149999999999999" customHeight="1" x14ac:dyDescent="0.25">
      <c r="A534" s="240">
        <v>199310</v>
      </c>
      <c r="B534" s="241">
        <v>814.45</v>
      </c>
      <c r="C534" s="235">
        <v>817.03</v>
      </c>
    </row>
    <row r="535" spans="1:3" ht="16.149999999999999" customHeight="1" x14ac:dyDescent="0.25">
      <c r="A535" s="238">
        <v>199311</v>
      </c>
      <c r="B535" s="239">
        <v>814.08</v>
      </c>
      <c r="C535" s="236">
        <v>811.73</v>
      </c>
    </row>
    <row r="536" spans="1:3" ht="16.149999999999999" customHeight="1" x14ac:dyDescent="0.25">
      <c r="A536" s="240">
        <v>199312</v>
      </c>
      <c r="B536" s="241">
        <v>803.56</v>
      </c>
      <c r="C536" s="235">
        <v>804.33</v>
      </c>
    </row>
    <row r="537" spans="1:3" ht="16.149999999999999" customHeight="1" x14ac:dyDescent="0.25">
      <c r="A537" s="238">
        <v>199401</v>
      </c>
      <c r="B537" s="239">
        <v>816.15</v>
      </c>
      <c r="C537" s="236">
        <v>818.38</v>
      </c>
    </row>
    <row r="538" spans="1:3" ht="16.149999999999999" customHeight="1" x14ac:dyDescent="0.25">
      <c r="A538" s="240">
        <v>199402</v>
      </c>
      <c r="B538" s="241">
        <v>817.67</v>
      </c>
      <c r="C538" s="235">
        <v>819.7</v>
      </c>
    </row>
    <row r="539" spans="1:3" ht="16.149999999999999" customHeight="1" x14ac:dyDescent="0.25">
      <c r="A539" s="238">
        <v>199403</v>
      </c>
      <c r="B539" s="239">
        <v>819.76</v>
      </c>
      <c r="C539" s="236">
        <v>819.51</v>
      </c>
    </row>
    <row r="540" spans="1:3" ht="16.149999999999999" customHeight="1" x14ac:dyDescent="0.25">
      <c r="A540" s="240">
        <v>199404</v>
      </c>
      <c r="B540" s="241">
        <v>829.87</v>
      </c>
      <c r="C540" s="235">
        <v>836.86</v>
      </c>
    </row>
    <row r="541" spans="1:3" ht="16.149999999999999" customHeight="1" x14ac:dyDescent="0.25">
      <c r="A541" s="238">
        <v>199405</v>
      </c>
      <c r="B541" s="239">
        <v>841.43</v>
      </c>
      <c r="C541" s="236">
        <v>841.12</v>
      </c>
    </row>
    <row r="542" spans="1:3" ht="16.149999999999999" customHeight="1" x14ac:dyDescent="0.25">
      <c r="A542" s="240">
        <v>199406</v>
      </c>
      <c r="B542" s="241">
        <v>830.94</v>
      </c>
      <c r="C542" s="235">
        <v>819.64</v>
      </c>
    </row>
    <row r="543" spans="1:3" ht="16.149999999999999" customHeight="1" x14ac:dyDescent="0.25">
      <c r="A543" s="238">
        <v>199407</v>
      </c>
      <c r="B543" s="239">
        <v>819.06</v>
      </c>
      <c r="C543" s="236">
        <v>815.62</v>
      </c>
    </row>
    <row r="544" spans="1:3" ht="16.149999999999999" customHeight="1" x14ac:dyDescent="0.25">
      <c r="A544" s="240">
        <v>199408</v>
      </c>
      <c r="B544" s="241">
        <v>814.82</v>
      </c>
      <c r="C544" s="235">
        <v>816.3</v>
      </c>
    </row>
    <row r="545" spans="1:3" ht="16.149999999999999" customHeight="1" x14ac:dyDescent="0.25">
      <c r="A545" s="238">
        <v>199409</v>
      </c>
      <c r="B545" s="239">
        <v>830.06</v>
      </c>
      <c r="C545" s="236">
        <v>842</v>
      </c>
    </row>
    <row r="546" spans="1:3" ht="16.149999999999999" customHeight="1" x14ac:dyDescent="0.25">
      <c r="A546" s="240">
        <v>199410</v>
      </c>
      <c r="B546" s="241">
        <v>839.32</v>
      </c>
      <c r="C546" s="235">
        <v>838.55</v>
      </c>
    </row>
    <row r="547" spans="1:3" ht="16.149999999999999" customHeight="1" x14ac:dyDescent="0.25">
      <c r="A547" s="238">
        <v>199411</v>
      </c>
      <c r="B547" s="239">
        <v>830.03</v>
      </c>
      <c r="C547" s="236">
        <v>829.03</v>
      </c>
    </row>
    <row r="548" spans="1:3" ht="16.149999999999999" customHeight="1" x14ac:dyDescent="0.25">
      <c r="A548" s="240">
        <v>199412</v>
      </c>
      <c r="B548" s="241">
        <v>829.37</v>
      </c>
      <c r="C548" s="235">
        <v>831.27</v>
      </c>
    </row>
    <row r="549" spans="1:3" ht="16.149999999999999" customHeight="1" x14ac:dyDescent="0.25">
      <c r="A549" s="238">
        <v>199501</v>
      </c>
      <c r="B549" s="239">
        <v>846.63</v>
      </c>
      <c r="C549" s="236">
        <v>856.41</v>
      </c>
    </row>
    <row r="550" spans="1:3" ht="16.149999999999999" customHeight="1" x14ac:dyDescent="0.25">
      <c r="A550" s="240">
        <v>199502</v>
      </c>
      <c r="B550" s="241">
        <v>850.9</v>
      </c>
      <c r="C550" s="235">
        <v>856.99</v>
      </c>
    </row>
    <row r="551" spans="1:3" ht="16.149999999999999" customHeight="1" x14ac:dyDescent="0.25">
      <c r="A551" s="238">
        <v>199503</v>
      </c>
      <c r="B551" s="239">
        <v>865.83</v>
      </c>
      <c r="C551" s="236">
        <v>880.23</v>
      </c>
    </row>
    <row r="552" spans="1:3" ht="16.149999999999999" customHeight="1" x14ac:dyDescent="0.25">
      <c r="A552" s="240">
        <v>199504</v>
      </c>
      <c r="B552" s="241">
        <v>873.39</v>
      </c>
      <c r="C552" s="235">
        <v>877.9</v>
      </c>
    </row>
    <row r="553" spans="1:3" ht="16.149999999999999" customHeight="1" x14ac:dyDescent="0.25">
      <c r="A553" s="238">
        <v>199505</v>
      </c>
      <c r="B553" s="239">
        <v>876.95</v>
      </c>
      <c r="C553" s="236">
        <v>876.36</v>
      </c>
    </row>
    <row r="554" spans="1:3" ht="16.149999999999999" customHeight="1" x14ac:dyDescent="0.25">
      <c r="A554" s="240">
        <v>199506</v>
      </c>
      <c r="B554" s="241">
        <v>874.86</v>
      </c>
      <c r="C554" s="235">
        <v>881.23</v>
      </c>
    </row>
    <row r="555" spans="1:3" ht="16.149999999999999" customHeight="1" x14ac:dyDescent="0.25">
      <c r="A555" s="238">
        <v>199507</v>
      </c>
      <c r="B555" s="239">
        <v>893.22</v>
      </c>
      <c r="C555" s="236">
        <v>897.63</v>
      </c>
    </row>
    <row r="556" spans="1:3" ht="16.149999999999999" customHeight="1" x14ac:dyDescent="0.25">
      <c r="A556" s="240">
        <v>199508</v>
      </c>
      <c r="B556" s="241">
        <v>935.1</v>
      </c>
      <c r="C556" s="235">
        <v>960.19</v>
      </c>
    </row>
    <row r="557" spans="1:3" ht="16.149999999999999" customHeight="1" x14ac:dyDescent="0.25">
      <c r="A557" s="238">
        <v>199509</v>
      </c>
      <c r="B557" s="239">
        <v>964.17</v>
      </c>
      <c r="C557" s="236">
        <v>966.78</v>
      </c>
    </row>
    <row r="558" spans="1:3" ht="16.149999999999999" customHeight="1" x14ac:dyDescent="0.25">
      <c r="A558" s="240">
        <v>199510</v>
      </c>
      <c r="B558" s="241">
        <v>984.96</v>
      </c>
      <c r="C558" s="235">
        <v>994.5</v>
      </c>
    </row>
    <row r="559" spans="1:3" ht="16.149999999999999" customHeight="1" x14ac:dyDescent="0.25">
      <c r="A559" s="238">
        <v>199511</v>
      </c>
      <c r="B559" s="239">
        <v>1000.58</v>
      </c>
      <c r="C559" s="236">
        <v>998.16</v>
      </c>
    </row>
    <row r="560" spans="1:3" ht="16.149999999999999" customHeight="1" x14ac:dyDescent="0.25">
      <c r="A560" s="240">
        <v>199512</v>
      </c>
      <c r="B560" s="241">
        <v>988.15</v>
      </c>
      <c r="C560" s="235">
        <v>987.65</v>
      </c>
    </row>
    <row r="561" spans="1:3" ht="16.149999999999999" customHeight="1" x14ac:dyDescent="0.25">
      <c r="A561" s="238">
        <v>199601</v>
      </c>
      <c r="B561" s="239">
        <v>1011.19</v>
      </c>
      <c r="C561" s="236">
        <v>1028.1400000000001</v>
      </c>
    </row>
    <row r="562" spans="1:3" ht="16.149999999999999" customHeight="1" x14ac:dyDescent="0.25">
      <c r="A562" s="240">
        <v>199602</v>
      </c>
      <c r="B562" s="241">
        <v>1029.6400000000001</v>
      </c>
      <c r="C562" s="235">
        <v>1039.81</v>
      </c>
    </row>
    <row r="563" spans="1:3" ht="16.149999999999999" customHeight="1" x14ac:dyDescent="0.25">
      <c r="A563" s="238">
        <v>199603</v>
      </c>
      <c r="B563" s="239">
        <v>1044.98</v>
      </c>
      <c r="C563" s="236">
        <v>1046</v>
      </c>
    </row>
    <row r="564" spans="1:3" ht="16.149999999999999" customHeight="1" x14ac:dyDescent="0.25">
      <c r="A564" s="240">
        <v>199604</v>
      </c>
      <c r="B564" s="241">
        <v>1050.93</v>
      </c>
      <c r="C564" s="235">
        <v>1058.9000000000001</v>
      </c>
    </row>
    <row r="565" spans="1:3" ht="16.149999999999999" customHeight="1" x14ac:dyDescent="0.25">
      <c r="A565" s="238">
        <v>199605</v>
      </c>
      <c r="B565" s="239">
        <v>1066.24</v>
      </c>
      <c r="C565" s="236">
        <v>1073.06</v>
      </c>
    </row>
    <row r="566" spans="1:3" ht="16.149999999999999" customHeight="1" x14ac:dyDescent="0.25">
      <c r="A566" s="240">
        <v>199606</v>
      </c>
      <c r="B566" s="241">
        <v>1071.96</v>
      </c>
      <c r="C566" s="235">
        <v>1069.1099999999999</v>
      </c>
    </row>
    <row r="567" spans="1:3" ht="16.149999999999999" customHeight="1" x14ac:dyDescent="0.25">
      <c r="A567" s="238">
        <v>199607</v>
      </c>
      <c r="B567" s="239">
        <v>1064.0999999999999</v>
      </c>
      <c r="C567" s="236">
        <v>1056.74</v>
      </c>
    </row>
    <row r="568" spans="1:3" ht="16.149999999999999" customHeight="1" x14ac:dyDescent="0.25">
      <c r="A568" s="240">
        <v>199608</v>
      </c>
      <c r="B568" s="241">
        <v>1044.8399999999999</v>
      </c>
      <c r="C568" s="235">
        <v>1042.32</v>
      </c>
    </row>
    <row r="569" spans="1:3" ht="16.149999999999999" customHeight="1" x14ac:dyDescent="0.25">
      <c r="A569" s="238">
        <v>199609</v>
      </c>
      <c r="B569" s="239">
        <v>1040.8399999999999</v>
      </c>
      <c r="C569" s="236">
        <v>1025.06</v>
      </c>
    </row>
    <row r="570" spans="1:3" ht="16.149999999999999" customHeight="1" x14ac:dyDescent="0.25">
      <c r="A570" s="240">
        <v>199610</v>
      </c>
      <c r="B570" s="241">
        <v>1015.78</v>
      </c>
      <c r="C570" s="235">
        <v>1005.83</v>
      </c>
    </row>
    <row r="571" spans="1:3" ht="16.149999999999999" customHeight="1" x14ac:dyDescent="0.25">
      <c r="A571" s="238">
        <v>199611</v>
      </c>
      <c r="B571" s="239">
        <v>998.18</v>
      </c>
      <c r="C571" s="236">
        <v>1002.28</v>
      </c>
    </row>
    <row r="572" spans="1:3" ht="16.149999999999999" customHeight="1" x14ac:dyDescent="0.25">
      <c r="A572" s="240">
        <v>199612</v>
      </c>
      <c r="B572" s="241">
        <v>1000.79</v>
      </c>
      <c r="C572" s="235">
        <v>1005.33</v>
      </c>
    </row>
    <row r="573" spans="1:3" ht="16.149999999999999" customHeight="1" x14ac:dyDescent="0.25">
      <c r="A573" s="238">
        <v>199701</v>
      </c>
      <c r="B573" s="239">
        <v>1027.06</v>
      </c>
      <c r="C573" s="236">
        <v>1070.97</v>
      </c>
    </row>
    <row r="574" spans="1:3" ht="16.149999999999999" customHeight="1" x14ac:dyDescent="0.25">
      <c r="A574" s="240">
        <v>199702</v>
      </c>
      <c r="B574" s="241">
        <v>1074.24</v>
      </c>
      <c r="C574" s="235">
        <v>1080.51</v>
      </c>
    </row>
    <row r="575" spans="1:3" ht="16.149999999999999" customHeight="1" x14ac:dyDescent="0.25">
      <c r="A575" s="238">
        <v>199703</v>
      </c>
      <c r="B575" s="239">
        <v>1062.1600000000001</v>
      </c>
      <c r="C575" s="236">
        <v>1059.8800000000001</v>
      </c>
    </row>
    <row r="576" spans="1:3" ht="16.149999999999999" customHeight="1" x14ac:dyDescent="0.25">
      <c r="A576" s="240">
        <v>199704</v>
      </c>
      <c r="B576" s="241">
        <v>1060.6500000000001</v>
      </c>
      <c r="C576" s="235">
        <v>1063.1099999999999</v>
      </c>
    </row>
    <row r="577" spans="1:3" ht="16.149999999999999" customHeight="1" x14ac:dyDescent="0.25">
      <c r="A577" s="238">
        <v>199705</v>
      </c>
      <c r="B577" s="239">
        <v>1075.18</v>
      </c>
      <c r="C577" s="236">
        <v>1077.0899999999999</v>
      </c>
    </row>
    <row r="578" spans="1:3" ht="16.149999999999999" customHeight="1" x14ac:dyDescent="0.25">
      <c r="A578" s="240">
        <v>199706</v>
      </c>
      <c r="B578" s="241">
        <v>1082.3699999999999</v>
      </c>
      <c r="C578" s="235">
        <v>1089.01</v>
      </c>
    </row>
    <row r="579" spans="1:3" ht="16.149999999999999" customHeight="1" x14ac:dyDescent="0.25">
      <c r="A579" s="238">
        <v>199707</v>
      </c>
      <c r="B579" s="239">
        <v>1102.4000000000001</v>
      </c>
      <c r="C579" s="236">
        <v>1109.6500000000001</v>
      </c>
    </row>
    <row r="580" spans="1:3" ht="16.149999999999999" customHeight="1" x14ac:dyDescent="0.25">
      <c r="A580" s="240">
        <v>199708</v>
      </c>
      <c r="B580" s="241">
        <v>1132.7</v>
      </c>
      <c r="C580" s="235">
        <v>1172.28</v>
      </c>
    </row>
    <row r="581" spans="1:3" ht="16.149999999999999" customHeight="1" x14ac:dyDescent="0.25">
      <c r="A581" s="238">
        <v>199709</v>
      </c>
      <c r="B581" s="239">
        <v>1222.49</v>
      </c>
      <c r="C581" s="236">
        <v>1246.27</v>
      </c>
    </row>
    <row r="582" spans="1:3" ht="16.149999999999999" customHeight="1" x14ac:dyDescent="0.25">
      <c r="A582" s="240">
        <v>199710</v>
      </c>
      <c r="B582" s="241">
        <v>1262.8900000000001</v>
      </c>
      <c r="C582" s="235">
        <v>1281.2</v>
      </c>
    </row>
    <row r="583" spans="1:3" ht="16.149999999999999" customHeight="1" x14ac:dyDescent="0.25">
      <c r="A583" s="238">
        <v>199711</v>
      </c>
      <c r="B583" s="239">
        <v>1294.56</v>
      </c>
      <c r="C583" s="236">
        <v>1305.6600000000001</v>
      </c>
    </row>
    <row r="584" spans="1:3" ht="16.149999999999999" customHeight="1" x14ac:dyDescent="0.25">
      <c r="A584" s="240">
        <v>199712</v>
      </c>
      <c r="B584" s="241">
        <v>1296.7</v>
      </c>
      <c r="C584" s="235">
        <v>1293.58</v>
      </c>
    </row>
    <row r="585" spans="1:3" ht="16.149999999999999" customHeight="1" x14ac:dyDescent="0.25">
      <c r="A585" s="238">
        <v>199801</v>
      </c>
      <c r="B585" s="239">
        <v>1323.16</v>
      </c>
      <c r="C585" s="236">
        <v>1342</v>
      </c>
    </row>
    <row r="586" spans="1:3" ht="16.149999999999999" customHeight="1" x14ac:dyDescent="0.25">
      <c r="A586" s="240">
        <v>199802</v>
      </c>
      <c r="B586" s="241">
        <v>1346.12</v>
      </c>
      <c r="C586" s="235">
        <v>1343.85</v>
      </c>
    </row>
    <row r="587" spans="1:3" ht="16.149999999999999" customHeight="1" x14ac:dyDescent="0.25">
      <c r="A587" s="238">
        <v>199803</v>
      </c>
      <c r="B587" s="239">
        <v>1357.1</v>
      </c>
      <c r="C587" s="236">
        <v>1358.03</v>
      </c>
    </row>
    <row r="588" spans="1:3" ht="16.149999999999999" customHeight="1" x14ac:dyDescent="0.25">
      <c r="A588" s="240">
        <v>199804</v>
      </c>
      <c r="B588" s="241">
        <v>1360.65</v>
      </c>
      <c r="C588" s="235">
        <v>1365.72</v>
      </c>
    </row>
    <row r="589" spans="1:3" ht="16.149999999999999" customHeight="1" x14ac:dyDescent="0.25">
      <c r="A589" s="238">
        <v>199805</v>
      </c>
      <c r="B589" s="239">
        <v>1386.28</v>
      </c>
      <c r="C589" s="236">
        <v>1397.07</v>
      </c>
    </row>
    <row r="590" spans="1:3" ht="16.149999999999999" customHeight="1" x14ac:dyDescent="0.25">
      <c r="A590" s="240">
        <v>199806</v>
      </c>
      <c r="B590" s="241">
        <v>1386.61</v>
      </c>
      <c r="C590" s="235">
        <v>1363.04</v>
      </c>
    </row>
    <row r="591" spans="1:3" ht="16.149999999999999" customHeight="1" x14ac:dyDescent="0.25">
      <c r="A591" s="238">
        <v>199807</v>
      </c>
      <c r="B591" s="239">
        <v>1371.54</v>
      </c>
      <c r="C591" s="236">
        <v>1370.65</v>
      </c>
    </row>
    <row r="592" spans="1:3" ht="16.149999999999999" customHeight="1" x14ac:dyDescent="0.25">
      <c r="A592" s="240">
        <v>199808</v>
      </c>
      <c r="B592" s="241">
        <v>1390.46</v>
      </c>
      <c r="C592" s="235">
        <v>1440.87</v>
      </c>
    </row>
    <row r="593" spans="1:3" ht="16.149999999999999" customHeight="1" x14ac:dyDescent="0.25">
      <c r="A593" s="238">
        <v>199809</v>
      </c>
      <c r="B593" s="239">
        <v>1520.52</v>
      </c>
      <c r="C593" s="236">
        <v>1556.15</v>
      </c>
    </row>
    <row r="594" spans="1:3" ht="16.149999999999999" customHeight="1" x14ac:dyDescent="0.25">
      <c r="A594" s="240">
        <v>199810</v>
      </c>
      <c r="B594" s="241">
        <v>1587.38</v>
      </c>
      <c r="C594" s="235">
        <v>1575.08</v>
      </c>
    </row>
    <row r="595" spans="1:3" ht="16.149999999999999" customHeight="1" x14ac:dyDescent="0.25">
      <c r="A595" s="238">
        <v>199811</v>
      </c>
      <c r="B595" s="239">
        <v>1562.71</v>
      </c>
      <c r="C595" s="236">
        <v>1547.11</v>
      </c>
    </row>
    <row r="596" spans="1:3" ht="16.149999999999999" customHeight="1" x14ac:dyDescent="0.25">
      <c r="A596" s="240">
        <v>199812</v>
      </c>
      <c r="B596" s="241">
        <v>1524.56</v>
      </c>
      <c r="C596" s="235">
        <v>1542.11</v>
      </c>
    </row>
    <row r="597" spans="1:3" ht="16.149999999999999" customHeight="1" x14ac:dyDescent="0.25">
      <c r="A597" s="238">
        <v>199901</v>
      </c>
      <c r="B597" s="239">
        <v>1570.01</v>
      </c>
      <c r="C597" s="236">
        <v>1582.9</v>
      </c>
    </row>
    <row r="598" spans="1:3" ht="16.149999999999999" customHeight="1" x14ac:dyDescent="0.25">
      <c r="A598" s="240">
        <v>199902</v>
      </c>
      <c r="B598" s="241">
        <v>1567.07</v>
      </c>
      <c r="C598" s="235">
        <v>1568.3</v>
      </c>
    </row>
    <row r="599" spans="1:3" ht="16.149999999999999" customHeight="1" x14ac:dyDescent="0.25">
      <c r="A599" s="238">
        <v>199903</v>
      </c>
      <c r="B599" s="239">
        <v>1550.15</v>
      </c>
      <c r="C599" s="236">
        <v>1533.51</v>
      </c>
    </row>
    <row r="600" spans="1:3" ht="16.149999999999999" customHeight="1" x14ac:dyDescent="0.25">
      <c r="A600" s="240">
        <v>199904</v>
      </c>
      <c r="B600" s="241">
        <v>1574.67</v>
      </c>
      <c r="C600" s="235">
        <v>1604.44</v>
      </c>
    </row>
    <row r="601" spans="1:3" ht="16.149999999999999" customHeight="1" x14ac:dyDescent="0.25">
      <c r="A601" s="238">
        <v>199905</v>
      </c>
      <c r="B601" s="239">
        <v>1641.33</v>
      </c>
      <c r="C601" s="236">
        <v>1671.67</v>
      </c>
    </row>
    <row r="602" spans="1:3" ht="16.149999999999999" customHeight="1" x14ac:dyDescent="0.25">
      <c r="A602" s="240">
        <v>199906</v>
      </c>
      <c r="B602" s="241">
        <v>1693.99</v>
      </c>
      <c r="C602" s="235">
        <v>1732.1</v>
      </c>
    </row>
    <row r="603" spans="1:3" ht="16.149999999999999" customHeight="1" x14ac:dyDescent="0.25">
      <c r="A603" s="238">
        <v>199907</v>
      </c>
      <c r="B603" s="239">
        <v>1818.63</v>
      </c>
      <c r="C603" s="236">
        <v>1809.5</v>
      </c>
    </row>
    <row r="604" spans="1:3" ht="16.149999999999999" customHeight="1" x14ac:dyDescent="0.25">
      <c r="A604" s="240">
        <v>199908</v>
      </c>
      <c r="B604" s="241">
        <v>1876.93</v>
      </c>
      <c r="C604" s="235">
        <v>1954.72</v>
      </c>
    </row>
    <row r="605" spans="1:3" ht="16.149999999999999" customHeight="1" x14ac:dyDescent="0.25">
      <c r="A605" s="238">
        <v>199909</v>
      </c>
      <c r="B605" s="239">
        <v>1975.64</v>
      </c>
      <c r="C605" s="236">
        <v>2017.27</v>
      </c>
    </row>
    <row r="606" spans="1:3" ht="16.149999999999999" customHeight="1" x14ac:dyDescent="0.25">
      <c r="A606" s="240">
        <v>199910</v>
      </c>
      <c r="B606" s="241">
        <v>1978.71</v>
      </c>
      <c r="C606" s="235">
        <v>1971.59</v>
      </c>
    </row>
    <row r="607" spans="1:3" ht="16.149999999999999" customHeight="1" x14ac:dyDescent="0.25">
      <c r="A607" s="238">
        <v>199911</v>
      </c>
      <c r="B607" s="239">
        <v>1944.64</v>
      </c>
      <c r="C607" s="236">
        <v>1923.77</v>
      </c>
    </row>
    <row r="608" spans="1:3" ht="16.149999999999999" customHeight="1" x14ac:dyDescent="0.25">
      <c r="A608" s="240">
        <v>199912</v>
      </c>
      <c r="B608" s="241">
        <v>1888.46</v>
      </c>
      <c r="C608" s="235">
        <v>1873.77</v>
      </c>
    </row>
    <row r="609" spans="1:3" ht="16.149999999999999" customHeight="1" x14ac:dyDescent="0.25">
      <c r="A609" s="238">
        <v>200001</v>
      </c>
      <c r="B609" s="239">
        <v>1923.57</v>
      </c>
      <c r="C609" s="236">
        <v>1976.72</v>
      </c>
    </row>
    <row r="610" spans="1:3" ht="16.149999999999999" customHeight="1" x14ac:dyDescent="0.25">
      <c r="A610" s="240">
        <v>200002</v>
      </c>
      <c r="B610" s="241">
        <v>1950.64</v>
      </c>
      <c r="C610" s="235">
        <v>1946.17</v>
      </c>
    </row>
    <row r="611" spans="1:3" ht="16.149999999999999" customHeight="1" x14ac:dyDescent="0.25">
      <c r="A611" s="238">
        <v>200003</v>
      </c>
      <c r="B611" s="239">
        <v>1956.25</v>
      </c>
      <c r="C611" s="236">
        <v>1951.56</v>
      </c>
    </row>
    <row r="612" spans="1:3" ht="16.149999999999999" customHeight="1" x14ac:dyDescent="0.25">
      <c r="A612" s="240">
        <v>200004</v>
      </c>
      <c r="B612" s="241">
        <v>1986.77</v>
      </c>
      <c r="C612" s="235">
        <v>2004.47</v>
      </c>
    </row>
    <row r="613" spans="1:3" ht="16.149999999999999" customHeight="1" x14ac:dyDescent="0.25">
      <c r="A613" s="238">
        <v>200005</v>
      </c>
      <c r="B613" s="239">
        <v>2055.69</v>
      </c>
      <c r="C613" s="236">
        <v>2084.92</v>
      </c>
    </row>
    <row r="614" spans="1:3" ht="16.149999999999999" customHeight="1" x14ac:dyDescent="0.25">
      <c r="A614" s="240">
        <v>200006</v>
      </c>
      <c r="B614" s="241">
        <v>2120.17</v>
      </c>
      <c r="C614" s="235">
        <v>2139.11</v>
      </c>
    </row>
    <row r="615" spans="1:3" ht="16.149999999999999" customHeight="1" x14ac:dyDescent="0.25">
      <c r="A615" s="238">
        <v>200007</v>
      </c>
      <c r="B615" s="239">
        <v>2161.34</v>
      </c>
      <c r="C615" s="236">
        <v>2172.79</v>
      </c>
    </row>
    <row r="616" spans="1:3" ht="16.149999999999999" customHeight="1" x14ac:dyDescent="0.25">
      <c r="A616" s="240">
        <v>200008</v>
      </c>
      <c r="B616" s="241">
        <v>2187.38</v>
      </c>
      <c r="C616" s="235">
        <v>2208.21</v>
      </c>
    </row>
    <row r="617" spans="1:3" ht="16.149999999999999" customHeight="1" x14ac:dyDescent="0.25">
      <c r="A617" s="238">
        <v>200009</v>
      </c>
      <c r="B617" s="239">
        <v>2213.7600000000002</v>
      </c>
      <c r="C617" s="236">
        <v>2212.2600000000002</v>
      </c>
    </row>
    <row r="618" spans="1:3" ht="16.149999999999999" customHeight="1" x14ac:dyDescent="0.25">
      <c r="A618" s="240">
        <v>200010</v>
      </c>
      <c r="B618" s="241">
        <v>2176.61</v>
      </c>
      <c r="C618" s="235">
        <v>2158.36</v>
      </c>
    </row>
    <row r="619" spans="1:3" ht="16.149999999999999" customHeight="1" x14ac:dyDescent="0.25">
      <c r="A619" s="238">
        <v>200011</v>
      </c>
      <c r="B619" s="239">
        <v>2136.63</v>
      </c>
      <c r="C619" s="236">
        <v>2172.84</v>
      </c>
    </row>
    <row r="620" spans="1:3" ht="16.149999999999999" customHeight="1" x14ac:dyDescent="0.25">
      <c r="A620" s="240">
        <v>200012</v>
      </c>
      <c r="B620" s="241">
        <v>2186.21</v>
      </c>
      <c r="C620" s="235">
        <v>2229.1799999999998</v>
      </c>
    </row>
    <row r="621" spans="1:3" ht="16.149999999999999" customHeight="1" x14ac:dyDescent="0.25">
      <c r="A621" s="238">
        <v>200101</v>
      </c>
      <c r="B621" s="239">
        <v>2241.4</v>
      </c>
      <c r="C621" s="236">
        <v>2240.8000000000002</v>
      </c>
    </row>
    <row r="622" spans="1:3" ht="16.149999999999999" customHeight="1" x14ac:dyDescent="0.25">
      <c r="A622" s="240">
        <v>200102</v>
      </c>
      <c r="B622" s="241">
        <v>2243.42</v>
      </c>
      <c r="C622" s="235">
        <v>2257.4499999999998</v>
      </c>
    </row>
    <row r="623" spans="1:3" ht="16.149999999999999" customHeight="1" x14ac:dyDescent="0.25">
      <c r="A623" s="238">
        <v>200103</v>
      </c>
      <c r="B623" s="239">
        <v>2278.7800000000002</v>
      </c>
      <c r="C623" s="236">
        <v>2310.5700000000002</v>
      </c>
    </row>
    <row r="624" spans="1:3" ht="16.149999999999999" customHeight="1" x14ac:dyDescent="0.25">
      <c r="A624" s="240">
        <v>200104</v>
      </c>
      <c r="B624" s="241">
        <v>2323.1</v>
      </c>
      <c r="C624" s="235">
        <v>2346.73</v>
      </c>
    </row>
    <row r="625" spans="1:3" ht="16.149999999999999" customHeight="1" x14ac:dyDescent="0.25">
      <c r="A625" s="238">
        <v>200105</v>
      </c>
      <c r="B625" s="239">
        <v>2346.9299999999998</v>
      </c>
      <c r="C625" s="236">
        <v>2324.98</v>
      </c>
    </row>
    <row r="626" spans="1:3" ht="16.149999999999999" customHeight="1" x14ac:dyDescent="0.25">
      <c r="A626" s="240">
        <v>200106</v>
      </c>
      <c r="B626" s="241">
        <v>2305.66</v>
      </c>
      <c r="C626" s="235">
        <v>2298.85</v>
      </c>
    </row>
    <row r="627" spans="1:3" ht="16.149999999999999" customHeight="1" x14ac:dyDescent="0.25">
      <c r="A627" s="238">
        <v>200107</v>
      </c>
      <c r="B627" s="239">
        <v>2304.2800000000002</v>
      </c>
      <c r="C627" s="236">
        <v>2298.27</v>
      </c>
    </row>
    <row r="628" spans="1:3" ht="16.149999999999999" customHeight="1" x14ac:dyDescent="0.25">
      <c r="A628" s="240">
        <v>200108</v>
      </c>
      <c r="B628" s="241">
        <v>2288.9</v>
      </c>
      <c r="C628" s="235">
        <v>2301.23</v>
      </c>
    </row>
    <row r="629" spans="1:3" ht="16.149999999999999" customHeight="1" x14ac:dyDescent="0.25">
      <c r="A629" s="238">
        <v>200109</v>
      </c>
      <c r="B629" s="239">
        <v>2328.23</v>
      </c>
      <c r="C629" s="236">
        <v>2332.19</v>
      </c>
    </row>
    <row r="630" spans="1:3" ht="16.149999999999999" customHeight="1" x14ac:dyDescent="0.25">
      <c r="A630" s="240">
        <v>200110</v>
      </c>
      <c r="B630" s="241">
        <v>2320.65</v>
      </c>
      <c r="C630" s="235">
        <v>2310.02</v>
      </c>
    </row>
    <row r="631" spans="1:3" ht="16.149999999999999" customHeight="1" x14ac:dyDescent="0.25">
      <c r="A631" s="238">
        <v>200111</v>
      </c>
      <c r="B631" s="239">
        <v>2310.4699999999998</v>
      </c>
      <c r="C631" s="236">
        <v>2308.59</v>
      </c>
    </row>
    <row r="632" spans="1:3" ht="16.149999999999999" customHeight="1" x14ac:dyDescent="0.25">
      <c r="A632" s="240">
        <v>200112</v>
      </c>
      <c r="B632" s="241">
        <v>2306.9</v>
      </c>
      <c r="C632" s="235">
        <v>2291.1799999999998</v>
      </c>
    </row>
    <row r="633" spans="1:3" ht="16.149999999999999" customHeight="1" x14ac:dyDescent="0.25">
      <c r="A633" s="238">
        <v>200201</v>
      </c>
      <c r="B633" s="239">
        <v>2274.96</v>
      </c>
      <c r="C633" s="236">
        <v>2264.8200000000002</v>
      </c>
    </row>
    <row r="634" spans="1:3" ht="16.149999999999999" customHeight="1" x14ac:dyDescent="0.25">
      <c r="A634" s="240">
        <v>200202</v>
      </c>
      <c r="B634" s="241">
        <v>2286.6999999999998</v>
      </c>
      <c r="C634" s="235">
        <v>2309.8200000000002</v>
      </c>
    </row>
    <row r="635" spans="1:3" ht="16.149999999999999" customHeight="1" x14ac:dyDescent="0.25">
      <c r="A635" s="238">
        <v>200203</v>
      </c>
      <c r="B635" s="239">
        <v>2282.33</v>
      </c>
      <c r="C635" s="236">
        <v>2261.23</v>
      </c>
    </row>
    <row r="636" spans="1:3" ht="16.149999999999999" customHeight="1" x14ac:dyDescent="0.25">
      <c r="A636" s="240">
        <v>200204</v>
      </c>
      <c r="B636" s="241">
        <v>2263.11</v>
      </c>
      <c r="C636" s="235">
        <v>2275.35</v>
      </c>
    </row>
    <row r="637" spans="1:3" ht="16.149999999999999" customHeight="1" x14ac:dyDescent="0.25">
      <c r="A637" s="238">
        <v>200205</v>
      </c>
      <c r="B637" s="239">
        <v>2310.2399999999998</v>
      </c>
      <c r="C637" s="236">
        <v>2321.16</v>
      </c>
    </row>
    <row r="638" spans="1:3" ht="16.149999999999999" customHeight="1" x14ac:dyDescent="0.25">
      <c r="A638" s="240">
        <v>200206</v>
      </c>
      <c r="B638" s="241">
        <v>2364.25</v>
      </c>
      <c r="C638" s="235">
        <v>2398.8200000000002</v>
      </c>
    </row>
    <row r="639" spans="1:3" ht="16.149999999999999" customHeight="1" x14ac:dyDescent="0.25">
      <c r="A639" s="238">
        <v>200207</v>
      </c>
      <c r="B639" s="239">
        <v>2506.7199999999998</v>
      </c>
      <c r="C639" s="236">
        <v>2625.06</v>
      </c>
    </row>
    <row r="640" spans="1:3" ht="16.149999999999999" customHeight="1" x14ac:dyDescent="0.25">
      <c r="A640" s="240">
        <v>200208</v>
      </c>
      <c r="B640" s="241">
        <v>2647.22</v>
      </c>
      <c r="C640" s="235">
        <v>2703.55</v>
      </c>
    </row>
    <row r="641" spans="1:3" ht="16.149999999999999" customHeight="1" x14ac:dyDescent="0.25">
      <c r="A641" s="238">
        <v>200209</v>
      </c>
      <c r="B641" s="239">
        <v>2751.23</v>
      </c>
      <c r="C641" s="236">
        <v>2828.08</v>
      </c>
    </row>
    <row r="642" spans="1:3" ht="16.149999999999999" customHeight="1" x14ac:dyDescent="0.25">
      <c r="A642" s="240">
        <v>200210</v>
      </c>
      <c r="B642" s="241">
        <v>2827.86</v>
      </c>
      <c r="C642" s="235">
        <v>2773.73</v>
      </c>
    </row>
    <row r="643" spans="1:3" ht="16.149999999999999" customHeight="1" x14ac:dyDescent="0.25">
      <c r="A643" s="238">
        <v>200211</v>
      </c>
      <c r="B643" s="239">
        <v>2726.66</v>
      </c>
      <c r="C643" s="236">
        <v>2784.21</v>
      </c>
    </row>
    <row r="644" spans="1:3" ht="16.149999999999999" customHeight="1" x14ac:dyDescent="0.25">
      <c r="A644" s="240">
        <v>200212</v>
      </c>
      <c r="B644" s="241">
        <v>2814.89</v>
      </c>
      <c r="C644" s="235">
        <v>2864.79</v>
      </c>
    </row>
    <row r="645" spans="1:3" ht="16.149999999999999" customHeight="1" x14ac:dyDescent="0.25">
      <c r="A645" s="238">
        <v>200301</v>
      </c>
      <c r="B645" s="239">
        <v>2913</v>
      </c>
      <c r="C645" s="236">
        <v>2926.46</v>
      </c>
    </row>
    <row r="646" spans="1:3" ht="16.149999999999999" customHeight="1" x14ac:dyDescent="0.25">
      <c r="A646" s="240">
        <v>200302</v>
      </c>
      <c r="B646" s="241">
        <v>2951.86</v>
      </c>
      <c r="C646" s="235">
        <v>2956.31</v>
      </c>
    </row>
    <row r="647" spans="1:3" ht="16.149999999999999" customHeight="1" x14ac:dyDescent="0.25">
      <c r="A647" s="238">
        <v>200303</v>
      </c>
      <c r="B647" s="239">
        <v>2959.01</v>
      </c>
      <c r="C647" s="236">
        <v>2958.25</v>
      </c>
    </row>
    <row r="648" spans="1:3" ht="16.149999999999999" customHeight="1" x14ac:dyDescent="0.25">
      <c r="A648" s="240">
        <v>200304</v>
      </c>
      <c r="B648" s="241">
        <v>2926.62</v>
      </c>
      <c r="C648" s="235">
        <v>2887.82</v>
      </c>
    </row>
    <row r="649" spans="1:3" ht="16.149999999999999" customHeight="1" x14ac:dyDescent="0.25">
      <c r="A649" s="238">
        <v>200305</v>
      </c>
      <c r="B649" s="239">
        <v>2858.94</v>
      </c>
      <c r="C649" s="236">
        <v>2853.33</v>
      </c>
    </row>
    <row r="650" spans="1:3" ht="16.149999999999999" customHeight="1" x14ac:dyDescent="0.25">
      <c r="A650" s="240">
        <v>200306</v>
      </c>
      <c r="B650" s="241">
        <v>2826.95</v>
      </c>
      <c r="C650" s="235">
        <v>2817.32</v>
      </c>
    </row>
    <row r="651" spans="1:3" ht="16.149999999999999" customHeight="1" x14ac:dyDescent="0.25">
      <c r="A651" s="238">
        <v>200307</v>
      </c>
      <c r="B651" s="239">
        <v>2858.82</v>
      </c>
      <c r="C651" s="236">
        <v>2880.4</v>
      </c>
    </row>
    <row r="652" spans="1:3" ht="16.149999999999999" customHeight="1" x14ac:dyDescent="0.25">
      <c r="A652" s="240">
        <v>200308</v>
      </c>
      <c r="B652" s="241">
        <v>2867.29</v>
      </c>
      <c r="C652" s="235">
        <v>2832.94</v>
      </c>
    </row>
    <row r="653" spans="1:3" ht="16.149999999999999" customHeight="1" x14ac:dyDescent="0.25">
      <c r="A653" s="238">
        <v>200309</v>
      </c>
      <c r="B653" s="239">
        <v>2840.08</v>
      </c>
      <c r="C653" s="236">
        <v>2889.39</v>
      </c>
    </row>
    <row r="654" spans="1:3" ht="16.149999999999999" customHeight="1" x14ac:dyDescent="0.25">
      <c r="A654" s="240">
        <v>200310</v>
      </c>
      <c r="B654" s="241">
        <v>2876.2</v>
      </c>
      <c r="C654" s="235">
        <v>2884.17</v>
      </c>
    </row>
    <row r="655" spans="1:3" ht="16.149999999999999" customHeight="1" x14ac:dyDescent="0.25">
      <c r="A655" s="238">
        <v>200311</v>
      </c>
      <c r="B655" s="239">
        <v>2844.55</v>
      </c>
      <c r="C655" s="236">
        <v>2836.05</v>
      </c>
    </row>
    <row r="656" spans="1:3" ht="16.149999999999999" customHeight="1" x14ac:dyDescent="0.25">
      <c r="A656" s="240">
        <v>200312</v>
      </c>
      <c r="B656" s="241">
        <v>2807.2</v>
      </c>
      <c r="C656" s="235">
        <v>2778.21</v>
      </c>
    </row>
    <row r="657" spans="1:3" ht="16.149999999999999" customHeight="1" x14ac:dyDescent="0.25">
      <c r="A657" s="238">
        <v>200401</v>
      </c>
      <c r="B657" s="239">
        <v>2749.14</v>
      </c>
      <c r="C657" s="236">
        <v>2742.47</v>
      </c>
    </row>
    <row r="658" spans="1:3" ht="16.149999999999999" customHeight="1" x14ac:dyDescent="0.25">
      <c r="A658" s="240">
        <v>200402</v>
      </c>
      <c r="B658" s="241">
        <v>2717.94</v>
      </c>
      <c r="C658" s="235">
        <v>2682.34</v>
      </c>
    </row>
    <row r="659" spans="1:3" ht="16.149999999999999" customHeight="1" x14ac:dyDescent="0.25">
      <c r="A659" s="238">
        <v>200403</v>
      </c>
      <c r="B659" s="239">
        <v>2670.8</v>
      </c>
      <c r="C659" s="236">
        <v>2678.16</v>
      </c>
    </row>
    <row r="660" spans="1:3" ht="16.149999999999999" customHeight="1" x14ac:dyDescent="0.25">
      <c r="A660" s="240">
        <v>200404</v>
      </c>
      <c r="B660" s="241">
        <v>2639.6</v>
      </c>
      <c r="C660" s="235">
        <v>2646.99</v>
      </c>
    </row>
    <row r="661" spans="1:3" ht="16.149999999999999" customHeight="1" x14ac:dyDescent="0.25">
      <c r="A661" s="238">
        <v>200405</v>
      </c>
      <c r="B661" s="239">
        <v>2719.43</v>
      </c>
      <c r="C661" s="236">
        <v>2724.92</v>
      </c>
    </row>
    <row r="662" spans="1:3" ht="16.149999999999999" customHeight="1" x14ac:dyDescent="0.25">
      <c r="A662" s="240">
        <v>200406</v>
      </c>
      <c r="B662" s="241">
        <v>2716.56</v>
      </c>
      <c r="C662" s="235">
        <v>2699.58</v>
      </c>
    </row>
    <row r="663" spans="1:3" ht="16.149999999999999" customHeight="1" x14ac:dyDescent="0.25">
      <c r="A663" s="238">
        <v>200407</v>
      </c>
      <c r="B663" s="239">
        <v>2653.32</v>
      </c>
      <c r="C663" s="236">
        <v>2612.44</v>
      </c>
    </row>
    <row r="664" spans="1:3" ht="16.149999999999999" customHeight="1" x14ac:dyDescent="0.25">
      <c r="A664" s="240">
        <v>200408</v>
      </c>
      <c r="B664" s="241">
        <v>2598.59</v>
      </c>
      <c r="C664" s="235">
        <v>2551.4299999999998</v>
      </c>
    </row>
    <row r="665" spans="1:3" ht="16.149999999999999" customHeight="1" x14ac:dyDescent="0.25">
      <c r="A665" s="238">
        <v>200409</v>
      </c>
      <c r="B665" s="239">
        <v>2552.7800000000002</v>
      </c>
      <c r="C665" s="236">
        <v>2595.17</v>
      </c>
    </row>
    <row r="666" spans="1:3" ht="16.149999999999999" customHeight="1" x14ac:dyDescent="0.25">
      <c r="A666" s="240">
        <v>200410</v>
      </c>
      <c r="B666" s="241">
        <v>2580.6999999999998</v>
      </c>
      <c r="C666" s="235">
        <v>2575.19</v>
      </c>
    </row>
    <row r="667" spans="1:3" ht="16.149999999999999" customHeight="1" x14ac:dyDescent="0.25">
      <c r="A667" s="238">
        <v>200411</v>
      </c>
      <c r="B667" s="239">
        <v>2530.19</v>
      </c>
      <c r="C667" s="236">
        <v>2479.1</v>
      </c>
    </row>
    <row r="668" spans="1:3" ht="16.149999999999999" customHeight="1" x14ac:dyDescent="0.25">
      <c r="A668" s="240">
        <v>200412</v>
      </c>
      <c r="B668" s="241">
        <v>2411.37</v>
      </c>
      <c r="C668" s="235">
        <v>2389.75</v>
      </c>
    </row>
    <row r="669" spans="1:3" ht="16.149999999999999" customHeight="1" x14ac:dyDescent="0.25">
      <c r="A669" s="238">
        <v>200501</v>
      </c>
      <c r="B669" s="239">
        <v>2362.96</v>
      </c>
      <c r="C669" s="236">
        <v>2367.7600000000002</v>
      </c>
    </row>
    <row r="670" spans="1:3" ht="16.149999999999999" customHeight="1" x14ac:dyDescent="0.25">
      <c r="A670" s="240">
        <v>200502</v>
      </c>
      <c r="B670" s="241">
        <v>2340.4899999999998</v>
      </c>
      <c r="C670" s="235">
        <v>2323.77</v>
      </c>
    </row>
    <row r="671" spans="1:3" ht="16.149999999999999" customHeight="1" x14ac:dyDescent="0.25">
      <c r="A671" s="238">
        <v>200503</v>
      </c>
      <c r="B671" s="239">
        <v>2353.71</v>
      </c>
      <c r="C671" s="236">
        <v>2376.48</v>
      </c>
    </row>
    <row r="672" spans="1:3" ht="16.149999999999999" customHeight="1" x14ac:dyDescent="0.25">
      <c r="A672" s="240">
        <v>200504</v>
      </c>
      <c r="B672" s="241">
        <v>2350.0100000000002</v>
      </c>
      <c r="C672" s="235">
        <v>2348.3200000000002</v>
      </c>
    </row>
    <row r="673" spans="1:3" ht="16.149999999999999" customHeight="1" x14ac:dyDescent="0.25">
      <c r="A673" s="238">
        <v>200505</v>
      </c>
      <c r="B673" s="239">
        <v>2339.2199999999998</v>
      </c>
      <c r="C673" s="236">
        <v>2332.79</v>
      </c>
    </row>
    <row r="674" spans="1:3" ht="16.149999999999999" customHeight="1" x14ac:dyDescent="0.25">
      <c r="A674" s="240">
        <v>200506</v>
      </c>
      <c r="B674" s="241">
        <v>2331.79</v>
      </c>
      <c r="C674" s="235">
        <v>2331.81</v>
      </c>
    </row>
    <row r="675" spans="1:3" ht="16.149999999999999" customHeight="1" x14ac:dyDescent="0.25">
      <c r="A675" s="238">
        <v>200507</v>
      </c>
      <c r="B675" s="239">
        <v>2323.38</v>
      </c>
      <c r="C675" s="236">
        <v>2308.4899999999998</v>
      </c>
    </row>
    <row r="676" spans="1:3" ht="16.149999999999999" customHeight="1" x14ac:dyDescent="0.25">
      <c r="A676" s="240">
        <v>200508</v>
      </c>
      <c r="B676" s="241">
        <v>2306.19</v>
      </c>
      <c r="C676" s="235">
        <v>2304.3000000000002</v>
      </c>
    </row>
    <row r="677" spans="1:3" ht="16.149999999999999" customHeight="1" x14ac:dyDescent="0.25">
      <c r="A677" s="238">
        <v>200509</v>
      </c>
      <c r="B677" s="239">
        <v>2294.52</v>
      </c>
      <c r="C677" s="236">
        <v>2289.61</v>
      </c>
    </row>
    <row r="678" spans="1:3" ht="16.149999999999999" customHeight="1" x14ac:dyDescent="0.25">
      <c r="A678" s="240">
        <v>200510</v>
      </c>
      <c r="B678" s="241">
        <v>2292.5500000000002</v>
      </c>
      <c r="C678" s="235">
        <v>2289.5700000000002</v>
      </c>
    </row>
    <row r="679" spans="1:3" ht="16.149999999999999" customHeight="1" x14ac:dyDescent="0.25">
      <c r="A679" s="238">
        <v>200511</v>
      </c>
      <c r="B679" s="239">
        <v>2279.85</v>
      </c>
      <c r="C679" s="236">
        <v>2274.04</v>
      </c>
    </row>
    <row r="680" spans="1:3" ht="16.149999999999999" customHeight="1" x14ac:dyDescent="0.25">
      <c r="A680" s="240">
        <v>200512</v>
      </c>
      <c r="B680" s="241">
        <v>2278.91</v>
      </c>
      <c r="C680" s="235">
        <v>2284.2199999999998</v>
      </c>
    </row>
    <row r="681" spans="1:3" ht="16.149999999999999" customHeight="1" x14ac:dyDescent="0.25">
      <c r="A681" s="238">
        <v>200601</v>
      </c>
      <c r="B681" s="239">
        <v>2273.66</v>
      </c>
      <c r="C681" s="236">
        <v>2265.65</v>
      </c>
    </row>
    <row r="682" spans="1:3" ht="16.149999999999999" customHeight="1" x14ac:dyDescent="0.25">
      <c r="A682" s="240">
        <v>200602</v>
      </c>
      <c r="B682" s="241">
        <v>2256.2399999999998</v>
      </c>
      <c r="C682" s="235">
        <v>2247.3200000000002</v>
      </c>
    </row>
    <row r="683" spans="1:3" ht="16.149999999999999" customHeight="1" x14ac:dyDescent="0.25">
      <c r="A683" s="238">
        <v>200603</v>
      </c>
      <c r="B683" s="239">
        <v>2262.36</v>
      </c>
      <c r="C683" s="236">
        <v>2289.98</v>
      </c>
    </row>
    <row r="684" spans="1:3" ht="16.149999999999999" customHeight="1" x14ac:dyDescent="0.25">
      <c r="A684" s="240">
        <v>200604</v>
      </c>
      <c r="B684" s="241">
        <v>2334.29</v>
      </c>
      <c r="C684" s="235">
        <v>2375.0300000000002</v>
      </c>
    </row>
    <row r="685" spans="1:3" ht="16.149999999999999" customHeight="1" x14ac:dyDescent="0.25">
      <c r="A685" s="238">
        <v>200605</v>
      </c>
      <c r="B685" s="239">
        <v>2417.9899999999998</v>
      </c>
      <c r="C685" s="236">
        <v>2482.41</v>
      </c>
    </row>
    <row r="686" spans="1:3" ht="16.149999999999999" customHeight="1" x14ac:dyDescent="0.25">
      <c r="A686" s="240">
        <v>200606</v>
      </c>
      <c r="B686" s="241">
        <v>2542.2399999999998</v>
      </c>
      <c r="C686" s="235">
        <v>2633.12</v>
      </c>
    </row>
    <row r="687" spans="1:3" ht="16.149999999999999" customHeight="1" x14ac:dyDescent="0.25">
      <c r="A687" s="238">
        <v>200607</v>
      </c>
      <c r="B687" s="239">
        <v>2511.7399999999998</v>
      </c>
      <c r="C687" s="236">
        <v>2426</v>
      </c>
    </row>
    <row r="688" spans="1:3" ht="16.149999999999999" customHeight="1" x14ac:dyDescent="0.25">
      <c r="A688" s="240">
        <v>200608</v>
      </c>
      <c r="B688" s="241">
        <v>2389.65</v>
      </c>
      <c r="C688" s="235">
        <v>2396.63</v>
      </c>
    </row>
    <row r="689" spans="1:3" ht="16.149999999999999" customHeight="1" x14ac:dyDescent="0.25">
      <c r="A689" s="238">
        <v>200609</v>
      </c>
      <c r="B689" s="239">
        <v>2398.88</v>
      </c>
      <c r="C689" s="236">
        <v>2394.31</v>
      </c>
    </row>
    <row r="690" spans="1:3" ht="16.149999999999999" customHeight="1" x14ac:dyDescent="0.25">
      <c r="A690" s="240">
        <v>200610</v>
      </c>
      <c r="B690" s="241">
        <v>2364.29</v>
      </c>
      <c r="C690" s="235">
        <v>2315.38</v>
      </c>
    </row>
    <row r="691" spans="1:3" ht="16.149999999999999" customHeight="1" x14ac:dyDescent="0.25">
      <c r="A691" s="238">
        <v>200611</v>
      </c>
      <c r="B691" s="239">
        <v>2290.46</v>
      </c>
      <c r="C691" s="236">
        <v>2300.42</v>
      </c>
    </row>
    <row r="692" spans="1:3" ht="16.149999999999999" customHeight="1" x14ac:dyDescent="0.25">
      <c r="A692" s="240">
        <v>200612</v>
      </c>
      <c r="B692" s="241">
        <v>2261.33526315789</v>
      </c>
      <c r="C692" s="235">
        <v>2238.79</v>
      </c>
    </row>
    <row r="693" spans="1:3" ht="16.149999999999999" customHeight="1" x14ac:dyDescent="0.25">
      <c r="A693" s="238">
        <v>200701</v>
      </c>
      <c r="B693" s="239">
        <v>2237.06</v>
      </c>
      <c r="C693" s="236">
        <v>2259.7199999999998</v>
      </c>
    </row>
    <row r="694" spans="1:3" ht="16.149999999999999" customHeight="1" x14ac:dyDescent="0.25">
      <c r="A694" s="240">
        <v>200702</v>
      </c>
      <c r="B694" s="241">
        <v>2227.63</v>
      </c>
      <c r="C694" s="235">
        <v>2224.12</v>
      </c>
    </row>
    <row r="695" spans="1:3" ht="16.149999999999999" customHeight="1" x14ac:dyDescent="0.25">
      <c r="A695" s="238">
        <v>200703</v>
      </c>
      <c r="B695" s="239">
        <v>2201.39</v>
      </c>
      <c r="C695" s="236">
        <v>2190.3000000000002</v>
      </c>
    </row>
    <row r="696" spans="1:3" ht="16.149999999999999" customHeight="1" x14ac:dyDescent="0.25">
      <c r="A696" s="240">
        <v>200704</v>
      </c>
      <c r="B696" s="241">
        <v>2144.6</v>
      </c>
      <c r="C696" s="235">
        <v>2110.67</v>
      </c>
    </row>
    <row r="697" spans="1:3" ht="16.149999999999999" customHeight="1" x14ac:dyDescent="0.25">
      <c r="A697" s="238">
        <v>200705</v>
      </c>
      <c r="B697" s="239">
        <v>2007.91</v>
      </c>
      <c r="C697" s="236">
        <v>1930.64</v>
      </c>
    </row>
    <row r="698" spans="1:3" ht="16.149999999999999" customHeight="1" x14ac:dyDescent="0.25">
      <c r="A698" s="240">
        <v>200706</v>
      </c>
      <c r="B698" s="241">
        <v>1923.76</v>
      </c>
      <c r="C698" s="235">
        <v>1960.61</v>
      </c>
    </row>
    <row r="699" spans="1:3" ht="16.149999999999999" customHeight="1" x14ac:dyDescent="0.25">
      <c r="A699" s="238">
        <v>200707</v>
      </c>
      <c r="B699" s="239">
        <v>1950.87</v>
      </c>
      <c r="C699" s="236">
        <v>1971.8</v>
      </c>
    </row>
    <row r="700" spans="1:3" ht="16.149999999999999" customHeight="1" x14ac:dyDescent="0.25">
      <c r="A700" s="240">
        <v>200708</v>
      </c>
      <c r="B700" s="241">
        <v>2058.2800000000002</v>
      </c>
      <c r="C700" s="235">
        <v>2173.17</v>
      </c>
    </row>
    <row r="701" spans="1:3" ht="16.149999999999999" customHeight="1" x14ac:dyDescent="0.25">
      <c r="A701" s="238">
        <v>200709</v>
      </c>
      <c r="B701" s="239">
        <v>2117.0500000000002</v>
      </c>
      <c r="C701" s="236">
        <v>2023.19</v>
      </c>
    </row>
    <row r="702" spans="1:3" ht="16.149999999999999" customHeight="1" x14ac:dyDescent="0.25">
      <c r="A702" s="240">
        <v>200710</v>
      </c>
      <c r="B702" s="241">
        <v>2003.26</v>
      </c>
      <c r="C702" s="235">
        <v>1999.44</v>
      </c>
    </row>
    <row r="703" spans="1:3" ht="16.149999999999999" customHeight="1" x14ac:dyDescent="0.25">
      <c r="A703" s="238">
        <v>200711</v>
      </c>
      <c r="B703" s="239">
        <v>2047.72</v>
      </c>
      <c r="C703" s="236">
        <v>2060.42</v>
      </c>
    </row>
    <row r="704" spans="1:3" ht="16.149999999999999" customHeight="1" x14ac:dyDescent="0.25">
      <c r="A704" s="240">
        <v>200712</v>
      </c>
      <c r="B704" s="241">
        <v>2014.2014999999999</v>
      </c>
      <c r="C704" s="235">
        <v>2014.76</v>
      </c>
    </row>
    <row r="705" spans="1:3" ht="16.149999999999999" customHeight="1" x14ac:dyDescent="0.25">
      <c r="A705" s="238">
        <v>200801</v>
      </c>
      <c r="B705" s="239">
        <v>1980.59</v>
      </c>
      <c r="C705" s="236">
        <v>1939.6</v>
      </c>
    </row>
    <row r="706" spans="1:3" ht="16.149999999999999" customHeight="1" x14ac:dyDescent="0.25">
      <c r="A706" s="240">
        <v>200802</v>
      </c>
      <c r="B706" s="241">
        <v>1903.27</v>
      </c>
      <c r="C706" s="235">
        <v>1843.59</v>
      </c>
    </row>
    <row r="707" spans="1:3" ht="16.149999999999999" customHeight="1" x14ac:dyDescent="0.25">
      <c r="A707" s="238">
        <v>200803</v>
      </c>
      <c r="B707" s="239">
        <v>1846.9</v>
      </c>
      <c r="C707" s="236">
        <v>1821.6</v>
      </c>
    </row>
    <row r="708" spans="1:3" ht="16.149999999999999" customHeight="1" x14ac:dyDescent="0.25">
      <c r="A708" s="240">
        <v>200804</v>
      </c>
      <c r="B708" s="241">
        <v>1796.13</v>
      </c>
      <c r="C708" s="235">
        <v>1780.21</v>
      </c>
    </row>
    <row r="709" spans="1:3" ht="16.149999999999999" customHeight="1" x14ac:dyDescent="0.25">
      <c r="A709" s="238">
        <v>200805</v>
      </c>
      <c r="B709" s="239">
        <v>1778.01</v>
      </c>
      <c r="C709" s="236">
        <v>1744.01</v>
      </c>
    </row>
    <row r="710" spans="1:3" ht="16.149999999999999" customHeight="1" x14ac:dyDescent="0.25">
      <c r="A710" s="240">
        <v>200806</v>
      </c>
      <c r="B710" s="241">
        <v>1712.28</v>
      </c>
      <c r="C710" s="235">
        <v>1923.02</v>
      </c>
    </row>
    <row r="711" spans="1:3" ht="16.149999999999999" customHeight="1" x14ac:dyDescent="0.25">
      <c r="A711" s="238">
        <v>200807</v>
      </c>
      <c r="B711" s="239">
        <v>1783.09</v>
      </c>
      <c r="C711" s="236">
        <v>1792.24</v>
      </c>
    </row>
    <row r="712" spans="1:3" ht="16.149999999999999" customHeight="1" x14ac:dyDescent="0.25">
      <c r="A712" s="240">
        <v>200808</v>
      </c>
      <c r="B712" s="241">
        <v>1844.29</v>
      </c>
      <c r="C712" s="235">
        <v>1932.2</v>
      </c>
    </row>
    <row r="713" spans="1:3" ht="16.149999999999999" customHeight="1" x14ac:dyDescent="0.25">
      <c r="A713" s="238">
        <v>200809</v>
      </c>
      <c r="B713" s="239">
        <v>2066.04</v>
      </c>
      <c r="C713" s="236">
        <v>2174.62</v>
      </c>
    </row>
    <row r="714" spans="1:3" ht="16.149999999999999" customHeight="1" x14ac:dyDescent="0.25">
      <c r="A714" s="240">
        <v>200810</v>
      </c>
      <c r="B714" s="241">
        <v>2289.17</v>
      </c>
      <c r="C714" s="235">
        <v>2359.52</v>
      </c>
    </row>
    <row r="715" spans="1:3" ht="16.149999999999999" customHeight="1" x14ac:dyDescent="0.25">
      <c r="A715" s="238">
        <v>200811</v>
      </c>
      <c r="B715" s="239">
        <v>2329.16</v>
      </c>
      <c r="C715" s="236">
        <v>2318</v>
      </c>
    </row>
    <row r="716" spans="1:3" ht="16.149999999999999" customHeight="1" x14ac:dyDescent="0.25">
      <c r="A716" s="240">
        <v>200812</v>
      </c>
      <c r="B716" s="241">
        <v>2252.7199999999998</v>
      </c>
      <c r="C716" s="235">
        <v>2243.59</v>
      </c>
    </row>
    <row r="717" spans="1:3" ht="16.149999999999999" customHeight="1" x14ac:dyDescent="0.25">
      <c r="A717" s="238">
        <v>200901</v>
      </c>
      <c r="B717" s="239">
        <v>2252.98</v>
      </c>
      <c r="C717" s="236">
        <v>2420.2600000000002</v>
      </c>
    </row>
    <row r="718" spans="1:3" ht="16.149999999999999" customHeight="1" x14ac:dyDescent="0.25">
      <c r="A718" s="240">
        <v>200902</v>
      </c>
      <c r="B718" s="241">
        <v>2513.7399999999998</v>
      </c>
      <c r="C718" s="235">
        <v>2555.89</v>
      </c>
    </row>
    <row r="719" spans="1:3" ht="16.149999999999999" customHeight="1" x14ac:dyDescent="0.25">
      <c r="A719" s="238">
        <v>200903</v>
      </c>
      <c r="B719" s="239">
        <v>2477.21</v>
      </c>
      <c r="C719" s="236">
        <v>2561.21</v>
      </c>
    </row>
    <row r="720" spans="1:3" ht="16.149999999999999" customHeight="1" x14ac:dyDescent="0.25">
      <c r="A720" s="240">
        <v>200904</v>
      </c>
      <c r="B720" s="241">
        <v>2379.36</v>
      </c>
      <c r="C720" s="235">
        <v>2289.73</v>
      </c>
    </row>
    <row r="721" spans="1:3" ht="16.149999999999999" customHeight="1" x14ac:dyDescent="0.25">
      <c r="A721" s="238">
        <v>200905</v>
      </c>
      <c r="B721" s="239">
        <v>2229.9499999999998</v>
      </c>
      <c r="C721" s="236">
        <v>2140.66</v>
      </c>
    </row>
    <row r="722" spans="1:3" ht="16.149999999999999" customHeight="1" x14ac:dyDescent="0.25">
      <c r="A722" s="240">
        <v>200906</v>
      </c>
      <c r="B722" s="241">
        <v>2090.04</v>
      </c>
      <c r="C722" s="235">
        <v>2158.67</v>
      </c>
    </row>
    <row r="723" spans="1:3" ht="16.149999999999999" customHeight="1" x14ac:dyDescent="0.25">
      <c r="A723" s="238">
        <v>200907</v>
      </c>
      <c r="B723" s="239">
        <v>2052.6799999999998</v>
      </c>
      <c r="C723" s="236">
        <v>2043.37</v>
      </c>
    </row>
    <row r="724" spans="1:3" ht="16.149999999999999" customHeight="1" x14ac:dyDescent="0.25">
      <c r="A724" s="240">
        <v>200908</v>
      </c>
      <c r="B724" s="241">
        <v>2018.97</v>
      </c>
      <c r="C724" s="235">
        <v>2035</v>
      </c>
    </row>
    <row r="725" spans="1:3" ht="16.149999999999999" customHeight="1" x14ac:dyDescent="0.25">
      <c r="A725" s="238">
        <v>200909</v>
      </c>
      <c r="B725" s="239">
        <v>1980.77</v>
      </c>
      <c r="C725" s="236">
        <v>1922</v>
      </c>
    </row>
    <row r="726" spans="1:3" ht="16.149999999999999" customHeight="1" x14ac:dyDescent="0.25">
      <c r="A726" s="240">
        <v>200910</v>
      </c>
      <c r="B726" s="241">
        <v>1904.86</v>
      </c>
      <c r="C726" s="235">
        <v>1993.8</v>
      </c>
    </row>
    <row r="727" spans="1:3" ht="16.149999999999999" customHeight="1" x14ac:dyDescent="0.25">
      <c r="A727" s="238">
        <v>200911</v>
      </c>
      <c r="B727" s="239">
        <v>1973.57</v>
      </c>
      <c r="C727" s="236">
        <v>1997.47</v>
      </c>
    </row>
    <row r="728" spans="1:3" ht="16.149999999999999" customHeight="1" x14ac:dyDescent="0.25">
      <c r="A728" s="240">
        <v>200912</v>
      </c>
      <c r="B728" s="241">
        <v>2017.05</v>
      </c>
      <c r="C728" s="235">
        <v>2044.23</v>
      </c>
    </row>
    <row r="729" spans="1:3" ht="16.149999999999999" customHeight="1" x14ac:dyDescent="0.25">
      <c r="A729" s="238">
        <v>201001</v>
      </c>
      <c r="B729" s="239">
        <v>1978.19</v>
      </c>
      <c r="C729" s="236">
        <v>1982.29</v>
      </c>
    </row>
    <row r="730" spans="1:3" ht="16.149999999999999" customHeight="1" x14ac:dyDescent="0.25">
      <c r="A730" s="240">
        <v>201002</v>
      </c>
      <c r="B730" s="241">
        <v>1952.89</v>
      </c>
      <c r="C730" s="235">
        <v>1932.32</v>
      </c>
    </row>
    <row r="731" spans="1:3" ht="16.149999999999999" customHeight="1" x14ac:dyDescent="0.25">
      <c r="A731" s="238">
        <v>201003</v>
      </c>
      <c r="B731" s="239">
        <v>1909.1</v>
      </c>
      <c r="C731" s="236">
        <v>1928.59</v>
      </c>
    </row>
    <row r="732" spans="1:3" ht="16.149999999999999" customHeight="1" x14ac:dyDescent="0.25">
      <c r="A732" s="240">
        <v>201004</v>
      </c>
      <c r="B732" s="241">
        <v>1940.36</v>
      </c>
      <c r="C732" s="235">
        <v>1969.75</v>
      </c>
    </row>
    <row r="733" spans="1:3" ht="16.149999999999999" customHeight="1" x14ac:dyDescent="0.25">
      <c r="A733" s="238">
        <v>201005</v>
      </c>
      <c r="B733" s="239">
        <v>1984.36</v>
      </c>
      <c r="C733" s="236">
        <v>1971.55</v>
      </c>
    </row>
    <row r="734" spans="1:3" ht="16.149999999999999" customHeight="1" x14ac:dyDescent="0.25">
      <c r="A734" s="240">
        <v>201006</v>
      </c>
      <c r="B734" s="241">
        <v>1925.9</v>
      </c>
      <c r="C734" s="235">
        <v>1916.46</v>
      </c>
    </row>
    <row r="735" spans="1:3" ht="16.149999999999999" customHeight="1" x14ac:dyDescent="0.25">
      <c r="A735" s="238">
        <v>201007</v>
      </c>
      <c r="B735" s="239">
        <v>1874.52</v>
      </c>
      <c r="C735" s="236">
        <v>1842.79</v>
      </c>
    </row>
    <row r="736" spans="1:3" ht="16.149999999999999" customHeight="1" x14ac:dyDescent="0.25">
      <c r="A736" s="240">
        <v>201008</v>
      </c>
      <c r="B736" s="241">
        <v>1819.06</v>
      </c>
      <c r="C736" s="235">
        <v>1823.74</v>
      </c>
    </row>
    <row r="737" spans="1:3" ht="16.149999999999999" customHeight="1" x14ac:dyDescent="0.25">
      <c r="A737" s="238">
        <v>201009</v>
      </c>
      <c r="B737" s="239">
        <v>1805.6</v>
      </c>
      <c r="C737" s="236">
        <v>1799.89</v>
      </c>
    </row>
    <row r="738" spans="1:3" ht="16.149999999999999" customHeight="1" x14ac:dyDescent="0.25">
      <c r="A738" s="240">
        <v>201010</v>
      </c>
      <c r="B738" s="241">
        <v>1808.46</v>
      </c>
      <c r="C738" s="235">
        <v>1831.64</v>
      </c>
    </row>
    <row r="739" spans="1:3" ht="16.149999999999999" customHeight="1" x14ac:dyDescent="0.25">
      <c r="A739" s="238">
        <v>201011</v>
      </c>
      <c r="B739" s="239">
        <v>1863.67</v>
      </c>
      <c r="C739" s="236">
        <v>1916.96</v>
      </c>
    </row>
    <row r="740" spans="1:3" ht="16.149999999999999" customHeight="1" x14ac:dyDescent="0.25">
      <c r="A740" s="240">
        <v>201012</v>
      </c>
      <c r="B740" s="241">
        <v>1925.86</v>
      </c>
      <c r="C740" s="235">
        <v>1913.98</v>
      </c>
    </row>
    <row r="741" spans="1:3" ht="16.149999999999999" customHeight="1" x14ac:dyDescent="0.25">
      <c r="A741" s="238">
        <v>201101</v>
      </c>
      <c r="B741" s="239">
        <v>1866.64</v>
      </c>
      <c r="C741" s="236">
        <v>1857.98</v>
      </c>
    </row>
    <row r="742" spans="1:3" ht="16.149999999999999" customHeight="1" x14ac:dyDescent="0.25">
      <c r="A742" s="240">
        <v>201102</v>
      </c>
      <c r="B742" s="241">
        <v>1882.61</v>
      </c>
      <c r="C742" s="235">
        <v>1895.56</v>
      </c>
    </row>
    <row r="743" spans="1:3" ht="16.149999999999999" customHeight="1" x14ac:dyDescent="0.25">
      <c r="A743" s="238">
        <v>201103</v>
      </c>
      <c r="B743" s="239">
        <v>1884.38</v>
      </c>
      <c r="C743" s="236">
        <v>1879.47</v>
      </c>
    </row>
    <row r="744" spans="1:3" ht="16.149999999999999" customHeight="1" x14ac:dyDescent="0.25">
      <c r="A744" s="240">
        <v>201104</v>
      </c>
      <c r="B744" s="241">
        <v>1812.77</v>
      </c>
      <c r="C744" s="235">
        <v>1768.19</v>
      </c>
    </row>
    <row r="745" spans="1:3" ht="16.149999999999999" customHeight="1" x14ac:dyDescent="0.25">
      <c r="A745" s="238">
        <v>201105</v>
      </c>
      <c r="B745" s="239">
        <v>1801.65</v>
      </c>
      <c r="C745" s="236">
        <v>1817.34</v>
      </c>
    </row>
    <row r="746" spans="1:3" ht="16.149999999999999" customHeight="1" x14ac:dyDescent="0.25">
      <c r="A746" s="240">
        <v>201106</v>
      </c>
      <c r="B746" s="241">
        <v>1782.54</v>
      </c>
      <c r="C746" s="235">
        <v>1780.16</v>
      </c>
    </row>
    <row r="747" spans="1:3" ht="16.149999999999999" customHeight="1" x14ac:dyDescent="0.25">
      <c r="A747" s="238">
        <v>201107</v>
      </c>
      <c r="B747" s="239">
        <v>1761.75</v>
      </c>
      <c r="C747" s="236">
        <v>1777.82</v>
      </c>
    </row>
    <row r="748" spans="1:3" ht="16.149999999999999" customHeight="1" x14ac:dyDescent="0.25">
      <c r="A748" s="240">
        <v>201108</v>
      </c>
      <c r="B748" s="241">
        <v>1785.04</v>
      </c>
      <c r="C748" s="235">
        <v>1783.66</v>
      </c>
    </row>
    <row r="749" spans="1:3" ht="16.149999999999999" customHeight="1" x14ac:dyDescent="0.25">
      <c r="A749" s="238">
        <v>201109</v>
      </c>
      <c r="B749" s="239">
        <v>1836.15</v>
      </c>
      <c r="C749" s="236">
        <v>1915.1</v>
      </c>
    </row>
    <row r="750" spans="1:3" ht="16.149999999999999" customHeight="1" x14ac:dyDescent="0.25">
      <c r="A750" s="240">
        <v>201110</v>
      </c>
      <c r="B750" s="241">
        <v>1910.38</v>
      </c>
      <c r="C750" s="235">
        <v>1863.06</v>
      </c>
    </row>
    <row r="751" spans="1:3" ht="16.149999999999999" customHeight="1" x14ac:dyDescent="0.25">
      <c r="A751" s="238">
        <v>201111</v>
      </c>
      <c r="B751" s="239">
        <v>1918.21</v>
      </c>
      <c r="C751" s="236">
        <v>1967.18</v>
      </c>
    </row>
    <row r="752" spans="1:3" ht="16.149999999999999" customHeight="1" x14ac:dyDescent="0.25">
      <c r="A752" s="240">
        <v>201112</v>
      </c>
      <c r="B752" s="241">
        <v>1934.08</v>
      </c>
      <c r="C752" s="235">
        <v>1942.7</v>
      </c>
    </row>
    <row r="753" spans="1:3" ht="16.149999999999999" customHeight="1" x14ac:dyDescent="0.25">
      <c r="A753" s="238">
        <v>201201</v>
      </c>
      <c r="B753" s="239">
        <v>1852.12</v>
      </c>
      <c r="C753" s="236">
        <v>1815.08</v>
      </c>
    </row>
    <row r="754" spans="1:3" ht="16.149999999999999" customHeight="1" x14ac:dyDescent="0.25">
      <c r="A754" s="240">
        <v>201202</v>
      </c>
      <c r="B754" s="241">
        <v>1783.56</v>
      </c>
      <c r="C754" s="235">
        <v>1767.83</v>
      </c>
    </row>
    <row r="755" spans="1:3" ht="16.149999999999999" customHeight="1" x14ac:dyDescent="0.25">
      <c r="A755" s="238">
        <v>201203</v>
      </c>
      <c r="B755" s="239">
        <v>1766.34</v>
      </c>
      <c r="C755" s="236">
        <v>1792.07</v>
      </c>
    </row>
    <row r="756" spans="1:3" ht="16.149999999999999" customHeight="1" x14ac:dyDescent="0.25">
      <c r="A756" s="240">
        <v>201204</v>
      </c>
      <c r="B756" s="241">
        <v>1775.06</v>
      </c>
      <c r="C756" s="235">
        <v>1761.2</v>
      </c>
    </row>
    <row r="757" spans="1:3" ht="16.149999999999999" customHeight="1" x14ac:dyDescent="0.25">
      <c r="A757" s="238">
        <v>201205</v>
      </c>
      <c r="B757" s="239">
        <v>1793.28</v>
      </c>
      <c r="C757" s="236">
        <v>1827.83</v>
      </c>
    </row>
    <row r="758" spans="1:3" ht="16.149999999999999" customHeight="1" x14ac:dyDescent="0.25">
      <c r="A758" s="240">
        <v>201206</v>
      </c>
      <c r="B758" s="241">
        <v>1792.63</v>
      </c>
      <c r="C758" s="235">
        <v>1784.6</v>
      </c>
    </row>
    <row r="759" spans="1:3" ht="16.149999999999999" customHeight="1" x14ac:dyDescent="0.25">
      <c r="A759" s="238">
        <v>201207</v>
      </c>
      <c r="B759" s="239">
        <v>1784.43</v>
      </c>
      <c r="C759" s="236">
        <v>1789.02</v>
      </c>
    </row>
    <row r="760" spans="1:3" ht="16.149999999999999" customHeight="1" x14ac:dyDescent="0.25">
      <c r="A760" s="240">
        <v>201208</v>
      </c>
      <c r="B760" s="241">
        <v>1806.34</v>
      </c>
      <c r="C760" s="235">
        <v>1830.5</v>
      </c>
    </row>
    <row r="761" spans="1:3" ht="16.149999999999999" customHeight="1" x14ac:dyDescent="0.25">
      <c r="A761" s="238">
        <v>201209</v>
      </c>
      <c r="B761" s="239">
        <v>1803.18</v>
      </c>
      <c r="C761" s="236">
        <v>1800.52</v>
      </c>
    </row>
    <row r="762" spans="1:3" ht="16.149999999999999" customHeight="1" x14ac:dyDescent="0.25">
      <c r="A762" s="240">
        <v>201210</v>
      </c>
      <c r="B762" s="241">
        <v>1804.97</v>
      </c>
      <c r="C762" s="235">
        <v>1829.89</v>
      </c>
    </row>
    <row r="763" spans="1:3" ht="16.149999999999999" customHeight="1" x14ac:dyDescent="0.25">
      <c r="A763" s="238">
        <v>201211</v>
      </c>
      <c r="B763" s="239">
        <v>1820.29</v>
      </c>
      <c r="C763" s="236">
        <v>1817.93</v>
      </c>
    </row>
    <row r="764" spans="1:3" ht="16.149999999999999" customHeight="1" x14ac:dyDescent="0.25">
      <c r="A764" s="240">
        <v>201212</v>
      </c>
      <c r="B764" s="241">
        <v>1793.94</v>
      </c>
      <c r="C764" s="235">
        <v>1768.23</v>
      </c>
    </row>
    <row r="765" spans="1:3" ht="16.149999999999999" customHeight="1" x14ac:dyDescent="0.25">
      <c r="A765" s="238">
        <v>201301</v>
      </c>
      <c r="B765" s="239">
        <v>1770.01</v>
      </c>
      <c r="C765" s="236">
        <v>1773.24</v>
      </c>
    </row>
    <row r="766" spans="1:3" ht="16.149999999999999" customHeight="1" x14ac:dyDescent="0.25">
      <c r="A766" s="240">
        <v>201302</v>
      </c>
      <c r="B766" s="241">
        <v>1791.48</v>
      </c>
      <c r="C766" s="235">
        <v>1816.42</v>
      </c>
    </row>
    <row r="767" spans="1:3" ht="16.149999999999999" customHeight="1" x14ac:dyDescent="0.25">
      <c r="A767" s="238">
        <v>201303</v>
      </c>
      <c r="B767" s="239">
        <v>1809.89</v>
      </c>
      <c r="C767" s="236">
        <v>1832.2</v>
      </c>
    </row>
    <row r="768" spans="1:3" ht="16.149999999999999" customHeight="1" x14ac:dyDescent="0.25">
      <c r="A768" s="240">
        <v>201304</v>
      </c>
      <c r="B768" s="241">
        <v>1829.96</v>
      </c>
      <c r="C768" s="235">
        <v>1828.79</v>
      </c>
    </row>
    <row r="769" spans="1:3" ht="16.149999999999999" customHeight="1" x14ac:dyDescent="0.25">
      <c r="A769" s="238">
        <v>201305</v>
      </c>
      <c r="B769" s="239">
        <v>1850.12</v>
      </c>
      <c r="C769" s="236">
        <v>1891.48</v>
      </c>
    </row>
    <row r="770" spans="1:3" ht="16.149999999999999" customHeight="1" x14ac:dyDescent="0.25">
      <c r="A770" s="240">
        <v>201306</v>
      </c>
      <c r="B770" s="241">
        <v>1909.5</v>
      </c>
      <c r="C770" s="235">
        <v>1929</v>
      </c>
    </row>
    <row r="771" spans="1:3" ht="16.149999999999999" customHeight="1" x14ac:dyDescent="0.25">
      <c r="A771" s="238">
        <v>201307</v>
      </c>
      <c r="B771" s="239">
        <v>1900.59</v>
      </c>
      <c r="C771" s="236">
        <v>1890.33</v>
      </c>
    </row>
    <row r="772" spans="1:3" ht="16.149999999999999" customHeight="1" x14ac:dyDescent="0.25">
      <c r="A772" s="240">
        <v>201308</v>
      </c>
      <c r="B772" s="241">
        <v>1903.66</v>
      </c>
      <c r="C772" s="235">
        <v>1935.43</v>
      </c>
    </row>
    <row r="773" spans="1:3" ht="16.149999999999999" customHeight="1" x14ac:dyDescent="0.25">
      <c r="A773" s="238">
        <v>201309</v>
      </c>
      <c r="B773" s="239">
        <v>1919.4</v>
      </c>
      <c r="C773" s="236">
        <v>1914.65</v>
      </c>
    </row>
    <row r="774" spans="1:3" ht="16.149999999999999" customHeight="1" x14ac:dyDescent="0.25">
      <c r="A774" s="240">
        <v>201310</v>
      </c>
      <c r="B774" s="241">
        <v>1885.91</v>
      </c>
      <c r="C774" s="235">
        <v>1884.06</v>
      </c>
    </row>
    <row r="775" spans="1:3" ht="16.149999999999999" customHeight="1" x14ac:dyDescent="0.25">
      <c r="A775" s="238">
        <v>201311</v>
      </c>
      <c r="B775" s="239">
        <v>1922.14</v>
      </c>
      <c r="C775" s="236">
        <v>1931.88</v>
      </c>
    </row>
    <row r="776" spans="1:3" ht="16.149999999999999" customHeight="1" x14ac:dyDescent="0.25">
      <c r="A776" s="240">
        <v>201312</v>
      </c>
      <c r="B776" s="241">
        <v>1934.08</v>
      </c>
      <c r="C776" s="235">
        <v>1926.83</v>
      </c>
    </row>
    <row r="777" spans="1:3" ht="16.149999999999999" customHeight="1" x14ac:dyDescent="0.25">
      <c r="A777" s="238">
        <v>201401</v>
      </c>
      <c r="B777" s="239">
        <v>1960.41</v>
      </c>
      <c r="C777" s="236">
        <v>2008.26</v>
      </c>
    </row>
    <row r="778" spans="1:3" ht="16.149999999999999" customHeight="1" x14ac:dyDescent="0.25">
      <c r="A778" s="240">
        <v>201402</v>
      </c>
      <c r="B778" s="241">
        <v>2040.51</v>
      </c>
      <c r="C778" s="235">
        <v>2054.9</v>
      </c>
    </row>
    <row r="779" spans="1:3" ht="16.149999999999999" customHeight="1" x14ac:dyDescent="0.25">
      <c r="A779" s="238">
        <v>201403</v>
      </c>
      <c r="B779" s="239">
        <v>2022.19</v>
      </c>
      <c r="C779" s="236">
        <v>1965.32</v>
      </c>
    </row>
    <row r="780" spans="1:3" ht="16.149999999999999" customHeight="1" x14ac:dyDescent="0.25">
      <c r="A780" s="240">
        <v>201404</v>
      </c>
      <c r="B780" s="241">
        <v>1939.27</v>
      </c>
      <c r="C780" s="235">
        <v>1935.14</v>
      </c>
    </row>
    <row r="781" spans="1:3" ht="16.149999999999999" customHeight="1" x14ac:dyDescent="0.25">
      <c r="A781" s="238">
        <v>201405</v>
      </c>
      <c r="B781" s="239">
        <v>1915.46</v>
      </c>
      <c r="C781" s="236">
        <v>1900.64</v>
      </c>
    </row>
    <row r="782" spans="1:3" ht="16.149999999999999" customHeight="1" x14ac:dyDescent="0.25">
      <c r="A782" s="240">
        <v>201406</v>
      </c>
      <c r="B782" s="241">
        <v>1888.1</v>
      </c>
      <c r="C782" s="235">
        <v>1881.19</v>
      </c>
    </row>
    <row r="783" spans="1:3" ht="16.149999999999999" customHeight="1" x14ac:dyDescent="0.25">
      <c r="A783" s="238">
        <v>201407</v>
      </c>
      <c r="B783" s="239">
        <v>1858.4</v>
      </c>
      <c r="C783" s="236">
        <v>1872.43</v>
      </c>
    </row>
    <row r="784" spans="1:3" ht="16.149999999999999" customHeight="1" x14ac:dyDescent="0.25">
      <c r="A784" s="240">
        <v>201408</v>
      </c>
      <c r="B784" s="241">
        <v>1899.07</v>
      </c>
      <c r="C784" s="235">
        <v>1918.62</v>
      </c>
    </row>
    <row r="785" spans="1:3" ht="16.149999999999999" customHeight="1" x14ac:dyDescent="0.25">
      <c r="A785" s="238">
        <v>201409</v>
      </c>
      <c r="B785" s="239">
        <v>1971.34</v>
      </c>
      <c r="C785" s="236">
        <v>2028.48</v>
      </c>
    </row>
    <row r="786" spans="1:3" ht="16.149999999999999" customHeight="1" x14ac:dyDescent="0.25">
      <c r="A786" s="240">
        <v>201410</v>
      </c>
      <c r="B786" s="241">
        <v>2047.03</v>
      </c>
      <c r="C786" s="235">
        <v>2050.52</v>
      </c>
    </row>
    <row r="787" spans="1:3" ht="16.149999999999999" customHeight="1" x14ac:dyDescent="0.25">
      <c r="A787" s="238">
        <v>201411</v>
      </c>
      <c r="B787" s="239">
        <v>2127.25</v>
      </c>
      <c r="C787" s="236">
        <v>2206.19</v>
      </c>
    </row>
    <row r="788" spans="1:3" ht="16.149999999999999" customHeight="1" x14ac:dyDescent="0.25">
      <c r="A788" s="240">
        <v>201412</v>
      </c>
      <c r="B788" s="241">
        <v>2344.23</v>
      </c>
      <c r="C788" s="235">
        <v>2392.46</v>
      </c>
    </row>
    <row r="789" spans="1:3" ht="16.149999999999999" customHeight="1" x14ac:dyDescent="0.25">
      <c r="A789" s="238">
        <v>201501</v>
      </c>
      <c r="B789" s="239">
        <v>2397.69</v>
      </c>
      <c r="C789" s="236">
        <v>2441.1</v>
      </c>
    </row>
    <row r="790" spans="1:3" ht="16.149999999999999" customHeight="1" x14ac:dyDescent="0.25">
      <c r="A790" s="240">
        <v>201502</v>
      </c>
      <c r="B790" s="241">
        <v>2420.38</v>
      </c>
      <c r="C790" s="235">
        <v>2496.9899999999998</v>
      </c>
    </row>
    <row r="791" spans="1:3" ht="16.149999999999999" customHeight="1" x14ac:dyDescent="0.25">
      <c r="A791" s="238">
        <v>201503</v>
      </c>
      <c r="B791" s="239">
        <v>2586.58</v>
      </c>
      <c r="C791" s="236">
        <v>2576.0500000000002</v>
      </c>
    </row>
    <row r="792" spans="1:3" ht="16.149999999999999" customHeight="1" x14ac:dyDescent="0.25">
      <c r="A792" s="240">
        <v>201504</v>
      </c>
      <c r="B792" s="241">
        <v>2495.36</v>
      </c>
      <c r="C792" s="235">
        <v>2388.06</v>
      </c>
    </row>
    <row r="793" spans="1:3" ht="16.149999999999999" customHeight="1" x14ac:dyDescent="0.25">
      <c r="A793" s="238">
        <v>201505</v>
      </c>
      <c r="B793" s="239">
        <v>2439.09</v>
      </c>
      <c r="C793" s="236">
        <v>2533.79</v>
      </c>
    </row>
    <row r="794" spans="1:3" ht="16.149999999999999" customHeight="1" x14ac:dyDescent="0.25">
      <c r="A794" s="240">
        <v>201506</v>
      </c>
      <c r="B794" s="241">
        <v>2554.94</v>
      </c>
      <c r="C794" s="235">
        <v>2585.11</v>
      </c>
    </row>
    <row r="795" spans="1:3" ht="16.149999999999999" customHeight="1" x14ac:dyDescent="0.25">
      <c r="A795" s="238">
        <v>201507</v>
      </c>
      <c r="B795" s="239">
        <v>2731.9</v>
      </c>
      <c r="C795" s="236">
        <v>2866.04</v>
      </c>
    </row>
    <row r="796" spans="1:3" ht="16.149999999999999" customHeight="1" x14ac:dyDescent="0.25">
      <c r="A796" s="240">
        <v>201508</v>
      </c>
      <c r="B796" s="241">
        <v>3023.29</v>
      </c>
      <c r="C796" s="235">
        <v>3101.1</v>
      </c>
    </row>
    <row r="797" spans="1:3" ht="16.149999999999999" customHeight="1" x14ac:dyDescent="0.25">
      <c r="A797" s="238">
        <v>201509</v>
      </c>
      <c r="B797" s="239">
        <v>3073.12</v>
      </c>
      <c r="C797" s="236">
        <v>3121.94</v>
      </c>
    </row>
    <row r="798" spans="1:3" ht="16.149999999999999" customHeight="1" x14ac:dyDescent="0.25">
      <c r="A798" s="240">
        <v>201510</v>
      </c>
      <c r="B798" s="241">
        <v>2937.85</v>
      </c>
      <c r="C798" s="235">
        <v>2897.83</v>
      </c>
    </row>
    <row r="799" spans="1:3" ht="16.149999999999999" customHeight="1" x14ac:dyDescent="0.25">
      <c r="A799" s="238">
        <v>201511</v>
      </c>
      <c r="B799" s="239">
        <v>2996.67</v>
      </c>
      <c r="C799" s="236">
        <v>3101.1</v>
      </c>
    </row>
    <row r="800" spans="1:3" ht="16.149999999999999" customHeight="1" x14ac:dyDescent="0.25">
      <c r="A800" s="240">
        <v>201512</v>
      </c>
      <c r="B800" s="241">
        <v>3244.51</v>
      </c>
      <c r="C800" s="235">
        <v>3149.47</v>
      </c>
    </row>
    <row r="801" spans="1:4" ht="16.149999999999999" customHeight="1" x14ac:dyDescent="0.25">
      <c r="A801" s="238">
        <v>201601</v>
      </c>
      <c r="B801" s="239">
        <v>3284.03</v>
      </c>
      <c r="C801" s="236">
        <v>3287.31</v>
      </c>
    </row>
    <row r="802" spans="1:4" ht="16.149999999999999" customHeight="1" x14ac:dyDescent="0.25">
      <c r="A802" s="240">
        <v>201602</v>
      </c>
      <c r="B802" s="241">
        <v>3357.5</v>
      </c>
      <c r="C802" s="235">
        <v>3306</v>
      </c>
    </row>
    <row r="803" spans="1:4" ht="16.7" customHeight="1" x14ac:dyDescent="0.25">
      <c r="A803" s="242">
        <v>201603</v>
      </c>
      <c r="B803" s="243">
        <v>3145.26</v>
      </c>
      <c r="C803" s="237">
        <v>3022.35</v>
      </c>
    </row>
    <row r="804" spans="1:4" ht="16.7" customHeight="1" x14ac:dyDescent="0.25">
      <c r="A804" s="240">
        <v>201604</v>
      </c>
      <c r="B804" s="241">
        <v>2998.71</v>
      </c>
      <c r="C804" s="235">
        <v>2851.14</v>
      </c>
    </row>
    <row r="805" spans="1:4" ht="16.7" customHeight="1" x14ac:dyDescent="0.25">
      <c r="A805" s="242">
        <v>201605</v>
      </c>
      <c r="B805" s="243">
        <v>2988.38</v>
      </c>
      <c r="C805" s="237">
        <v>3069.17</v>
      </c>
    </row>
    <row r="806" spans="1:4" ht="16.7" customHeight="1" x14ac:dyDescent="0.25">
      <c r="A806" s="240">
        <v>201606</v>
      </c>
      <c r="B806" s="241">
        <v>2991.68</v>
      </c>
      <c r="C806" s="235">
        <v>2916.15</v>
      </c>
    </row>
    <row r="807" spans="1:4" ht="16.7" customHeight="1" x14ac:dyDescent="0.25">
      <c r="A807" s="242">
        <v>201607</v>
      </c>
      <c r="B807" s="243">
        <v>2963.99</v>
      </c>
      <c r="C807" s="237">
        <v>3081.75</v>
      </c>
    </row>
    <row r="808" spans="1:4" ht="16.7" customHeight="1" x14ac:dyDescent="0.25">
      <c r="A808" s="240">
        <v>201608</v>
      </c>
      <c r="B808" s="241">
        <v>2963.82</v>
      </c>
      <c r="C808" s="235">
        <v>2933.82</v>
      </c>
    </row>
    <row r="809" spans="1:4" ht="16.7" customHeight="1" x14ac:dyDescent="0.25">
      <c r="A809" s="242">
        <v>201609</v>
      </c>
      <c r="B809" s="243">
        <v>2921.15</v>
      </c>
      <c r="C809" s="237">
        <v>2879.95</v>
      </c>
    </row>
    <row r="810" spans="1:4" ht="16.7" customHeight="1" x14ac:dyDescent="0.25">
      <c r="A810" s="240">
        <v>201610</v>
      </c>
      <c r="B810" s="241">
        <v>2932.61</v>
      </c>
      <c r="C810" s="235">
        <v>2967.66</v>
      </c>
    </row>
    <row r="811" spans="1:4" ht="16.7" customHeight="1" x14ac:dyDescent="0.25">
      <c r="A811" s="242">
        <v>201611</v>
      </c>
      <c r="B811" s="243">
        <v>3106.4</v>
      </c>
      <c r="C811" s="237">
        <v>3165.09</v>
      </c>
    </row>
    <row r="812" spans="1:4" x14ac:dyDescent="0.25">
      <c r="A812" s="232" t="s">
        <v>110</v>
      </c>
    </row>
    <row r="813" spans="1:4" x14ac:dyDescent="0.25">
      <c r="A813" s="1003" t="s">
        <v>123</v>
      </c>
      <c r="B813" s="1003"/>
      <c r="C813" s="1003"/>
      <c r="D813" s="1003"/>
    </row>
    <row r="814" spans="1:4" x14ac:dyDescent="0.25">
      <c r="A814" s="1003" t="s">
        <v>110</v>
      </c>
      <c r="B814" s="1003"/>
      <c r="C814" s="1003"/>
      <c r="D814" s="1003"/>
    </row>
    <row r="815" spans="1:4" x14ac:dyDescent="0.25">
      <c r="A815" s="1003" t="s">
        <v>119</v>
      </c>
      <c r="B815" s="1003"/>
      <c r="C815" s="1003"/>
      <c r="D815" s="1003"/>
    </row>
    <row r="816" spans="1:4" x14ac:dyDescent="0.25">
      <c r="A816" s="232" t="s">
        <v>110</v>
      </c>
    </row>
  </sheetData>
  <mergeCells count="8">
    <mergeCell ref="A814:D814"/>
    <mergeCell ref="A815:D815"/>
    <mergeCell ref="A1:D1"/>
    <mergeCell ref="A2:D2"/>
    <mergeCell ref="A4:D4"/>
    <mergeCell ref="A5:D5"/>
    <mergeCell ref="A6:D6"/>
    <mergeCell ref="A813:D813"/>
  </mergeCells>
  <hyperlinks>
    <hyperlink ref="A813"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70C0"/>
  </sheetPr>
  <dimension ref="A1:C6571"/>
  <sheetViews>
    <sheetView topLeftCell="A229" workbookViewId="0">
      <selection activeCell="B232" sqref="B232"/>
    </sheetView>
  </sheetViews>
  <sheetFormatPr baseColWidth="10" defaultRowHeight="15.75" x14ac:dyDescent="0.25"/>
  <cols>
    <col min="1" max="2" width="18.5" style="223" customWidth="1"/>
    <col min="3" max="3" width="11" style="223"/>
    <col min="4" max="16384" width="11" style="313"/>
  </cols>
  <sheetData>
    <row r="1" spans="1:2" x14ac:dyDescent="0.25">
      <c r="A1" s="1007" t="s">
        <v>359</v>
      </c>
      <c r="B1" s="1007"/>
    </row>
    <row r="2" spans="1:2" x14ac:dyDescent="0.25">
      <c r="A2" s="1008" t="s">
        <v>184</v>
      </c>
      <c r="B2" s="1009"/>
    </row>
    <row r="5" spans="1:2" x14ac:dyDescent="0.25">
      <c r="A5" s="314" t="s">
        <v>185</v>
      </c>
      <c r="B5" s="314" t="s">
        <v>186</v>
      </c>
    </row>
    <row r="6" spans="1:2" x14ac:dyDescent="0.25">
      <c r="A6" s="442">
        <v>42705</v>
      </c>
      <c r="B6" s="443">
        <v>1.06273</v>
      </c>
    </row>
    <row r="7" spans="1:2" x14ac:dyDescent="0.25">
      <c r="A7" s="442">
        <v>42704</v>
      </c>
      <c r="B7" s="443">
        <v>1.0607899999999999</v>
      </c>
    </row>
    <row r="8" spans="1:2" x14ac:dyDescent="0.25">
      <c r="A8" s="442">
        <v>42703</v>
      </c>
      <c r="B8" s="443">
        <v>1.06179</v>
      </c>
    </row>
    <row r="9" spans="1:2" x14ac:dyDescent="0.25">
      <c r="A9" s="442">
        <v>42702</v>
      </c>
      <c r="B9" s="443">
        <v>1.0588599999999999</v>
      </c>
    </row>
    <row r="10" spans="1:2" x14ac:dyDescent="0.25">
      <c r="A10" s="442">
        <v>42701</v>
      </c>
      <c r="B10" s="443">
        <v>1.0588599999999999</v>
      </c>
    </row>
    <row r="11" spans="1:2" x14ac:dyDescent="0.25">
      <c r="A11" s="442">
        <v>42700</v>
      </c>
      <c r="B11" s="443">
        <v>1.0581499999999999</v>
      </c>
    </row>
    <row r="12" spans="1:2" x14ac:dyDescent="0.25">
      <c r="A12" s="442">
        <v>42699</v>
      </c>
      <c r="B12" s="443">
        <v>1.0550999999999999</v>
      </c>
    </row>
    <row r="13" spans="1:2" x14ac:dyDescent="0.25">
      <c r="A13" s="442">
        <v>42698</v>
      </c>
      <c r="B13" s="443">
        <v>1.06013</v>
      </c>
    </row>
    <row r="14" spans="1:2" x14ac:dyDescent="0.25">
      <c r="A14" s="442">
        <v>42697</v>
      </c>
      <c r="B14" s="443">
        <v>1.06257</v>
      </c>
    </row>
    <row r="15" spans="1:2" x14ac:dyDescent="0.25">
      <c r="A15" s="442">
        <v>42696</v>
      </c>
      <c r="B15" s="443">
        <v>1.06107</v>
      </c>
    </row>
    <row r="16" spans="1:2" x14ac:dyDescent="0.25">
      <c r="A16" s="442">
        <v>42695</v>
      </c>
      <c r="B16" s="443">
        <v>1.0586800000000001</v>
      </c>
    </row>
    <row r="17" spans="1:2" x14ac:dyDescent="0.25">
      <c r="A17" s="442">
        <v>42694</v>
      </c>
      <c r="B17" s="443">
        <v>1.0587</v>
      </c>
    </row>
    <row r="18" spans="1:2" x14ac:dyDescent="0.25">
      <c r="A18" s="442">
        <v>42693</v>
      </c>
      <c r="B18" s="443">
        <v>1.0605100000000001</v>
      </c>
    </row>
    <row r="19" spans="1:2" x14ac:dyDescent="0.25">
      <c r="A19" s="442">
        <v>42692</v>
      </c>
      <c r="B19" s="443">
        <v>1.0691299999999999</v>
      </c>
    </row>
    <row r="20" spans="1:2" x14ac:dyDescent="0.25">
      <c r="A20" s="442">
        <v>42691</v>
      </c>
      <c r="B20" s="443">
        <v>1.0716399999999999</v>
      </c>
    </row>
    <row r="21" spans="1:2" x14ac:dyDescent="0.25">
      <c r="A21" s="442">
        <v>42690</v>
      </c>
      <c r="B21" s="443">
        <v>1.0751599999999999</v>
      </c>
    </row>
    <row r="22" spans="1:2" x14ac:dyDescent="0.25">
      <c r="A22" s="442">
        <v>42689</v>
      </c>
      <c r="B22" s="443">
        <v>1.0774300000000001</v>
      </c>
    </row>
    <row r="23" spans="1:2" x14ac:dyDescent="0.25">
      <c r="A23" s="442">
        <v>42688</v>
      </c>
      <c r="B23" s="443">
        <v>1.0851599999999999</v>
      </c>
    </row>
    <row r="24" spans="1:2" x14ac:dyDescent="0.25">
      <c r="A24" s="442">
        <v>42687</v>
      </c>
      <c r="B24" s="443">
        <v>1.08517</v>
      </c>
    </row>
    <row r="25" spans="1:2" x14ac:dyDescent="0.25">
      <c r="A25" s="442">
        <v>42686</v>
      </c>
      <c r="B25" s="443">
        <v>1.08813</v>
      </c>
    </row>
    <row r="26" spans="1:2" x14ac:dyDescent="0.25">
      <c r="A26" s="442">
        <v>42685</v>
      </c>
      <c r="B26" s="443">
        <v>1.091</v>
      </c>
    </row>
    <row r="27" spans="1:2" x14ac:dyDescent="0.25">
      <c r="A27" s="442">
        <v>42684</v>
      </c>
      <c r="B27" s="443">
        <v>1.1057999999999999</v>
      </c>
    </row>
    <row r="28" spans="1:2" x14ac:dyDescent="0.25">
      <c r="A28" s="442">
        <v>42683</v>
      </c>
      <c r="B28" s="443">
        <v>1.10402</v>
      </c>
    </row>
    <row r="29" spans="1:2" x14ac:dyDescent="0.25">
      <c r="A29" s="442">
        <v>42682</v>
      </c>
      <c r="B29" s="443">
        <v>1.1066499999999999</v>
      </c>
    </row>
    <row r="30" spans="1:2" x14ac:dyDescent="0.25">
      <c r="A30" s="442">
        <v>42681</v>
      </c>
      <c r="B30" s="443">
        <v>1.1135200000000001</v>
      </c>
    </row>
    <row r="31" spans="1:2" x14ac:dyDescent="0.25">
      <c r="A31" s="442">
        <v>42680</v>
      </c>
      <c r="B31" s="443">
        <v>1.1135200000000001</v>
      </c>
    </row>
    <row r="32" spans="1:2" x14ac:dyDescent="0.25">
      <c r="A32" s="442">
        <v>42679</v>
      </c>
      <c r="B32" s="443">
        <v>1.1104400000000001</v>
      </c>
    </row>
    <row r="33" spans="1:2" x14ac:dyDescent="0.25">
      <c r="A33" s="442">
        <v>42678</v>
      </c>
      <c r="B33" s="443">
        <v>1.1098699999999999</v>
      </c>
    </row>
    <row r="34" spans="1:2" x14ac:dyDescent="0.25">
      <c r="A34" s="442">
        <v>42677</v>
      </c>
      <c r="B34" s="443">
        <v>1.1080000000000001</v>
      </c>
    </row>
    <row r="35" spans="1:2" x14ac:dyDescent="0.25">
      <c r="A35" s="442">
        <v>42676</v>
      </c>
      <c r="B35" s="443">
        <v>1.10019</v>
      </c>
    </row>
    <row r="36" spans="1:2" x14ac:dyDescent="0.25">
      <c r="A36" s="442">
        <v>42675</v>
      </c>
      <c r="B36" s="443">
        <v>1.0963400000000001</v>
      </c>
    </row>
    <row r="37" spans="1:2" x14ac:dyDescent="0.25">
      <c r="A37" s="442">
        <v>42674</v>
      </c>
      <c r="B37" s="443">
        <v>1.0983499999999999</v>
      </c>
    </row>
    <row r="38" spans="1:2" x14ac:dyDescent="0.25">
      <c r="A38" s="442">
        <v>42673</v>
      </c>
      <c r="B38" s="443">
        <v>1.0983499999999999</v>
      </c>
    </row>
    <row r="39" spans="1:2" x14ac:dyDescent="0.25">
      <c r="A39" s="442">
        <v>42672</v>
      </c>
      <c r="B39" s="443">
        <v>1.09226</v>
      </c>
    </row>
    <row r="40" spans="1:2" x14ac:dyDescent="0.25">
      <c r="A40" s="442">
        <v>42671</v>
      </c>
      <c r="B40" s="443">
        <v>1.0907199999999999</v>
      </c>
    </row>
    <row r="41" spans="1:2" x14ac:dyDescent="0.25">
      <c r="A41" s="442">
        <v>42670</v>
      </c>
      <c r="B41" s="443">
        <v>1.0903799999999999</v>
      </c>
    </row>
    <row r="42" spans="1:2" x14ac:dyDescent="0.25">
      <c r="A42" s="442">
        <v>42669</v>
      </c>
      <c r="B42" s="443">
        <v>1.0878300000000001</v>
      </c>
    </row>
    <row r="43" spans="1:2" x14ac:dyDescent="0.25">
      <c r="A43" s="442">
        <v>42668</v>
      </c>
      <c r="B43" s="443">
        <v>1.0879300000000001</v>
      </c>
    </row>
    <row r="44" spans="1:2" x14ac:dyDescent="0.25">
      <c r="A44" s="442">
        <v>42667</v>
      </c>
      <c r="B44" s="443">
        <v>1.08789</v>
      </c>
    </row>
    <row r="45" spans="1:2" x14ac:dyDescent="0.25">
      <c r="A45" s="442">
        <v>42666</v>
      </c>
      <c r="B45" s="443">
        <v>1.08789</v>
      </c>
    </row>
    <row r="46" spans="1:2" x14ac:dyDescent="0.25">
      <c r="A46" s="442">
        <v>42665</v>
      </c>
      <c r="B46" s="443">
        <v>1.08934</v>
      </c>
    </row>
    <row r="47" spans="1:2" x14ac:dyDescent="0.25">
      <c r="A47" s="442">
        <v>42664</v>
      </c>
      <c r="B47" s="443">
        <v>1.0959000000000001</v>
      </c>
    </row>
    <row r="48" spans="1:2" x14ac:dyDescent="0.25">
      <c r="A48" s="442">
        <v>42663</v>
      </c>
      <c r="B48" s="443">
        <v>1.0978000000000001</v>
      </c>
    </row>
    <row r="49" spans="1:2" x14ac:dyDescent="0.25">
      <c r="A49" s="442">
        <v>42662</v>
      </c>
      <c r="B49" s="443">
        <v>1.1001799999999999</v>
      </c>
    </row>
    <row r="50" spans="1:2" x14ac:dyDescent="0.25">
      <c r="A50" s="442">
        <v>42661</v>
      </c>
      <c r="B50" s="443">
        <v>1.09863</v>
      </c>
    </row>
    <row r="51" spans="1:2" x14ac:dyDescent="0.25">
      <c r="A51" s="442">
        <v>42660</v>
      </c>
      <c r="B51" s="443">
        <v>1.0968800000000001</v>
      </c>
    </row>
    <row r="52" spans="1:2" x14ac:dyDescent="0.25">
      <c r="A52" s="442">
        <v>42659</v>
      </c>
      <c r="B52" s="443">
        <v>1.0968800000000001</v>
      </c>
    </row>
    <row r="53" spans="1:2" x14ac:dyDescent="0.25">
      <c r="A53" s="442">
        <v>42658</v>
      </c>
      <c r="B53" s="443">
        <v>1.10185</v>
      </c>
    </row>
    <row r="54" spans="1:2" x14ac:dyDescent="0.25">
      <c r="A54" s="442">
        <v>42657</v>
      </c>
      <c r="B54" s="443">
        <v>1.1024</v>
      </c>
    </row>
    <row r="55" spans="1:2" x14ac:dyDescent="0.25">
      <c r="A55" s="442">
        <v>42656</v>
      </c>
      <c r="B55" s="443">
        <v>1.1033599999999999</v>
      </c>
    </row>
    <row r="56" spans="1:2" x14ac:dyDescent="0.25">
      <c r="A56" s="442">
        <v>42655</v>
      </c>
      <c r="B56" s="443">
        <v>1.11005</v>
      </c>
    </row>
    <row r="57" spans="1:2" x14ac:dyDescent="0.25">
      <c r="A57" s="442">
        <v>42654</v>
      </c>
      <c r="B57" s="443">
        <v>1.1169800000000001</v>
      </c>
    </row>
    <row r="58" spans="1:2" x14ac:dyDescent="0.25">
      <c r="A58" s="442">
        <v>42653</v>
      </c>
      <c r="B58" s="443">
        <v>1.1197699999999999</v>
      </c>
    </row>
    <row r="59" spans="1:2" x14ac:dyDescent="0.25">
      <c r="A59" s="442">
        <v>42652</v>
      </c>
      <c r="B59" s="443">
        <v>1.1197699999999999</v>
      </c>
    </row>
    <row r="60" spans="1:2" x14ac:dyDescent="0.25">
      <c r="A60" s="442">
        <v>42651</v>
      </c>
      <c r="B60" s="443">
        <v>1.1145099999999999</v>
      </c>
    </row>
    <row r="61" spans="1:2" x14ac:dyDescent="0.25">
      <c r="A61" s="442">
        <v>42650</v>
      </c>
      <c r="B61" s="443">
        <v>1.1184799999999999</v>
      </c>
    </row>
    <row r="62" spans="1:2" x14ac:dyDescent="0.25">
      <c r="A62" s="442">
        <v>42649</v>
      </c>
      <c r="B62" s="443">
        <v>1.1212299999999999</v>
      </c>
    </row>
    <row r="63" spans="1:2" x14ac:dyDescent="0.25">
      <c r="A63" s="442">
        <v>42648</v>
      </c>
      <c r="B63" s="443">
        <v>1.1188</v>
      </c>
    </row>
    <row r="64" spans="1:2" x14ac:dyDescent="0.25">
      <c r="A64" s="442">
        <v>42647</v>
      </c>
      <c r="B64" s="443">
        <v>1.1227</v>
      </c>
    </row>
    <row r="65" spans="1:2" x14ac:dyDescent="0.25">
      <c r="A65" s="442">
        <v>42646</v>
      </c>
      <c r="B65" s="443">
        <v>1.1237299999999999</v>
      </c>
    </row>
    <row r="66" spans="1:2" x14ac:dyDescent="0.25">
      <c r="A66" s="442">
        <v>42645</v>
      </c>
      <c r="B66" s="443">
        <v>1.1237299999999999</v>
      </c>
    </row>
    <row r="67" spans="1:2" x14ac:dyDescent="0.25">
      <c r="A67" s="442">
        <v>42644</v>
      </c>
      <c r="B67" s="443">
        <v>1.1210500000000001</v>
      </c>
    </row>
    <row r="68" spans="1:2" x14ac:dyDescent="0.25">
      <c r="A68" s="442">
        <v>42643</v>
      </c>
      <c r="B68" s="443">
        <v>1.12218</v>
      </c>
    </row>
    <row r="69" spans="1:2" x14ac:dyDescent="0.25">
      <c r="A69" s="442">
        <v>42642</v>
      </c>
      <c r="B69" s="443">
        <v>1.1209800000000001</v>
      </c>
    </row>
    <row r="70" spans="1:2" x14ac:dyDescent="0.25">
      <c r="A70" s="442">
        <v>42641</v>
      </c>
      <c r="B70" s="443">
        <v>1.12331</v>
      </c>
    </row>
    <row r="71" spans="1:2" x14ac:dyDescent="0.25">
      <c r="A71" s="442">
        <v>42640</v>
      </c>
      <c r="B71" s="443">
        <v>1.12429</v>
      </c>
    </row>
    <row r="72" spans="1:2" x14ac:dyDescent="0.25">
      <c r="A72" s="442">
        <v>42639</v>
      </c>
      <c r="B72" s="443">
        <v>1.1221399999999999</v>
      </c>
    </row>
    <row r="73" spans="1:2" x14ac:dyDescent="0.25">
      <c r="A73" s="442">
        <v>42638</v>
      </c>
      <c r="B73" s="443">
        <v>1.1221399999999999</v>
      </c>
    </row>
    <row r="74" spans="1:2" x14ac:dyDescent="0.25">
      <c r="A74" s="442">
        <v>42637</v>
      </c>
      <c r="B74" s="443">
        <v>1.1212500000000001</v>
      </c>
    </row>
    <row r="75" spans="1:2" x14ac:dyDescent="0.25">
      <c r="A75" s="442">
        <v>42636</v>
      </c>
      <c r="B75" s="443">
        <v>1.1214599999999999</v>
      </c>
    </row>
    <row r="76" spans="1:2" x14ac:dyDescent="0.25">
      <c r="A76" s="442">
        <v>42635</v>
      </c>
      <c r="B76" s="443">
        <v>1.1151899999999999</v>
      </c>
    </row>
    <row r="77" spans="1:2" x14ac:dyDescent="0.25">
      <c r="A77" s="442">
        <v>42634</v>
      </c>
      <c r="B77" s="443">
        <v>1.11744</v>
      </c>
    </row>
    <row r="78" spans="1:2" x14ac:dyDescent="0.25">
      <c r="A78" s="442">
        <v>42633</v>
      </c>
      <c r="B78" s="443">
        <v>1.1167</v>
      </c>
    </row>
    <row r="79" spans="1:2" x14ac:dyDescent="0.25">
      <c r="A79" s="442">
        <v>42632</v>
      </c>
      <c r="B79" s="443">
        <v>1.1153900000000001</v>
      </c>
    </row>
    <row r="80" spans="1:2" x14ac:dyDescent="0.25">
      <c r="A80" s="442">
        <v>42631</v>
      </c>
      <c r="B80" s="443">
        <v>1.1153900000000001</v>
      </c>
    </row>
    <row r="81" spans="1:2" x14ac:dyDescent="0.25">
      <c r="A81" s="442">
        <v>42630</v>
      </c>
      <c r="B81" s="443">
        <v>1.1210599999999999</v>
      </c>
    </row>
    <row r="82" spans="1:2" x14ac:dyDescent="0.25">
      <c r="A82" s="442">
        <v>42629</v>
      </c>
      <c r="B82" s="443">
        <v>1.1242300000000001</v>
      </c>
    </row>
    <row r="83" spans="1:2" x14ac:dyDescent="0.25">
      <c r="A83" s="442">
        <v>42628</v>
      </c>
      <c r="B83" s="443">
        <v>1.1230500000000001</v>
      </c>
    </row>
    <row r="84" spans="1:2" x14ac:dyDescent="0.25">
      <c r="A84" s="442">
        <v>42627</v>
      </c>
      <c r="B84" s="443">
        <v>1.12307</v>
      </c>
    </row>
    <row r="85" spans="1:2" x14ac:dyDescent="0.25">
      <c r="A85" s="442">
        <v>42626</v>
      </c>
      <c r="B85" s="443">
        <v>1.1235599999999999</v>
      </c>
    </row>
    <row r="86" spans="1:2" x14ac:dyDescent="0.25">
      <c r="A86" s="442">
        <v>42625</v>
      </c>
      <c r="B86" s="443">
        <v>1.1228400000000001</v>
      </c>
    </row>
    <row r="87" spans="1:2" x14ac:dyDescent="0.25">
      <c r="A87" s="442">
        <v>42624</v>
      </c>
      <c r="B87" s="443">
        <v>1.1228400000000001</v>
      </c>
    </row>
    <row r="88" spans="1:2" x14ac:dyDescent="0.25">
      <c r="A88" s="442">
        <v>42623</v>
      </c>
      <c r="B88" s="443">
        <v>1.1252800000000001</v>
      </c>
    </row>
    <row r="89" spans="1:2" x14ac:dyDescent="0.25">
      <c r="A89" s="442">
        <v>42622</v>
      </c>
      <c r="B89" s="443">
        <v>1.1261000000000001</v>
      </c>
    </row>
    <row r="90" spans="1:2" x14ac:dyDescent="0.25">
      <c r="A90" s="442">
        <v>42621</v>
      </c>
      <c r="B90" s="443">
        <v>1.1245000000000001</v>
      </c>
    </row>
    <row r="91" spans="1:2" x14ac:dyDescent="0.25">
      <c r="A91" s="442">
        <v>42620</v>
      </c>
      <c r="B91" s="443">
        <v>1.1180600000000001</v>
      </c>
    </row>
    <row r="92" spans="1:2" x14ac:dyDescent="0.25">
      <c r="A92" s="442">
        <v>42619</v>
      </c>
      <c r="B92" s="443">
        <v>1.11591</v>
      </c>
    </row>
    <row r="93" spans="1:2" x14ac:dyDescent="0.25">
      <c r="A93" s="442">
        <v>42618</v>
      </c>
      <c r="B93" s="443">
        <v>1.1152</v>
      </c>
    </row>
    <row r="94" spans="1:2" x14ac:dyDescent="0.25">
      <c r="A94" s="442">
        <v>42617</v>
      </c>
      <c r="B94" s="443">
        <v>1.1152</v>
      </c>
    </row>
    <row r="95" spans="1:2" x14ac:dyDescent="0.25">
      <c r="A95" s="442">
        <v>42616</v>
      </c>
      <c r="B95" s="443">
        <v>1.1184799999999999</v>
      </c>
    </row>
    <row r="96" spans="1:2" x14ac:dyDescent="0.25">
      <c r="A96" s="442">
        <v>42615</v>
      </c>
      <c r="B96" s="443">
        <v>1.11625</v>
      </c>
    </row>
    <row r="97" spans="1:2" x14ac:dyDescent="0.25">
      <c r="A97" s="442">
        <v>42614</v>
      </c>
      <c r="B97" s="443">
        <v>1.1146499999999999</v>
      </c>
    </row>
    <row r="98" spans="1:2" x14ac:dyDescent="0.25">
      <c r="A98" s="442">
        <v>42613</v>
      </c>
      <c r="B98" s="443">
        <v>1.11643</v>
      </c>
    </row>
    <row r="99" spans="1:2" x14ac:dyDescent="0.25">
      <c r="A99" s="442">
        <v>42612</v>
      </c>
      <c r="B99" s="443">
        <v>1.11866</v>
      </c>
    </row>
    <row r="100" spans="1:2" x14ac:dyDescent="0.25">
      <c r="A100" s="442">
        <v>42611</v>
      </c>
      <c r="B100" s="443">
        <v>1.1192</v>
      </c>
    </row>
    <row r="101" spans="1:2" x14ac:dyDescent="0.25">
      <c r="A101" s="442">
        <v>42610</v>
      </c>
      <c r="B101" s="443">
        <v>1.1192</v>
      </c>
    </row>
    <row r="102" spans="1:2" x14ac:dyDescent="0.25">
      <c r="A102" s="442">
        <v>42609</v>
      </c>
      <c r="B102" s="443">
        <v>1.1271599999999999</v>
      </c>
    </row>
    <row r="103" spans="1:2" x14ac:dyDescent="0.25">
      <c r="A103" s="442">
        <v>42608</v>
      </c>
      <c r="B103" s="443">
        <v>1.1276999999999999</v>
      </c>
    </row>
    <row r="104" spans="1:2" x14ac:dyDescent="0.25">
      <c r="A104" s="442">
        <v>42607</v>
      </c>
      <c r="B104" s="443">
        <v>1.12815</v>
      </c>
    </row>
    <row r="105" spans="1:2" x14ac:dyDescent="0.25">
      <c r="A105" s="442">
        <v>42606</v>
      </c>
      <c r="B105" s="443">
        <v>1.1325799999999999</v>
      </c>
    </row>
    <row r="106" spans="1:2" x14ac:dyDescent="0.25">
      <c r="A106" s="442">
        <v>42605</v>
      </c>
      <c r="B106" s="443">
        <v>1.13012</v>
      </c>
    </row>
    <row r="107" spans="1:2" x14ac:dyDescent="0.25">
      <c r="A107" s="442">
        <v>42604</v>
      </c>
      <c r="B107" s="443">
        <v>1.1320300000000001</v>
      </c>
    </row>
    <row r="108" spans="1:2" x14ac:dyDescent="0.25">
      <c r="A108" s="442">
        <v>42603</v>
      </c>
      <c r="B108" s="443">
        <v>1.1320300000000001</v>
      </c>
    </row>
    <row r="109" spans="1:2" x14ac:dyDescent="0.25">
      <c r="A109" s="442">
        <v>42602</v>
      </c>
      <c r="B109" s="443">
        <v>1.1329100000000001</v>
      </c>
    </row>
    <row r="110" spans="1:2" x14ac:dyDescent="0.25">
      <c r="A110" s="442">
        <v>42601</v>
      </c>
      <c r="B110" s="443">
        <v>1.1317999999999999</v>
      </c>
    </row>
    <row r="111" spans="1:2" x14ac:dyDescent="0.25">
      <c r="A111" s="442">
        <v>42600</v>
      </c>
      <c r="B111" s="443">
        <v>1.12727</v>
      </c>
    </row>
    <row r="112" spans="1:2" x14ac:dyDescent="0.25">
      <c r="A112" s="442">
        <v>42599</v>
      </c>
      <c r="B112" s="443">
        <v>1.1238600000000001</v>
      </c>
    </row>
    <row r="113" spans="1:2" x14ac:dyDescent="0.25">
      <c r="A113" s="442">
        <v>42598</v>
      </c>
      <c r="B113" s="443">
        <v>1.1171800000000001</v>
      </c>
    </row>
    <row r="114" spans="1:2" x14ac:dyDescent="0.25">
      <c r="A114" s="442">
        <v>42597</v>
      </c>
      <c r="B114" s="443">
        <v>1.11571</v>
      </c>
    </row>
    <row r="115" spans="1:2" x14ac:dyDescent="0.25">
      <c r="A115" s="442">
        <v>42596</v>
      </c>
      <c r="B115" s="443">
        <v>1.11571</v>
      </c>
    </row>
    <row r="116" spans="1:2" x14ac:dyDescent="0.25">
      <c r="A116" s="442">
        <v>42595</v>
      </c>
      <c r="B116" s="443">
        <v>1.11537</v>
      </c>
    </row>
    <row r="117" spans="1:2" x14ac:dyDescent="0.25">
      <c r="A117" s="442">
        <v>42594</v>
      </c>
      <c r="B117" s="443">
        <v>1.11616</v>
      </c>
    </row>
    <row r="118" spans="1:2" x14ac:dyDescent="0.25">
      <c r="A118" s="442">
        <v>42593</v>
      </c>
      <c r="B118" s="443">
        <v>1.11565</v>
      </c>
    </row>
    <row r="119" spans="1:2" x14ac:dyDescent="0.25">
      <c r="A119" s="442">
        <v>42592</v>
      </c>
      <c r="B119" s="443">
        <v>1.10904</v>
      </c>
    </row>
    <row r="120" spans="1:2" x14ac:dyDescent="0.25">
      <c r="A120" s="442">
        <v>42591</v>
      </c>
      <c r="B120" s="443">
        <v>1.1086199999999999</v>
      </c>
    </row>
    <row r="121" spans="1:2" x14ac:dyDescent="0.25">
      <c r="A121" s="442">
        <v>42590</v>
      </c>
      <c r="B121" s="443">
        <v>1.10832</v>
      </c>
    </row>
    <row r="122" spans="1:2" x14ac:dyDescent="0.25">
      <c r="A122" s="442">
        <v>42589</v>
      </c>
      <c r="B122" s="443">
        <v>1.10832</v>
      </c>
    </row>
    <row r="123" spans="1:2" x14ac:dyDescent="0.25">
      <c r="A123" s="442">
        <v>42588</v>
      </c>
      <c r="B123" s="443">
        <v>1.11175</v>
      </c>
    </row>
    <row r="124" spans="1:2" x14ac:dyDescent="0.25">
      <c r="A124" s="442">
        <v>42587</v>
      </c>
      <c r="B124" s="443">
        <v>1.11385</v>
      </c>
    </row>
    <row r="125" spans="1:2" x14ac:dyDescent="0.25">
      <c r="A125" s="442">
        <v>42586</v>
      </c>
      <c r="B125" s="443">
        <v>1.1193299999999999</v>
      </c>
    </row>
    <row r="126" spans="1:2" x14ac:dyDescent="0.25">
      <c r="A126" s="442">
        <v>42585</v>
      </c>
      <c r="B126" s="443">
        <v>1.11938</v>
      </c>
    </row>
    <row r="127" spans="1:2" x14ac:dyDescent="0.25">
      <c r="A127" s="442">
        <v>42584</v>
      </c>
      <c r="B127" s="443">
        <v>1.1168800000000001</v>
      </c>
    </row>
    <row r="128" spans="1:2" x14ac:dyDescent="0.25">
      <c r="A128" s="442">
        <v>42583</v>
      </c>
      <c r="B128" s="443">
        <v>1.11696</v>
      </c>
    </row>
    <row r="129" spans="1:2" x14ac:dyDescent="0.25">
      <c r="A129" s="442">
        <v>42582</v>
      </c>
      <c r="B129" s="443">
        <v>1.11696</v>
      </c>
    </row>
    <row r="130" spans="1:2" x14ac:dyDescent="0.25">
      <c r="A130" s="442">
        <v>42581</v>
      </c>
      <c r="B130" s="443">
        <v>1.11165</v>
      </c>
    </row>
    <row r="131" spans="1:2" x14ac:dyDescent="0.25">
      <c r="A131" s="442">
        <v>42580</v>
      </c>
      <c r="B131" s="443">
        <v>1.1079399999999999</v>
      </c>
    </row>
    <row r="132" spans="1:2" x14ac:dyDescent="0.25">
      <c r="A132" s="442">
        <v>42579</v>
      </c>
      <c r="B132" s="443">
        <v>1.09981</v>
      </c>
    </row>
    <row r="133" spans="1:2" x14ac:dyDescent="0.25">
      <c r="A133" s="442">
        <v>42578</v>
      </c>
      <c r="B133" s="443">
        <v>1.09945</v>
      </c>
    </row>
    <row r="134" spans="1:2" x14ac:dyDescent="0.25">
      <c r="A134" s="442">
        <v>42577</v>
      </c>
      <c r="B134" s="443">
        <v>1.0976600000000001</v>
      </c>
    </row>
    <row r="135" spans="1:2" x14ac:dyDescent="0.25">
      <c r="A135" s="442">
        <v>42576</v>
      </c>
      <c r="B135" s="443">
        <v>1.09714</v>
      </c>
    </row>
    <row r="136" spans="1:2" x14ac:dyDescent="0.25">
      <c r="A136" s="442">
        <v>42575</v>
      </c>
      <c r="B136" s="443">
        <v>1.09714</v>
      </c>
    </row>
    <row r="137" spans="1:2" x14ac:dyDescent="0.25">
      <c r="A137" s="442">
        <v>42574</v>
      </c>
      <c r="B137" s="443">
        <v>1.1008899999999999</v>
      </c>
    </row>
    <row r="138" spans="1:2" x14ac:dyDescent="0.25">
      <c r="A138" s="442">
        <v>42573</v>
      </c>
      <c r="B138" s="443">
        <v>1.10189</v>
      </c>
    </row>
    <row r="139" spans="1:2" x14ac:dyDescent="0.25">
      <c r="A139" s="442">
        <v>42572</v>
      </c>
      <c r="B139" s="443">
        <v>1.1008100000000001</v>
      </c>
    </row>
    <row r="140" spans="1:2" x14ac:dyDescent="0.25">
      <c r="A140" s="442">
        <v>42571</v>
      </c>
      <c r="B140" s="443">
        <v>1.1049</v>
      </c>
    </row>
    <row r="141" spans="1:2" x14ac:dyDescent="0.25">
      <c r="A141" s="442">
        <v>42570</v>
      </c>
      <c r="B141" s="443">
        <v>1.1060700000000001</v>
      </c>
    </row>
    <row r="142" spans="1:2" x14ac:dyDescent="0.25">
      <c r="A142" s="442">
        <v>42569</v>
      </c>
      <c r="B142" s="443">
        <v>1.10303</v>
      </c>
    </row>
    <row r="143" spans="1:2" x14ac:dyDescent="0.25">
      <c r="A143" s="442">
        <v>42568</v>
      </c>
      <c r="B143" s="443">
        <v>1.10303</v>
      </c>
    </row>
    <row r="144" spans="1:2" x14ac:dyDescent="0.25">
      <c r="A144" s="442">
        <v>42567</v>
      </c>
      <c r="B144" s="443">
        <v>1.1105400000000001</v>
      </c>
    </row>
    <row r="145" spans="1:2" x14ac:dyDescent="0.25">
      <c r="A145" s="442">
        <v>42566</v>
      </c>
      <c r="B145" s="443">
        <v>1.11103</v>
      </c>
    </row>
    <row r="146" spans="1:2" x14ac:dyDescent="0.25">
      <c r="A146" s="442">
        <v>42565</v>
      </c>
      <c r="B146" s="443">
        <v>1.1075999999999999</v>
      </c>
    </row>
    <row r="147" spans="1:2" x14ac:dyDescent="0.25">
      <c r="A147" s="442">
        <v>42564</v>
      </c>
      <c r="B147" s="443">
        <v>1.1079300000000001</v>
      </c>
    </row>
    <row r="148" spans="1:2" x14ac:dyDescent="0.25">
      <c r="A148" s="442">
        <v>42563</v>
      </c>
      <c r="B148" s="443">
        <v>1.1046499999999999</v>
      </c>
    </row>
    <row r="149" spans="1:2" x14ac:dyDescent="0.25">
      <c r="A149" s="442">
        <v>42562</v>
      </c>
      <c r="B149" s="443">
        <v>1.10459</v>
      </c>
    </row>
    <row r="150" spans="1:2" x14ac:dyDescent="0.25">
      <c r="A150" s="442">
        <v>42561</v>
      </c>
      <c r="B150" s="443">
        <v>1.10459</v>
      </c>
    </row>
    <row r="151" spans="1:2" x14ac:dyDescent="0.25">
      <c r="A151" s="442">
        <v>42560</v>
      </c>
      <c r="B151" s="443">
        <v>1.10623</v>
      </c>
    </row>
    <row r="152" spans="1:2" x14ac:dyDescent="0.25">
      <c r="A152" s="442">
        <v>42559</v>
      </c>
      <c r="B152" s="443">
        <v>1.10802</v>
      </c>
    </row>
    <row r="153" spans="1:2" x14ac:dyDescent="0.25">
      <c r="A153" s="442">
        <v>42558</v>
      </c>
      <c r="B153" s="443">
        <v>1.10667</v>
      </c>
    </row>
    <row r="154" spans="1:2" x14ac:dyDescent="0.25">
      <c r="A154" s="442">
        <v>42557</v>
      </c>
      <c r="B154" s="443">
        <v>1.11256</v>
      </c>
    </row>
    <row r="155" spans="1:2" x14ac:dyDescent="0.25">
      <c r="A155" s="442">
        <v>42556</v>
      </c>
      <c r="B155" s="443">
        <v>1.11361</v>
      </c>
    </row>
    <row r="156" spans="1:2" x14ac:dyDescent="0.25">
      <c r="A156" s="442">
        <v>42555</v>
      </c>
      <c r="B156" s="443">
        <v>1.1128400000000001</v>
      </c>
    </row>
    <row r="157" spans="1:2" x14ac:dyDescent="0.25">
      <c r="A157" s="442">
        <v>42554</v>
      </c>
      <c r="B157" s="443">
        <v>1.1128400000000001</v>
      </c>
    </row>
    <row r="158" spans="1:2" x14ac:dyDescent="0.25">
      <c r="A158" s="442">
        <v>42553</v>
      </c>
      <c r="B158" s="443">
        <v>1.1115299999999999</v>
      </c>
    </row>
    <row r="159" spans="1:2" x14ac:dyDescent="0.25">
      <c r="A159" s="442">
        <v>42552</v>
      </c>
      <c r="B159" s="443">
        <v>1.1103799999999999</v>
      </c>
    </row>
    <row r="160" spans="1:2" x14ac:dyDescent="0.25">
      <c r="A160" s="442">
        <v>42551</v>
      </c>
      <c r="B160" s="443">
        <v>1.10825</v>
      </c>
    </row>
    <row r="161" spans="1:2" x14ac:dyDescent="0.25">
      <c r="A161" s="442">
        <v>42550</v>
      </c>
      <c r="B161" s="443">
        <v>1.10534</v>
      </c>
    </row>
    <row r="162" spans="1:2" x14ac:dyDescent="0.25">
      <c r="A162" s="442">
        <v>42549</v>
      </c>
      <c r="B162" s="443">
        <v>1.10209</v>
      </c>
    </row>
    <row r="163" spans="1:2" x14ac:dyDescent="0.25">
      <c r="A163" s="442">
        <v>42548</v>
      </c>
      <c r="B163" s="443">
        <v>1.1098600000000001</v>
      </c>
    </row>
    <row r="164" spans="1:2" x14ac:dyDescent="0.25">
      <c r="A164" s="442">
        <v>42547</v>
      </c>
      <c r="B164" s="443">
        <v>1.1098600000000001</v>
      </c>
    </row>
    <row r="165" spans="1:2" x14ac:dyDescent="0.25">
      <c r="A165" s="442">
        <v>42546</v>
      </c>
      <c r="B165" s="443">
        <v>1.11395</v>
      </c>
    </row>
    <row r="166" spans="1:2" x14ac:dyDescent="0.25">
      <c r="A166" s="442">
        <v>42545</v>
      </c>
      <c r="B166" s="443">
        <v>1.13531</v>
      </c>
    </row>
    <row r="167" spans="1:2" x14ac:dyDescent="0.25">
      <c r="A167" s="442">
        <v>42544</v>
      </c>
      <c r="B167" s="443">
        <v>1.12768</v>
      </c>
    </row>
    <row r="168" spans="1:2" x14ac:dyDescent="0.25">
      <c r="A168" s="442">
        <v>42543</v>
      </c>
      <c r="B168" s="443">
        <v>1.13056</v>
      </c>
    </row>
    <row r="169" spans="1:2" x14ac:dyDescent="0.25">
      <c r="A169" s="442">
        <v>42542</v>
      </c>
      <c r="B169" s="443">
        <v>1.1335999999999999</v>
      </c>
    </row>
    <row r="170" spans="1:2" x14ac:dyDescent="0.25">
      <c r="A170" s="442">
        <v>42541</v>
      </c>
      <c r="B170" s="443">
        <v>1.1272200000000001</v>
      </c>
    </row>
    <row r="171" spans="1:2" x14ac:dyDescent="0.25">
      <c r="A171" s="442">
        <v>42540</v>
      </c>
      <c r="B171" s="443">
        <v>1.1272200000000001</v>
      </c>
    </row>
    <row r="172" spans="1:2" x14ac:dyDescent="0.25">
      <c r="A172" s="442">
        <v>42539</v>
      </c>
      <c r="B172" s="443">
        <v>1.12568</v>
      </c>
    </row>
    <row r="173" spans="1:2" x14ac:dyDescent="0.25">
      <c r="A173" s="442">
        <v>42538</v>
      </c>
      <c r="B173" s="443">
        <v>1.1233900000000001</v>
      </c>
    </row>
    <row r="174" spans="1:2" x14ac:dyDescent="0.25">
      <c r="A174" s="442">
        <v>42537</v>
      </c>
      <c r="B174" s="443">
        <v>1.12239</v>
      </c>
    </row>
    <row r="175" spans="1:2" x14ac:dyDescent="0.25">
      <c r="A175" s="442">
        <v>42536</v>
      </c>
      <c r="B175" s="443">
        <v>1.1248</v>
      </c>
    </row>
    <row r="176" spans="1:2" x14ac:dyDescent="0.25">
      <c r="A176" s="442">
        <v>42535</v>
      </c>
      <c r="B176" s="443">
        <v>1.12646</v>
      </c>
    </row>
    <row r="177" spans="1:2" x14ac:dyDescent="0.25">
      <c r="A177" s="442">
        <v>42534</v>
      </c>
      <c r="B177" s="443">
        <v>1.12493</v>
      </c>
    </row>
    <row r="178" spans="1:2" x14ac:dyDescent="0.25">
      <c r="A178" s="442">
        <v>42533</v>
      </c>
      <c r="B178" s="443">
        <v>1.12493</v>
      </c>
    </row>
    <row r="179" spans="1:2" x14ac:dyDescent="0.25">
      <c r="A179" s="442">
        <v>42532</v>
      </c>
      <c r="B179" s="443">
        <v>1.1293200000000001</v>
      </c>
    </row>
    <row r="180" spans="1:2" x14ac:dyDescent="0.25">
      <c r="A180" s="442">
        <v>42531</v>
      </c>
      <c r="B180" s="443">
        <v>1.1364000000000001</v>
      </c>
    </row>
    <row r="181" spans="1:2" x14ac:dyDescent="0.25">
      <c r="A181" s="442">
        <v>42530</v>
      </c>
      <c r="B181" s="443">
        <v>1.13774</v>
      </c>
    </row>
    <row r="182" spans="1:2" x14ac:dyDescent="0.25">
      <c r="A182" s="442">
        <v>42529</v>
      </c>
      <c r="B182" s="443">
        <v>1.1357299999999999</v>
      </c>
    </row>
    <row r="183" spans="1:2" x14ac:dyDescent="0.25">
      <c r="A183" s="442">
        <v>42528</v>
      </c>
      <c r="B183" s="443">
        <v>1.13524</v>
      </c>
    </row>
    <row r="184" spans="1:2" x14ac:dyDescent="0.25">
      <c r="A184" s="442">
        <v>42527</v>
      </c>
      <c r="B184" s="443">
        <v>1.1365099999999999</v>
      </c>
    </row>
    <row r="185" spans="1:2" x14ac:dyDescent="0.25">
      <c r="A185" s="442">
        <v>42526</v>
      </c>
      <c r="B185" s="443">
        <v>1.1365099999999999</v>
      </c>
    </row>
    <row r="186" spans="1:2" x14ac:dyDescent="0.25">
      <c r="A186" s="442">
        <v>42525</v>
      </c>
      <c r="B186" s="443">
        <v>1.12144</v>
      </c>
    </row>
    <row r="187" spans="1:2" x14ac:dyDescent="0.25">
      <c r="A187" s="442">
        <v>42524</v>
      </c>
      <c r="B187" s="443">
        <v>1.1184099999999999</v>
      </c>
    </row>
    <row r="188" spans="1:2" x14ac:dyDescent="0.25">
      <c r="A188" s="442">
        <v>42523</v>
      </c>
      <c r="B188" s="443">
        <v>1.11503</v>
      </c>
    </row>
    <row r="189" spans="1:2" x14ac:dyDescent="0.25">
      <c r="A189" s="442">
        <v>42522</v>
      </c>
      <c r="B189" s="443">
        <v>1.11412</v>
      </c>
    </row>
    <row r="190" spans="1:2" x14ac:dyDescent="0.25">
      <c r="A190" s="442">
        <v>42521</v>
      </c>
      <c r="B190" s="443">
        <v>1.11232</v>
      </c>
    </row>
    <row r="191" spans="1:2" x14ac:dyDescent="0.25">
      <c r="A191" s="442">
        <v>42520</v>
      </c>
      <c r="B191" s="443">
        <v>1.11107</v>
      </c>
    </row>
    <row r="192" spans="1:2" x14ac:dyDescent="0.25">
      <c r="A192" s="442">
        <v>42519</v>
      </c>
      <c r="B192" s="443">
        <v>1.11107</v>
      </c>
    </row>
    <row r="193" spans="1:2" x14ac:dyDescent="0.25">
      <c r="A193" s="442">
        <v>42518</v>
      </c>
      <c r="B193" s="443">
        <v>1.1166</v>
      </c>
    </row>
    <row r="194" spans="1:2" x14ac:dyDescent="0.25">
      <c r="A194" s="442">
        <v>42517</v>
      </c>
      <c r="B194" s="443">
        <v>1.11775</v>
      </c>
    </row>
    <row r="195" spans="1:2" x14ac:dyDescent="0.25">
      <c r="A195" s="442">
        <v>42516</v>
      </c>
      <c r="B195" s="443">
        <v>1.1147800000000001</v>
      </c>
    </row>
    <row r="196" spans="1:2" x14ac:dyDescent="0.25">
      <c r="A196" s="442">
        <v>42515</v>
      </c>
      <c r="B196" s="443">
        <v>1.1182300000000001</v>
      </c>
    </row>
    <row r="197" spans="1:2" x14ac:dyDescent="0.25">
      <c r="A197" s="442">
        <v>42514</v>
      </c>
      <c r="B197" s="443">
        <v>1.12164</v>
      </c>
    </row>
    <row r="198" spans="1:2" x14ac:dyDescent="0.25">
      <c r="A198" s="442">
        <v>42513</v>
      </c>
      <c r="B198" s="443">
        <v>1.12201</v>
      </c>
    </row>
    <row r="199" spans="1:2" x14ac:dyDescent="0.25">
      <c r="A199" s="442">
        <v>42512</v>
      </c>
      <c r="B199" s="443">
        <v>1.12201</v>
      </c>
    </row>
    <row r="200" spans="1:2" x14ac:dyDescent="0.25">
      <c r="A200" s="442">
        <v>42511</v>
      </c>
      <c r="B200" s="443">
        <v>1.1211199999999999</v>
      </c>
    </row>
    <row r="201" spans="1:2" x14ac:dyDescent="0.25">
      <c r="A201" s="442">
        <v>42510</v>
      </c>
      <c r="B201" s="443">
        <v>1.12117</v>
      </c>
    </row>
    <row r="202" spans="1:2" x14ac:dyDescent="0.25">
      <c r="A202" s="442">
        <v>42509</v>
      </c>
      <c r="B202" s="443">
        <v>1.12781</v>
      </c>
    </row>
    <row r="203" spans="1:2" x14ac:dyDescent="0.25">
      <c r="A203" s="442">
        <v>42508</v>
      </c>
      <c r="B203" s="443">
        <v>1.13215</v>
      </c>
    </row>
    <row r="204" spans="1:2" x14ac:dyDescent="0.25">
      <c r="A204" s="442">
        <v>42507</v>
      </c>
      <c r="B204" s="443">
        <v>1.1317200000000001</v>
      </c>
    </row>
    <row r="205" spans="1:2" x14ac:dyDescent="0.25">
      <c r="A205" s="442">
        <v>42506</v>
      </c>
      <c r="B205" s="443">
        <v>1.1303099999999999</v>
      </c>
    </row>
    <row r="206" spans="1:2" x14ac:dyDescent="0.25">
      <c r="A206" s="442">
        <v>42505</v>
      </c>
      <c r="B206" s="443">
        <v>1.1303099999999999</v>
      </c>
    </row>
    <row r="207" spans="1:2" x14ac:dyDescent="0.25">
      <c r="A207" s="442">
        <v>42504</v>
      </c>
      <c r="B207" s="443">
        <v>1.1341300000000001</v>
      </c>
    </row>
    <row r="208" spans="1:2" x14ac:dyDescent="0.25">
      <c r="A208" s="442">
        <v>42503</v>
      </c>
      <c r="B208" s="443">
        <v>1.14055</v>
      </c>
    </row>
    <row r="209" spans="1:2" x14ac:dyDescent="0.25">
      <c r="A209" s="442">
        <v>42502</v>
      </c>
      <c r="B209" s="443">
        <v>1.13992</v>
      </c>
    </row>
    <row r="210" spans="1:2" x14ac:dyDescent="0.25">
      <c r="A210" s="442">
        <v>42501</v>
      </c>
      <c r="B210" s="443">
        <v>1.1380399999999999</v>
      </c>
    </row>
    <row r="211" spans="1:2" x14ac:dyDescent="0.25">
      <c r="A211" s="442">
        <v>42500</v>
      </c>
      <c r="B211" s="443">
        <v>1.1393800000000001</v>
      </c>
    </row>
    <row r="212" spans="1:2" x14ac:dyDescent="0.25">
      <c r="A212" s="442">
        <v>42499</v>
      </c>
      <c r="B212" s="443">
        <v>1.14028</v>
      </c>
    </row>
    <row r="213" spans="1:2" x14ac:dyDescent="0.25">
      <c r="A213" s="442">
        <v>42498</v>
      </c>
      <c r="B213" s="443">
        <v>1.14028</v>
      </c>
    </row>
    <row r="214" spans="1:2" x14ac:dyDescent="0.25">
      <c r="A214" s="442">
        <v>42497</v>
      </c>
      <c r="B214" s="443">
        <v>1.14113</v>
      </c>
    </row>
    <row r="215" spans="1:2" x14ac:dyDescent="0.25">
      <c r="A215" s="442">
        <v>42496</v>
      </c>
      <c r="B215" s="443">
        <v>1.14479</v>
      </c>
    </row>
    <row r="216" spans="1:2" x14ac:dyDescent="0.25">
      <c r="A216" s="442">
        <v>42495</v>
      </c>
      <c r="B216" s="443">
        <v>1.14913</v>
      </c>
    </row>
    <row r="217" spans="1:2" x14ac:dyDescent="0.25">
      <c r="A217" s="442">
        <v>42494</v>
      </c>
      <c r="B217" s="443">
        <v>1.1541399999999999</v>
      </c>
    </row>
    <row r="218" spans="1:2" x14ac:dyDescent="0.25">
      <c r="A218" s="442">
        <v>42493</v>
      </c>
      <c r="B218" s="443">
        <v>1.1484399999999999</v>
      </c>
    </row>
    <row r="219" spans="1:2" x14ac:dyDescent="0.25">
      <c r="A219" s="442">
        <v>42492</v>
      </c>
      <c r="B219" s="443">
        <v>1.14438</v>
      </c>
    </row>
    <row r="220" spans="1:2" x14ac:dyDescent="0.25">
      <c r="A220" s="442">
        <v>42491</v>
      </c>
      <c r="B220" s="443">
        <v>1.14438</v>
      </c>
    </row>
    <row r="221" spans="1:2" x14ac:dyDescent="0.25">
      <c r="A221" s="442">
        <v>42490</v>
      </c>
      <c r="B221" s="443">
        <v>1.14012</v>
      </c>
    </row>
    <row r="222" spans="1:2" x14ac:dyDescent="0.25">
      <c r="A222" s="442">
        <v>42489</v>
      </c>
      <c r="B222" s="443">
        <v>1.1335999999999999</v>
      </c>
    </row>
    <row r="223" spans="1:2" x14ac:dyDescent="0.25">
      <c r="A223" s="442">
        <v>42488</v>
      </c>
      <c r="B223" s="443">
        <v>1.1309800000000001</v>
      </c>
    </row>
    <row r="224" spans="1:2" x14ac:dyDescent="0.25">
      <c r="A224" s="442">
        <v>42487</v>
      </c>
      <c r="B224" s="443">
        <v>1.12825</v>
      </c>
    </row>
    <row r="225" spans="1:2" x14ac:dyDescent="0.25">
      <c r="A225" s="442">
        <v>42486</v>
      </c>
      <c r="B225" s="443">
        <v>1.1249800000000001</v>
      </c>
    </row>
    <row r="226" spans="1:2" x14ac:dyDescent="0.25">
      <c r="A226" s="442">
        <v>42485</v>
      </c>
      <c r="B226" s="443">
        <v>1.12195</v>
      </c>
    </row>
    <row r="227" spans="1:2" x14ac:dyDescent="0.25">
      <c r="A227" s="442">
        <v>42484</v>
      </c>
      <c r="B227" s="443">
        <v>1.12195</v>
      </c>
    </row>
    <row r="228" spans="1:2" x14ac:dyDescent="0.25">
      <c r="A228" s="442">
        <v>42483</v>
      </c>
      <c r="B228" s="443">
        <v>1.1269499999999999</v>
      </c>
    </row>
    <row r="229" spans="1:2" x14ac:dyDescent="0.25">
      <c r="A229" s="442">
        <v>42482</v>
      </c>
      <c r="B229" s="443">
        <v>1.1301399999999999</v>
      </c>
    </row>
    <row r="230" spans="1:2" x14ac:dyDescent="0.25">
      <c r="A230" s="442">
        <v>42481</v>
      </c>
      <c r="B230" s="443">
        <v>1.13486</v>
      </c>
    </row>
    <row r="231" spans="1:2" x14ac:dyDescent="0.25">
      <c r="A231" s="442">
        <v>42480</v>
      </c>
      <c r="B231" s="443">
        <v>1.13392</v>
      </c>
    </row>
    <row r="232" spans="1:2" x14ac:dyDescent="0.25">
      <c r="A232" s="442">
        <v>42479</v>
      </c>
      <c r="B232" s="443">
        <v>1.13012</v>
      </c>
    </row>
    <row r="233" spans="1:2" x14ac:dyDescent="0.25">
      <c r="A233" s="442">
        <v>42478</v>
      </c>
      <c r="B233" s="443">
        <v>1.12785</v>
      </c>
    </row>
    <row r="234" spans="1:2" x14ac:dyDescent="0.25">
      <c r="A234" s="442">
        <v>42477</v>
      </c>
      <c r="B234" s="443">
        <v>1.12785</v>
      </c>
    </row>
    <row r="235" spans="1:2" x14ac:dyDescent="0.25">
      <c r="A235" s="442">
        <v>42476</v>
      </c>
      <c r="B235" s="443">
        <v>1.1273</v>
      </c>
    </row>
    <row r="236" spans="1:2" x14ac:dyDescent="0.25">
      <c r="A236" s="442">
        <v>42475</v>
      </c>
      <c r="B236" s="443">
        <v>1.1264400000000001</v>
      </c>
    </row>
    <row r="237" spans="1:2" x14ac:dyDescent="0.25">
      <c r="A237" s="442">
        <v>42474</v>
      </c>
      <c r="B237" s="443">
        <v>1.1331100000000001</v>
      </c>
    </row>
    <row r="238" spans="1:2" x14ac:dyDescent="0.25">
      <c r="A238" s="442">
        <v>42473</v>
      </c>
      <c r="B238" s="443">
        <v>1.14028</v>
      </c>
    </row>
    <row r="239" spans="1:2" x14ac:dyDescent="0.25">
      <c r="A239" s="442">
        <v>42472</v>
      </c>
      <c r="B239" s="443">
        <v>1.14069</v>
      </c>
    </row>
    <row r="240" spans="1:2" x14ac:dyDescent="0.25">
      <c r="A240" s="442">
        <v>42471</v>
      </c>
      <c r="B240" s="443">
        <v>1.1392899999999999</v>
      </c>
    </row>
    <row r="241" spans="1:2" x14ac:dyDescent="0.25">
      <c r="A241" s="442">
        <v>42470</v>
      </c>
      <c r="B241" s="443">
        <v>1.1392899999999999</v>
      </c>
    </row>
    <row r="242" spans="1:2" x14ac:dyDescent="0.25">
      <c r="A242" s="442">
        <v>42469</v>
      </c>
      <c r="B242" s="443">
        <v>1.1378900000000001</v>
      </c>
    </row>
    <row r="243" spans="1:2" x14ac:dyDescent="0.25">
      <c r="A243" s="442">
        <v>42468</v>
      </c>
      <c r="B243" s="443">
        <v>1.1389400000000001</v>
      </c>
    </row>
    <row r="244" spans="1:2" x14ac:dyDescent="0.25">
      <c r="A244" s="442">
        <v>42467</v>
      </c>
      <c r="B244" s="443">
        <v>1.13767</v>
      </c>
    </row>
    <row r="245" spans="1:2" x14ac:dyDescent="0.25">
      <c r="A245" s="442">
        <v>42466</v>
      </c>
      <c r="B245" s="443">
        <v>1.13802</v>
      </c>
    </row>
    <row r="246" spans="1:2" x14ac:dyDescent="0.25">
      <c r="A246" s="442">
        <v>42465</v>
      </c>
      <c r="B246" s="443">
        <v>1.1388400000000001</v>
      </c>
    </row>
    <row r="247" spans="1:2" x14ac:dyDescent="0.25">
      <c r="A247" s="442">
        <v>42464</v>
      </c>
      <c r="B247" s="443">
        <v>1.1386700000000001</v>
      </c>
    </row>
    <row r="248" spans="1:2" x14ac:dyDescent="0.25">
      <c r="A248" s="442">
        <v>42463</v>
      </c>
      <c r="B248" s="443">
        <v>1.1386700000000001</v>
      </c>
    </row>
    <row r="249" spans="1:2" x14ac:dyDescent="0.25">
      <c r="A249" s="442">
        <v>42462</v>
      </c>
      <c r="B249" s="443">
        <v>1.13853</v>
      </c>
    </row>
    <row r="250" spans="1:2" x14ac:dyDescent="0.25">
      <c r="A250" s="442">
        <v>42461</v>
      </c>
      <c r="B250" s="443">
        <v>1.1355299999999999</v>
      </c>
    </row>
    <row r="251" spans="1:2" x14ac:dyDescent="0.25">
      <c r="A251" s="442">
        <v>42460</v>
      </c>
      <c r="B251" s="443">
        <v>1.13123</v>
      </c>
    </row>
    <row r="252" spans="1:2" x14ac:dyDescent="0.25">
      <c r="A252" s="442">
        <v>42459</v>
      </c>
      <c r="B252" s="443">
        <v>1.1211500000000001</v>
      </c>
    </row>
    <row r="253" spans="1:2" x14ac:dyDescent="0.25">
      <c r="A253" s="442">
        <v>42458</v>
      </c>
      <c r="B253" s="443">
        <v>1.11755</v>
      </c>
    </row>
    <row r="254" spans="1:2" x14ac:dyDescent="0.25">
      <c r="A254" s="442">
        <v>42457</v>
      </c>
      <c r="B254" s="443">
        <v>1.1162300000000001</v>
      </c>
    </row>
    <row r="255" spans="1:2" x14ac:dyDescent="0.25">
      <c r="A255" s="442">
        <v>42456</v>
      </c>
      <c r="B255" s="443">
        <v>1.1162300000000001</v>
      </c>
    </row>
    <row r="256" spans="1:2" x14ac:dyDescent="0.25">
      <c r="A256" s="442">
        <v>42455</v>
      </c>
      <c r="B256" s="443">
        <v>1.1165099999999999</v>
      </c>
    </row>
    <row r="257" spans="1:2" x14ac:dyDescent="0.25">
      <c r="A257" s="442">
        <v>42454</v>
      </c>
      <c r="B257" s="443">
        <v>1.1170500000000001</v>
      </c>
    </row>
    <row r="258" spans="1:2" x14ac:dyDescent="0.25">
      <c r="A258" s="442">
        <v>42453</v>
      </c>
      <c r="B258" s="443">
        <v>1.11947</v>
      </c>
    </row>
    <row r="259" spans="1:2" x14ac:dyDescent="0.25">
      <c r="A259" s="442">
        <v>42452</v>
      </c>
      <c r="B259" s="443">
        <v>1.1229199999999999</v>
      </c>
    </row>
    <row r="260" spans="1:2" x14ac:dyDescent="0.25">
      <c r="A260" s="442">
        <v>42451</v>
      </c>
      <c r="B260" s="443">
        <v>1.1263099999999999</v>
      </c>
    </row>
    <row r="261" spans="1:2" x14ac:dyDescent="0.25">
      <c r="A261" s="442">
        <v>42450</v>
      </c>
      <c r="B261" s="443">
        <v>1.1268199999999999</v>
      </c>
    </row>
    <row r="262" spans="1:2" x14ac:dyDescent="0.25">
      <c r="A262" s="442">
        <v>42449</v>
      </c>
      <c r="B262" s="443">
        <v>1.1268199999999999</v>
      </c>
    </row>
    <row r="263" spans="1:2" x14ac:dyDescent="0.25">
      <c r="A263" s="442">
        <v>42448</v>
      </c>
      <c r="B263" s="443">
        <v>1.12941</v>
      </c>
    </row>
    <row r="264" spans="1:2" x14ac:dyDescent="0.25">
      <c r="A264" s="442">
        <v>42447</v>
      </c>
      <c r="B264" s="443">
        <v>1.1269199999999999</v>
      </c>
    </row>
    <row r="265" spans="1:2" x14ac:dyDescent="0.25">
      <c r="A265" s="442">
        <v>42446</v>
      </c>
      <c r="B265" s="443">
        <v>1.11052</v>
      </c>
    </row>
    <row r="266" spans="1:2" x14ac:dyDescent="0.25">
      <c r="A266" s="442">
        <v>42445</v>
      </c>
      <c r="B266" s="443">
        <v>1.1103099999999999</v>
      </c>
    </row>
    <row r="267" spans="1:2" x14ac:dyDescent="0.25">
      <c r="A267" s="442">
        <v>42444</v>
      </c>
      <c r="B267" s="443">
        <v>1.11297</v>
      </c>
    </row>
    <row r="268" spans="1:2" x14ac:dyDescent="0.25">
      <c r="A268" s="442">
        <v>42443</v>
      </c>
      <c r="B268" s="443">
        <v>1.11459</v>
      </c>
    </row>
    <row r="269" spans="1:2" x14ac:dyDescent="0.25">
      <c r="A269" s="442">
        <v>42442</v>
      </c>
      <c r="B269" s="443">
        <v>1.1146</v>
      </c>
    </row>
    <row r="270" spans="1:2" x14ac:dyDescent="0.25">
      <c r="A270" s="442">
        <v>42441</v>
      </c>
      <c r="B270" s="443">
        <v>1.1152299999999999</v>
      </c>
    </row>
    <row r="271" spans="1:2" x14ac:dyDescent="0.25">
      <c r="A271" s="442">
        <v>42440</v>
      </c>
      <c r="B271" s="443">
        <v>1.1024</v>
      </c>
    </row>
    <row r="272" spans="1:2" x14ac:dyDescent="0.25">
      <c r="A272" s="442">
        <v>42439</v>
      </c>
      <c r="B272" s="443">
        <v>1.09867</v>
      </c>
    </row>
    <row r="273" spans="1:2" x14ac:dyDescent="0.25">
      <c r="A273" s="442">
        <v>42438</v>
      </c>
      <c r="B273" s="443">
        <v>1.1019600000000001</v>
      </c>
    </row>
    <row r="274" spans="1:2" x14ac:dyDescent="0.25">
      <c r="A274" s="442">
        <v>42437</v>
      </c>
      <c r="B274" s="443">
        <v>1.0982499999999999</v>
      </c>
    </row>
    <row r="275" spans="1:2" x14ac:dyDescent="0.25">
      <c r="A275" s="442">
        <v>42436</v>
      </c>
      <c r="B275" s="443">
        <v>1.10005</v>
      </c>
    </row>
    <row r="276" spans="1:2" x14ac:dyDescent="0.25">
      <c r="A276" s="442">
        <v>42435</v>
      </c>
      <c r="B276" s="443">
        <v>1.1000700000000001</v>
      </c>
    </row>
    <row r="277" spans="1:2" x14ac:dyDescent="0.25">
      <c r="A277" s="442">
        <v>42434</v>
      </c>
      <c r="B277" s="443">
        <v>1.0967199999999999</v>
      </c>
    </row>
    <row r="278" spans="1:2" x14ac:dyDescent="0.25">
      <c r="A278" s="442">
        <v>42433</v>
      </c>
      <c r="B278" s="443">
        <v>1.0891200000000001</v>
      </c>
    </row>
    <row r="279" spans="1:2" x14ac:dyDescent="0.25">
      <c r="A279" s="442">
        <v>42432</v>
      </c>
      <c r="B279" s="443">
        <v>1.08585</v>
      </c>
    </row>
    <row r="280" spans="1:2" x14ac:dyDescent="0.25">
      <c r="A280" s="442">
        <v>42431</v>
      </c>
      <c r="B280" s="443">
        <v>1.0871900000000001</v>
      </c>
    </row>
    <row r="281" spans="1:2" x14ac:dyDescent="0.25">
      <c r="A281" s="442">
        <v>42430</v>
      </c>
      <c r="B281" s="443">
        <v>1.0907199999999999</v>
      </c>
    </row>
    <row r="282" spans="1:2" x14ac:dyDescent="0.25">
      <c r="A282" s="442">
        <v>42429</v>
      </c>
      <c r="B282" s="443">
        <v>1.09283</v>
      </c>
    </row>
    <row r="283" spans="1:2" x14ac:dyDescent="0.25">
      <c r="A283" s="442">
        <v>42428</v>
      </c>
      <c r="B283" s="443">
        <v>1.0928599999999999</v>
      </c>
    </row>
    <row r="284" spans="1:2" x14ac:dyDescent="0.25">
      <c r="A284" s="442">
        <v>42427</v>
      </c>
      <c r="B284" s="443">
        <v>1.1006199999999999</v>
      </c>
    </row>
    <row r="285" spans="1:2" x14ac:dyDescent="0.25">
      <c r="A285" s="442">
        <v>42426</v>
      </c>
      <c r="B285" s="443">
        <v>1.1022400000000001</v>
      </c>
    </row>
    <row r="286" spans="1:2" x14ac:dyDescent="0.25">
      <c r="A286" s="442">
        <v>42425</v>
      </c>
      <c r="B286" s="443">
        <v>1.1006899999999999</v>
      </c>
    </row>
    <row r="287" spans="1:2" x14ac:dyDescent="0.25">
      <c r="A287" s="442">
        <v>42424</v>
      </c>
      <c r="B287" s="443">
        <v>1.1022799999999999</v>
      </c>
    </row>
    <row r="288" spans="1:2" x14ac:dyDescent="0.25">
      <c r="A288" s="442">
        <v>42423</v>
      </c>
      <c r="B288" s="443">
        <v>1.10721</v>
      </c>
    </row>
    <row r="289" spans="1:2" x14ac:dyDescent="0.25">
      <c r="A289" s="442">
        <v>42422</v>
      </c>
      <c r="B289" s="443">
        <v>1.1127</v>
      </c>
    </row>
    <row r="290" spans="1:2" x14ac:dyDescent="0.25">
      <c r="A290" s="442">
        <v>42421</v>
      </c>
      <c r="B290" s="443">
        <v>1.1127100000000001</v>
      </c>
    </row>
    <row r="291" spans="1:2" x14ac:dyDescent="0.25">
      <c r="A291" s="442">
        <v>42420</v>
      </c>
      <c r="B291" s="443">
        <v>1.1113200000000001</v>
      </c>
    </row>
    <row r="292" spans="1:2" x14ac:dyDescent="0.25">
      <c r="A292" s="442">
        <v>42419</v>
      </c>
      <c r="B292" s="443">
        <v>1.11181</v>
      </c>
    </row>
    <row r="293" spans="1:2" x14ac:dyDescent="0.25">
      <c r="A293" s="442">
        <v>42418</v>
      </c>
      <c r="B293" s="443">
        <v>1.11426</v>
      </c>
    </row>
    <row r="294" spans="1:2" x14ac:dyDescent="0.25">
      <c r="A294" s="442">
        <v>42417</v>
      </c>
      <c r="B294" s="443">
        <v>1.1157900000000001</v>
      </c>
    </row>
    <row r="295" spans="1:2" x14ac:dyDescent="0.25">
      <c r="A295" s="442">
        <v>42416</v>
      </c>
      <c r="B295" s="443">
        <v>1.11958</v>
      </c>
    </row>
    <row r="296" spans="1:2" x14ac:dyDescent="0.25">
      <c r="A296" s="442">
        <v>42415</v>
      </c>
      <c r="B296" s="443">
        <v>1.1252500000000001</v>
      </c>
    </row>
    <row r="297" spans="1:2" x14ac:dyDescent="0.25">
      <c r="A297" s="442">
        <v>42414</v>
      </c>
      <c r="B297" s="443">
        <v>1.1252500000000001</v>
      </c>
    </row>
    <row r="298" spans="1:2" x14ac:dyDescent="0.25">
      <c r="A298" s="442">
        <v>42413</v>
      </c>
      <c r="B298" s="443">
        <v>1.12818</v>
      </c>
    </row>
    <row r="299" spans="1:2" x14ac:dyDescent="0.25">
      <c r="A299" s="442">
        <v>42412</v>
      </c>
      <c r="B299" s="443">
        <v>1.13121</v>
      </c>
    </row>
    <row r="300" spans="1:2" x14ac:dyDescent="0.25">
      <c r="A300" s="442">
        <v>42411</v>
      </c>
      <c r="B300" s="443">
        <v>1.12683</v>
      </c>
    </row>
    <row r="301" spans="1:2" x14ac:dyDescent="0.25">
      <c r="A301" s="442">
        <v>42410</v>
      </c>
      <c r="B301" s="443">
        <v>1.12313</v>
      </c>
    </row>
    <row r="302" spans="1:2" x14ac:dyDescent="0.25">
      <c r="A302" s="442">
        <v>42409</v>
      </c>
      <c r="B302" s="443">
        <v>1.1147800000000001</v>
      </c>
    </row>
    <row r="303" spans="1:2" x14ac:dyDescent="0.25">
      <c r="A303" s="442">
        <v>42408</v>
      </c>
      <c r="B303" s="443">
        <v>1.1153200000000001</v>
      </c>
    </row>
    <row r="304" spans="1:2" x14ac:dyDescent="0.25">
      <c r="A304" s="442">
        <v>42407</v>
      </c>
      <c r="B304" s="443">
        <v>1.1153500000000001</v>
      </c>
    </row>
    <row r="305" spans="1:2" x14ac:dyDescent="0.25">
      <c r="A305" s="442">
        <v>42406</v>
      </c>
      <c r="B305" s="443">
        <v>1.1178900000000001</v>
      </c>
    </row>
    <row r="306" spans="1:2" x14ac:dyDescent="0.25">
      <c r="A306" s="442">
        <v>42405</v>
      </c>
      <c r="B306" s="443">
        <v>1.1140300000000001</v>
      </c>
    </row>
    <row r="307" spans="1:2" x14ac:dyDescent="0.25">
      <c r="A307" s="442">
        <v>42404</v>
      </c>
      <c r="B307" s="443">
        <v>1.09626</v>
      </c>
    </row>
    <row r="308" spans="1:2" x14ac:dyDescent="0.25">
      <c r="A308" s="442">
        <v>42403</v>
      </c>
      <c r="B308" s="443">
        <v>1.09074</v>
      </c>
    </row>
    <row r="309" spans="1:2" x14ac:dyDescent="0.25">
      <c r="A309" s="442">
        <v>42402</v>
      </c>
      <c r="B309" s="443">
        <v>1.08602</v>
      </c>
    </row>
    <row r="310" spans="1:2" x14ac:dyDescent="0.25">
      <c r="A310" s="442">
        <v>42401</v>
      </c>
      <c r="B310" s="443">
        <v>1.08284</v>
      </c>
    </row>
    <row r="311" spans="1:2" x14ac:dyDescent="0.25">
      <c r="A311" s="442">
        <v>42400</v>
      </c>
      <c r="B311" s="443">
        <v>1.0828599999999999</v>
      </c>
    </row>
    <row r="312" spans="1:2" x14ac:dyDescent="0.25">
      <c r="A312" s="442">
        <v>42399</v>
      </c>
      <c r="B312" s="443">
        <v>1.08938</v>
      </c>
    </row>
    <row r="313" spans="1:2" x14ac:dyDescent="0.25">
      <c r="A313" s="442">
        <v>42398</v>
      </c>
      <c r="B313" s="443">
        <v>1.0909599999999999</v>
      </c>
    </row>
    <row r="314" spans="1:2" x14ac:dyDescent="0.25">
      <c r="A314" s="442">
        <v>42397</v>
      </c>
      <c r="B314" s="443">
        <v>1.08704</v>
      </c>
    </row>
    <row r="315" spans="1:2" x14ac:dyDescent="0.25">
      <c r="A315" s="442">
        <v>42396</v>
      </c>
      <c r="B315" s="443">
        <v>1.0845</v>
      </c>
    </row>
    <row r="316" spans="1:2" x14ac:dyDescent="0.25">
      <c r="A316" s="442">
        <v>42395</v>
      </c>
      <c r="B316" s="443">
        <v>1.0817300000000001</v>
      </c>
    </row>
    <row r="317" spans="1:2" x14ac:dyDescent="0.25">
      <c r="A317" s="442">
        <v>42394</v>
      </c>
      <c r="B317" s="443">
        <v>1.07965</v>
      </c>
    </row>
    <row r="318" spans="1:2" x14ac:dyDescent="0.25">
      <c r="A318" s="442">
        <v>42393</v>
      </c>
      <c r="B318" s="443">
        <v>1.07965</v>
      </c>
    </row>
    <row r="319" spans="1:2" x14ac:dyDescent="0.25">
      <c r="A319" s="442">
        <v>42392</v>
      </c>
      <c r="B319" s="443">
        <v>1.0831299999999999</v>
      </c>
    </row>
    <row r="320" spans="1:2" x14ac:dyDescent="0.25">
      <c r="A320" s="442">
        <v>42391</v>
      </c>
      <c r="B320" s="443">
        <v>1.0875600000000001</v>
      </c>
    </row>
    <row r="321" spans="1:2" x14ac:dyDescent="0.25">
      <c r="A321" s="442">
        <v>42390</v>
      </c>
      <c r="B321" s="443">
        <v>1.0922400000000001</v>
      </c>
    </row>
    <row r="322" spans="1:2" x14ac:dyDescent="0.25">
      <c r="A322" s="442">
        <v>42389</v>
      </c>
      <c r="B322" s="443">
        <v>1.0889200000000001</v>
      </c>
    </row>
    <row r="323" spans="1:2" x14ac:dyDescent="0.25">
      <c r="A323" s="442">
        <v>42388</v>
      </c>
      <c r="B323" s="443">
        <v>1.0896600000000001</v>
      </c>
    </row>
    <row r="324" spans="1:2" x14ac:dyDescent="0.25">
      <c r="A324" s="442">
        <v>42387</v>
      </c>
      <c r="B324" s="443">
        <v>1.0910299999999999</v>
      </c>
    </row>
    <row r="325" spans="1:2" x14ac:dyDescent="0.25">
      <c r="A325" s="442">
        <v>42386</v>
      </c>
      <c r="B325" s="443">
        <v>1.09104</v>
      </c>
    </row>
    <row r="326" spans="1:2" x14ac:dyDescent="0.25">
      <c r="A326" s="442">
        <v>42385</v>
      </c>
      <c r="B326" s="443">
        <v>1.09023</v>
      </c>
    </row>
    <row r="327" spans="1:2" x14ac:dyDescent="0.25">
      <c r="A327" s="442">
        <v>42384</v>
      </c>
      <c r="B327" s="443">
        <v>1.08826</v>
      </c>
    </row>
    <row r="328" spans="1:2" x14ac:dyDescent="0.25">
      <c r="A328" s="442">
        <v>42383</v>
      </c>
      <c r="B328" s="443">
        <v>1.08369</v>
      </c>
    </row>
    <row r="329" spans="1:2" x14ac:dyDescent="0.25">
      <c r="A329" s="442">
        <v>42382</v>
      </c>
      <c r="B329" s="443">
        <v>1.08592</v>
      </c>
    </row>
    <row r="330" spans="1:2" x14ac:dyDescent="0.25">
      <c r="A330" s="442">
        <v>42381</v>
      </c>
      <c r="B330" s="443">
        <v>1.09023</v>
      </c>
    </row>
    <row r="331" spans="1:2" x14ac:dyDescent="0.25">
      <c r="A331" s="442">
        <v>42380</v>
      </c>
      <c r="B331" s="443">
        <v>1.0921400000000001</v>
      </c>
    </row>
    <row r="332" spans="1:2" x14ac:dyDescent="0.25">
      <c r="A332" s="442">
        <v>42379</v>
      </c>
      <c r="B332" s="443">
        <v>1.0921400000000001</v>
      </c>
    </row>
    <row r="333" spans="1:2" x14ac:dyDescent="0.25">
      <c r="A333" s="442">
        <v>42378</v>
      </c>
      <c r="B333" s="443">
        <v>1.08876</v>
      </c>
    </row>
    <row r="334" spans="1:2" x14ac:dyDescent="0.25">
      <c r="A334" s="442">
        <v>42377</v>
      </c>
      <c r="B334" s="443">
        <v>1.08328</v>
      </c>
    </row>
    <row r="335" spans="1:2" x14ac:dyDescent="0.25">
      <c r="A335" s="442">
        <v>42376</v>
      </c>
      <c r="B335" s="443">
        <v>1.07501</v>
      </c>
    </row>
    <row r="336" spans="1:2" x14ac:dyDescent="0.25">
      <c r="A336" s="442">
        <v>42375</v>
      </c>
      <c r="B336" s="443">
        <v>1.0786100000000001</v>
      </c>
    </row>
    <row r="337" spans="1:2" x14ac:dyDescent="0.25">
      <c r="A337" s="442">
        <v>42374</v>
      </c>
      <c r="B337" s="443">
        <v>1.0865499999999999</v>
      </c>
    </row>
    <row r="338" spans="1:2" x14ac:dyDescent="0.25">
      <c r="A338" s="442">
        <v>42373</v>
      </c>
      <c r="B338" s="443">
        <v>1.0868500000000001</v>
      </c>
    </row>
    <row r="339" spans="1:2" x14ac:dyDescent="0.25">
      <c r="A339" s="442">
        <v>42372</v>
      </c>
      <c r="B339" s="443">
        <v>1.0868500000000001</v>
      </c>
    </row>
    <row r="340" spans="1:2" x14ac:dyDescent="0.25">
      <c r="A340" s="442">
        <v>42371</v>
      </c>
      <c r="B340" s="443">
        <v>1.0868500000000001</v>
      </c>
    </row>
    <row r="341" spans="1:2" x14ac:dyDescent="0.25">
      <c r="A341" s="442">
        <v>42370</v>
      </c>
      <c r="B341" s="443">
        <v>1.0906100000000001</v>
      </c>
    </row>
    <row r="342" spans="1:2" x14ac:dyDescent="0.25">
      <c r="A342" s="442">
        <v>42369</v>
      </c>
      <c r="B342" s="443">
        <v>1.0925400000000001</v>
      </c>
    </row>
    <row r="343" spans="1:2" x14ac:dyDescent="0.25">
      <c r="A343" s="442">
        <v>42368</v>
      </c>
      <c r="B343" s="443">
        <v>1.09589</v>
      </c>
    </row>
    <row r="344" spans="1:2" x14ac:dyDescent="0.25">
      <c r="A344" s="442">
        <v>42367</v>
      </c>
      <c r="B344" s="443">
        <v>1.09724</v>
      </c>
    </row>
    <row r="345" spans="1:2" x14ac:dyDescent="0.25">
      <c r="A345" s="442">
        <v>42366</v>
      </c>
      <c r="B345" s="443">
        <v>1.09623</v>
      </c>
    </row>
    <row r="346" spans="1:2" x14ac:dyDescent="0.25">
      <c r="A346" s="442">
        <v>42365</v>
      </c>
      <c r="B346" s="443">
        <v>1.09623</v>
      </c>
    </row>
    <row r="347" spans="1:2" x14ac:dyDescent="0.25">
      <c r="A347" s="442">
        <v>42364</v>
      </c>
      <c r="B347" s="443">
        <v>1.09623</v>
      </c>
    </row>
    <row r="348" spans="1:2" x14ac:dyDescent="0.25">
      <c r="A348" s="442">
        <v>42363</v>
      </c>
      <c r="B348" s="443">
        <v>1.0939000000000001</v>
      </c>
    </row>
    <row r="349" spans="1:2" x14ac:dyDescent="0.25">
      <c r="A349" s="442">
        <v>42362</v>
      </c>
      <c r="B349" s="443">
        <v>1.0924400000000001</v>
      </c>
    </row>
    <row r="350" spans="1:2" x14ac:dyDescent="0.25">
      <c r="A350" s="442">
        <v>42361</v>
      </c>
      <c r="B350" s="443">
        <v>1.09334</v>
      </c>
    </row>
    <row r="351" spans="1:2" x14ac:dyDescent="0.25">
      <c r="A351" s="442">
        <v>42360</v>
      </c>
      <c r="B351" s="443">
        <v>1.0880399999999999</v>
      </c>
    </row>
    <row r="352" spans="1:2" x14ac:dyDescent="0.25">
      <c r="A352" s="442">
        <v>42359</v>
      </c>
      <c r="B352" s="443">
        <v>1.0860700000000001</v>
      </c>
    </row>
    <row r="353" spans="1:2" x14ac:dyDescent="0.25">
      <c r="A353" s="442">
        <v>42358</v>
      </c>
      <c r="B353" s="443">
        <v>1.08609</v>
      </c>
    </row>
    <row r="354" spans="1:2" x14ac:dyDescent="0.25">
      <c r="A354" s="442">
        <v>42357</v>
      </c>
      <c r="B354" s="443">
        <v>1.0837399999999999</v>
      </c>
    </row>
    <row r="355" spans="1:2" x14ac:dyDescent="0.25">
      <c r="A355" s="442">
        <v>42356</v>
      </c>
      <c r="B355" s="443">
        <v>1.0849800000000001</v>
      </c>
    </row>
    <row r="356" spans="1:2" x14ac:dyDescent="0.25">
      <c r="A356" s="442">
        <v>42355</v>
      </c>
      <c r="B356" s="443">
        <v>1.0933999999999999</v>
      </c>
    </row>
    <row r="357" spans="1:2" x14ac:dyDescent="0.25">
      <c r="A357" s="442">
        <v>42354</v>
      </c>
      <c r="B357" s="443">
        <v>1.09863</v>
      </c>
    </row>
    <row r="358" spans="1:2" x14ac:dyDescent="0.25">
      <c r="A358" s="442">
        <v>42353</v>
      </c>
      <c r="B358" s="443">
        <v>1.09812</v>
      </c>
    </row>
    <row r="359" spans="1:2" x14ac:dyDescent="0.25">
      <c r="A359" s="442">
        <v>42352</v>
      </c>
      <c r="B359" s="443">
        <v>1.0987499999999999</v>
      </c>
    </row>
    <row r="360" spans="1:2" x14ac:dyDescent="0.25">
      <c r="A360" s="442">
        <v>42351</v>
      </c>
      <c r="B360" s="443">
        <v>1.0987499999999999</v>
      </c>
    </row>
    <row r="361" spans="1:2" x14ac:dyDescent="0.25">
      <c r="A361" s="442">
        <v>42350</v>
      </c>
      <c r="B361" s="443">
        <v>1.0958399999999999</v>
      </c>
    </row>
    <row r="362" spans="1:2" x14ac:dyDescent="0.25">
      <c r="A362" s="442">
        <v>42349</v>
      </c>
      <c r="B362" s="443">
        <v>1.09781</v>
      </c>
    </row>
    <row r="363" spans="1:2" x14ac:dyDescent="0.25">
      <c r="A363" s="442">
        <v>42348</v>
      </c>
      <c r="B363" s="443">
        <v>1.09362</v>
      </c>
    </row>
    <row r="364" spans="1:2" x14ac:dyDescent="0.25">
      <c r="A364" s="442">
        <v>42347</v>
      </c>
      <c r="B364" s="443">
        <v>1.08612</v>
      </c>
    </row>
    <row r="365" spans="1:2" x14ac:dyDescent="0.25">
      <c r="A365" s="442">
        <v>42346</v>
      </c>
      <c r="B365" s="443">
        <v>1.08467</v>
      </c>
    </row>
    <row r="366" spans="1:2" x14ac:dyDescent="0.25">
      <c r="A366" s="442">
        <v>42345</v>
      </c>
      <c r="B366" s="443">
        <v>1.0876300000000001</v>
      </c>
    </row>
    <row r="367" spans="1:2" x14ac:dyDescent="0.25">
      <c r="A367" s="442">
        <v>42344</v>
      </c>
      <c r="B367" s="443">
        <v>1.08761</v>
      </c>
    </row>
    <row r="368" spans="1:2" x14ac:dyDescent="0.25">
      <c r="A368" s="442">
        <v>42343</v>
      </c>
      <c r="B368" s="443">
        <v>1.0903400000000001</v>
      </c>
    </row>
    <row r="369" spans="1:2" x14ac:dyDescent="0.25">
      <c r="A369" s="442">
        <v>42342</v>
      </c>
      <c r="B369" s="443">
        <v>1.06853</v>
      </c>
    </row>
    <row r="370" spans="1:2" x14ac:dyDescent="0.25">
      <c r="A370" s="442">
        <v>42341</v>
      </c>
      <c r="B370" s="443">
        <v>1.06067</v>
      </c>
    </row>
    <row r="371" spans="1:2" x14ac:dyDescent="0.25">
      <c r="A371" s="442">
        <v>42340</v>
      </c>
      <c r="B371" s="443">
        <v>1.0594699999999999</v>
      </c>
    </row>
    <row r="372" spans="1:2" x14ac:dyDescent="0.25">
      <c r="A372" s="442">
        <v>42339</v>
      </c>
      <c r="B372" s="443">
        <v>1.0577799999999999</v>
      </c>
    </row>
    <row r="373" spans="1:2" x14ac:dyDescent="0.25">
      <c r="A373" s="442">
        <v>42338</v>
      </c>
      <c r="B373" s="443">
        <v>1.0588500000000001</v>
      </c>
    </row>
    <row r="374" spans="1:2" x14ac:dyDescent="0.25">
      <c r="A374" s="442">
        <v>42337</v>
      </c>
      <c r="B374" s="443">
        <v>1.05887</v>
      </c>
    </row>
    <row r="375" spans="1:2" x14ac:dyDescent="0.25">
      <c r="A375" s="442">
        <v>42336</v>
      </c>
      <c r="B375" s="443">
        <v>1.0600400000000001</v>
      </c>
    </row>
    <row r="376" spans="1:2" x14ac:dyDescent="0.25">
      <c r="A376" s="442">
        <v>42335</v>
      </c>
      <c r="B376" s="443">
        <v>1.06148</v>
      </c>
    </row>
    <row r="377" spans="1:2" x14ac:dyDescent="0.25">
      <c r="A377" s="442">
        <v>42334</v>
      </c>
      <c r="B377" s="443">
        <v>1.0631999999999999</v>
      </c>
    </row>
    <row r="378" spans="1:2" x14ac:dyDescent="0.25">
      <c r="A378" s="442">
        <v>42333</v>
      </c>
      <c r="B378" s="443">
        <v>1.0641</v>
      </c>
    </row>
    <row r="379" spans="1:2" x14ac:dyDescent="0.25">
      <c r="A379" s="442">
        <v>42332</v>
      </c>
      <c r="B379" s="443">
        <v>1.06243</v>
      </c>
    </row>
    <row r="380" spans="1:2" x14ac:dyDescent="0.25">
      <c r="A380" s="442">
        <v>42331</v>
      </c>
      <c r="B380" s="443">
        <v>1.0643100000000001</v>
      </c>
    </row>
    <row r="381" spans="1:2" x14ac:dyDescent="0.25">
      <c r="A381" s="442">
        <v>42330</v>
      </c>
      <c r="B381" s="443">
        <v>1.0643100000000001</v>
      </c>
    </row>
    <row r="382" spans="1:2" x14ac:dyDescent="0.25">
      <c r="A382" s="442">
        <v>42329</v>
      </c>
      <c r="B382" s="443">
        <v>1.06942</v>
      </c>
    </row>
    <row r="383" spans="1:2" x14ac:dyDescent="0.25">
      <c r="A383" s="442">
        <v>42328</v>
      </c>
      <c r="B383" s="443">
        <v>1.06996</v>
      </c>
    </row>
    <row r="384" spans="1:2" x14ac:dyDescent="0.25">
      <c r="A384" s="442">
        <v>42327</v>
      </c>
      <c r="B384" s="443">
        <v>1.0650200000000001</v>
      </c>
    </row>
    <row r="385" spans="1:2" x14ac:dyDescent="0.25">
      <c r="A385" s="442">
        <v>42326</v>
      </c>
      <c r="B385" s="443">
        <v>1.0662</v>
      </c>
    </row>
    <row r="386" spans="1:2" x14ac:dyDescent="0.25">
      <c r="A386" s="442">
        <v>42325</v>
      </c>
      <c r="B386" s="443">
        <v>1.0720099999999999</v>
      </c>
    </row>
    <row r="387" spans="1:2" x14ac:dyDescent="0.25">
      <c r="A387" s="442">
        <v>42324</v>
      </c>
      <c r="B387" s="443">
        <v>1.07677</v>
      </c>
    </row>
    <row r="388" spans="1:2" x14ac:dyDescent="0.25">
      <c r="A388" s="442">
        <v>42323</v>
      </c>
      <c r="B388" s="443">
        <v>1.0767100000000001</v>
      </c>
    </row>
    <row r="389" spans="1:2" x14ac:dyDescent="0.25">
      <c r="A389" s="442">
        <v>42322</v>
      </c>
      <c r="B389" s="443">
        <v>1.0770500000000001</v>
      </c>
    </row>
    <row r="390" spans="1:2" x14ac:dyDescent="0.25">
      <c r="A390" s="442">
        <v>42321</v>
      </c>
      <c r="B390" s="443">
        <v>1.07528</v>
      </c>
    </row>
    <row r="391" spans="1:2" x14ac:dyDescent="0.25">
      <c r="A391" s="442">
        <v>42320</v>
      </c>
      <c r="B391" s="443">
        <v>1.07382</v>
      </c>
    </row>
    <row r="392" spans="1:2" x14ac:dyDescent="0.25">
      <c r="A392" s="442">
        <v>42319</v>
      </c>
      <c r="B392" s="443">
        <v>1.073</v>
      </c>
    </row>
    <row r="393" spans="1:2" x14ac:dyDescent="0.25">
      <c r="A393" s="442">
        <v>42318</v>
      </c>
      <c r="B393" s="443">
        <v>1.0756399999999999</v>
      </c>
    </row>
    <row r="394" spans="1:2" x14ac:dyDescent="0.25">
      <c r="A394" s="442">
        <v>42317</v>
      </c>
      <c r="B394" s="443">
        <v>1.07368</v>
      </c>
    </row>
    <row r="395" spans="1:2" x14ac:dyDescent="0.25">
      <c r="A395" s="442">
        <v>42316</v>
      </c>
      <c r="B395" s="443">
        <v>1.0736300000000001</v>
      </c>
    </row>
    <row r="396" spans="1:2" x14ac:dyDescent="0.25">
      <c r="A396" s="442">
        <v>42315</v>
      </c>
      <c r="B396" s="443">
        <v>1.0834299999999999</v>
      </c>
    </row>
    <row r="397" spans="1:2" x14ac:dyDescent="0.25">
      <c r="A397" s="442">
        <v>42314</v>
      </c>
      <c r="B397" s="443">
        <v>1.0868599999999999</v>
      </c>
    </row>
    <row r="398" spans="1:2" x14ac:dyDescent="0.25">
      <c r="A398" s="442">
        <v>42313</v>
      </c>
      <c r="B398" s="443">
        <v>1.09192</v>
      </c>
    </row>
    <row r="399" spans="1:2" x14ac:dyDescent="0.25">
      <c r="A399" s="442">
        <v>42312</v>
      </c>
      <c r="B399" s="443">
        <v>1.0989199999999999</v>
      </c>
    </row>
    <row r="400" spans="1:2" x14ac:dyDescent="0.25">
      <c r="A400" s="442">
        <v>42311</v>
      </c>
      <c r="B400" s="443">
        <v>1.1024799999999999</v>
      </c>
    </row>
    <row r="401" spans="1:2" x14ac:dyDescent="0.25">
      <c r="A401" s="442">
        <v>42310</v>
      </c>
      <c r="B401" s="443">
        <v>1.1001300000000001</v>
      </c>
    </row>
    <row r="402" spans="1:2" x14ac:dyDescent="0.25">
      <c r="A402" s="442">
        <v>42309</v>
      </c>
      <c r="B402" s="443">
        <v>1.1001300000000001</v>
      </c>
    </row>
    <row r="403" spans="1:2" x14ac:dyDescent="0.25">
      <c r="A403" s="442">
        <v>42308</v>
      </c>
      <c r="B403" s="443">
        <v>1.1001099999999999</v>
      </c>
    </row>
    <row r="404" spans="1:2" x14ac:dyDescent="0.25">
      <c r="A404" s="442">
        <v>42307</v>
      </c>
      <c r="B404" s="443">
        <v>1.0944100000000001</v>
      </c>
    </row>
    <row r="405" spans="1:2" x14ac:dyDescent="0.25">
      <c r="A405" s="442">
        <v>42306</v>
      </c>
      <c r="B405" s="443">
        <v>1.1034200000000001</v>
      </c>
    </row>
    <row r="406" spans="1:2" x14ac:dyDescent="0.25">
      <c r="A406" s="442">
        <v>42305</v>
      </c>
      <c r="B406" s="443">
        <v>1.1051200000000001</v>
      </c>
    </row>
    <row r="407" spans="1:2" x14ac:dyDescent="0.25">
      <c r="A407" s="442">
        <v>42304</v>
      </c>
      <c r="B407" s="443">
        <v>1.1033200000000001</v>
      </c>
    </row>
    <row r="408" spans="1:2" x14ac:dyDescent="0.25">
      <c r="A408" s="442">
        <v>42303</v>
      </c>
      <c r="B408" s="443">
        <v>1.10155</v>
      </c>
    </row>
    <row r="409" spans="1:2" x14ac:dyDescent="0.25">
      <c r="A409" s="442">
        <v>42302</v>
      </c>
      <c r="B409" s="443">
        <v>1.10155</v>
      </c>
    </row>
    <row r="410" spans="1:2" x14ac:dyDescent="0.25">
      <c r="A410" s="442">
        <v>42301</v>
      </c>
      <c r="B410" s="443">
        <v>1.1081700000000001</v>
      </c>
    </row>
    <row r="411" spans="1:2" x14ac:dyDescent="0.25">
      <c r="A411" s="442">
        <v>42300</v>
      </c>
      <c r="B411" s="443">
        <v>1.12646</v>
      </c>
    </row>
    <row r="412" spans="1:2" x14ac:dyDescent="0.25">
      <c r="A412" s="442">
        <v>42299</v>
      </c>
      <c r="B412" s="443">
        <v>1.13514</v>
      </c>
    </row>
    <row r="413" spans="1:2" x14ac:dyDescent="0.25">
      <c r="A413" s="442">
        <v>42298</v>
      </c>
      <c r="B413" s="443">
        <v>1.13442</v>
      </c>
    </row>
    <row r="414" spans="1:2" x14ac:dyDescent="0.25">
      <c r="A414" s="442">
        <v>42297</v>
      </c>
      <c r="B414" s="443">
        <v>1.13432</v>
      </c>
    </row>
    <row r="415" spans="1:2" x14ac:dyDescent="0.25">
      <c r="A415" s="442">
        <v>42296</v>
      </c>
      <c r="B415" s="443">
        <v>1.13429</v>
      </c>
    </row>
    <row r="416" spans="1:2" x14ac:dyDescent="0.25">
      <c r="A416" s="442">
        <v>42295</v>
      </c>
      <c r="B416" s="443">
        <v>1.13429</v>
      </c>
    </row>
    <row r="417" spans="1:2" x14ac:dyDescent="0.25">
      <c r="A417" s="442">
        <v>42294</v>
      </c>
      <c r="B417" s="443">
        <v>1.1369</v>
      </c>
    </row>
    <row r="418" spans="1:2" x14ac:dyDescent="0.25">
      <c r="A418" s="442">
        <v>42293</v>
      </c>
      <c r="B418" s="443">
        <v>1.14374</v>
      </c>
    </row>
    <row r="419" spans="1:2" x14ac:dyDescent="0.25">
      <c r="A419" s="442">
        <v>42292</v>
      </c>
      <c r="B419" s="443">
        <v>1.1414800000000001</v>
      </c>
    </row>
    <row r="420" spans="1:2" x14ac:dyDescent="0.25">
      <c r="A420" s="442">
        <v>42291</v>
      </c>
      <c r="B420" s="443">
        <v>1.13724</v>
      </c>
    </row>
    <row r="421" spans="1:2" x14ac:dyDescent="0.25">
      <c r="A421" s="442">
        <v>42290</v>
      </c>
      <c r="B421" s="443">
        <v>1.1370100000000001</v>
      </c>
    </row>
    <row r="422" spans="1:2" x14ac:dyDescent="0.25">
      <c r="A422" s="442">
        <v>42289</v>
      </c>
      <c r="B422" s="443">
        <v>1.1356900000000001</v>
      </c>
    </row>
    <row r="423" spans="1:2" x14ac:dyDescent="0.25">
      <c r="A423" s="442">
        <v>42288</v>
      </c>
      <c r="B423" s="443">
        <v>1.1356900000000001</v>
      </c>
    </row>
    <row r="424" spans="1:2" x14ac:dyDescent="0.25">
      <c r="A424" s="442">
        <v>42287</v>
      </c>
      <c r="B424" s="443">
        <v>1.1322300000000001</v>
      </c>
    </row>
    <row r="425" spans="1:2" x14ac:dyDescent="0.25">
      <c r="A425" s="442">
        <v>42286</v>
      </c>
      <c r="B425" s="443">
        <v>1.1266099999999999</v>
      </c>
    </row>
    <row r="426" spans="1:2" x14ac:dyDescent="0.25">
      <c r="A426" s="442">
        <v>42285</v>
      </c>
      <c r="B426" s="443">
        <v>1.1253899999999999</v>
      </c>
    </row>
    <row r="427" spans="1:2" x14ac:dyDescent="0.25">
      <c r="A427" s="442">
        <v>42284</v>
      </c>
      <c r="B427" s="443">
        <v>1.1216200000000001</v>
      </c>
    </row>
    <row r="428" spans="1:2" x14ac:dyDescent="0.25">
      <c r="A428" s="442">
        <v>42283</v>
      </c>
      <c r="B428" s="443">
        <v>1.12209</v>
      </c>
    </row>
    <row r="429" spans="1:2" x14ac:dyDescent="0.25">
      <c r="A429" s="442">
        <v>42282</v>
      </c>
      <c r="B429" s="443">
        <v>1.1208400000000001</v>
      </c>
    </row>
    <row r="430" spans="1:2" x14ac:dyDescent="0.25">
      <c r="A430" s="442">
        <v>42281</v>
      </c>
      <c r="B430" s="443">
        <v>1.1208400000000001</v>
      </c>
    </row>
    <row r="431" spans="1:2" x14ac:dyDescent="0.25">
      <c r="A431" s="442">
        <v>42280</v>
      </c>
      <c r="B431" s="443">
        <v>1.1203099999999999</v>
      </c>
    </row>
    <row r="432" spans="1:2" x14ac:dyDescent="0.25">
      <c r="A432" s="442">
        <v>42279</v>
      </c>
      <c r="B432" s="443">
        <v>1.11677</v>
      </c>
    </row>
    <row r="433" spans="1:2" x14ac:dyDescent="0.25">
      <c r="A433" s="442">
        <v>42278</v>
      </c>
      <c r="B433" s="443">
        <v>1.12157</v>
      </c>
    </row>
    <row r="434" spans="1:2" x14ac:dyDescent="0.25">
      <c r="A434" s="442">
        <v>42277</v>
      </c>
      <c r="B434" s="443">
        <v>1.12432</v>
      </c>
    </row>
    <row r="435" spans="1:2" x14ac:dyDescent="0.25">
      <c r="A435" s="442">
        <v>42276</v>
      </c>
      <c r="B435" s="443">
        <v>1.1195900000000001</v>
      </c>
    </row>
    <row r="436" spans="1:2" x14ac:dyDescent="0.25">
      <c r="A436" s="442">
        <v>42275</v>
      </c>
      <c r="B436" s="443">
        <v>1.11914</v>
      </c>
    </row>
    <row r="437" spans="1:2" x14ac:dyDescent="0.25">
      <c r="A437" s="442">
        <v>42274</v>
      </c>
      <c r="B437" s="443">
        <v>1.11914</v>
      </c>
    </row>
    <row r="438" spans="1:2" x14ac:dyDescent="0.25">
      <c r="A438" s="442">
        <v>42273</v>
      </c>
      <c r="B438" s="443">
        <v>1.11721</v>
      </c>
    </row>
    <row r="439" spans="1:2" x14ac:dyDescent="0.25">
      <c r="A439" s="442">
        <v>42272</v>
      </c>
      <c r="B439" s="443">
        <v>1.12134</v>
      </c>
    </row>
    <row r="440" spans="1:2" x14ac:dyDescent="0.25">
      <c r="A440" s="442">
        <v>42271</v>
      </c>
      <c r="B440" s="443">
        <v>1.11446</v>
      </c>
    </row>
    <row r="441" spans="1:2" x14ac:dyDescent="0.25">
      <c r="A441" s="442">
        <v>42270</v>
      </c>
      <c r="B441" s="443">
        <v>1.1166799999999999</v>
      </c>
    </row>
    <row r="442" spans="1:2" x14ac:dyDescent="0.25">
      <c r="A442" s="442">
        <v>42269</v>
      </c>
      <c r="B442" s="443">
        <v>1.1264700000000001</v>
      </c>
    </row>
    <row r="443" spans="1:2" x14ac:dyDescent="0.25">
      <c r="A443" s="442">
        <v>42268</v>
      </c>
      <c r="B443" s="443">
        <v>1.1294900000000001</v>
      </c>
    </row>
    <row r="444" spans="1:2" x14ac:dyDescent="0.25">
      <c r="A444" s="442">
        <v>42267</v>
      </c>
      <c r="B444" s="443">
        <v>1.1294900000000001</v>
      </c>
    </row>
    <row r="445" spans="1:2" x14ac:dyDescent="0.25">
      <c r="A445" s="442">
        <v>42266</v>
      </c>
      <c r="B445" s="443">
        <v>1.13967</v>
      </c>
    </row>
    <row r="446" spans="1:2" x14ac:dyDescent="0.25">
      <c r="A446" s="442">
        <v>42265</v>
      </c>
      <c r="B446" s="443">
        <v>1.13198</v>
      </c>
    </row>
    <row r="447" spans="1:2" x14ac:dyDescent="0.25">
      <c r="A447" s="442">
        <v>42264</v>
      </c>
      <c r="B447" s="443">
        <v>1.1274299999999999</v>
      </c>
    </row>
    <row r="448" spans="1:2" x14ac:dyDescent="0.25">
      <c r="A448" s="442">
        <v>42263</v>
      </c>
      <c r="B448" s="443">
        <v>1.1299999999999999</v>
      </c>
    </row>
    <row r="449" spans="1:2" x14ac:dyDescent="0.25">
      <c r="A449" s="442">
        <v>42262</v>
      </c>
      <c r="B449" s="443">
        <v>1.1328199999999999</v>
      </c>
    </row>
    <row r="450" spans="1:2" x14ac:dyDescent="0.25">
      <c r="A450" s="442">
        <v>42261</v>
      </c>
      <c r="B450" s="443">
        <v>1.1333800000000001</v>
      </c>
    </row>
    <row r="451" spans="1:2" x14ac:dyDescent="0.25">
      <c r="A451" s="442">
        <v>42260</v>
      </c>
      <c r="B451" s="443">
        <v>1.1333800000000001</v>
      </c>
    </row>
    <row r="452" spans="1:2" x14ac:dyDescent="0.25">
      <c r="A452" s="442">
        <v>42259</v>
      </c>
      <c r="B452" s="443">
        <v>1.12944</v>
      </c>
    </row>
    <row r="453" spans="1:2" x14ac:dyDescent="0.25">
      <c r="A453" s="442">
        <v>42258</v>
      </c>
      <c r="B453" s="443">
        <v>1.12243</v>
      </c>
    </row>
    <row r="454" spans="1:2" x14ac:dyDescent="0.25">
      <c r="A454" s="442">
        <v>42257</v>
      </c>
      <c r="B454" s="443">
        <v>1.1175299999999999</v>
      </c>
    </row>
    <row r="455" spans="1:2" x14ac:dyDescent="0.25">
      <c r="A455" s="442">
        <v>42256</v>
      </c>
      <c r="B455" s="443">
        <v>1.1179600000000001</v>
      </c>
    </row>
    <row r="456" spans="1:2" x14ac:dyDescent="0.25">
      <c r="A456" s="442">
        <v>42255</v>
      </c>
      <c r="B456" s="443">
        <v>1.1155600000000001</v>
      </c>
    </row>
    <row r="457" spans="1:2" x14ac:dyDescent="0.25">
      <c r="A457" s="442">
        <v>42254</v>
      </c>
      <c r="B457" s="443">
        <v>1.11415</v>
      </c>
    </row>
    <row r="458" spans="1:2" x14ac:dyDescent="0.25">
      <c r="A458" s="442">
        <v>42253</v>
      </c>
      <c r="B458" s="443">
        <v>1.11415</v>
      </c>
    </row>
    <row r="459" spans="1:2" x14ac:dyDescent="0.25">
      <c r="A459" s="442">
        <v>42252</v>
      </c>
      <c r="B459" s="443">
        <v>1.11321</v>
      </c>
    </row>
    <row r="460" spans="1:2" x14ac:dyDescent="0.25">
      <c r="A460" s="442">
        <v>42251</v>
      </c>
      <c r="B460" s="443">
        <v>1.1187199999999999</v>
      </c>
    </row>
    <row r="461" spans="1:2" x14ac:dyDescent="0.25">
      <c r="A461" s="442">
        <v>42250</v>
      </c>
      <c r="B461" s="443">
        <v>1.12635</v>
      </c>
    </row>
    <row r="462" spans="1:2" x14ac:dyDescent="0.25">
      <c r="A462" s="442">
        <v>42249</v>
      </c>
      <c r="B462" s="443">
        <v>1.1264799999999999</v>
      </c>
    </row>
    <row r="463" spans="1:2" x14ac:dyDescent="0.25">
      <c r="A463" s="442">
        <v>42248</v>
      </c>
      <c r="B463" s="443">
        <v>1.1217900000000001</v>
      </c>
    </row>
    <row r="464" spans="1:2" x14ac:dyDescent="0.25">
      <c r="A464" s="442">
        <v>42247</v>
      </c>
      <c r="B464" s="443">
        <v>1.1181000000000001</v>
      </c>
    </row>
    <row r="465" spans="1:2" x14ac:dyDescent="0.25">
      <c r="A465" s="442">
        <v>42246</v>
      </c>
      <c r="B465" s="443">
        <v>1.1181000000000001</v>
      </c>
    </row>
    <row r="466" spans="1:2" x14ac:dyDescent="0.25">
      <c r="A466" s="442">
        <v>42245</v>
      </c>
      <c r="B466" s="443">
        <v>1.12408</v>
      </c>
    </row>
    <row r="467" spans="1:2" x14ac:dyDescent="0.25">
      <c r="A467" s="442">
        <v>42244</v>
      </c>
      <c r="B467" s="443">
        <v>1.1293299999999999</v>
      </c>
    </row>
    <row r="468" spans="1:2" x14ac:dyDescent="0.25">
      <c r="A468" s="442">
        <v>42243</v>
      </c>
      <c r="B468" s="443">
        <v>1.1449100000000001</v>
      </c>
    </row>
    <row r="469" spans="1:2" x14ac:dyDescent="0.25">
      <c r="A469" s="442">
        <v>42242</v>
      </c>
      <c r="B469" s="443">
        <v>1.1513500000000001</v>
      </c>
    </row>
    <row r="470" spans="1:2" x14ac:dyDescent="0.25">
      <c r="A470" s="442">
        <v>42241</v>
      </c>
      <c r="B470" s="443">
        <v>1.1493199999999999</v>
      </c>
    </row>
    <row r="471" spans="1:2" x14ac:dyDescent="0.25">
      <c r="A471" s="442">
        <v>42240</v>
      </c>
      <c r="B471" s="443">
        <v>1.13832</v>
      </c>
    </row>
    <row r="472" spans="1:2" x14ac:dyDescent="0.25">
      <c r="A472" s="442">
        <v>42239</v>
      </c>
      <c r="B472" s="443">
        <v>1.13832</v>
      </c>
    </row>
    <row r="473" spans="1:2" x14ac:dyDescent="0.25">
      <c r="A473" s="442">
        <v>42238</v>
      </c>
      <c r="B473" s="443">
        <v>1.1289</v>
      </c>
    </row>
    <row r="474" spans="1:2" x14ac:dyDescent="0.25">
      <c r="A474" s="442">
        <v>42237</v>
      </c>
      <c r="B474" s="443">
        <v>1.11574</v>
      </c>
    </row>
    <row r="475" spans="1:2" x14ac:dyDescent="0.25">
      <c r="A475" s="442">
        <v>42236</v>
      </c>
      <c r="B475" s="443">
        <v>1.10541</v>
      </c>
    </row>
    <row r="476" spans="1:2" x14ac:dyDescent="0.25">
      <c r="A476" s="442">
        <v>42235</v>
      </c>
      <c r="B476" s="443">
        <v>1.1056600000000001</v>
      </c>
    </row>
    <row r="477" spans="1:2" x14ac:dyDescent="0.25">
      <c r="A477" s="442">
        <v>42234</v>
      </c>
      <c r="B477" s="443">
        <v>1.1090800000000001</v>
      </c>
    </row>
    <row r="478" spans="1:2" x14ac:dyDescent="0.25">
      <c r="A478" s="442">
        <v>42233</v>
      </c>
      <c r="B478" s="443">
        <v>1.1105700000000001</v>
      </c>
    </row>
    <row r="479" spans="1:2" x14ac:dyDescent="0.25">
      <c r="A479" s="442">
        <v>42232</v>
      </c>
      <c r="B479" s="443">
        <v>1.1105700000000001</v>
      </c>
    </row>
    <row r="480" spans="1:2" x14ac:dyDescent="0.25">
      <c r="A480" s="442">
        <v>42231</v>
      </c>
      <c r="B480" s="443">
        <v>1.11416</v>
      </c>
    </row>
    <row r="481" spans="1:2" x14ac:dyDescent="0.25">
      <c r="A481" s="442">
        <v>42230</v>
      </c>
      <c r="B481" s="443">
        <v>1.11341</v>
      </c>
    </row>
    <row r="482" spans="1:2" x14ac:dyDescent="0.25">
      <c r="A482" s="442">
        <v>42229</v>
      </c>
      <c r="B482" s="443">
        <v>1.11147</v>
      </c>
    </row>
    <row r="483" spans="1:2" x14ac:dyDescent="0.25">
      <c r="A483" s="442">
        <v>42228</v>
      </c>
      <c r="B483" s="443">
        <v>1.1020799999999999</v>
      </c>
    </row>
    <row r="484" spans="1:2" x14ac:dyDescent="0.25">
      <c r="A484" s="442">
        <v>42227</v>
      </c>
      <c r="B484" s="443">
        <v>1.09728</v>
      </c>
    </row>
    <row r="485" spans="1:2" x14ac:dyDescent="0.25">
      <c r="A485" s="442">
        <v>42226</v>
      </c>
      <c r="B485" s="443">
        <v>1.09632</v>
      </c>
    </row>
    <row r="486" spans="1:2" x14ac:dyDescent="0.25">
      <c r="A486" s="442">
        <v>42225</v>
      </c>
      <c r="B486" s="443">
        <v>1.09632</v>
      </c>
    </row>
    <row r="487" spans="1:2" x14ac:dyDescent="0.25">
      <c r="A487" s="442">
        <v>42224</v>
      </c>
      <c r="B487" s="443">
        <v>1.0929500000000001</v>
      </c>
    </row>
    <row r="488" spans="1:2" x14ac:dyDescent="0.25">
      <c r="A488" s="442">
        <v>42223</v>
      </c>
      <c r="B488" s="443">
        <v>1.09087</v>
      </c>
    </row>
    <row r="489" spans="1:2" x14ac:dyDescent="0.25">
      <c r="A489" s="442">
        <v>42222</v>
      </c>
      <c r="B489" s="443">
        <v>1.0876300000000001</v>
      </c>
    </row>
    <row r="490" spans="1:2" x14ac:dyDescent="0.25">
      <c r="A490" s="442">
        <v>42221</v>
      </c>
      <c r="B490" s="443">
        <v>1.0948</v>
      </c>
    </row>
    <row r="491" spans="1:2" x14ac:dyDescent="0.25">
      <c r="A491" s="442">
        <v>42220</v>
      </c>
      <c r="B491" s="443">
        <v>1.09676</v>
      </c>
    </row>
    <row r="492" spans="1:2" x14ac:dyDescent="0.25">
      <c r="A492" s="442">
        <v>42219</v>
      </c>
      <c r="B492" s="443">
        <v>1.09829</v>
      </c>
    </row>
    <row r="493" spans="1:2" x14ac:dyDescent="0.25">
      <c r="A493" s="442">
        <v>42218</v>
      </c>
      <c r="B493" s="443">
        <v>1.09829</v>
      </c>
    </row>
    <row r="494" spans="1:2" x14ac:dyDescent="0.25">
      <c r="A494" s="442">
        <v>42217</v>
      </c>
      <c r="B494" s="443">
        <v>1.0974299999999999</v>
      </c>
    </row>
    <row r="495" spans="1:2" x14ac:dyDescent="0.25">
      <c r="A495" s="442">
        <v>42216</v>
      </c>
      <c r="B495" s="443">
        <v>1.09524</v>
      </c>
    </row>
    <row r="496" spans="1:2" x14ac:dyDescent="0.25">
      <c r="A496" s="442">
        <v>42215</v>
      </c>
      <c r="B496" s="443">
        <v>1.1046400000000001</v>
      </c>
    </row>
    <row r="497" spans="1:2" x14ac:dyDescent="0.25">
      <c r="A497" s="442">
        <v>42214</v>
      </c>
      <c r="B497" s="443">
        <v>1.1062700000000001</v>
      </c>
    </row>
    <row r="498" spans="1:2" x14ac:dyDescent="0.25">
      <c r="A498" s="442">
        <v>42213</v>
      </c>
      <c r="B498" s="443">
        <v>1.1047800000000001</v>
      </c>
    </row>
    <row r="499" spans="1:2" x14ac:dyDescent="0.25">
      <c r="A499" s="442">
        <v>42212</v>
      </c>
      <c r="B499" s="443">
        <v>1.0974999999999999</v>
      </c>
    </row>
    <row r="500" spans="1:2" x14ac:dyDescent="0.25">
      <c r="A500" s="442">
        <v>42211</v>
      </c>
      <c r="B500" s="443">
        <v>1.0974999999999999</v>
      </c>
    </row>
    <row r="501" spans="1:2" x14ac:dyDescent="0.25">
      <c r="A501" s="442">
        <v>42210</v>
      </c>
      <c r="B501" s="443">
        <v>1.0968</v>
      </c>
    </row>
    <row r="502" spans="1:2" x14ac:dyDescent="0.25">
      <c r="A502" s="442">
        <v>42209</v>
      </c>
      <c r="B502" s="443">
        <v>1.0965100000000001</v>
      </c>
    </row>
    <row r="503" spans="1:2" x14ac:dyDescent="0.25">
      <c r="A503" s="442">
        <v>42208</v>
      </c>
      <c r="B503" s="443">
        <v>1.09239</v>
      </c>
    </row>
    <row r="504" spans="1:2" x14ac:dyDescent="0.25">
      <c r="A504" s="442">
        <v>42207</v>
      </c>
      <c r="B504" s="443">
        <v>1.0867100000000001</v>
      </c>
    </row>
    <row r="505" spans="1:2" x14ac:dyDescent="0.25">
      <c r="A505" s="442">
        <v>42206</v>
      </c>
      <c r="B505" s="443">
        <v>1.08372</v>
      </c>
    </row>
    <row r="506" spans="1:2" x14ac:dyDescent="0.25">
      <c r="A506" s="442">
        <v>42205</v>
      </c>
      <c r="B506" s="443">
        <v>1.0827800000000001</v>
      </c>
    </row>
    <row r="507" spans="1:2" x14ac:dyDescent="0.25">
      <c r="A507" s="442">
        <v>42204</v>
      </c>
      <c r="B507" s="443">
        <v>1.0827800000000001</v>
      </c>
    </row>
    <row r="508" spans="1:2" x14ac:dyDescent="0.25">
      <c r="A508" s="442">
        <v>42203</v>
      </c>
      <c r="B508" s="443">
        <v>1.0873699999999999</v>
      </c>
    </row>
    <row r="509" spans="1:2" x14ac:dyDescent="0.25">
      <c r="A509" s="442">
        <v>42202</v>
      </c>
      <c r="B509" s="443">
        <v>1.0909599999999999</v>
      </c>
    </row>
    <row r="510" spans="1:2" x14ac:dyDescent="0.25">
      <c r="A510" s="442">
        <v>42201</v>
      </c>
      <c r="B510" s="443">
        <v>1.0988599999999999</v>
      </c>
    </row>
    <row r="511" spans="1:2" x14ac:dyDescent="0.25">
      <c r="A511" s="442">
        <v>42200</v>
      </c>
      <c r="B511" s="443">
        <v>1.1008899999999999</v>
      </c>
    </row>
    <row r="512" spans="1:2" x14ac:dyDescent="0.25">
      <c r="A512" s="442">
        <v>42199</v>
      </c>
      <c r="B512" s="443">
        <v>1.1080700000000001</v>
      </c>
    </row>
    <row r="513" spans="1:2" x14ac:dyDescent="0.25">
      <c r="A513" s="442">
        <v>42198</v>
      </c>
      <c r="B513" s="443">
        <v>1.11477</v>
      </c>
    </row>
    <row r="514" spans="1:2" x14ac:dyDescent="0.25">
      <c r="A514" s="442">
        <v>42197</v>
      </c>
      <c r="B514" s="443">
        <v>1.11477</v>
      </c>
    </row>
    <row r="515" spans="1:2" x14ac:dyDescent="0.25">
      <c r="A515" s="442">
        <v>42196</v>
      </c>
      <c r="B515" s="443">
        <v>1.11219</v>
      </c>
    </row>
    <row r="516" spans="1:2" x14ac:dyDescent="0.25">
      <c r="A516" s="442">
        <v>42195</v>
      </c>
      <c r="B516" s="443">
        <v>1.10521</v>
      </c>
    </row>
    <row r="517" spans="1:2" x14ac:dyDescent="0.25">
      <c r="A517" s="442">
        <v>42194</v>
      </c>
      <c r="B517" s="443">
        <v>1.1027</v>
      </c>
    </row>
    <row r="518" spans="1:2" x14ac:dyDescent="0.25">
      <c r="A518" s="442">
        <v>42193</v>
      </c>
      <c r="B518" s="443">
        <v>1.09985</v>
      </c>
    </row>
    <row r="519" spans="1:2" x14ac:dyDescent="0.25">
      <c r="A519" s="442">
        <v>42192</v>
      </c>
      <c r="B519" s="443">
        <v>1.10422</v>
      </c>
    </row>
    <row r="520" spans="1:2" x14ac:dyDescent="0.25">
      <c r="A520" s="442">
        <v>42191</v>
      </c>
      <c r="B520" s="443">
        <v>1.11063</v>
      </c>
    </row>
    <row r="521" spans="1:2" x14ac:dyDescent="0.25">
      <c r="A521" s="442">
        <v>42190</v>
      </c>
      <c r="B521" s="443">
        <v>1.11063</v>
      </c>
    </row>
    <row r="522" spans="1:2" x14ac:dyDescent="0.25">
      <c r="A522" s="442">
        <v>42189</v>
      </c>
      <c r="B522" s="443">
        <v>1.1095600000000001</v>
      </c>
    </row>
    <row r="523" spans="1:2" x14ac:dyDescent="0.25">
      <c r="A523" s="442">
        <v>42188</v>
      </c>
      <c r="B523" s="443">
        <v>1.1071500000000001</v>
      </c>
    </row>
    <row r="524" spans="1:2" x14ac:dyDescent="0.25">
      <c r="A524" s="442">
        <v>42187</v>
      </c>
      <c r="B524" s="443">
        <v>1.11067</v>
      </c>
    </row>
    <row r="525" spans="1:2" x14ac:dyDescent="0.25">
      <c r="A525" s="442">
        <v>42186</v>
      </c>
      <c r="B525" s="443">
        <v>1.11808</v>
      </c>
    </row>
    <row r="526" spans="1:2" x14ac:dyDescent="0.25">
      <c r="A526" s="442">
        <v>42185</v>
      </c>
      <c r="B526" s="443">
        <v>1.10944</v>
      </c>
    </row>
    <row r="527" spans="1:2" x14ac:dyDescent="0.25">
      <c r="A527" s="442">
        <v>42184</v>
      </c>
      <c r="B527" s="443">
        <v>1.1165700000000001</v>
      </c>
    </row>
    <row r="528" spans="1:2" x14ac:dyDescent="0.25">
      <c r="A528" s="442">
        <v>42183</v>
      </c>
      <c r="B528" s="443">
        <v>1.1165700000000001</v>
      </c>
    </row>
    <row r="529" spans="1:2" x14ac:dyDescent="0.25">
      <c r="A529" s="442">
        <v>42182</v>
      </c>
      <c r="B529" s="443">
        <v>1.1184400000000001</v>
      </c>
    </row>
    <row r="530" spans="1:2" x14ac:dyDescent="0.25">
      <c r="A530" s="442">
        <v>42181</v>
      </c>
      <c r="B530" s="443">
        <v>1.1201300000000001</v>
      </c>
    </row>
    <row r="531" spans="1:2" x14ac:dyDescent="0.25">
      <c r="A531" s="442">
        <v>42180</v>
      </c>
      <c r="B531" s="443">
        <v>1.1189</v>
      </c>
    </row>
    <row r="532" spans="1:2" x14ac:dyDescent="0.25">
      <c r="A532" s="442">
        <v>42179</v>
      </c>
      <c r="B532" s="443">
        <v>1.1241300000000001</v>
      </c>
    </row>
    <row r="533" spans="1:2" x14ac:dyDescent="0.25">
      <c r="A533" s="442">
        <v>42178</v>
      </c>
      <c r="B533" s="443">
        <v>1.13632</v>
      </c>
    </row>
    <row r="534" spans="1:2" x14ac:dyDescent="0.25">
      <c r="A534" s="442">
        <v>42177</v>
      </c>
      <c r="B534" s="443">
        <v>1.13469</v>
      </c>
    </row>
    <row r="535" spans="1:2" x14ac:dyDescent="0.25">
      <c r="A535" s="442">
        <v>42176</v>
      </c>
      <c r="B535" s="443">
        <v>1.13469</v>
      </c>
    </row>
    <row r="536" spans="1:2" x14ac:dyDescent="0.25">
      <c r="A536" s="442">
        <v>42175</v>
      </c>
      <c r="B536" s="443">
        <v>1.1345099999999999</v>
      </c>
    </row>
    <row r="537" spans="1:2" x14ac:dyDescent="0.25">
      <c r="A537" s="442">
        <v>42174</v>
      </c>
      <c r="B537" s="443">
        <v>1.1373599999999999</v>
      </c>
    </row>
    <row r="538" spans="1:2" x14ac:dyDescent="0.25">
      <c r="A538" s="442">
        <v>42173</v>
      </c>
      <c r="B538" s="443">
        <v>1.12646</v>
      </c>
    </row>
    <row r="539" spans="1:2" x14ac:dyDescent="0.25">
      <c r="A539" s="442">
        <v>42172</v>
      </c>
      <c r="B539" s="443">
        <v>1.1259399999999999</v>
      </c>
    </row>
    <row r="540" spans="1:2" x14ac:dyDescent="0.25">
      <c r="A540" s="442">
        <v>42171</v>
      </c>
      <c r="B540" s="443">
        <v>1.12331</v>
      </c>
    </row>
    <row r="541" spans="1:2" x14ac:dyDescent="0.25">
      <c r="A541" s="442">
        <v>42170</v>
      </c>
      <c r="B541" s="443">
        <v>1.1263099999999999</v>
      </c>
    </row>
    <row r="542" spans="1:2" x14ac:dyDescent="0.25">
      <c r="A542" s="442">
        <v>42169</v>
      </c>
      <c r="B542" s="443">
        <v>1.1263099999999999</v>
      </c>
    </row>
    <row r="543" spans="1:2" x14ac:dyDescent="0.25">
      <c r="A543" s="442">
        <v>42168</v>
      </c>
      <c r="B543" s="443">
        <v>1.1238699999999999</v>
      </c>
    </row>
    <row r="544" spans="1:2" x14ac:dyDescent="0.25">
      <c r="A544" s="442">
        <v>42167</v>
      </c>
      <c r="B544" s="443">
        <v>1.1273</v>
      </c>
    </row>
    <row r="545" spans="1:2" x14ac:dyDescent="0.25">
      <c r="A545" s="442">
        <v>42166</v>
      </c>
      <c r="B545" s="443">
        <v>1.13018</v>
      </c>
    </row>
    <row r="546" spans="1:2" x14ac:dyDescent="0.25">
      <c r="A546" s="442">
        <v>42165</v>
      </c>
      <c r="B546" s="443">
        <v>1.1281399999999999</v>
      </c>
    </row>
    <row r="547" spans="1:2" x14ac:dyDescent="0.25">
      <c r="A547" s="442">
        <v>42164</v>
      </c>
      <c r="B547" s="443">
        <v>1.1160699999999999</v>
      </c>
    </row>
    <row r="548" spans="1:2" x14ac:dyDescent="0.25">
      <c r="A548" s="442">
        <v>42163</v>
      </c>
      <c r="B548" s="443">
        <v>1.1109199999999999</v>
      </c>
    </row>
    <row r="549" spans="1:2" x14ac:dyDescent="0.25">
      <c r="A549" s="442">
        <v>42162</v>
      </c>
      <c r="B549" s="443">
        <v>1.1109199999999999</v>
      </c>
    </row>
    <row r="550" spans="1:2" x14ac:dyDescent="0.25">
      <c r="A550" s="442">
        <v>42161</v>
      </c>
      <c r="B550" s="443">
        <v>1.11849</v>
      </c>
    </row>
    <row r="551" spans="1:2" x14ac:dyDescent="0.25">
      <c r="A551" s="442">
        <v>42160</v>
      </c>
      <c r="B551" s="443">
        <v>1.1276900000000001</v>
      </c>
    </row>
    <row r="552" spans="1:2" x14ac:dyDescent="0.25">
      <c r="A552" s="442">
        <v>42159</v>
      </c>
      <c r="B552" s="443">
        <v>1.11809</v>
      </c>
    </row>
    <row r="553" spans="1:2" x14ac:dyDescent="0.25">
      <c r="A553" s="442">
        <v>42158</v>
      </c>
      <c r="B553" s="443">
        <v>1.10182</v>
      </c>
    </row>
    <row r="554" spans="1:2" x14ac:dyDescent="0.25">
      <c r="A554" s="442">
        <v>42157</v>
      </c>
      <c r="B554" s="443">
        <v>1.0936900000000001</v>
      </c>
    </row>
    <row r="555" spans="1:2" x14ac:dyDescent="0.25">
      <c r="A555" s="442">
        <v>42156</v>
      </c>
      <c r="B555" s="443">
        <v>1.0987800000000001</v>
      </c>
    </row>
    <row r="556" spans="1:2" x14ac:dyDescent="0.25">
      <c r="A556" s="442">
        <v>42155</v>
      </c>
      <c r="B556" s="443">
        <v>1.0987800000000001</v>
      </c>
    </row>
    <row r="557" spans="1:2" x14ac:dyDescent="0.25">
      <c r="A557" s="442">
        <v>42154</v>
      </c>
      <c r="B557" s="443">
        <v>1.09676</v>
      </c>
    </row>
    <row r="558" spans="1:2" x14ac:dyDescent="0.25">
      <c r="A558" s="442">
        <v>42153</v>
      </c>
      <c r="B558" s="443">
        <v>1.0916300000000001</v>
      </c>
    </row>
    <row r="559" spans="1:2" x14ac:dyDescent="0.25">
      <c r="A559" s="442">
        <v>42152</v>
      </c>
      <c r="B559" s="443">
        <v>1.0885800000000001</v>
      </c>
    </row>
    <row r="560" spans="1:2" x14ac:dyDescent="0.25">
      <c r="A560" s="442">
        <v>42151</v>
      </c>
      <c r="B560" s="443">
        <v>1.0917300000000001</v>
      </c>
    </row>
    <row r="561" spans="1:2" x14ac:dyDescent="0.25">
      <c r="A561" s="442">
        <v>42150</v>
      </c>
      <c r="B561" s="443">
        <v>1.0982000000000001</v>
      </c>
    </row>
    <row r="562" spans="1:2" x14ac:dyDescent="0.25">
      <c r="A562" s="442">
        <v>42149</v>
      </c>
      <c r="B562" s="443">
        <v>1.1007100000000001</v>
      </c>
    </row>
    <row r="563" spans="1:2" x14ac:dyDescent="0.25">
      <c r="A563" s="442">
        <v>42148</v>
      </c>
      <c r="B563" s="443">
        <v>1.1007100000000001</v>
      </c>
    </row>
    <row r="564" spans="1:2" x14ac:dyDescent="0.25">
      <c r="A564" s="442">
        <v>42147</v>
      </c>
      <c r="B564" s="443">
        <v>1.11015</v>
      </c>
    </row>
    <row r="565" spans="1:2" x14ac:dyDescent="0.25">
      <c r="A565" s="442">
        <v>42146</v>
      </c>
      <c r="B565" s="443">
        <v>1.1122399999999999</v>
      </c>
    </row>
    <row r="566" spans="1:2" x14ac:dyDescent="0.25">
      <c r="A566" s="442">
        <v>42145</v>
      </c>
      <c r="B566" s="443">
        <v>1.1117600000000001</v>
      </c>
    </row>
    <row r="567" spans="1:2" x14ac:dyDescent="0.25">
      <c r="A567" s="442">
        <v>42144</v>
      </c>
      <c r="B567" s="443">
        <v>1.1223700000000001</v>
      </c>
    </row>
    <row r="568" spans="1:2" x14ac:dyDescent="0.25">
      <c r="A568" s="442">
        <v>42143</v>
      </c>
      <c r="B568" s="443">
        <v>1.13916</v>
      </c>
    </row>
    <row r="569" spans="1:2" x14ac:dyDescent="0.25">
      <c r="A569" s="442">
        <v>42142</v>
      </c>
      <c r="B569" s="443">
        <v>1.14439</v>
      </c>
    </row>
    <row r="570" spans="1:2" x14ac:dyDescent="0.25">
      <c r="A570" s="442">
        <v>42141</v>
      </c>
      <c r="B570" s="443">
        <v>1.14439</v>
      </c>
    </row>
    <row r="571" spans="1:2" x14ac:dyDescent="0.25">
      <c r="A571" s="442">
        <v>42140</v>
      </c>
      <c r="B571" s="443">
        <v>1.14001</v>
      </c>
    </row>
    <row r="572" spans="1:2" x14ac:dyDescent="0.25">
      <c r="A572" s="442">
        <v>42139</v>
      </c>
      <c r="B572" s="443">
        <v>1.13825</v>
      </c>
    </row>
    <row r="573" spans="1:2" x14ac:dyDescent="0.25">
      <c r="A573" s="442">
        <v>42138</v>
      </c>
      <c r="B573" s="443">
        <v>1.12717</v>
      </c>
    </row>
    <row r="574" spans="1:2" x14ac:dyDescent="0.25">
      <c r="A574" s="442">
        <v>42137</v>
      </c>
      <c r="B574" s="443">
        <v>1.1203399999999999</v>
      </c>
    </row>
    <row r="575" spans="1:2" x14ac:dyDescent="0.25">
      <c r="A575" s="442">
        <v>42136</v>
      </c>
      <c r="B575" s="443">
        <v>1.1161300000000001</v>
      </c>
    </row>
    <row r="576" spans="1:2" x14ac:dyDescent="0.25">
      <c r="A576" s="442">
        <v>42135</v>
      </c>
      <c r="B576" s="443">
        <v>1.1197699999999999</v>
      </c>
    </row>
    <row r="577" spans="1:2" x14ac:dyDescent="0.25">
      <c r="A577" s="442">
        <v>42134</v>
      </c>
      <c r="B577" s="443">
        <v>1.1197699999999999</v>
      </c>
    </row>
    <row r="578" spans="1:2" x14ac:dyDescent="0.25">
      <c r="A578" s="442">
        <v>42133</v>
      </c>
      <c r="B578" s="443">
        <v>1.12253</v>
      </c>
    </row>
    <row r="579" spans="1:2" x14ac:dyDescent="0.25">
      <c r="A579" s="442">
        <v>42132</v>
      </c>
      <c r="B579" s="443">
        <v>1.1318600000000001</v>
      </c>
    </row>
    <row r="580" spans="1:2" x14ac:dyDescent="0.25">
      <c r="A580" s="442">
        <v>42131</v>
      </c>
      <c r="B580" s="443">
        <v>1.12561</v>
      </c>
    </row>
    <row r="581" spans="1:2" x14ac:dyDescent="0.25">
      <c r="A581" s="442">
        <v>42130</v>
      </c>
      <c r="B581" s="443">
        <v>1.1146199999999999</v>
      </c>
    </row>
    <row r="582" spans="1:2" x14ac:dyDescent="0.25">
      <c r="A582" s="442">
        <v>42129</v>
      </c>
      <c r="B582" s="443">
        <v>1.1167100000000001</v>
      </c>
    </row>
    <row r="583" spans="1:2" x14ac:dyDescent="0.25">
      <c r="A583" s="442">
        <v>42128</v>
      </c>
      <c r="B583" s="443">
        <v>1.1193200000000001</v>
      </c>
    </row>
    <row r="584" spans="1:2" x14ac:dyDescent="0.25">
      <c r="A584" s="442">
        <v>42127</v>
      </c>
      <c r="B584" s="443">
        <v>1.1193200000000001</v>
      </c>
    </row>
    <row r="585" spans="1:2" x14ac:dyDescent="0.25">
      <c r="A585" s="442">
        <v>42126</v>
      </c>
      <c r="B585" s="443">
        <v>1.12215</v>
      </c>
    </row>
    <row r="586" spans="1:2" x14ac:dyDescent="0.25">
      <c r="A586" s="442">
        <v>42125</v>
      </c>
      <c r="B586" s="443">
        <v>1.1156900000000001</v>
      </c>
    </row>
    <row r="587" spans="1:2" x14ac:dyDescent="0.25">
      <c r="A587" s="442">
        <v>42124</v>
      </c>
      <c r="B587" s="443">
        <v>1.10284</v>
      </c>
    </row>
    <row r="588" spans="1:2" x14ac:dyDescent="0.25">
      <c r="A588" s="442">
        <v>42123</v>
      </c>
      <c r="B588" s="443">
        <v>1.0915999999999999</v>
      </c>
    </row>
    <row r="589" spans="1:2" x14ac:dyDescent="0.25">
      <c r="A589" s="442">
        <v>42122</v>
      </c>
      <c r="B589" s="443">
        <v>1.0864499999999999</v>
      </c>
    </row>
    <row r="590" spans="1:2" x14ac:dyDescent="0.25">
      <c r="A590" s="442">
        <v>42121</v>
      </c>
      <c r="B590" s="443">
        <v>1.08724</v>
      </c>
    </row>
    <row r="591" spans="1:2" x14ac:dyDescent="0.25">
      <c r="A591" s="442">
        <v>42120</v>
      </c>
      <c r="B591" s="443">
        <v>1.08724</v>
      </c>
    </row>
    <row r="592" spans="1:2" x14ac:dyDescent="0.25">
      <c r="A592" s="442">
        <v>42119</v>
      </c>
      <c r="B592" s="443">
        <v>1.0838300000000001</v>
      </c>
    </row>
    <row r="593" spans="1:2" x14ac:dyDescent="0.25">
      <c r="A593" s="442">
        <v>42118</v>
      </c>
      <c r="B593" s="443">
        <v>1.07473</v>
      </c>
    </row>
    <row r="594" spans="1:2" x14ac:dyDescent="0.25">
      <c r="A594" s="442">
        <v>42117</v>
      </c>
      <c r="B594" s="443">
        <v>1.0739700000000001</v>
      </c>
    </row>
    <row r="595" spans="1:2" x14ac:dyDescent="0.25">
      <c r="A595" s="442">
        <v>42116</v>
      </c>
      <c r="B595" s="443">
        <v>1.07202</v>
      </c>
    </row>
    <row r="596" spans="1:2" x14ac:dyDescent="0.25">
      <c r="A596" s="442">
        <v>42115</v>
      </c>
      <c r="B596" s="443">
        <v>1.0767500000000001</v>
      </c>
    </row>
    <row r="597" spans="1:2" x14ac:dyDescent="0.25">
      <c r="A597" s="442">
        <v>42114</v>
      </c>
      <c r="B597" s="443">
        <v>1.08012</v>
      </c>
    </row>
    <row r="598" spans="1:2" x14ac:dyDescent="0.25">
      <c r="A598" s="442">
        <v>42113</v>
      </c>
      <c r="B598" s="443">
        <v>1.08012</v>
      </c>
    </row>
    <row r="599" spans="1:2" x14ac:dyDescent="0.25">
      <c r="A599" s="442">
        <v>42112</v>
      </c>
      <c r="B599" s="443">
        <v>1.0783</v>
      </c>
    </row>
    <row r="600" spans="1:2" x14ac:dyDescent="0.25">
      <c r="A600" s="442">
        <v>42111</v>
      </c>
      <c r="B600" s="443">
        <v>1.0708800000000001</v>
      </c>
    </row>
    <row r="601" spans="1:2" x14ac:dyDescent="0.25">
      <c r="A601" s="442">
        <v>42110</v>
      </c>
      <c r="B601" s="443">
        <v>1.0630999999999999</v>
      </c>
    </row>
    <row r="602" spans="1:2" x14ac:dyDescent="0.25">
      <c r="A602" s="442">
        <v>42109</v>
      </c>
      <c r="B602" s="443">
        <v>1.0598700000000001</v>
      </c>
    </row>
    <row r="603" spans="1:2" x14ac:dyDescent="0.25">
      <c r="A603" s="442">
        <v>42108</v>
      </c>
      <c r="B603" s="443">
        <v>1.05803</v>
      </c>
    </row>
    <row r="604" spans="1:2" x14ac:dyDescent="0.25">
      <c r="A604" s="442">
        <v>42107</v>
      </c>
      <c r="B604" s="443">
        <v>1.0597399999999999</v>
      </c>
    </row>
    <row r="605" spans="1:2" x14ac:dyDescent="0.25">
      <c r="A605" s="442">
        <v>42106</v>
      </c>
      <c r="B605" s="443">
        <v>1.0597399999999999</v>
      </c>
    </row>
    <row r="606" spans="1:2" x14ac:dyDescent="0.25">
      <c r="A606" s="442">
        <v>42105</v>
      </c>
      <c r="B606" s="443">
        <v>1.06298</v>
      </c>
    </row>
    <row r="607" spans="1:2" x14ac:dyDescent="0.25">
      <c r="A607" s="442">
        <v>42104</v>
      </c>
      <c r="B607" s="443">
        <v>1.07351</v>
      </c>
    </row>
    <row r="608" spans="1:2" x14ac:dyDescent="0.25">
      <c r="A608" s="442">
        <v>42103</v>
      </c>
      <c r="B608" s="443">
        <v>1.0831900000000001</v>
      </c>
    </row>
    <row r="609" spans="1:2" x14ac:dyDescent="0.25">
      <c r="A609" s="442">
        <v>42102</v>
      </c>
      <c r="B609" s="443">
        <v>1.0888100000000001</v>
      </c>
    </row>
    <row r="610" spans="1:2" x14ac:dyDescent="0.25">
      <c r="A610" s="442">
        <v>42101</v>
      </c>
      <c r="B610" s="443">
        <v>1.0986100000000001</v>
      </c>
    </row>
    <row r="611" spans="1:2" x14ac:dyDescent="0.25">
      <c r="A611" s="442">
        <v>42100</v>
      </c>
      <c r="B611" s="443">
        <v>1.09663</v>
      </c>
    </row>
    <row r="612" spans="1:2" x14ac:dyDescent="0.25">
      <c r="A612" s="442">
        <v>42099</v>
      </c>
      <c r="B612" s="443">
        <v>1.09663</v>
      </c>
    </row>
    <row r="613" spans="1:2" x14ac:dyDescent="0.25">
      <c r="A613" s="442">
        <v>42098</v>
      </c>
      <c r="B613" s="443">
        <v>1.09148</v>
      </c>
    </row>
    <row r="614" spans="1:2" x14ac:dyDescent="0.25">
      <c r="A614" s="442">
        <v>42097</v>
      </c>
      <c r="B614" s="443">
        <v>1.08203</v>
      </c>
    </row>
    <row r="615" spans="1:2" x14ac:dyDescent="0.25">
      <c r="A615" s="442">
        <v>42096</v>
      </c>
      <c r="B615" s="443">
        <v>1.07609</v>
      </c>
    </row>
    <row r="616" spans="1:2" x14ac:dyDescent="0.25">
      <c r="A616" s="442">
        <v>42095</v>
      </c>
      <c r="B616" s="443">
        <v>1.0771999999999999</v>
      </c>
    </row>
    <row r="617" spans="1:2" x14ac:dyDescent="0.25">
      <c r="A617" s="442">
        <v>42094</v>
      </c>
      <c r="B617" s="443">
        <v>1.08501</v>
      </c>
    </row>
    <row r="618" spans="1:2" x14ac:dyDescent="0.25">
      <c r="A618" s="442">
        <v>42093</v>
      </c>
      <c r="B618" s="443">
        <v>1.08874</v>
      </c>
    </row>
    <row r="619" spans="1:2" x14ac:dyDescent="0.25">
      <c r="A619" s="442">
        <v>42092</v>
      </c>
      <c r="B619" s="443">
        <v>1.08874</v>
      </c>
    </row>
    <row r="620" spans="1:2" x14ac:dyDescent="0.25">
      <c r="A620" s="442">
        <v>42091</v>
      </c>
      <c r="B620" s="443">
        <v>1.0872900000000001</v>
      </c>
    </row>
    <row r="621" spans="1:2" x14ac:dyDescent="0.25">
      <c r="A621" s="442">
        <v>42090</v>
      </c>
      <c r="B621" s="443">
        <v>1.09612</v>
      </c>
    </row>
    <row r="622" spans="1:2" x14ac:dyDescent="0.25">
      <c r="A622" s="442">
        <v>42089</v>
      </c>
      <c r="B622" s="443">
        <v>1.09473</v>
      </c>
    </row>
    <row r="623" spans="1:2" x14ac:dyDescent="0.25">
      <c r="A623" s="442">
        <v>42088</v>
      </c>
      <c r="B623" s="443">
        <v>1.0938300000000001</v>
      </c>
    </row>
    <row r="624" spans="1:2" x14ac:dyDescent="0.25">
      <c r="A624" s="442">
        <v>42087</v>
      </c>
      <c r="B624" s="443">
        <v>1.0860300000000001</v>
      </c>
    </row>
    <row r="625" spans="1:2" x14ac:dyDescent="0.25">
      <c r="A625" s="442">
        <v>42086</v>
      </c>
      <c r="B625" s="443">
        <v>1.0817399999999999</v>
      </c>
    </row>
    <row r="626" spans="1:2" x14ac:dyDescent="0.25">
      <c r="A626" s="442">
        <v>42085</v>
      </c>
      <c r="B626" s="443">
        <v>1.0817399999999999</v>
      </c>
    </row>
    <row r="627" spans="1:2" x14ac:dyDescent="0.25">
      <c r="A627" s="442">
        <v>42084</v>
      </c>
      <c r="B627" s="443">
        <v>1.0722499999999999</v>
      </c>
    </row>
    <row r="628" spans="1:2" x14ac:dyDescent="0.25">
      <c r="A628" s="442">
        <v>42083</v>
      </c>
      <c r="B628" s="443">
        <v>1.07283</v>
      </c>
    </row>
    <row r="629" spans="1:2" x14ac:dyDescent="0.25">
      <c r="A629" s="442">
        <v>42082</v>
      </c>
      <c r="B629" s="443">
        <v>1.06332</v>
      </c>
    </row>
    <row r="630" spans="1:2" x14ac:dyDescent="0.25">
      <c r="A630" s="442">
        <v>42081</v>
      </c>
      <c r="B630" s="443">
        <v>1.0587599999999999</v>
      </c>
    </row>
    <row r="631" spans="1:2" x14ac:dyDescent="0.25">
      <c r="A631" s="442">
        <v>42080</v>
      </c>
      <c r="B631" s="443">
        <v>1.0539099999999999</v>
      </c>
    </row>
    <row r="632" spans="1:2" x14ac:dyDescent="0.25">
      <c r="A632" s="442">
        <v>42079</v>
      </c>
      <c r="B632" s="443">
        <v>1.0492699999999999</v>
      </c>
    </row>
    <row r="633" spans="1:2" x14ac:dyDescent="0.25">
      <c r="A633" s="442">
        <v>42078</v>
      </c>
      <c r="B633" s="443">
        <v>1.0492699999999999</v>
      </c>
    </row>
    <row r="634" spans="1:2" x14ac:dyDescent="0.25">
      <c r="A634" s="442">
        <v>42077</v>
      </c>
      <c r="B634" s="443">
        <v>1.0571999999999999</v>
      </c>
    </row>
    <row r="635" spans="1:2" x14ac:dyDescent="0.25">
      <c r="A635" s="442">
        <v>42076</v>
      </c>
      <c r="B635" s="443">
        <v>1.05796</v>
      </c>
    </row>
    <row r="636" spans="1:2" x14ac:dyDescent="0.25">
      <c r="A636" s="442">
        <v>42075</v>
      </c>
      <c r="B636" s="443">
        <v>1.0630999999999999</v>
      </c>
    </row>
    <row r="637" spans="1:2" x14ac:dyDescent="0.25">
      <c r="A637" s="442">
        <v>42074</v>
      </c>
      <c r="B637" s="443">
        <v>1.07738</v>
      </c>
    </row>
    <row r="638" spans="1:2" x14ac:dyDescent="0.25">
      <c r="A638" s="442">
        <v>42073</v>
      </c>
      <c r="B638" s="443">
        <v>1.0853999999999999</v>
      </c>
    </row>
    <row r="639" spans="1:2" x14ac:dyDescent="0.25">
      <c r="A639" s="442">
        <v>42072</v>
      </c>
      <c r="B639" s="443">
        <v>1.08382</v>
      </c>
    </row>
    <row r="640" spans="1:2" x14ac:dyDescent="0.25">
      <c r="A640" s="442">
        <v>42071</v>
      </c>
      <c r="B640" s="443">
        <v>1.08385</v>
      </c>
    </row>
    <row r="641" spans="1:2" x14ac:dyDescent="0.25">
      <c r="A641" s="442">
        <v>42070</v>
      </c>
      <c r="B641" s="443">
        <v>1.0962099999999999</v>
      </c>
    </row>
    <row r="642" spans="1:2" x14ac:dyDescent="0.25">
      <c r="A642" s="442">
        <v>42069</v>
      </c>
      <c r="B642" s="443">
        <v>1.105</v>
      </c>
    </row>
    <row r="643" spans="1:2" x14ac:dyDescent="0.25">
      <c r="A643" s="442">
        <v>42068</v>
      </c>
      <c r="B643" s="443">
        <v>1.1135699999999999</v>
      </c>
    </row>
    <row r="644" spans="1:2" x14ac:dyDescent="0.25">
      <c r="A644" s="442">
        <v>42067</v>
      </c>
      <c r="B644" s="443">
        <v>1.11853</v>
      </c>
    </row>
    <row r="645" spans="1:2" x14ac:dyDescent="0.25">
      <c r="A645" s="442">
        <v>42066</v>
      </c>
      <c r="B645" s="443">
        <v>1.11903</v>
      </c>
    </row>
    <row r="646" spans="1:2" x14ac:dyDescent="0.25">
      <c r="A646" s="442">
        <v>42065</v>
      </c>
      <c r="B646" s="443">
        <v>1.1191199999999999</v>
      </c>
    </row>
    <row r="647" spans="1:2" x14ac:dyDescent="0.25">
      <c r="A647" s="442">
        <v>42064</v>
      </c>
      <c r="B647" s="443">
        <v>1.1191199999999999</v>
      </c>
    </row>
    <row r="648" spans="1:2" x14ac:dyDescent="0.25">
      <c r="A648" s="442">
        <v>42063</v>
      </c>
      <c r="B648" s="443">
        <v>1.1208400000000001</v>
      </c>
    </row>
    <row r="649" spans="1:2" x14ac:dyDescent="0.25">
      <c r="A649" s="442">
        <v>42062</v>
      </c>
      <c r="B649" s="443">
        <v>1.1313899999999999</v>
      </c>
    </row>
    <row r="650" spans="1:2" x14ac:dyDescent="0.25">
      <c r="A650" s="442">
        <v>42061</v>
      </c>
      <c r="B650" s="443">
        <v>1.13517</v>
      </c>
    </row>
    <row r="651" spans="1:2" x14ac:dyDescent="0.25">
      <c r="A651" s="442">
        <v>42060</v>
      </c>
      <c r="B651" s="443">
        <v>1.1328800000000001</v>
      </c>
    </row>
    <row r="652" spans="1:2" x14ac:dyDescent="0.25">
      <c r="A652" s="442">
        <v>42059</v>
      </c>
      <c r="B652" s="443">
        <v>1.135</v>
      </c>
    </row>
    <row r="653" spans="1:2" x14ac:dyDescent="0.25">
      <c r="A653" s="442">
        <v>42058</v>
      </c>
      <c r="B653" s="443">
        <v>1.1375</v>
      </c>
    </row>
    <row r="654" spans="1:2" x14ac:dyDescent="0.25">
      <c r="A654" s="442">
        <v>42057</v>
      </c>
      <c r="B654" s="443">
        <v>1.13751</v>
      </c>
    </row>
    <row r="655" spans="1:2" x14ac:dyDescent="0.25">
      <c r="A655" s="442">
        <v>42056</v>
      </c>
      <c r="B655" s="443">
        <v>1.1352800000000001</v>
      </c>
    </row>
    <row r="656" spans="1:2" x14ac:dyDescent="0.25">
      <c r="A656" s="442">
        <v>42055</v>
      </c>
      <c r="B656" s="443">
        <v>1.1396999999999999</v>
      </c>
    </row>
    <row r="657" spans="1:2" x14ac:dyDescent="0.25">
      <c r="A657" s="442">
        <v>42054</v>
      </c>
      <c r="B657" s="443">
        <v>1.1387100000000001</v>
      </c>
    </row>
    <row r="658" spans="1:2" x14ac:dyDescent="0.25">
      <c r="A658" s="442">
        <v>42053</v>
      </c>
      <c r="B658" s="443">
        <v>1.1376299999999999</v>
      </c>
    </row>
    <row r="659" spans="1:2" x14ac:dyDescent="0.25">
      <c r="A659" s="442">
        <v>42052</v>
      </c>
      <c r="B659" s="443">
        <v>1.1397200000000001</v>
      </c>
    </row>
    <row r="660" spans="1:2" x14ac:dyDescent="0.25">
      <c r="A660" s="442">
        <v>42051</v>
      </c>
      <c r="B660" s="443">
        <v>1.1384000000000001</v>
      </c>
    </row>
    <row r="661" spans="1:2" x14ac:dyDescent="0.25">
      <c r="A661" s="442">
        <v>42050</v>
      </c>
      <c r="B661" s="443">
        <v>1.1384300000000001</v>
      </c>
    </row>
    <row r="662" spans="1:2" x14ac:dyDescent="0.25">
      <c r="A662" s="442">
        <v>42049</v>
      </c>
      <c r="B662" s="443">
        <v>1.1408799999999999</v>
      </c>
    </row>
    <row r="663" spans="1:2" x14ac:dyDescent="0.25">
      <c r="A663" s="442">
        <v>42048</v>
      </c>
      <c r="B663" s="443">
        <v>1.1342699999999999</v>
      </c>
    </row>
    <row r="664" spans="1:2" x14ac:dyDescent="0.25">
      <c r="A664" s="442">
        <v>42047</v>
      </c>
      <c r="B664" s="443">
        <v>1.1310800000000001</v>
      </c>
    </row>
    <row r="665" spans="1:2" x14ac:dyDescent="0.25">
      <c r="A665" s="442">
        <v>42046</v>
      </c>
      <c r="B665" s="443">
        <v>1.1317999999999999</v>
      </c>
    </row>
    <row r="666" spans="1:2" x14ac:dyDescent="0.25">
      <c r="A666" s="442">
        <v>42045</v>
      </c>
      <c r="B666" s="443">
        <v>1.1324799999999999</v>
      </c>
    </row>
    <row r="667" spans="1:2" x14ac:dyDescent="0.25">
      <c r="A667" s="442">
        <v>42044</v>
      </c>
      <c r="B667" s="443">
        <v>1.1311899999999999</v>
      </c>
    </row>
    <row r="668" spans="1:2" x14ac:dyDescent="0.25">
      <c r="A668" s="442">
        <v>42043</v>
      </c>
      <c r="B668" s="443">
        <v>1.1312199999999999</v>
      </c>
    </row>
    <row r="669" spans="1:2" x14ac:dyDescent="0.25">
      <c r="A669" s="442">
        <v>42042</v>
      </c>
      <c r="B669" s="443">
        <v>1.14212</v>
      </c>
    </row>
    <row r="670" spans="1:2" x14ac:dyDescent="0.25">
      <c r="A670" s="442">
        <v>42041</v>
      </c>
      <c r="B670" s="443">
        <v>1.13906</v>
      </c>
    </row>
    <row r="671" spans="1:2" x14ac:dyDescent="0.25">
      <c r="A671" s="442">
        <v>42040</v>
      </c>
      <c r="B671" s="443">
        <v>1.1449199999999999</v>
      </c>
    </row>
    <row r="672" spans="1:2" x14ac:dyDescent="0.25">
      <c r="A672" s="442">
        <v>42039</v>
      </c>
      <c r="B672" s="443">
        <v>1.1377999999999999</v>
      </c>
    </row>
    <row r="673" spans="1:2" x14ac:dyDescent="0.25">
      <c r="A673" s="442">
        <v>42038</v>
      </c>
      <c r="B673" s="443">
        <v>1.13208</v>
      </c>
    </row>
    <row r="674" spans="1:2" x14ac:dyDescent="0.25">
      <c r="A674" s="442">
        <v>42037</v>
      </c>
      <c r="B674" s="443">
        <v>1.12778</v>
      </c>
    </row>
    <row r="675" spans="1:2" x14ac:dyDescent="0.25">
      <c r="A675" s="442">
        <v>42036</v>
      </c>
      <c r="B675" s="443">
        <v>1.12782</v>
      </c>
    </row>
    <row r="676" spans="1:2" x14ac:dyDescent="0.25">
      <c r="A676" s="442">
        <v>42035</v>
      </c>
      <c r="B676" s="443">
        <v>1.1320300000000001</v>
      </c>
    </row>
    <row r="677" spans="1:2" x14ac:dyDescent="0.25">
      <c r="A677" s="442">
        <v>42034</v>
      </c>
      <c r="B677" s="443">
        <v>1.1296900000000001</v>
      </c>
    </row>
    <row r="678" spans="1:2" x14ac:dyDescent="0.25">
      <c r="A678" s="442">
        <v>42033</v>
      </c>
      <c r="B678" s="443">
        <v>1.1347100000000001</v>
      </c>
    </row>
    <row r="679" spans="1:2" x14ac:dyDescent="0.25">
      <c r="A679" s="442">
        <v>42032</v>
      </c>
      <c r="B679" s="443">
        <v>1.1291800000000001</v>
      </c>
    </row>
    <row r="680" spans="1:2" x14ac:dyDescent="0.25">
      <c r="A680" s="442">
        <v>42031</v>
      </c>
      <c r="B680" s="443">
        <v>1.1218699999999999</v>
      </c>
    </row>
    <row r="681" spans="1:2" x14ac:dyDescent="0.25">
      <c r="A681" s="442">
        <v>42030</v>
      </c>
      <c r="B681" s="443">
        <v>1.12039</v>
      </c>
    </row>
    <row r="682" spans="1:2" x14ac:dyDescent="0.25">
      <c r="A682" s="442">
        <v>42029</v>
      </c>
      <c r="B682" s="443">
        <v>1.12042</v>
      </c>
    </row>
    <row r="683" spans="1:2" x14ac:dyDescent="0.25">
      <c r="A683" s="442">
        <v>42028</v>
      </c>
      <c r="B683" s="443">
        <v>1.12924</v>
      </c>
    </row>
    <row r="684" spans="1:2" x14ac:dyDescent="0.25">
      <c r="A684" s="442">
        <v>42027</v>
      </c>
      <c r="B684" s="443">
        <v>1.1549100000000001</v>
      </c>
    </row>
    <row r="685" spans="1:2" x14ac:dyDescent="0.25">
      <c r="A685" s="442">
        <v>42026</v>
      </c>
      <c r="B685" s="443">
        <v>1.1574599999999999</v>
      </c>
    </row>
    <row r="686" spans="1:2" x14ac:dyDescent="0.25">
      <c r="A686" s="442">
        <v>42025</v>
      </c>
      <c r="B686" s="443">
        <v>1.1580600000000001</v>
      </c>
    </row>
    <row r="687" spans="1:2" x14ac:dyDescent="0.25">
      <c r="A687" s="442">
        <v>42024</v>
      </c>
      <c r="B687" s="443">
        <v>1.1586399999999999</v>
      </c>
    </row>
    <row r="688" spans="1:2" x14ac:dyDescent="0.25">
      <c r="A688" s="442">
        <v>42023</v>
      </c>
      <c r="B688" s="443">
        <v>1.15604</v>
      </c>
    </row>
    <row r="689" spans="1:2" x14ac:dyDescent="0.25">
      <c r="A689" s="442">
        <v>42022</v>
      </c>
      <c r="B689" s="443">
        <v>1.15605</v>
      </c>
    </row>
    <row r="690" spans="1:2" x14ac:dyDescent="0.25">
      <c r="A690" s="442">
        <v>42021</v>
      </c>
      <c r="B690" s="443">
        <v>1.1598200000000001</v>
      </c>
    </row>
    <row r="691" spans="1:2" x14ac:dyDescent="0.25">
      <c r="A691" s="442">
        <v>42020</v>
      </c>
      <c r="B691" s="443">
        <v>1.17161</v>
      </c>
    </row>
    <row r="692" spans="1:2" x14ac:dyDescent="0.25">
      <c r="A692" s="442">
        <v>42019</v>
      </c>
      <c r="B692" s="443">
        <v>1.1779900000000001</v>
      </c>
    </row>
    <row r="693" spans="1:2" x14ac:dyDescent="0.25">
      <c r="A693" s="442">
        <v>42018</v>
      </c>
      <c r="B693" s="443">
        <v>1.18093</v>
      </c>
    </row>
    <row r="694" spans="1:2" x14ac:dyDescent="0.25">
      <c r="A694" s="442">
        <v>42017</v>
      </c>
      <c r="B694" s="443">
        <v>1.1836500000000001</v>
      </c>
    </row>
    <row r="695" spans="1:2" x14ac:dyDescent="0.25">
      <c r="A695" s="442">
        <v>42016</v>
      </c>
      <c r="B695" s="443">
        <v>1.18377</v>
      </c>
    </row>
    <row r="696" spans="1:2" x14ac:dyDescent="0.25">
      <c r="A696" s="442">
        <v>42015</v>
      </c>
      <c r="B696" s="443">
        <v>1.18377</v>
      </c>
    </row>
    <row r="697" spans="1:2" x14ac:dyDescent="0.25">
      <c r="A697" s="442">
        <v>42014</v>
      </c>
      <c r="B697" s="443">
        <v>1.18093</v>
      </c>
    </row>
    <row r="698" spans="1:2" x14ac:dyDescent="0.25">
      <c r="A698" s="442">
        <v>42013</v>
      </c>
      <c r="B698" s="443">
        <v>1.18065</v>
      </c>
    </row>
    <row r="699" spans="1:2" x14ac:dyDescent="0.25">
      <c r="A699" s="442">
        <v>42012</v>
      </c>
      <c r="B699" s="443">
        <v>1.18547</v>
      </c>
    </row>
    <row r="700" spans="1:2" x14ac:dyDescent="0.25">
      <c r="A700" s="442">
        <v>42011</v>
      </c>
      <c r="B700" s="443">
        <v>1.1928099999999999</v>
      </c>
    </row>
    <row r="701" spans="1:2" x14ac:dyDescent="0.25">
      <c r="A701" s="442">
        <v>42010</v>
      </c>
      <c r="B701" s="443">
        <v>1.19398</v>
      </c>
    </row>
    <row r="702" spans="1:2" x14ac:dyDescent="0.25">
      <c r="A702" s="442">
        <v>42009</v>
      </c>
      <c r="B702" s="443">
        <v>1.2000500000000001</v>
      </c>
    </row>
    <row r="703" spans="1:2" x14ac:dyDescent="0.25">
      <c r="A703" s="442">
        <v>42008</v>
      </c>
      <c r="B703" s="443">
        <v>1.2000599999999999</v>
      </c>
    </row>
    <row r="704" spans="1:2" x14ac:dyDescent="0.25">
      <c r="A704" s="442">
        <v>42007</v>
      </c>
      <c r="B704" s="443">
        <v>1.2047300000000001</v>
      </c>
    </row>
    <row r="705" spans="1:2" x14ac:dyDescent="0.25">
      <c r="A705" s="442">
        <v>42006</v>
      </c>
      <c r="B705" s="443">
        <v>1.2100200000000001</v>
      </c>
    </row>
    <row r="706" spans="1:2" x14ac:dyDescent="0.25">
      <c r="A706" s="442">
        <v>42005</v>
      </c>
      <c r="B706" s="443">
        <v>1.2141599999999999</v>
      </c>
    </row>
    <row r="707" spans="1:2" x14ac:dyDescent="0.25">
      <c r="A707" s="442">
        <v>42004</v>
      </c>
      <c r="B707" s="443">
        <v>1.2154799999999999</v>
      </c>
    </row>
    <row r="708" spans="1:2" x14ac:dyDescent="0.25">
      <c r="A708" s="442">
        <v>42003</v>
      </c>
      <c r="B708" s="443">
        <v>1.2183299999999999</v>
      </c>
    </row>
    <row r="709" spans="1:2" x14ac:dyDescent="0.25">
      <c r="A709" s="442">
        <v>42002</v>
      </c>
      <c r="B709" s="443">
        <v>1.21777</v>
      </c>
    </row>
    <row r="710" spans="1:2" x14ac:dyDescent="0.25">
      <c r="A710" s="442">
        <v>42001</v>
      </c>
      <c r="B710" s="443">
        <v>1.21777</v>
      </c>
    </row>
    <row r="711" spans="1:2" x14ac:dyDescent="0.25">
      <c r="A711" s="442">
        <v>42000</v>
      </c>
      <c r="B711" s="443">
        <v>1.2195499999999999</v>
      </c>
    </row>
    <row r="712" spans="1:2" x14ac:dyDescent="0.25">
      <c r="A712" s="442">
        <v>41999</v>
      </c>
      <c r="B712" s="443">
        <v>1.21926</v>
      </c>
    </row>
    <row r="713" spans="1:2" x14ac:dyDescent="0.25">
      <c r="A713" s="442">
        <v>41998</v>
      </c>
      <c r="B713" s="443">
        <v>1.2186300000000001</v>
      </c>
    </row>
    <row r="714" spans="1:2" x14ac:dyDescent="0.25">
      <c r="A714" s="442">
        <v>41997</v>
      </c>
      <c r="B714" s="443">
        <v>1.22122</v>
      </c>
    </row>
    <row r="715" spans="1:2" x14ac:dyDescent="0.25">
      <c r="A715" s="442">
        <v>41996</v>
      </c>
      <c r="B715" s="443">
        <v>1.22454</v>
      </c>
    </row>
    <row r="716" spans="1:2" x14ac:dyDescent="0.25">
      <c r="A716" s="442">
        <v>41995</v>
      </c>
      <c r="B716" s="443">
        <v>1.22251</v>
      </c>
    </row>
    <row r="717" spans="1:2" x14ac:dyDescent="0.25">
      <c r="A717" s="442">
        <v>41994</v>
      </c>
      <c r="B717" s="443">
        <v>1.2225299999999999</v>
      </c>
    </row>
    <row r="718" spans="1:2" x14ac:dyDescent="0.25">
      <c r="A718" s="442">
        <v>41993</v>
      </c>
      <c r="B718" s="443">
        <v>1.2270000000000001</v>
      </c>
    </row>
    <row r="719" spans="1:2" x14ac:dyDescent="0.25">
      <c r="A719" s="442">
        <v>41992</v>
      </c>
      <c r="B719" s="443">
        <v>1.23132</v>
      </c>
    </row>
    <row r="720" spans="1:2" x14ac:dyDescent="0.25">
      <c r="A720" s="442">
        <v>41991</v>
      </c>
      <c r="B720" s="443">
        <v>1.2462500000000001</v>
      </c>
    </row>
    <row r="721" spans="1:2" x14ac:dyDescent="0.25">
      <c r="A721" s="442">
        <v>41990</v>
      </c>
      <c r="B721" s="443">
        <v>1.2479499999999999</v>
      </c>
    </row>
    <row r="722" spans="1:2" x14ac:dyDescent="0.25">
      <c r="A722" s="442">
        <v>41989</v>
      </c>
      <c r="B722" s="443">
        <v>1.24434</v>
      </c>
    </row>
    <row r="723" spans="1:2" x14ac:dyDescent="0.25">
      <c r="A723" s="442">
        <v>41988</v>
      </c>
      <c r="B723" s="443">
        <v>1.24576</v>
      </c>
    </row>
    <row r="724" spans="1:2" x14ac:dyDescent="0.25">
      <c r="A724" s="442">
        <v>41987</v>
      </c>
      <c r="B724" s="443">
        <v>1.2457499999999999</v>
      </c>
    </row>
    <row r="725" spans="1:2" x14ac:dyDescent="0.25">
      <c r="A725" s="442">
        <v>41986</v>
      </c>
      <c r="B725" s="443">
        <v>1.24248</v>
      </c>
    </row>
    <row r="726" spans="1:2" x14ac:dyDescent="0.25">
      <c r="A726" s="442">
        <v>41985</v>
      </c>
      <c r="B726" s="443">
        <v>1.24322</v>
      </c>
    </row>
    <row r="727" spans="1:2" x14ac:dyDescent="0.25">
      <c r="A727" s="442">
        <v>41984</v>
      </c>
      <c r="B727" s="443">
        <v>1.23936</v>
      </c>
    </row>
    <row r="728" spans="1:2" x14ac:dyDescent="0.25">
      <c r="A728" s="442">
        <v>41983</v>
      </c>
      <c r="B728" s="443">
        <v>1.2348399999999999</v>
      </c>
    </row>
    <row r="729" spans="1:2" x14ac:dyDescent="0.25">
      <c r="A729" s="442">
        <v>41982</v>
      </c>
      <c r="B729" s="443">
        <v>1.2285900000000001</v>
      </c>
    </row>
    <row r="730" spans="1:2" x14ac:dyDescent="0.25">
      <c r="A730" s="442">
        <v>41981</v>
      </c>
      <c r="B730" s="443">
        <v>1.22827</v>
      </c>
    </row>
    <row r="731" spans="1:2" x14ac:dyDescent="0.25">
      <c r="A731" s="442">
        <v>41980</v>
      </c>
      <c r="B731" s="443">
        <v>1.22828</v>
      </c>
    </row>
    <row r="732" spans="1:2" x14ac:dyDescent="0.25">
      <c r="A732" s="442">
        <v>41979</v>
      </c>
      <c r="B732" s="443">
        <v>1.23485</v>
      </c>
    </row>
    <row r="733" spans="1:2" x14ac:dyDescent="0.25">
      <c r="A733" s="442">
        <v>41978</v>
      </c>
      <c r="B733" s="443">
        <v>1.2334700000000001</v>
      </c>
    </row>
    <row r="734" spans="1:2" x14ac:dyDescent="0.25">
      <c r="A734" s="442">
        <v>41977</v>
      </c>
      <c r="B734" s="443">
        <v>1.23489</v>
      </c>
    </row>
    <row r="735" spans="1:2" x14ac:dyDescent="0.25">
      <c r="A735" s="442">
        <v>41976</v>
      </c>
      <c r="B735" s="443">
        <v>1.2437199999999999</v>
      </c>
    </row>
    <row r="736" spans="1:2" x14ac:dyDescent="0.25">
      <c r="A736" s="442">
        <v>41975</v>
      </c>
      <c r="B736" s="443">
        <v>1.2460100000000001</v>
      </c>
    </row>
    <row r="737" spans="1:2" x14ac:dyDescent="0.25">
      <c r="A737" s="442">
        <v>41974</v>
      </c>
      <c r="B737" s="443">
        <v>1.2446699999999999</v>
      </c>
    </row>
    <row r="738" spans="1:2" x14ac:dyDescent="0.25">
      <c r="A738" s="442">
        <v>41973</v>
      </c>
      <c r="B738" s="443">
        <v>1.2446600000000001</v>
      </c>
    </row>
    <row r="739" spans="1:2" x14ac:dyDescent="0.25">
      <c r="A739" s="442">
        <v>41972</v>
      </c>
      <c r="B739" s="443">
        <v>1.2454400000000001</v>
      </c>
    </row>
    <row r="740" spans="1:2" x14ac:dyDescent="0.25">
      <c r="A740" s="442">
        <v>41971</v>
      </c>
      <c r="B740" s="443">
        <v>1.24902</v>
      </c>
    </row>
    <row r="741" spans="1:2" x14ac:dyDescent="0.25">
      <c r="A741" s="442">
        <v>41970</v>
      </c>
      <c r="B741" s="443">
        <v>1.2481</v>
      </c>
    </row>
    <row r="742" spans="1:2" x14ac:dyDescent="0.25">
      <c r="A742" s="442">
        <v>41969</v>
      </c>
      <c r="B742" s="443">
        <v>1.2439899999999999</v>
      </c>
    </row>
    <row r="743" spans="1:2" x14ac:dyDescent="0.25">
      <c r="A743" s="442">
        <v>41968</v>
      </c>
      <c r="B743" s="443">
        <v>1.2403299999999999</v>
      </c>
    </row>
    <row r="744" spans="1:2" x14ac:dyDescent="0.25">
      <c r="A744" s="442">
        <v>41967</v>
      </c>
      <c r="B744" s="443">
        <v>1.23851</v>
      </c>
    </row>
    <row r="745" spans="1:2" x14ac:dyDescent="0.25">
      <c r="A745" s="442">
        <v>41966</v>
      </c>
      <c r="B745" s="443">
        <v>1.2385299999999999</v>
      </c>
    </row>
    <row r="746" spans="1:2" x14ac:dyDescent="0.25">
      <c r="A746" s="442">
        <v>41965</v>
      </c>
      <c r="B746" s="443">
        <v>1.2479899999999999</v>
      </c>
    </row>
    <row r="747" spans="1:2" x14ac:dyDescent="0.25">
      <c r="A747" s="442">
        <v>41964</v>
      </c>
      <c r="B747" s="443">
        <v>1.25396</v>
      </c>
    </row>
    <row r="748" spans="1:2" x14ac:dyDescent="0.25">
      <c r="A748" s="442">
        <v>41963</v>
      </c>
      <c r="B748" s="443">
        <v>1.25339</v>
      </c>
    </row>
    <row r="749" spans="1:2" x14ac:dyDescent="0.25">
      <c r="A749" s="442">
        <v>41962</v>
      </c>
      <c r="B749" s="443">
        <v>1.2495000000000001</v>
      </c>
    </row>
    <row r="750" spans="1:2" x14ac:dyDescent="0.25">
      <c r="A750" s="442">
        <v>41961</v>
      </c>
      <c r="B750" s="443">
        <v>1.25051</v>
      </c>
    </row>
    <row r="751" spans="1:2" x14ac:dyDescent="0.25">
      <c r="A751" s="442">
        <v>41960</v>
      </c>
      <c r="B751" s="443">
        <v>1.2520899999999999</v>
      </c>
    </row>
    <row r="752" spans="1:2" x14ac:dyDescent="0.25">
      <c r="A752" s="442">
        <v>41959</v>
      </c>
      <c r="B752" s="443">
        <v>1.2521</v>
      </c>
    </row>
    <row r="753" spans="1:2" x14ac:dyDescent="0.25">
      <c r="A753" s="442">
        <v>41958</v>
      </c>
      <c r="B753" s="443">
        <v>1.2465999999999999</v>
      </c>
    </row>
    <row r="754" spans="1:2" x14ac:dyDescent="0.25">
      <c r="A754" s="442">
        <v>41957</v>
      </c>
      <c r="B754" s="443">
        <v>1.24552</v>
      </c>
    </row>
    <row r="755" spans="1:2" x14ac:dyDescent="0.25">
      <c r="A755" s="442">
        <v>41956</v>
      </c>
      <c r="B755" s="443">
        <v>1.2461899999999999</v>
      </c>
    </row>
    <row r="756" spans="1:2" x14ac:dyDescent="0.25">
      <c r="A756" s="442">
        <v>41955</v>
      </c>
      <c r="B756" s="443">
        <v>1.2431399999999999</v>
      </c>
    </row>
    <row r="757" spans="1:2" x14ac:dyDescent="0.25">
      <c r="A757" s="442">
        <v>41954</v>
      </c>
      <c r="B757" s="443">
        <v>1.2463200000000001</v>
      </c>
    </row>
    <row r="758" spans="1:2" x14ac:dyDescent="0.25">
      <c r="A758" s="442">
        <v>41953</v>
      </c>
      <c r="B758" s="443">
        <v>1.24529</v>
      </c>
    </row>
    <row r="759" spans="1:2" x14ac:dyDescent="0.25">
      <c r="A759" s="442">
        <v>41952</v>
      </c>
      <c r="B759" s="443">
        <v>1.2453099999999999</v>
      </c>
    </row>
    <row r="760" spans="1:2" x14ac:dyDescent="0.25">
      <c r="A760" s="442">
        <v>41951</v>
      </c>
      <c r="B760" s="443">
        <v>1.2397400000000001</v>
      </c>
    </row>
    <row r="761" spans="1:2" x14ac:dyDescent="0.25">
      <c r="A761" s="442">
        <v>41950</v>
      </c>
      <c r="B761" s="443">
        <v>1.2471300000000001</v>
      </c>
    </row>
    <row r="762" spans="1:2" x14ac:dyDescent="0.25">
      <c r="A762" s="442">
        <v>41949</v>
      </c>
      <c r="B762" s="443">
        <v>1.25152</v>
      </c>
    </row>
    <row r="763" spans="1:2" x14ac:dyDescent="0.25">
      <c r="A763" s="442">
        <v>41948</v>
      </c>
      <c r="B763" s="443">
        <v>1.2518100000000001</v>
      </c>
    </row>
    <row r="764" spans="1:2" x14ac:dyDescent="0.25">
      <c r="A764" s="442">
        <v>41947</v>
      </c>
      <c r="B764" s="443">
        <v>1.2491000000000001</v>
      </c>
    </row>
    <row r="765" spans="1:2" x14ac:dyDescent="0.25">
      <c r="A765" s="442">
        <v>41946</v>
      </c>
      <c r="B765" s="443">
        <v>1.25221</v>
      </c>
    </row>
    <row r="766" spans="1:2" x14ac:dyDescent="0.25">
      <c r="A766" s="442">
        <v>41945</v>
      </c>
      <c r="B766" s="443">
        <v>1.25221</v>
      </c>
    </row>
    <row r="767" spans="1:2" x14ac:dyDescent="0.25">
      <c r="A767" s="442">
        <v>41944</v>
      </c>
      <c r="B767" s="443">
        <v>1.2565500000000001</v>
      </c>
    </row>
    <row r="768" spans="1:2" x14ac:dyDescent="0.25">
      <c r="A768" s="442">
        <v>41943</v>
      </c>
      <c r="B768" s="443">
        <v>1.26085</v>
      </c>
    </row>
    <row r="769" spans="1:2" x14ac:dyDescent="0.25">
      <c r="A769" s="442">
        <v>41942</v>
      </c>
      <c r="B769" s="443">
        <v>1.27271</v>
      </c>
    </row>
    <row r="770" spans="1:2" x14ac:dyDescent="0.25">
      <c r="A770" s="442">
        <v>41941</v>
      </c>
      <c r="B770" s="443">
        <v>1.2716099999999999</v>
      </c>
    </row>
    <row r="771" spans="1:2" x14ac:dyDescent="0.25">
      <c r="A771" s="442">
        <v>41940</v>
      </c>
      <c r="B771" s="443">
        <v>1.26936</v>
      </c>
    </row>
    <row r="772" spans="1:2" x14ac:dyDescent="0.25">
      <c r="A772" s="442">
        <v>41939</v>
      </c>
      <c r="B772" s="443">
        <v>1.26677</v>
      </c>
    </row>
    <row r="773" spans="1:2" x14ac:dyDescent="0.25">
      <c r="A773" s="442">
        <v>41938</v>
      </c>
      <c r="B773" s="443">
        <v>1.26677</v>
      </c>
    </row>
    <row r="774" spans="1:2" x14ac:dyDescent="0.25">
      <c r="A774" s="442">
        <v>41937</v>
      </c>
      <c r="B774" s="443">
        <v>1.26579</v>
      </c>
    </row>
    <row r="775" spans="1:2" x14ac:dyDescent="0.25">
      <c r="A775" s="442">
        <v>41936</v>
      </c>
      <c r="B775" s="443">
        <v>1.2647200000000001</v>
      </c>
    </row>
    <row r="776" spans="1:2" x14ac:dyDescent="0.25">
      <c r="A776" s="442">
        <v>41935</v>
      </c>
      <c r="B776" s="443">
        <v>1.26928</v>
      </c>
    </row>
    <row r="777" spans="1:2" x14ac:dyDescent="0.25">
      <c r="A777" s="442">
        <v>41934</v>
      </c>
      <c r="B777" s="443">
        <v>1.2774399999999999</v>
      </c>
    </row>
    <row r="778" spans="1:2" x14ac:dyDescent="0.25">
      <c r="A778" s="442">
        <v>41933</v>
      </c>
      <c r="B778" s="443">
        <v>1.27688</v>
      </c>
    </row>
    <row r="779" spans="1:2" x14ac:dyDescent="0.25">
      <c r="A779" s="442">
        <v>41932</v>
      </c>
      <c r="B779" s="443">
        <v>1.2756099999999999</v>
      </c>
    </row>
    <row r="780" spans="1:2" x14ac:dyDescent="0.25">
      <c r="A780" s="442">
        <v>41931</v>
      </c>
      <c r="B780" s="443">
        <v>1.2756099999999999</v>
      </c>
    </row>
    <row r="781" spans="1:2" x14ac:dyDescent="0.25">
      <c r="A781" s="442">
        <v>41930</v>
      </c>
      <c r="B781" s="443">
        <v>1.27921</v>
      </c>
    </row>
    <row r="782" spans="1:2" x14ac:dyDescent="0.25">
      <c r="A782" s="442">
        <v>41929</v>
      </c>
      <c r="B782" s="443">
        <v>1.27993</v>
      </c>
    </row>
    <row r="783" spans="1:2" x14ac:dyDescent="0.25">
      <c r="A783" s="442">
        <v>41928</v>
      </c>
      <c r="B783" s="443">
        <v>1.26939</v>
      </c>
    </row>
    <row r="784" spans="1:2" x14ac:dyDescent="0.25">
      <c r="A784" s="442">
        <v>41927</v>
      </c>
      <c r="B784" s="443">
        <v>1.26885</v>
      </c>
    </row>
    <row r="785" spans="1:2" x14ac:dyDescent="0.25">
      <c r="A785" s="442">
        <v>41926</v>
      </c>
      <c r="B785" s="443">
        <v>1.2674099999999999</v>
      </c>
    </row>
    <row r="786" spans="1:2" x14ac:dyDescent="0.25">
      <c r="A786" s="442">
        <v>41925</v>
      </c>
      <c r="B786" s="443">
        <v>1.26278</v>
      </c>
    </row>
    <row r="787" spans="1:2" x14ac:dyDescent="0.25">
      <c r="A787" s="442">
        <v>41924</v>
      </c>
      <c r="B787" s="443">
        <v>1.26278</v>
      </c>
    </row>
    <row r="788" spans="1:2" x14ac:dyDescent="0.25">
      <c r="A788" s="442">
        <v>41923</v>
      </c>
      <c r="B788" s="443">
        <v>1.2663899999999999</v>
      </c>
    </row>
    <row r="789" spans="1:2" x14ac:dyDescent="0.25">
      <c r="A789" s="442">
        <v>41922</v>
      </c>
      <c r="B789" s="443">
        <v>1.2728999999999999</v>
      </c>
    </row>
    <row r="790" spans="1:2" x14ac:dyDescent="0.25">
      <c r="A790" s="442">
        <v>41921</v>
      </c>
      <c r="B790" s="443">
        <v>1.2664899999999999</v>
      </c>
    </row>
    <row r="791" spans="1:2" x14ac:dyDescent="0.25">
      <c r="A791" s="442">
        <v>41920</v>
      </c>
      <c r="B791" s="443">
        <v>1.26322</v>
      </c>
    </row>
    <row r="792" spans="1:2" x14ac:dyDescent="0.25">
      <c r="A792" s="442">
        <v>41919</v>
      </c>
      <c r="B792" s="443">
        <v>1.2550699999999999</v>
      </c>
    </row>
    <row r="793" spans="1:2" x14ac:dyDescent="0.25">
      <c r="A793" s="442">
        <v>41918</v>
      </c>
      <c r="B793" s="443">
        <v>1.25116</v>
      </c>
    </row>
    <row r="794" spans="1:2" x14ac:dyDescent="0.25">
      <c r="A794" s="442">
        <v>41917</v>
      </c>
      <c r="B794" s="443">
        <v>1.25116</v>
      </c>
    </row>
    <row r="795" spans="1:2" x14ac:dyDescent="0.25">
      <c r="A795" s="442">
        <v>41916</v>
      </c>
      <c r="B795" s="443">
        <v>1.2600800000000001</v>
      </c>
    </row>
    <row r="796" spans="1:2" x14ac:dyDescent="0.25">
      <c r="A796" s="442">
        <v>41915</v>
      </c>
      <c r="B796" s="443">
        <v>1.26441</v>
      </c>
    </row>
    <row r="797" spans="1:2" x14ac:dyDescent="0.25">
      <c r="A797" s="442">
        <v>41914</v>
      </c>
      <c r="B797" s="443">
        <v>1.26126</v>
      </c>
    </row>
    <row r="798" spans="1:2" x14ac:dyDescent="0.25">
      <c r="A798" s="442">
        <v>41913</v>
      </c>
      <c r="B798" s="443">
        <v>1.2650999999999999</v>
      </c>
    </row>
    <row r="799" spans="1:2" x14ac:dyDescent="0.25">
      <c r="A799" s="442">
        <v>41912</v>
      </c>
      <c r="B799" s="443">
        <v>1.2685200000000001</v>
      </c>
    </row>
    <row r="800" spans="1:2" x14ac:dyDescent="0.25">
      <c r="A800" s="442">
        <v>41911</v>
      </c>
      <c r="B800" s="443">
        <v>1.2681500000000001</v>
      </c>
    </row>
    <row r="801" spans="1:2" x14ac:dyDescent="0.25">
      <c r="A801" s="442">
        <v>41910</v>
      </c>
      <c r="B801" s="443">
        <v>1.2681500000000001</v>
      </c>
    </row>
    <row r="802" spans="1:2" x14ac:dyDescent="0.25">
      <c r="A802" s="442">
        <v>41909</v>
      </c>
      <c r="B802" s="443">
        <v>1.2727299999999999</v>
      </c>
    </row>
    <row r="803" spans="1:2" x14ac:dyDescent="0.25">
      <c r="A803" s="442">
        <v>41908</v>
      </c>
      <c r="B803" s="443">
        <v>1.2749699999999999</v>
      </c>
    </row>
    <row r="804" spans="1:2" x14ac:dyDescent="0.25">
      <c r="A804" s="442">
        <v>41907</v>
      </c>
      <c r="B804" s="443">
        <v>1.2827200000000001</v>
      </c>
    </row>
    <row r="805" spans="1:2" x14ac:dyDescent="0.25">
      <c r="A805" s="442">
        <v>41906</v>
      </c>
      <c r="B805" s="443">
        <v>1.2860799999999999</v>
      </c>
    </row>
    <row r="806" spans="1:2" x14ac:dyDescent="0.25">
      <c r="A806" s="442">
        <v>41905</v>
      </c>
      <c r="B806" s="443">
        <v>1.28447</v>
      </c>
    </row>
    <row r="807" spans="1:2" x14ac:dyDescent="0.25">
      <c r="A807" s="442">
        <v>41904</v>
      </c>
      <c r="B807" s="443">
        <v>1.28284</v>
      </c>
    </row>
    <row r="808" spans="1:2" x14ac:dyDescent="0.25">
      <c r="A808" s="442">
        <v>41903</v>
      </c>
      <c r="B808" s="443">
        <v>1.28284</v>
      </c>
    </row>
    <row r="809" spans="1:2" x14ac:dyDescent="0.25">
      <c r="A809" s="442">
        <v>41902</v>
      </c>
      <c r="B809" s="443">
        <v>1.2878799999999999</v>
      </c>
    </row>
    <row r="810" spans="1:2" x14ac:dyDescent="0.25">
      <c r="A810" s="442">
        <v>41901</v>
      </c>
      <c r="B810" s="443">
        <v>1.2881199999999999</v>
      </c>
    </row>
    <row r="811" spans="1:2" x14ac:dyDescent="0.25">
      <c r="A811" s="442">
        <v>41900</v>
      </c>
      <c r="B811" s="443">
        <v>1.2948200000000001</v>
      </c>
    </row>
    <row r="812" spans="1:2" x14ac:dyDescent="0.25">
      <c r="A812" s="442">
        <v>41899</v>
      </c>
      <c r="B812" s="443">
        <v>1.2947200000000001</v>
      </c>
    </row>
    <row r="813" spans="1:2" x14ac:dyDescent="0.25">
      <c r="A813" s="442">
        <v>41898</v>
      </c>
      <c r="B813" s="443">
        <v>1.2944199999999999</v>
      </c>
    </row>
    <row r="814" spans="1:2" x14ac:dyDescent="0.25">
      <c r="A814" s="442">
        <v>41897</v>
      </c>
      <c r="B814" s="443">
        <v>1.2961199999999999</v>
      </c>
    </row>
    <row r="815" spans="1:2" x14ac:dyDescent="0.25">
      <c r="A815" s="442">
        <v>41896</v>
      </c>
      <c r="B815" s="443">
        <v>1.2961199999999999</v>
      </c>
    </row>
    <row r="816" spans="1:2" x14ac:dyDescent="0.25">
      <c r="A816" s="442">
        <v>41895</v>
      </c>
      <c r="B816" s="443">
        <v>1.29315</v>
      </c>
    </row>
    <row r="817" spans="1:2" x14ac:dyDescent="0.25">
      <c r="A817" s="442">
        <v>41894</v>
      </c>
      <c r="B817" s="443">
        <v>1.2922499999999999</v>
      </c>
    </row>
    <row r="818" spans="1:2" x14ac:dyDescent="0.25">
      <c r="A818" s="442">
        <v>41893</v>
      </c>
      <c r="B818" s="443">
        <v>1.2926599999999999</v>
      </c>
    </row>
    <row r="819" spans="1:2" x14ac:dyDescent="0.25">
      <c r="A819" s="442">
        <v>41892</v>
      </c>
      <c r="B819" s="443">
        <v>1.2895700000000001</v>
      </c>
    </row>
    <row r="820" spans="1:2" x14ac:dyDescent="0.25">
      <c r="A820" s="442">
        <v>41891</v>
      </c>
      <c r="B820" s="443">
        <v>1.2938799999999999</v>
      </c>
    </row>
    <row r="821" spans="1:2" x14ac:dyDescent="0.25">
      <c r="A821" s="442">
        <v>41890</v>
      </c>
      <c r="B821" s="443">
        <v>1.2947900000000001</v>
      </c>
    </row>
    <row r="822" spans="1:2" x14ac:dyDescent="0.25">
      <c r="A822" s="442">
        <v>41889</v>
      </c>
      <c r="B822" s="443">
        <v>1.2947900000000001</v>
      </c>
    </row>
    <row r="823" spans="1:2" x14ac:dyDescent="0.25">
      <c r="A823" s="442">
        <v>41888</v>
      </c>
      <c r="B823" s="443">
        <v>1.2946299999999999</v>
      </c>
    </row>
    <row r="824" spans="1:2" x14ac:dyDescent="0.25">
      <c r="A824" s="442">
        <v>41887</v>
      </c>
      <c r="B824" s="443">
        <v>1.3077700000000001</v>
      </c>
    </row>
    <row r="825" spans="1:2" x14ac:dyDescent="0.25">
      <c r="A825" s="442">
        <v>41886</v>
      </c>
      <c r="B825" s="443">
        <v>1.3138099999999999</v>
      </c>
    </row>
    <row r="826" spans="1:2" x14ac:dyDescent="0.25">
      <c r="A826" s="442">
        <v>41885</v>
      </c>
      <c r="B826" s="443">
        <v>1.3123499999999999</v>
      </c>
    </row>
    <row r="827" spans="1:2" x14ac:dyDescent="0.25">
      <c r="A827" s="442">
        <v>41884</v>
      </c>
      <c r="B827" s="443">
        <v>1.3130599999999999</v>
      </c>
    </row>
    <row r="828" spans="1:2" x14ac:dyDescent="0.25">
      <c r="A828" s="442">
        <v>41883</v>
      </c>
      <c r="B828" s="443">
        <v>1.3131200000000001</v>
      </c>
    </row>
    <row r="829" spans="1:2" x14ac:dyDescent="0.25">
      <c r="A829" s="442">
        <v>41882</v>
      </c>
      <c r="B829" s="443">
        <v>1.31311</v>
      </c>
    </row>
    <row r="830" spans="1:2" x14ac:dyDescent="0.25">
      <c r="A830" s="442">
        <v>41881</v>
      </c>
      <c r="B830" s="443">
        <v>1.3170299999999999</v>
      </c>
    </row>
    <row r="831" spans="1:2" x14ac:dyDescent="0.25">
      <c r="A831" s="442">
        <v>41880</v>
      </c>
      <c r="B831" s="443">
        <v>1.31921</v>
      </c>
    </row>
    <row r="832" spans="1:2" x14ac:dyDescent="0.25">
      <c r="A832" s="442">
        <v>41879</v>
      </c>
      <c r="B832" s="443">
        <v>1.3178099999999999</v>
      </c>
    </row>
    <row r="833" spans="1:2" x14ac:dyDescent="0.25">
      <c r="A833" s="442">
        <v>41878</v>
      </c>
      <c r="B833" s="443">
        <v>1.3192699999999999</v>
      </c>
    </row>
    <row r="834" spans="1:2" x14ac:dyDescent="0.25">
      <c r="A834" s="442">
        <v>41877</v>
      </c>
      <c r="B834" s="443">
        <v>1.3197700000000001</v>
      </c>
    </row>
    <row r="835" spans="1:2" x14ac:dyDescent="0.25">
      <c r="A835" s="442">
        <v>41876</v>
      </c>
      <c r="B835" s="443">
        <v>1.32396</v>
      </c>
    </row>
    <row r="836" spans="1:2" x14ac:dyDescent="0.25">
      <c r="A836" s="442">
        <v>41875</v>
      </c>
      <c r="B836" s="443">
        <v>1.32396</v>
      </c>
    </row>
    <row r="837" spans="1:2" x14ac:dyDescent="0.25">
      <c r="A837" s="442">
        <v>41874</v>
      </c>
      <c r="B837" s="443">
        <v>1.3267800000000001</v>
      </c>
    </row>
    <row r="838" spans="1:2" x14ac:dyDescent="0.25">
      <c r="A838" s="442">
        <v>41873</v>
      </c>
      <c r="B838" s="443">
        <v>1.3264400000000001</v>
      </c>
    </row>
    <row r="839" spans="1:2" x14ac:dyDescent="0.25">
      <c r="A839" s="442">
        <v>41872</v>
      </c>
      <c r="B839" s="443">
        <v>1.32955</v>
      </c>
    </row>
    <row r="840" spans="1:2" x14ac:dyDescent="0.25">
      <c r="A840" s="442">
        <v>41871</v>
      </c>
      <c r="B840" s="443">
        <v>1.3342000000000001</v>
      </c>
    </row>
    <row r="841" spans="1:2" x14ac:dyDescent="0.25">
      <c r="A841" s="442">
        <v>41870</v>
      </c>
      <c r="B841" s="443">
        <v>1.33815</v>
      </c>
    </row>
    <row r="842" spans="1:2" x14ac:dyDescent="0.25">
      <c r="A842" s="442">
        <v>41869</v>
      </c>
      <c r="B842" s="443">
        <v>1.33962</v>
      </c>
    </row>
    <row r="843" spans="1:2" x14ac:dyDescent="0.25">
      <c r="A843" s="442">
        <v>41868</v>
      </c>
      <c r="B843" s="443">
        <v>1.33962</v>
      </c>
    </row>
    <row r="844" spans="1:2" x14ac:dyDescent="0.25">
      <c r="A844" s="442">
        <v>41867</v>
      </c>
      <c r="B844" s="443">
        <v>1.3376699999999999</v>
      </c>
    </row>
    <row r="845" spans="1:2" x14ac:dyDescent="0.25">
      <c r="A845" s="442">
        <v>41866</v>
      </c>
      <c r="B845" s="443">
        <v>1.3368599999999999</v>
      </c>
    </row>
    <row r="846" spans="1:2" x14ac:dyDescent="0.25">
      <c r="A846" s="442">
        <v>41865</v>
      </c>
      <c r="B846" s="443">
        <v>1.3366100000000001</v>
      </c>
    </row>
    <row r="847" spans="1:2" x14ac:dyDescent="0.25">
      <c r="A847" s="442">
        <v>41864</v>
      </c>
      <c r="B847" s="443">
        <v>1.3364100000000001</v>
      </c>
    </row>
    <row r="848" spans="1:2" x14ac:dyDescent="0.25">
      <c r="A848" s="442">
        <v>41863</v>
      </c>
      <c r="B848" s="443">
        <v>1.3392999999999999</v>
      </c>
    </row>
    <row r="849" spans="1:2" x14ac:dyDescent="0.25">
      <c r="A849" s="442">
        <v>41862</v>
      </c>
      <c r="B849" s="443">
        <v>1.3409599999999999</v>
      </c>
    </row>
    <row r="850" spans="1:2" x14ac:dyDescent="0.25">
      <c r="A850" s="442">
        <v>41861</v>
      </c>
      <c r="B850" s="443">
        <v>1.3409</v>
      </c>
    </row>
    <row r="851" spans="1:2" x14ac:dyDescent="0.25">
      <c r="A851" s="442">
        <v>41860</v>
      </c>
      <c r="B851" s="443">
        <v>1.3383799999999999</v>
      </c>
    </row>
    <row r="852" spans="1:2" x14ac:dyDescent="0.25">
      <c r="A852" s="442">
        <v>41859</v>
      </c>
      <c r="B852" s="443">
        <v>1.33725</v>
      </c>
    </row>
    <row r="853" spans="1:2" x14ac:dyDescent="0.25">
      <c r="A853" s="442">
        <v>41858</v>
      </c>
      <c r="B853" s="443">
        <v>1.3364100000000001</v>
      </c>
    </row>
    <row r="854" spans="1:2" x14ac:dyDescent="0.25">
      <c r="A854" s="442">
        <v>41857</v>
      </c>
      <c r="B854" s="443">
        <v>1.3397699999999999</v>
      </c>
    </row>
    <row r="855" spans="1:2" x14ac:dyDescent="0.25">
      <c r="A855" s="442">
        <v>41856</v>
      </c>
      <c r="B855" s="443">
        <v>1.34215</v>
      </c>
    </row>
    <row r="856" spans="1:2" x14ac:dyDescent="0.25">
      <c r="A856" s="442">
        <v>41855</v>
      </c>
      <c r="B856" s="443">
        <v>1.3429</v>
      </c>
    </row>
    <row r="857" spans="1:2" x14ac:dyDescent="0.25">
      <c r="A857" s="442">
        <v>41854</v>
      </c>
      <c r="B857" s="443">
        <v>1.3429</v>
      </c>
    </row>
    <row r="858" spans="1:2" x14ac:dyDescent="0.25">
      <c r="A858" s="442">
        <v>41853</v>
      </c>
      <c r="B858" s="443">
        <v>1.34013</v>
      </c>
    </row>
    <row r="859" spans="1:2" x14ac:dyDescent="0.25">
      <c r="A859" s="442">
        <v>41852</v>
      </c>
      <c r="B859" s="443">
        <v>1.33908</v>
      </c>
    </row>
    <row r="860" spans="1:2" x14ac:dyDescent="0.25">
      <c r="A860" s="442">
        <v>41851</v>
      </c>
      <c r="B860" s="443">
        <v>1.3398000000000001</v>
      </c>
    </row>
    <row r="861" spans="1:2" x14ac:dyDescent="0.25">
      <c r="A861" s="442">
        <v>41850</v>
      </c>
      <c r="B861" s="443">
        <v>1.3426499999999999</v>
      </c>
    </row>
    <row r="862" spans="1:2" x14ac:dyDescent="0.25">
      <c r="A862" s="442">
        <v>41849</v>
      </c>
      <c r="B862" s="443">
        <v>1.3433900000000001</v>
      </c>
    </row>
    <row r="863" spans="1:2" x14ac:dyDescent="0.25">
      <c r="A863" s="442">
        <v>41848</v>
      </c>
      <c r="B863" s="443">
        <v>1.3427500000000001</v>
      </c>
    </row>
    <row r="864" spans="1:2" x14ac:dyDescent="0.25">
      <c r="A864" s="442">
        <v>41847</v>
      </c>
      <c r="B864" s="443">
        <v>1.3427500000000001</v>
      </c>
    </row>
    <row r="865" spans="1:2" x14ac:dyDescent="0.25">
      <c r="A865" s="442">
        <v>41846</v>
      </c>
      <c r="B865" s="443">
        <v>1.3450299999999999</v>
      </c>
    </row>
    <row r="866" spans="1:2" x14ac:dyDescent="0.25">
      <c r="A866" s="442">
        <v>41845</v>
      </c>
      <c r="B866" s="443">
        <v>1.3464100000000001</v>
      </c>
    </row>
    <row r="867" spans="1:2" x14ac:dyDescent="0.25">
      <c r="A867" s="442">
        <v>41844</v>
      </c>
      <c r="B867" s="443">
        <v>1.34643</v>
      </c>
    </row>
    <row r="868" spans="1:2" x14ac:dyDescent="0.25">
      <c r="A868" s="442">
        <v>41843</v>
      </c>
      <c r="B868" s="443">
        <v>1.3496699999999999</v>
      </c>
    </row>
    <row r="869" spans="1:2" x14ac:dyDescent="0.25">
      <c r="A869" s="442">
        <v>41842</v>
      </c>
      <c r="B869" s="443">
        <v>1.35266</v>
      </c>
    </row>
    <row r="870" spans="1:2" x14ac:dyDescent="0.25">
      <c r="A870" s="442">
        <v>41841</v>
      </c>
      <c r="B870" s="443">
        <v>1.3520399999999999</v>
      </c>
    </row>
    <row r="871" spans="1:2" x14ac:dyDescent="0.25">
      <c r="A871" s="442">
        <v>41840</v>
      </c>
      <c r="B871" s="443">
        <v>1.3523000000000001</v>
      </c>
    </row>
    <row r="872" spans="1:2" x14ac:dyDescent="0.25">
      <c r="A872" s="442">
        <v>41839</v>
      </c>
      <c r="B872" s="443">
        <v>1.3521700000000001</v>
      </c>
    </row>
    <row r="873" spans="1:2" x14ac:dyDescent="0.25">
      <c r="A873" s="442">
        <v>41838</v>
      </c>
      <c r="B873" s="443">
        <v>1.3527100000000001</v>
      </c>
    </row>
    <row r="874" spans="1:2" x14ac:dyDescent="0.25">
      <c r="A874" s="442">
        <v>41837</v>
      </c>
      <c r="B874" s="443">
        <v>1.3546199999999999</v>
      </c>
    </row>
    <row r="875" spans="1:2" x14ac:dyDescent="0.25">
      <c r="A875" s="442">
        <v>41836</v>
      </c>
      <c r="B875" s="443">
        <v>1.3600699999999999</v>
      </c>
    </row>
    <row r="876" spans="1:2" x14ac:dyDescent="0.25">
      <c r="A876" s="442">
        <v>41835</v>
      </c>
      <c r="B876" s="443">
        <v>1.36137</v>
      </c>
    </row>
    <row r="877" spans="1:2" x14ac:dyDescent="0.25">
      <c r="A877" s="442">
        <v>41834</v>
      </c>
      <c r="B877" s="443">
        <v>1.3602099999999999</v>
      </c>
    </row>
    <row r="878" spans="1:2" x14ac:dyDescent="0.25">
      <c r="A878" s="442">
        <v>41833</v>
      </c>
      <c r="B878" s="443">
        <v>1.3602099999999999</v>
      </c>
    </row>
    <row r="879" spans="1:2" x14ac:dyDescent="0.25">
      <c r="A879" s="442">
        <v>41832</v>
      </c>
      <c r="B879" s="443">
        <v>1.36036</v>
      </c>
    </row>
    <row r="880" spans="1:2" x14ac:dyDescent="0.25">
      <c r="A880" s="442">
        <v>41831</v>
      </c>
      <c r="B880" s="443">
        <v>1.3624400000000001</v>
      </c>
    </row>
    <row r="881" spans="1:2" x14ac:dyDescent="0.25">
      <c r="A881" s="442">
        <v>41830</v>
      </c>
      <c r="B881" s="443">
        <v>1.36189</v>
      </c>
    </row>
    <row r="882" spans="1:2" x14ac:dyDescent="0.25">
      <c r="A882" s="442">
        <v>41829</v>
      </c>
      <c r="B882" s="443">
        <v>1.3603799999999999</v>
      </c>
    </row>
    <row r="883" spans="1:2" x14ac:dyDescent="0.25">
      <c r="A883" s="442">
        <v>41828</v>
      </c>
      <c r="B883" s="443">
        <v>1.3592900000000001</v>
      </c>
    </row>
    <row r="884" spans="1:2" x14ac:dyDescent="0.25">
      <c r="A884" s="442">
        <v>41827</v>
      </c>
      <c r="B884" s="443">
        <v>1.3592299999999999</v>
      </c>
    </row>
    <row r="885" spans="1:2" x14ac:dyDescent="0.25">
      <c r="A885" s="442">
        <v>41826</v>
      </c>
      <c r="B885" s="443">
        <v>1.3595999999999999</v>
      </c>
    </row>
    <row r="886" spans="1:2" x14ac:dyDescent="0.25">
      <c r="A886" s="442">
        <v>41825</v>
      </c>
      <c r="B886" s="443">
        <v>1.3597900000000001</v>
      </c>
    </row>
    <row r="887" spans="1:2" x14ac:dyDescent="0.25">
      <c r="A887" s="442">
        <v>41824</v>
      </c>
      <c r="B887" s="443">
        <v>1.36372</v>
      </c>
    </row>
    <row r="888" spans="1:2" x14ac:dyDescent="0.25">
      <c r="A888" s="442">
        <v>41823</v>
      </c>
      <c r="B888" s="443">
        <v>1.36652</v>
      </c>
    </row>
    <row r="889" spans="1:2" x14ac:dyDescent="0.25">
      <c r="A889" s="442">
        <v>41822</v>
      </c>
      <c r="B889" s="443">
        <v>1.36866</v>
      </c>
    </row>
    <row r="890" spans="1:2" x14ac:dyDescent="0.25">
      <c r="A890" s="442">
        <v>41821</v>
      </c>
      <c r="B890" s="443">
        <v>1.3659600000000001</v>
      </c>
    </row>
    <row r="891" spans="1:2" x14ac:dyDescent="0.25">
      <c r="A891" s="442">
        <v>41820</v>
      </c>
      <c r="B891" s="443">
        <v>1.36452</v>
      </c>
    </row>
    <row r="892" spans="1:2" x14ac:dyDescent="0.25">
      <c r="A892" s="442">
        <v>41819</v>
      </c>
      <c r="B892" s="443">
        <v>1.36452</v>
      </c>
    </row>
    <row r="893" spans="1:2" x14ac:dyDescent="0.25">
      <c r="A893" s="442">
        <v>41818</v>
      </c>
      <c r="B893" s="443">
        <v>1.3625</v>
      </c>
    </row>
    <row r="894" spans="1:2" x14ac:dyDescent="0.25">
      <c r="A894" s="442">
        <v>41817</v>
      </c>
      <c r="B894" s="443">
        <v>1.36188</v>
      </c>
    </row>
    <row r="895" spans="1:2" x14ac:dyDescent="0.25">
      <c r="A895" s="442">
        <v>41816</v>
      </c>
      <c r="B895" s="443">
        <v>1.36164</v>
      </c>
    </row>
    <row r="896" spans="1:2" x14ac:dyDescent="0.25">
      <c r="A896" s="442">
        <v>41815</v>
      </c>
      <c r="B896" s="443">
        <v>1.3603700000000001</v>
      </c>
    </row>
    <row r="897" spans="1:2" x14ac:dyDescent="0.25">
      <c r="A897" s="442">
        <v>41814</v>
      </c>
      <c r="B897" s="443">
        <v>1.3594999999999999</v>
      </c>
    </row>
    <row r="898" spans="1:2" x14ac:dyDescent="0.25">
      <c r="A898" s="442">
        <v>41813</v>
      </c>
      <c r="B898" s="443">
        <v>1.3597999999999999</v>
      </c>
    </row>
    <row r="899" spans="1:2" x14ac:dyDescent="0.25">
      <c r="A899" s="442">
        <v>41812</v>
      </c>
      <c r="B899" s="443">
        <v>1.3597999999999999</v>
      </c>
    </row>
    <row r="900" spans="1:2" x14ac:dyDescent="0.25">
      <c r="A900" s="442">
        <v>41811</v>
      </c>
      <c r="B900" s="443">
        <v>1.3602000000000001</v>
      </c>
    </row>
    <row r="901" spans="1:2" x14ac:dyDescent="0.25">
      <c r="A901" s="442">
        <v>41810</v>
      </c>
      <c r="B901" s="443">
        <v>1.36084</v>
      </c>
    </row>
    <row r="902" spans="1:2" x14ac:dyDescent="0.25">
      <c r="A902" s="442">
        <v>41809</v>
      </c>
      <c r="B902" s="443">
        <v>1.3558699999999999</v>
      </c>
    </row>
    <row r="903" spans="1:2" x14ac:dyDescent="0.25">
      <c r="A903" s="442">
        <v>41808</v>
      </c>
      <c r="B903" s="443">
        <v>1.3558399999999999</v>
      </c>
    </row>
    <row r="904" spans="1:2" x14ac:dyDescent="0.25">
      <c r="A904" s="442">
        <v>41807</v>
      </c>
      <c r="B904" s="443">
        <v>1.35466</v>
      </c>
    </row>
    <row r="905" spans="1:2" x14ac:dyDescent="0.25">
      <c r="A905" s="442">
        <v>41806</v>
      </c>
      <c r="B905" s="443">
        <v>1.3538300000000001</v>
      </c>
    </row>
    <row r="906" spans="1:2" x14ac:dyDescent="0.25">
      <c r="A906" s="442">
        <v>41805</v>
      </c>
      <c r="B906" s="443">
        <v>1.3538300000000001</v>
      </c>
    </row>
    <row r="907" spans="1:2" x14ac:dyDescent="0.25">
      <c r="A907" s="442">
        <v>41804</v>
      </c>
      <c r="B907" s="443">
        <v>1.3548899999999999</v>
      </c>
    </row>
    <row r="908" spans="1:2" x14ac:dyDescent="0.25">
      <c r="A908" s="442">
        <v>41803</v>
      </c>
      <c r="B908" s="443">
        <v>1.35398</v>
      </c>
    </row>
    <row r="909" spans="1:2" x14ac:dyDescent="0.25">
      <c r="A909" s="442">
        <v>41802</v>
      </c>
      <c r="B909" s="443">
        <v>1.3535200000000001</v>
      </c>
    </row>
    <row r="910" spans="1:2" x14ac:dyDescent="0.25">
      <c r="A910" s="442">
        <v>41801</v>
      </c>
      <c r="B910" s="443">
        <v>1.3567400000000001</v>
      </c>
    </row>
    <row r="911" spans="1:2" x14ac:dyDescent="0.25">
      <c r="A911" s="442">
        <v>41800</v>
      </c>
      <c r="B911" s="443">
        <v>1.36225</v>
      </c>
    </row>
    <row r="912" spans="1:2" x14ac:dyDescent="0.25">
      <c r="A912" s="442">
        <v>41799</v>
      </c>
      <c r="B912" s="443">
        <v>1.3639399999999999</v>
      </c>
    </row>
    <row r="913" spans="1:2" x14ac:dyDescent="0.25">
      <c r="A913" s="442">
        <v>41798</v>
      </c>
      <c r="B913" s="443">
        <v>1.3639399999999999</v>
      </c>
    </row>
    <row r="914" spans="1:2" x14ac:dyDescent="0.25">
      <c r="A914" s="442">
        <v>41797</v>
      </c>
      <c r="B914" s="443">
        <v>1.3647499999999999</v>
      </c>
    </row>
    <row r="915" spans="1:2" x14ac:dyDescent="0.25">
      <c r="A915" s="442">
        <v>41796</v>
      </c>
      <c r="B915" s="443">
        <v>1.36086</v>
      </c>
    </row>
    <row r="916" spans="1:2" x14ac:dyDescent="0.25">
      <c r="A916" s="442">
        <v>41795</v>
      </c>
      <c r="B916" s="443">
        <v>1.36137</v>
      </c>
    </row>
    <row r="917" spans="1:2" x14ac:dyDescent="0.25">
      <c r="A917" s="442">
        <v>41794</v>
      </c>
      <c r="B917" s="443">
        <v>1.36124</v>
      </c>
    </row>
    <row r="918" spans="1:2" x14ac:dyDescent="0.25">
      <c r="A918" s="442">
        <v>41793</v>
      </c>
      <c r="B918" s="443">
        <v>1.3613900000000001</v>
      </c>
    </row>
    <row r="919" spans="1:2" x14ac:dyDescent="0.25">
      <c r="A919" s="442">
        <v>41792</v>
      </c>
      <c r="B919" s="443">
        <v>1.3629</v>
      </c>
    </row>
    <row r="920" spans="1:2" x14ac:dyDescent="0.25">
      <c r="A920" s="442">
        <v>41791</v>
      </c>
      <c r="B920" s="443">
        <v>1.3629</v>
      </c>
    </row>
    <row r="921" spans="1:2" x14ac:dyDescent="0.25">
      <c r="A921" s="442">
        <v>41790</v>
      </c>
      <c r="B921" s="443">
        <v>1.36155</v>
      </c>
    </row>
    <row r="922" spans="1:2" x14ac:dyDescent="0.25">
      <c r="A922" s="442">
        <v>41789</v>
      </c>
      <c r="B922" s="443">
        <v>1.36036</v>
      </c>
    </row>
    <row r="923" spans="1:2" x14ac:dyDescent="0.25">
      <c r="A923" s="442">
        <v>41788</v>
      </c>
      <c r="B923" s="443">
        <v>1.3616999999999999</v>
      </c>
    </row>
    <row r="924" spans="1:2" x14ac:dyDescent="0.25">
      <c r="A924" s="442">
        <v>41787</v>
      </c>
      <c r="B924" s="443">
        <v>1.3642399999999999</v>
      </c>
    </row>
    <row r="925" spans="1:2" x14ac:dyDescent="0.25">
      <c r="A925" s="442">
        <v>41786</v>
      </c>
      <c r="B925" s="443">
        <v>1.36338</v>
      </c>
    </row>
    <row r="926" spans="1:2" x14ac:dyDescent="0.25">
      <c r="A926" s="442">
        <v>41785</v>
      </c>
      <c r="B926" s="443">
        <v>1.3623799999999999</v>
      </c>
    </row>
    <row r="927" spans="1:2" x14ac:dyDescent="0.25">
      <c r="A927" s="442">
        <v>41784</v>
      </c>
      <c r="B927" s="443">
        <v>1.3623799999999999</v>
      </c>
    </row>
    <row r="928" spans="1:2" x14ac:dyDescent="0.25">
      <c r="A928" s="442">
        <v>41783</v>
      </c>
      <c r="B928" s="443">
        <v>1.3637699999999999</v>
      </c>
    </row>
    <row r="929" spans="1:2" x14ac:dyDescent="0.25">
      <c r="A929" s="442">
        <v>41782</v>
      </c>
      <c r="B929" s="443">
        <v>1.3668499999999999</v>
      </c>
    </row>
    <row r="930" spans="1:2" x14ac:dyDescent="0.25">
      <c r="A930" s="442">
        <v>41781</v>
      </c>
      <c r="B930" s="443">
        <v>1.36896</v>
      </c>
    </row>
    <row r="931" spans="1:2" x14ac:dyDescent="0.25">
      <c r="A931" s="442">
        <v>41780</v>
      </c>
      <c r="B931" s="443">
        <v>1.3701700000000001</v>
      </c>
    </row>
    <row r="932" spans="1:2" x14ac:dyDescent="0.25">
      <c r="A932" s="442">
        <v>41779</v>
      </c>
      <c r="B932" s="443">
        <v>1.3710100000000001</v>
      </c>
    </row>
    <row r="933" spans="1:2" x14ac:dyDescent="0.25">
      <c r="A933" s="442">
        <v>41778</v>
      </c>
      <c r="B933" s="443">
        <v>1.3692800000000001</v>
      </c>
    </row>
    <row r="934" spans="1:2" x14ac:dyDescent="0.25">
      <c r="A934" s="442">
        <v>41777</v>
      </c>
      <c r="B934" s="443">
        <v>1.3692800000000001</v>
      </c>
    </row>
    <row r="935" spans="1:2" x14ac:dyDescent="0.25">
      <c r="A935" s="442">
        <v>41776</v>
      </c>
      <c r="B935" s="443">
        <v>1.3708199999999999</v>
      </c>
    </row>
    <row r="936" spans="1:2" x14ac:dyDescent="0.25">
      <c r="A936" s="442">
        <v>41775</v>
      </c>
      <c r="B936" s="443">
        <v>1.37002</v>
      </c>
    </row>
    <row r="937" spans="1:2" x14ac:dyDescent="0.25">
      <c r="A937" s="442">
        <v>41774</v>
      </c>
      <c r="B937" s="443">
        <v>1.37114</v>
      </c>
    </row>
    <row r="938" spans="1:2" x14ac:dyDescent="0.25">
      <c r="A938" s="442">
        <v>41773</v>
      </c>
      <c r="B938" s="443">
        <v>1.3735299999999999</v>
      </c>
    </row>
    <row r="939" spans="1:2" x14ac:dyDescent="0.25">
      <c r="A939" s="442">
        <v>41772</v>
      </c>
      <c r="B939" s="443">
        <v>1.37601</v>
      </c>
    </row>
    <row r="940" spans="1:2" x14ac:dyDescent="0.25">
      <c r="A940" s="442">
        <v>41771</v>
      </c>
      <c r="B940" s="443">
        <v>1.37574</v>
      </c>
    </row>
    <row r="941" spans="1:2" x14ac:dyDescent="0.25">
      <c r="A941" s="442">
        <v>41770</v>
      </c>
      <c r="B941" s="443">
        <v>1.37574</v>
      </c>
    </row>
    <row r="942" spans="1:2" x14ac:dyDescent="0.25">
      <c r="A942" s="442">
        <v>41769</v>
      </c>
      <c r="B942" s="443">
        <v>1.38053</v>
      </c>
    </row>
    <row r="943" spans="1:2" x14ac:dyDescent="0.25">
      <c r="A943" s="442">
        <v>41768</v>
      </c>
      <c r="B943" s="443">
        <v>1.3901600000000001</v>
      </c>
    </row>
    <row r="944" spans="1:2" x14ac:dyDescent="0.25">
      <c r="A944" s="442">
        <v>41767</v>
      </c>
      <c r="B944" s="443">
        <v>1.3923300000000001</v>
      </c>
    </row>
    <row r="945" spans="1:2" x14ac:dyDescent="0.25">
      <c r="A945" s="442">
        <v>41766</v>
      </c>
      <c r="B945" s="443">
        <v>1.3907</v>
      </c>
    </row>
    <row r="946" spans="1:2" x14ac:dyDescent="0.25">
      <c r="A946" s="442">
        <v>41765</v>
      </c>
      <c r="B946" s="443">
        <v>1.38747</v>
      </c>
    </row>
    <row r="947" spans="1:2" x14ac:dyDescent="0.25">
      <c r="A947" s="442">
        <v>41764</v>
      </c>
      <c r="B947" s="443">
        <v>1.3868499999999999</v>
      </c>
    </row>
    <row r="948" spans="1:2" x14ac:dyDescent="0.25">
      <c r="A948" s="442">
        <v>41763</v>
      </c>
      <c r="B948" s="443">
        <v>1.3868499999999999</v>
      </c>
    </row>
    <row r="949" spans="1:2" x14ac:dyDescent="0.25">
      <c r="A949" s="442">
        <v>41762</v>
      </c>
      <c r="B949" s="443">
        <v>1.3859699999999999</v>
      </c>
    </row>
    <row r="950" spans="1:2" x14ac:dyDescent="0.25">
      <c r="A950" s="442">
        <v>41761</v>
      </c>
      <c r="B950" s="443">
        <v>1.3871800000000001</v>
      </c>
    </row>
    <row r="951" spans="1:2" x14ac:dyDescent="0.25">
      <c r="A951" s="442">
        <v>41760</v>
      </c>
      <c r="B951" s="443">
        <v>1.3832</v>
      </c>
    </row>
    <row r="952" spans="1:2" x14ac:dyDescent="0.25">
      <c r="A952" s="442">
        <v>41759</v>
      </c>
      <c r="B952" s="443">
        <v>1.38429</v>
      </c>
    </row>
    <row r="953" spans="1:2" x14ac:dyDescent="0.25">
      <c r="A953" s="442">
        <v>41758</v>
      </c>
      <c r="B953" s="443">
        <v>1.3845400000000001</v>
      </c>
    </row>
    <row r="954" spans="1:2" x14ac:dyDescent="0.25">
      <c r="A954" s="442">
        <v>41757</v>
      </c>
      <c r="B954" s="443">
        <v>1.38304</v>
      </c>
    </row>
    <row r="955" spans="1:2" x14ac:dyDescent="0.25">
      <c r="A955" s="442">
        <v>41756</v>
      </c>
      <c r="B955" s="443">
        <v>1.38304</v>
      </c>
    </row>
    <row r="956" spans="1:2" x14ac:dyDescent="0.25">
      <c r="A956" s="442">
        <v>41755</v>
      </c>
      <c r="B956" s="443">
        <v>1.38348</v>
      </c>
    </row>
    <row r="957" spans="1:2" x14ac:dyDescent="0.25">
      <c r="A957" s="442">
        <v>41754</v>
      </c>
      <c r="B957" s="443">
        <v>1.3821600000000001</v>
      </c>
    </row>
    <row r="958" spans="1:2" x14ac:dyDescent="0.25">
      <c r="A958" s="442">
        <v>41753</v>
      </c>
      <c r="B958" s="443">
        <v>1.38205</v>
      </c>
    </row>
    <row r="959" spans="1:2" x14ac:dyDescent="0.25">
      <c r="A959" s="442">
        <v>41752</v>
      </c>
      <c r="B959" s="443">
        <v>1.38005</v>
      </c>
    </row>
    <row r="960" spans="1:2" x14ac:dyDescent="0.25">
      <c r="A960" s="442">
        <v>41751</v>
      </c>
      <c r="B960" s="443">
        <v>1.3809499999999999</v>
      </c>
    </row>
    <row r="961" spans="1:2" x14ac:dyDescent="0.25">
      <c r="A961" s="442">
        <v>41750</v>
      </c>
      <c r="B961" s="443">
        <v>1.38039</v>
      </c>
    </row>
    <row r="962" spans="1:2" x14ac:dyDescent="0.25">
      <c r="A962" s="442">
        <v>41749</v>
      </c>
      <c r="B962" s="443">
        <v>1.38039</v>
      </c>
    </row>
    <row r="963" spans="1:2" x14ac:dyDescent="0.25">
      <c r="A963" s="442">
        <v>41748</v>
      </c>
      <c r="B963" s="443">
        <v>1.3815</v>
      </c>
    </row>
    <row r="964" spans="1:2" x14ac:dyDescent="0.25">
      <c r="A964" s="442">
        <v>41747</v>
      </c>
      <c r="B964" s="443">
        <v>1.3833599999999999</v>
      </c>
    </row>
    <row r="965" spans="1:2" x14ac:dyDescent="0.25">
      <c r="A965" s="442">
        <v>41746</v>
      </c>
      <c r="B965" s="443">
        <v>1.3822399999999999</v>
      </c>
    </row>
    <row r="966" spans="1:2" x14ac:dyDescent="0.25">
      <c r="A966" s="442">
        <v>41745</v>
      </c>
      <c r="B966" s="443">
        <v>1.3811</v>
      </c>
    </row>
    <row r="967" spans="1:2" x14ac:dyDescent="0.25">
      <c r="A967" s="442">
        <v>41744</v>
      </c>
      <c r="B967" s="443">
        <v>1.3835</v>
      </c>
    </row>
    <row r="968" spans="1:2" x14ac:dyDescent="0.25">
      <c r="A968" s="442">
        <v>41743</v>
      </c>
      <c r="B968" s="443">
        <v>1.38826</v>
      </c>
    </row>
    <row r="969" spans="1:2" x14ac:dyDescent="0.25">
      <c r="A969" s="442">
        <v>41742</v>
      </c>
      <c r="B969" s="443">
        <v>1.38826</v>
      </c>
    </row>
    <row r="970" spans="1:2" x14ac:dyDescent="0.25">
      <c r="A970" s="442">
        <v>41741</v>
      </c>
      <c r="B970" s="443">
        <v>1.3889100000000001</v>
      </c>
    </row>
    <row r="971" spans="1:2" x14ac:dyDescent="0.25">
      <c r="A971" s="442">
        <v>41740</v>
      </c>
      <c r="B971" s="443">
        <v>1.3864700000000001</v>
      </c>
    </row>
    <row r="972" spans="1:2" x14ac:dyDescent="0.25">
      <c r="A972" s="442">
        <v>41739</v>
      </c>
      <c r="B972" s="443">
        <v>1.38035</v>
      </c>
    </row>
    <row r="973" spans="1:2" x14ac:dyDescent="0.25">
      <c r="A973" s="442">
        <v>41738</v>
      </c>
      <c r="B973" s="443">
        <v>1.3767400000000001</v>
      </c>
    </row>
    <row r="974" spans="1:2" x14ac:dyDescent="0.25">
      <c r="A974" s="442">
        <v>41737</v>
      </c>
      <c r="B974" s="443">
        <v>1.3718399999999999</v>
      </c>
    </row>
    <row r="975" spans="1:2" x14ac:dyDescent="0.25">
      <c r="A975" s="442">
        <v>41736</v>
      </c>
      <c r="B975" s="443">
        <v>1.3702300000000001</v>
      </c>
    </row>
    <row r="976" spans="1:2" x14ac:dyDescent="0.25">
      <c r="A976" s="442">
        <v>41735</v>
      </c>
      <c r="B976" s="443">
        <v>1.3702300000000001</v>
      </c>
    </row>
    <row r="977" spans="1:2" x14ac:dyDescent="0.25">
      <c r="A977" s="442">
        <v>41734</v>
      </c>
      <c r="B977" s="443">
        <v>1.3706700000000001</v>
      </c>
    </row>
    <row r="978" spans="1:2" x14ac:dyDescent="0.25">
      <c r="A978" s="442">
        <v>41733</v>
      </c>
      <c r="B978" s="443">
        <v>1.37473</v>
      </c>
    </row>
    <row r="979" spans="1:2" x14ac:dyDescent="0.25">
      <c r="A979" s="442">
        <v>41732</v>
      </c>
      <c r="B979" s="443">
        <v>1.37866</v>
      </c>
    </row>
    <row r="980" spans="1:2" x14ac:dyDescent="0.25">
      <c r="A980" s="442">
        <v>41731</v>
      </c>
      <c r="B980" s="443">
        <v>1.37863</v>
      </c>
    </row>
    <row r="981" spans="1:2" x14ac:dyDescent="0.25">
      <c r="A981" s="442">
        <v>41730</v>
      </c>
      <c r="B981" s="443">
        <v>1.3767</v>
      </c>
    </row>
    <row r="982" spans="1:2" x14ac:dyDescent="0.25">
      <c r="A982" s="442">
        <v>41729</v>
      </c>
      <c r="B982" s="443">
        <v>1.3751599999999999</v>
      </c>
    </row>
    <row r="983" spans="1:2" x14ac:dyDescent="0.25">
      <c r="A983" s="442">
        <v>41728</v>
      </c>
      <c r="B983" s="443">
        <v>1.3751599999999999</v>
      </c>
    </row>
    <row r="984" spans="1:2" x14ac:dyDescent="0.25">
      <c r="A984" s="442">
        <v>41727</v>
      </c>
      <c r="B984" s="443">
        <v>1.37432</v>
      </c>
    </row>
    <row r="985" spans="1:2" x14ac:dyDescent="0.25">
      <c r="A985" s="442">
        <v>41726</v>
      </c>
      <c r="B985" s="443">
        <v>1.37679</v>
      </c>
    </row>
    <row r="986" spans="1:2" x14ac:dyDescent="0.25">
      <c r="A986" s="442">
        <v>41725</v>
      </c>
      <c r="B986" s="443">
        <v>1.38036</v>
      </c>
    </row>
    <row r="987" spans="1:2" x14ac:dyDescent="0.25">
      <c r="A987" s="442">
        <v>41724</v>
      </c>
      <c r="B987" s="443">
        <v>1.3821399999999999</v>
      </c>
    </row>
    <row r="988" spans="1:2" x14ac:dyDescent="0.25">
      <c r="A988" s="442">
        <v>41723</v>
      </c>
      <c r="B988" s="443">
        <v>1.37954</v>
      </c>
    </row>
    <row r="989" spans="1:2" x14ac:dyDescent="0.25">
      <c r="A989" s="442">
        <v>41722</v>
      </c>
      <c r="B989" s="443">
        <v>1.37907</v>
      </c>
    </row>
    <row r="990" spans="1:2" x14ac:dyDescent="0.25">
      <c r="A990" s="442">
        <v>41721</v>
      </c>
      <c r="B990" s="443">
        <v>1.37907</v>
      </c>
    </row>
    <row r="991" spans="1:2" x14ac:dyDescent="0.25">
      <c r="A991" s="442">
        <v>41720</v>
      </c>
      <c r="B991" s="443">
        <v>1.37876</v>
      </c>
    </row>
    <row r="992" spans="1:2" x14ac:dyDescent="0.25">
      <c r="A992" s="442">
        <v>41719</v>
      </c>
      <c r="B992" s="443">
        <v>1.38026</v>
      </c>
    </row>
    <row r="993" spans="1:2" x14ac:dyDescent="0.25">
      <c r="A993" s="442">
        <v>41718</v>
      </c>
      <c r="B993" s="443">
        <v>1.3910400000000001</v>
      </c>
    </row>
    <row r="994" spans="1:2" x14ac:dyDescent="0.25">
      <c r="A994" s="442">
        <v>41717</v>
      </c>
      <c r="B994" s="443">
        <v>1.3919900000000001</v>
      </c>
    </row>
    <row r="995" spans="1:2" x14ac:dyDescent="0.25">
      <c r="A995" s="442">
        <v>41716</v>
      </c>
      <c r="B995" s="443">
        <v>1.39093</v>
      </c>
    </row>
    <row r="996" spans="1:2" x14ac:dyDescent="0.25">
      <c r="A996" s="442">
        <v>41715</v>
      </c>
      <c r="B996" s="443">
        <v>1.39072</v>
      </c>
    </row>
    <row r="997" spans="1:2" x14ac:dyDescent="0.25">
      <c r="A997" s="442">
        <v>41714</v>
      </c>
      <c r="B997" s="443">
        <v>1.39072</v>
      </c>
    </row>
    <row r="998" spans="1:2" x14ac:dyDescent="0.25">
      <c r="A998" s="442">
        <v>41713</v>
      </c>
      <c r="B998" s="443">
        <v>1.38818</v>
      </c>
    </row>
    <row r="999" spans="1:2" x14ac:dyDescent="0.25">
      <c r="A999" s="442">
        <v>41712</v>
      </c>
      <c r="B999" s="443">
        <v>1.39174</v>
      </c>
    </row>
    <row r="1000" spans="1:2" x14ac:dyDescent="0.25">
      <c r="A1000" s="442">
        <v>41711</v>
      </c>
      <c r="B1000" s="443">
        <v>1.3872500000000001</v>
      </c>
    </row>
    <row r="1001" spans="1:2" x14ac:dyDescent="0.25">
      <c r="A1001" s="442">
        <v>41710</v>
      </c>
      <c r="B1001" s="443">
        <v>1.3863700000000001</v>
      </c>
    </row>
    <row r="1002" spans="1:2" x14ac:dyDescent="0.25">
      <c r="A1002" s="442">
        <v>41709</v>
      </c>
      <c r="B1002" s="443">
        <v>1.38788</v>
      </c>
    </row>
    <row r="1003" spans="1:2" x14ac:dyDescent="0.25">
      <c r="A1003" s="442">
        <v>41708</v>
      </c>
      <c r="B1003" s="443">
        <v>1.38748</v>
      </c>
    </row>
    <row r="1004" spans="1:2" x14ac:dyDescent="0.25">
      <c r="A1004" s="442">
        <v>41707</v>
      </c>
      <c r="B1004" s="443">
        <v>1.38747</v>
      </c>
    </row>
    <row r="1005" spans="1:2" x14ac:dyDescent="0.25">
      <c r="A1005" s="442">
        <v>41706</v>
      </c>
      <c r="B1005" s="443">
        <v>1.38693</v>
      </c>
    </row>
    <row r="1006" spans="1:2" x14ac:dyDescent="0.25">
      <c r="A1006" s="442">
        <v>41705</v>
      </c>
      <c r="B1006" s="443">
        <v>1.37677</v>
      </c>
    </row>
    <row r="1007" spans="1:2" x14ac:dyDescent="0.25">
      <c r="A1007" s="442">
        <v>41704</v>
      </c>
      <c r="B1007" s="443">
        <v>1.3731599999999999</v>
      </c>
    </row>
    <row r="1008" spans="1:2" x14ac:dyDescent="0.25">
      <c r="A1008" s="442">
        <v>41703</v>
      </c>
      <c r="B1008" s="443">
        <v>1.3742700000000001</v>
      </c>
    </row>
    <row r="1009" spans="1:2" x14ac:dyDescent="0.25">
      <c r="A1009" s="442">
        <v>41702</v>
      </c>
      <c r="B1009" s="443">
        <v>1.37706</v>
      </c>
    </row>
    <row r="1010" spans="1:2" x14ac:dyDescent="0.25">
      <c r="A1010" s="442">
        <v>41701</v>
      </c>
      <c r="B1010" s="443">
        <v>1.3798900000000001</v>
      </c>
    </row>
    <row r="1011" spans="1:2" x14ac:dyDescent="0.25">
      <c r="A1011" s="442">
        <v>41700</v>
      </c>
      <c r="B1011" s="443">
        <v>1.37991</v>
      </c>
    </row>
    <row r="1012" spans="1:2" x14ac:dyDescent="0.25">
      <c r="A1012" s="442">
        <v>41699</v>
      </c>
      <c r="B1012" s="443">
        <v>1.37514</v>
      </c>
    </row>
    <row r="1013" spans="1:2" x14ac:dyDescent="0.25">
      <c r="A1013" s="442">
        <v>41698</v>
      </c>
      <c r="B1013" s="443">
        <v>1.3682399999999999</v>
      </c>
    </row>
    <row r="1014" spans="1:2" x14ac:dyDescent="0.25">
      <c r="A1014" s="442">
        <v>41697</v>
      </c>
      <c r="B1014" s="443">
        <v>1.3721699999999999</v>
      </c>
    </row>
    <row r="1015" spans="1:2" x14ac:dyDescent="0.25">
      <c r="A1015" s="442">
        <v>41696</v>
      </c>
      <c r="B1015" s="443">
        <v>1.3741699999999999</v>
      </c>
    </row>
    <row r="1016" spans="1:2" x14ac:dyDescent="0.25">
      <c r="A1016" s="442">
        <v>41695</v>
      </c>
      <c r="B1016" s="443">
        <v>1.37374</v>
      </c>
    </row>
    <row r="1017" spans="1:2" x14ac:dyDescent="0.25">
      <c r="A1017" s="442">
        <v>41694</v>
      </c>
      <c r="B1017" s="443">
        <v>1.3734500000000001</v>
      </c>
    </row>
    <row r="1018" spans="1:2" x14ac:dyDescent="0.25">
      <c r="A1018" s="442">
        <v>41693</v>
      </c>
      <c r="B1018" s="443">
        <v>1.3734599999999999</v>
      </c>
    </row>
    <row r="1019" spans="1:2" x14ac:dyDescent="0.25">
      <c r="A1019" s="442">
        <v>41692</v>
      </c>
      <c r="B1019" s="443">
        <v>1.3720399999999999</v>
      </c>
    </row>
    <row r="1020" spans="1:2" x14ac:dyDescent="0.25">
      <c r="A1020" s="442">
        <v>41691</v>
      </c>
      <c r="B1020" s="443">
        <v>1.37226</v>
      </c>
    </row>
    <row r="1021" spans="1:2" x14ac:dyDescent="0.25">
      <c r="A1021" s="442">
        <v>41690</v>
      </c>
      <c r="B1021" s="443">
        <v>1.37551</v>
      </c>
    </row>
    <row r="1022" spans="1:2" x14ac:dyDescent="0.25">
      <c r="A1022" s="442">
        <v>41689</v>
      </c>
      <c r="B1022" s="443">
        <v>1.37249</v>
      </c>
    </row>
    <row r="1023" spans="1:2" x14ac:dyDescent="0.25">
      <c r="A1023" s="442">
        <v>41688</v>
      </c>
      <c r="B1023" s="443">
        <v>1.3704700000000001</v>
      </c>
    </row>
    <row r="1024" spans="1:2" x14ac:dyDescent="0.25">
      <c r="A1024" s="442">
        <v>41687</v>
      </c>
      <c r="B1024" s="443">
        <v>1.36893</v>
      </c>
    </row>
    <row r="1025" spans="1:2" x14ac:dyDescent="0.25">
      <c r="A1025" s="442">
        <v>41686</v>
      </c>
      <c r="B1025" s="443">
        <v>1.36896</v>
      </c>
    </row>
    <row r="1026" spans="1:2" x14ac:dyDescent="0.25">
      <c r="A1026" s="442">
        <v>41685</v>
      </c>
      <c r="B1026" s="443">
        <v>1.36887</v>
      </c>
    </row>
    <row r="1027" spans="1:2" x14ac:dyDescent="0.25">
      <c r="A1027" s="442">
        <v>41684</v>
      </c>
      <c r="B1027" s="443">
        <v>1.3638399999999999</v>
      </c>
    </row>
    <row r="1028" spans="1:2" x14ac:dyDescent="0.25">
      <c r="A1028" s="442">
        <v>41683</v>
      </c>
      <c r="B1028" s="443">
        <v>1.36151</v>
      </c>
    </row>
    <row r="1029" spans="1:2" x14ac:dyDescent="0.25">
      <c r="A1029" s="442">
        <v>41682</v>
      </c>
      <c r="B1029" s="443">
        <v>1.3658300000000001</v>
      </c>
    </row>
    <row r="1030" spans="1:2" x14ac:dyDescent="0.25">
      <c r="A1030" s="442">
        <v>41681</v>
      </c>
      <c r="B1030" s="443">
        <v>1.3631899999999999</v>
      </c>
    </row>
    <row r="1031" spans="1:2" x14ac:dyDescent="0.25">
      <c r="A1031" s="442">
        <v>41680</v>
      </c>
      <c r="B1031" s="443">
        <v>1.36334</v>
      </c>
    </row>
    <row r="1032" spans="1:2" x14ac:dyDescent="0.25">
      <c r="A1032" s="442">
        <v>41679</v>
      </c>
      <c r="B1032" s="443">
        <v>1.3633500000000001</v>
      </c>
    </row>
    <row r="1033" spans="1:2" x14ac:dyDescent="0.25">
      <c r="A1033" s="442">
        <v>41678</v>
      </c>
      <c r="B1033" s="443">
        <v>1.3592200000000001</v>
      </c>
    </row>
    <row r="1034" spans="1:2" x14ac:dyDescent="0.25">
      <c r="A1034" s="442">
        <v>41677</v>
      </c>
      <c r="B1034" s="443">
        <v>1.3547199999999999</v>
      </c>
    </row>
    <row r="1035" spans="1:2" x14ac:dyDescent="0.25">
      <c r="A1035" s="442">
        <v>41676</v>
      </c>
      <c r="B1035" s="443">
        <v>1.3519099999999999</v>
      </c>
    </row>
    <row r="1036" spans="1:2" x14ac:dyDescent="0.25">
      <c r="A1036" s="442">
        <v>41675</v>
      </c>
      <c r="B1036" s="443">
        <v>1.35161</v>
      </c>
    </row>
    <row r="1037" spans="1:2" x14ac:dyDescent="0.25">
      <c r="A1037" s="442">
        <v>41674</v>
      </c>
      <c r="B1037" s="443">
        <v>1.34981</v>
      </c>
    </row>
    <row r="1038" spans="1:2" x14ac:dyDescent="0.25">
      <c r="A1038" s="442">
        <v>41673</v>
      </c>
      <c r="B1038" s="443">
        <v>1.34812</v>
      </c>
    </row>
    <row r="1039" spans="1:2" x14ac:dyDescent="0.25">
      <c r="A1039" s="442">
        <v>41672</v>
      </c>
      <c r="B1039" s="443">
        <v>1.3481399999999999</v>
      </c>
    </row>
    <row r="1040" spans="1:2" x14ac:dyDescent="0.25">
      <c r="A1040" s="442">
        <v>41671</v>
      </c>
      <c r="B1040" s="443">
        <v>1.3531599999999999</v>
      </c>
    </row>
    <row r="1041" spans="1:2" x14ac:dyDescent="0.25">
      <c r="A1041" s="442">
        <v>41670</v>
      </c>
      <c r="B1041" s="443">
        <v>1.36111</v>
      </c>
    </row>
    <row r="1042" spans="1:2" x14ac:dyDescent="0.25">
      <c r="A1042" s="442">
        <v>41669</v>
      </c>
      <c r="B1042" s="443">
        <v>1.36581</v>
      </c>
    </row>
    <row r="1043" spans="1:2" x14ac:dyDescent="0.25">
      <c r="A1043" s="442">
        <v>41668</v>
      </c>
      <c r="B1043" s="443">
        <v>1.3664499999999999</v>
      </c>
    </row>
    <row r="1044" spans="1:2" x14ac:dyDescent="0.25">
      <c r="A1044" s="442">
        <v>41667</v>
      </c>
      <c r="B1044" s="443">
        <v>1.3678399999999999</v>
      </c>
    </row>
    <row r="1045" spans="1:2" x14ac:dyDescent="0.25">
      <c r="A1045" s="442">
        <v>41666</v>
      </c>
      <c r="B1045" s="443">
        <v>1.3675299999999999</v>
      </c>
    </row>
    <row r="1046" spans="1:2" x14ac:dyDescent="0.25">
      <c r="A1046" s="442">
        <v>41665</v>
      </c>
      <c r="B1046" s="443">
        <v>1.36754</v>
      </c>
    </row>
    <row r="1047" spans="1:2" x14ac:dyDescent="0.25">
      <c r="A1047" s="442">
        <v>41664</v>
      </c>
      <c r="B1047" s="443">
        <v>1.36856</v>
      </c>
    </row>
    <row r="1048" spans="1:2" x14ac:dyDescent="0.25">
      <c r="A1048" s="442">
        <v>41663</v>
      </c>
      <c r="B1048" s="443">
        <v>1.3606199999999999</v>
      </c>
    </row>
    <row r="1049" spans="1:2" x14ac:dyDescent="0.25">
      <c r="A1049" s="442">
        <v>41662</v>
      </c>
      <c r="B1049" s="443">
        <v>1.35562</v>
      </c>
    </row>
    <row r="1050" spans="1:2" x14ac:dyDescent="0.25">
      <c r="A1050" s="442">
        <v>41661</v>
      </c>
      <c r="B1050" s="443">
        <v>1.35446</v>
      </c>
    </row>
    <row r="1051" spans="1:2" x14ac:dyDescent="0.25">
      <c r="A1051" s="442">
        <v>41660</v>
      </c>
      <c r="B1051" s="443">
        <v>1.3545199999999999</v>
      </c>
    </row>
    <row r="1052" spans="1:2" x14ac:dyDescent="0.25">
      <c r="A1052" s="442">
        <v>41659</v>
      </c>
      <c r="B1052" s="443">
        <v>1.35399</v>
      </c>
    </row>
    <row r="1053" spans="1:2" x14ac:dyDescent="0.25">
      <c r="A1053" s="442">
        <v>41658</v>
      </c>
      <c r="B1053" s="443">
        <v>1.3539600000000001</v>
      </c>
    </row>
    <row r="1054" spans="1:2" x14ac:dyDescent="0.25">
      <c r="A1054" s="442">
        <v>41657</v>
      </c>
      <c r="B1054" s="443">
        <v>1.35894</v>
      </c>
    </row>
    <row r="1055" spans="1:2" x14ac:dyDescent="0.25">
      <c r="A1055" s="442">
        <v>41656</v>
      </c>
      <c r="B1055" s="443">
        <v>1.3610800000000001</v>
      </c>
    </row>
    <row r="1056" spans="1:2" x14ac:dyDescent="0.25">
      <c r="A1056" s="442">
        <v>41655</v>
      </c>
      <c r="B1056" s="443">
        <v>1.36269</v>
      </c>
    </row>
    <row r="1057" spans="1:2" x14ac:dyDescent="0.25">
      <c r="A1057" s="442">
        <v>41654</v>
      </c>
      <c r="B1057" s="443">
        <v>1.3671</v>
      </c>
    </row>
    <row r="1058" spans="1:2" x14ac:dyDescent="0.25">
      <c r="A1058" s="442">
        <v>41653</v>
      </c>
      <c r="B1058" s="443">
        <v>1.3664499999999999</v>
      </c>
    </row>
    <row r="1059" spans="1:2" x14ac:dyDescent="0.25">
      <c r="A1059" s="442">
        <v>41652</v>
      </c>
      <c r="B1059" s="443">
        <v>1.3667899999999999</v>
      </c>
    </row>
    <row r="1060" spans="1:2" x14ac:dyDescent="0.25">
      <c r="A1060" s="442">
        <v>41651</v>
      </c>
      <c r="B1060" s="443">
        <v>1.3667800000000001</v>
      </c>
    </row>
    <row r="1061" spans="1:2" x14ac:dyDescent="0.25">
      <c r="A1061" s="442">
        <v>41650</v>
      </c>
      <c r="B1061" s="443">
        <v>1.36226</v>
      </c>
    </row>
    <row r="1062" spans="1:2" x14ac:dyDescent="0.25">
      <c r="A1062" s="442">
        <v>41649</v>
      </c>
      <c r="B1062" s="443">
        <v>1.3587899999999999</v>
      </c>
    </row>
    <row r="1063" spans="1:2" x14ac:dyDescent="0.25">
      <c r="A1063" s="442">
        <v>41648</v>
      </c>
      <c r="B1063" s="443">
        <v>1.3602700000000001</v>
      </c>
    </row>
    <row r="1064" spans="1:2" x14ac:dyDescent="0.25">
      <c r="A1064" s="442">
        <v>41647</v>
      </c>
      <c r="B1064" s="443">
        <v>1.3625100000000001</v>
      </c>
    </row>
    <row r="1065" spans="1:2" x14ac:dyDescent="0.25">
      <c r="A1065" s="442">
        <v>41646</v>
      </c>
      <c r="B1065" s="443">
        <v>1.36043</v>
      </c>
    </row>
    <row r="1066" spans="1:2" x14ac:dyDescent="0.25">
      <c r="A1066" s="442">
        <v>41645</v>
      </c>
      <c r="B1066" s="443">
        <v>1.3586800000000001</v>
      </c>
    </row>
    <row r="1067" spans="1:2" x14ac:dyDescent="0.25">
      <c r="A1067" s="442">
        <v>41644</v>
      </c>
      <c r="B1067" s="443">
        <v>1.3586800000000001</v>
      </c>
    </row>
    <row r="1068" spans="1:2" x14ac:dyDescent="0.25">
      <c r="A1068" s="442">
        <v>41643</v>
      </c>
      <c r="B1068" s="443">
        <v>1.36391</v>
      </c>
    </row>
    <row r="1069" spans="1:2" x14ac:dyDescent="0.25">
      <c r="A1069" s="442">
        <v>41642</v>
      </c>
      <c r="B1069" s="443">
        <v>1.37148</v>
      </c>
    </row>
    <row r="1070" spans="1:2" x14ac:dyDescent="0.25">
      <c r="A1070" s="442">
        <v>41641</v>
      </c>
      <c r="B1070" s="443">
        <v>1.37869</v>
      </c>
    </row>
    <row r="1071" spans="1:2" x14ac:dyDescent="0.25">
      <c r="A1071" s="442">
        <v>41640</v>
      </c>
      <c r="B1071" s="443">
        <v>1.37856</v>
      </c>
    </row>
    <row r="1072" spans="1:2" x14ac:dyDescent="0.25">
      <c r="A1072" s="442">
        <v>41639</v>
      </c>
      <c r="B1072" s="443">
        <v>1.3766</v>
      </c>
    </row>
    <row r="1073" spans="1:2" x14ac:dyDescent="0.25">
      <c r="A1073" s="442">
        <v>41638</v>
      </c>
      <c r="B1073" s="443">
        <v>1.3742700000000001</v>
      </c>
    </row>
    <row r="1074" spans="1:2" x14ac:dyDescent="0.25">
      <c r="A1074" s="442">
        <v>41637</v>
      </c>
      <c r="B1074" s="443">
        <v>1.37425</v>
      </c>
    </row>
    <row r="1075" spans="1:2" x14ac:dyDescent="0.25">
      <c r="A1075" s="442">
        <v>41636</v>
      </c>
      <c r="B1075" s="443">
        <v>1.37581</v>
      </c>
    </row>
    <row r="1076" spans="1:2" x14ac:dyDescent="0.25">
      <c r="A1076" s="442">
        <v>41635</v>
      </c>
      <c r="B1076" s="443">
        <v>1.3684099999999999</v>
      </c>
    </row>
    <row r="1077" spans="1:2" x14ac:dyDescent="0.25">
      <c r="A1077" s="442">
        <v>41634</v>
      </c>
      <c r="B1077" s="443">
        <v>1.36808</v>
      </c>
    </row>
    <row r="1078" spans="1:2" x14ac:dyDescent="0.25">
      <c r="A1078" s="442">
        <v>41633</v>
      </c>
      <c r="B1078" s="443">
        <v>1.36808</v>
      </c>
    </row>
    <row r="1079" spans="1:2" x14ac:dyDescent="0.25">
      <c r="A1079" s="442">
        <v>41632</v>
      </c>
      <c r="B1079" s="443">
        <v>1.3685700000000001</v>
      </c>
    </row>
    <row r="1080" spans="1:2" x14ac:dyDescent="0.25">
      <c r="A1080" s="442">
        <v>41631</v>
      </c>
      <c r="B1080" s="443">
        <v>1.3670599999999999</v>
      </c>
    </row>
    <row r="1081" spans="1:2" x14ac:dyDescent="0.25">
      <c r="A1081" s="442">
        <v>41630</v>
      </c>
      <c r="B1081" s="443">
        <v>1.3670800000000001</v>
      </c>
    </row>
    <row r="1082" spans="1:2" x14ac:dyDescent="0.25">
      <c r="A1082" s="442">
        <v>41629</v>
      </c>
      <c r="B1082" s="443">
        <v>1.36527</v>
      </c>
    </row>
    <row r="1083" spans="1:2" x14ac:dyDescent="0.25">
      <c r="A1083" s="442">
        <v>41628</v>
      </c>
      <c r="B1083" s="443">
        <v>1.36703</v>
      </c>
    </row>
    <row r="1084" spans="1:2" x14ac:dyDescent="0.25">
      <c r="A1084" s="442">
        <v>41627</v>
      </c>
      <c r="B1084" s="443">
        <v>1.3761399999999999</v>
      </c>
    </row>
    <row r="1085" spans="1:2" x14ac:dyDescent="0.25">
      <c r="A1085" s="442">
        <v>41626</v>
      </c>
      <c r="B1085" s="443">
        <v>1.37612</v>
      </c>
    </row>
    <row r="1086" spans="1:2" x14ac:dyDescent="0.25">
      <c r="A1086" s="442">
        <v>41625</v>
      </c>
      <c r="B1086" s="443">
        <v>1.37578</v>
      </c>
    </row>
    <row r="1087" spans="1:2" x14ac:dyDescent="0.25">
      <c r="A1087" s="442">
        <v>41624</v>
      </c>
      <c r="B1087" s="443">
        <v>1.3737900000000001</v>
      </c>
    </row>
    <row r="1088" spans="1:2" x14ac:dyDescent="0.25">
      <c r="A1088" s="442">
        <v>41623</v>
      </c>
      <c r="B1088" s="443">
        <v>1.3737900000000001</v>
      </c>
    </row>
    <row r="1089" spans="1:2" x14ac:dyDescent="0.25">
      <c r="A1089" s="442">
        <v>41622</v>
      </c>
      <c r="B1089" s="443">
        <v>1.37405</v>
      </c>
    </row>
    <row r="1090" spans="1:2" x14ac:dyDescent="0.25">
      <c r="A1090" s="442">
        <v>41621</v>
      </c>
      <c r="B1090" s="443">
        <v>1.3774200000000001</v>
      </c>
    </row>
    <row r="1091" spans="1:2" x14ac:dyDescent="0.25">
      <c r="A1091" s="442">
        <v>41620</v>
      </c>
      <c r="B1091" s="443">
        <v>1.3769400000000001</v>
      </c>
    </row>
    <row r="1092" spans="1:2" x14ac:dyDescent="0.25">
      <c r="A1092" s="442">
        <v>41619</v>
      </c>
      <c r="B1092" s="443">
        <v>1.3753299999999999</v>
      </c>
    </row>
    <row r="1093" spans="1:2" x14ac:dyDescent="0.25">
      <c r="A1093" s="442">
        <v>41618</v>
      </c>
      <c r="B1093" s="443">
        <v>1.37147</v>
      </c>
    </row>
    <row r="1094" spans="1:2" x14ac:dyDescent="0.25">
      <c r="A1094" s="442">
        <v>41617</v>
      </c>
      <c r="B1094" s="443">
        <v>1.37036</v>
      </c>
    </row>
    <row r="1095" spans="1:2" x14ac:dyDescent="0.25">
      <c r="A1095" s="442">
        <v>41616</v>
      </c>
      <c r="B1095" s="443">
        <v>1.37035</v>
      </c>
    </row>
    <row r="1096" spans="1:2" x14ac:dyDescent="0.25">
      <c r="A1096" s="442">
        <v>41615</v>
      </c>
      <c r="B1096" s="443">
        <v>1.36717</v>
      </c>
    </row>
    <row r="1097" spans="1:2" x14ac:dyDescent="0.25">
      <c r="A1097" s="442">
        <v>41614</v>
      </c>
      <c r="B1097" s="443">
        <v>1.3613999999999999</v>
      </c>
    </row>
    <row r="1098" spans="1:2" x14ac:dyDescent="0.25">
      <c r="A1098" s="442">
        <v>41613</v>
      </c>
      <c r="B1098" s="443">
        <v>1.3581700000000001</v>
      </c>
    </row>
    <row r="1099" spans="1:2" x14ac:dyDescent="0.25">
      <c r="A1099" s="442">
        <v>41612</v>
      </c>
      <c r="B1099" s="443">
        <v>1.35622</v>
      </c>
    </row>
    <row r="1100" spans="1:2" x14ac:dyDescent="0.25">
      <c r="A1100" s="442">
        <v>41611</v>
      </c>
      <c r="B1100" s="443">
        <v>1.3570599999999999</v>
      </c>
    </row>
    <row r="1101" spans="1:2" x14ac:dyDescent="0.25">
      <c r="A1101" s="442">
        <v>41610</v>
      </c>
      <c r="B1101" s="443">
        <v>1.3589500000000001</v>
      </c>
    </row>
    <row r="1102" spans="1:2" x14ac:dyDescent="0.25">
      <c r="A1102" s="442">
        <v>41609</v>
      </c>
      <c r="B1102" s="443">
        <v>1.35893</v>
      </c>
    </row>
    <row r="1103" spans="1:2" x14ac:dyDescent="0.25">
      <c r="A1103" s="442">
        <v>41608</v>
      </c>
      <c r="B1103" s="443">
        <v>1.3605799999999999</v>
      </c>
    </row>
    <row r="1104" spans="1:2" x14ac:dyDescent="0.25">
      <c r="A1104" s="442">
        <v>41607</v>
      </c>
      <c r="B1104" s="443">
        <v>1.3588499999999999</v>
      </c>
    </row>
    <row r="1105" spans="1:2" x14ac:dyDescent="0.25">
      <c r="A1105" s="442">
        <v>41606</v>
      </c>
      <c r="B1105" s="443">
        <v>1.35799</v>
      </c>
    </row>
    <row r="1106" spans="1:2" x14ac:dyDescent="0.25">
      <c r="A1106" s="442">
        <v>41605</v>
      </c>
      <c r="B1106" s="443">
        <v>1.3541099999999999</v>
      </c>
    </row>
    <row r="1107" spans="1:2" x14ac:dyDescent="0.25">
      <c r="A1107" s="442">
        <v>41604</v>
      </c>
      <c r="B1107" s="443">
        <v>1.35286</v>
      </c>
    </row>
    <row r="1108" spans="1:2" x14ac:dyDescent="0.25">
      <c r="A1108" s="442">
        <v>41603</v>
      </c>
      <c r="B1108" s="443">
        <v>1.3555999999999999</v>
      </c>
    </row>
    <row r="1109" spans="1:2" x14ac:dyDescent="0.25">
      <c r="A1109" s="442">
        <v>41602</v>
      </c>
      <c r="B1109" s="443">
        <v>1.35558</v>
      </c>
    </row>
    <row r="1110" spans="1:2" x14ac:dyDescent="0.25">
      <c r="A1110" s="442">
        <v>41601</v>
      </c>
      <c r="B1110" s="443">
        <v>1.3502400000000001</v>
      </c>
    </row>
    <row r="1111" spans="1:2" x14ac:dyDescent="0.25">
      <c r="A1111" s="442">
        <v>41600</v>
      </c>
      <c r="B1111" s="443">
        <v>1.3441399999999999</v>
      </c>
    </row>
    <row r="1112" spans="1:2" x14ac:dyDescent="0.25">
      <c r="A1112" s="442">
        <v>41599</v>
      </c>
      <c r="B1112" s="443">
        <v>1.3517699999999999</v>
      </c>
    </row>
    <row r="1113" spans="1:2" x14ac:dyDescent="0.25">
      <c r="A1113" s="442">
        <v>41598</v>
      </c>
      <c r="B1113" s="443">
        <v>1.35137</v>
      </c>
    </row>
    <row r="1114" spans="1:2" x14ac:dyDescent="0.25">
      <c r="A1114" s="442">
        <v>41597</v>
      </c>
      <c r="B1114" s="443">
        <v>1.3502000000000001</v>
      </c>
    </row>
    <row r="1115" spans="1:2" x14ac:dyDescent="0.25">
      <c r="A1115" s="442">
        <v>41596</v>
      </c>
      <c r="B1115" s="443">
        <v>1.3494900000000001</v>
      </c>
    </row>
    <row r="1116" spans="1:2" x14ac:dyDescent="0.25">
      <c r="A1116" s="442">
        <v>41595</v>
      </c>
      <c r="B1116" s="443">
        <v>1.3494900000000001</v>
      </c>
    </row>
    <row r="1117" spans="1:2" x14ac:dyDescent="0.25">
      <c r="A1117" s="442">
        <v>41594</v>
      </c>
      <c r="B1117" s="443">
        <v>1.3462400000000001</v>
      </c>
    </row>
    <row r="1118" spans="1:2" x14ac:dyDescent="0.25">
      <c r="A1118" s="442">
        <v>41593</v>
      </c>
      <c r="B1118" s="443">
        <v>1.34619</v>
      </c>
    </row>
    <row r="1119" spans="1:2" x14ac:dyDescent="0.25">
      <c r="A1119" s="442">
        <v>41592</v>
      </c>
      <c r="B1119" s="443">
        <v>1.34355</v>
      </c>
    </row>
    <row r="1120" spans="1:2" x14ac:dyDescent="0.25">
      <c r="A1120" s="442">
        <v>41591</v>
      </c>
      <c r="B1120" s="443">
        <v>1.3408199999999999</v>
      </c>
    </row>
    <row r="1121" spans="1:2" x14ac:dyDescent="0.25">
      <c r="A1121" s="442">
        <v>41590</v>
      </c>
      <c r="B1121" s="443">
        <v>1.3381099999999999</v>
      </c>
    </row>
    <row r="1122" spans="1:2" x14ac:dyDescent="0.25">
      <c r="A1122" s="442">
        <v>41589</v>
      </c>
      <c r="B1122" s="443">
        <v>1.3361799999999999</v>
      </c>
    </row>
    <row r="1123" spans="1:2" x14ac:dyDescent="0.25">
      <c r="A1123" s="442">
        <v>41588</v>
      </c>
      <c r="B1123" s="443">
        <v>1.3362000000000001</v>
      </c>
    </row>
    <row r="1124" spans="1:2" x14ac:dyDescent="0.25">
      <c r="A1124" s="442">
        <v>41587</v>
      </c>
      <c r="B1124" s="443">
        <v>1.3395900000000001</v>
      </c>
    </row>
    <row r="1125" spans="1:2" x14ac:dyDescent="0.25">
      <c r="A1125" s="442">
        <v>41586</v>
      </c>
      <c r="B1125" s="443">
        <v>1.3473200000000001</v>
      </c>
    </row>
    <row r="1126" spans="1:2" x14ac:dyDescent="0.25">
      <c r="A1126" s="442">
        <v>41585</v>
      </c>
      <c r="B1126" s="443">
        <v>1.3503700000000001</v>
      </c>
    </row>
    <row r="1127" spans="1:2" x14ac:dyDescent="0.25">
      <c r="A1127" s="442">
        <v>41584</v>
      </c>
      <c r="B1127" s="443">
        <v>1.3492</v>
      </c>
    </row>
    <row r="1128" spans="1:2" x14ac:dyDescent="0.25">
      <c r="A1128" s="442">
        <v>41583</v>
      </c>
      <c r="B1128" s="443">
        <v>1.34989</v>
      </c>
    </row>
    <row r="1129" spans="1:2" x14ac:dyDescent="0.25">
      <c r="A1129" s="442">
        <v>41582</v>
      </c>
      <c r="B1129" s="443">
        <v>1.34857</v>
      </c>
    </row>
    <row r="1130" spans="1:2" x14ac:dyDescent="0.25">
      <c r="A1130" s="442">
        <v>41581</v>
      </c>
      <c r="B1130" s="443">
        <v>1.34857</v>
      </c>
    </row>
    <row r="1131" spans="1:2" x14ac:dyDescent="0.25">
      <c r="A1131" s="442">
        <v>41580</v>
      </c>
      <c r="B1131" s="443">
        <v>1.3530599999999999</v>
      </c>
    </row>
    <row r="1132" spans="1:2" x14ac:dyDescent="0.25">
      <c r="A1132" s="442">
        <v>41579</v>
      </c>
      <c r="B1132" s="443">
        <v>1.3670500000000001</v>
      </c>
    </row>
    <row r="1133" spans="1:2" x14ac:dyDescent="0.25">
      <c r="A1133" s="442">
        <v>41578</v>
      </c>
      <c r="B1133" s="443">
        <v>1.37477</v>
      </c>
    </row>
    <row r="1134" spans="1:2" x14ac:dyDescent="0.25">
      <c r="A1134" s="442">
        <v>41577</v>
      </c>
      <c r="B1134" s="443">
        <v>1.3770500000000001</v>
      </c>
    </row>
    <row r="1135" spans="1:2" x14ac:dyDescent="0.25">
      <c r="A1135" s="442">
        <v>41576</v>
      </c>
      <c r="B1135" s="443">
        <v>1.3800300000000001</v>
      </c>
    </row>
    <row r="1136" spans="1:2" x14ac:dyDescent="0.25">
      <c r="A1136" s="442">
        <v>41575</v>
      </c>
      <c r="B1136" s="443">
        <v>1.38012</v>
      </c>
    </row>
    <row r="1137" spans="1:2" x14ac:dyDescent="0.25">
      <c r="A1137" s="442">
        <v>41574</v>
      </c>
      <c r="B1137" s="443">
        <v>1.38012</v>
      </c>
    </row>
    <row r="1138" spans="1:2" x14ac:dyDescent="0.25">
      <c r="A1138" s="442">
        <v>41573</v>
      </c>
      <c r="B1138" s="443">
        <v>1.38018</v>
      </c>
    </row>
    <row r="1139" spans="1:2" x14ac:dyDescent="0.25">
      <c r="A1139" s="442">
        <v>41572</v>
      </c>
      <c r="B1139" s="443">
        <v>1.3794299999999999</v>
      </c>
    </row>
    <row r="1140" spans="1:2" x14ac:dyDescent="0.25">
      <c r="A1140" s="442">
        <v>41571</v>
      </c>
      <c r="B1140" s="443">
        <v>1.3773599999999999</v>
      </c>
    </row>
    <row r="1141" spans="1:2" x14ac:dyDescent="0.25">
      <c r="A1141" s="442">
        <v>41570</v>
      </c>
      <c r="B1141" s="443">
        <v>1.3707199999999999</v>
      </c>
    </row>
    <row r="1142" spans="1:2" x14ac:dyDescent="0.25">
      <c r="A1142" s="442">
        <v>41569</v>
      </c>
      <c r="B1142" s="443">
        <v>1.3675299999999999</v>
      </c>
    </row>
    <row r="1143" spans="1:2" x14ac:dyDescent="0.25">
      <c r="A1143" s="442">
        <v>41568</v>
      </c>
      <c r="B1143" s="443">
        <v>1.36839</v>
      </c>
    </row>
    <row r="1144" spans="1:2" x14ac:dyDescent="0.25">
      <c r="A1144" s="442">
        <v>41567</v>
      </c>
      <c r="B1144" s="443">
        <v>1.36839</v>
      </c>
    </row>
    <row r="1145" spans="1:2" x14ac:dyDescent="0.25">
      <c r="A1145" s="442">
        <v>41566</v>
      </c>
      <c r="B1145" s="443">
        <v>1.36772</v>
      </c>
    </row>
    <row r="1146" spans="1:2" x14ac:dyDescent="0.25">
      <c r="A1146" s="442">
        <v>41565</v>
      </c>
      <c r="B1146" s="443">
        <v>1.3603499999999999</v>
      </c>
    </row>
    <row r="1147" spans="1:2" x14ac:dyDescent="0.25">
      <c r="A1147" s="442">
        <v>41564</v>
      </c>
      <c r="B1147" s="443">
        <v>1.3523799999999999</v>
      </c>
    </row>
    <row r="1148" spans="1:2" x14ac:dyDescent="0.25">
      <c r="A1148" s="442">
        <v>41563</v>
      </c>
      <c r="B1148" s="443">
        <v>1.35303</v>
      </c>
    </row>
    <row r="1149" spans="1:2" x14ac:dyDescent="0.25">
      <c r="A1149" s="442">
        <v>41562</v>
      </c>
      <c r="B1149" s="443">
        <v>1.35653</v>
      </c>
    </row>
    <row r="1150" spans="1:2" x14ac:dyDescent="0.25">
      <c r="A1150" s="442">
        <v>41561</v>
      </c>
      <c r="B1150" s="443">
        <v>1.3534900000000001</v>
      </c>
    </row>
    <row r="1151" spans="1:2" x14ac:dyDescent="0.25">
      <c r="A1151" s="442">
        <v>41560</v>
      </c>
      <c r="B1151" s="443">
        <v>1.3534900000000001</v>
      </c>
    </row>
    <row r="1152" spans="1:2" x14ac:dyDescent="0.25">
      <c r="A1152" s="442">
        <v>41559</v>
      </c>
      <c r="B1152" s="443">
        <v>1.3544700000000001</v>
      </c>
    </row>
    <row r="1153" spans="1:2" x14ac:dyDescent="0.25">
      <c r="A1153" s="442">
        <v>41558</v>
      </c>
      <c r="B1153" s="443">
        <v>1.3516600000000001</v>
      </c>
    </row>
    <row r="1154" spans="1:2" x14ac:dyDescent="0.25">
      <c r="A1154" s="442">
        <v>41557</v>
      </c>
      <c r="B1154" s="443">
        <v>1.35399</v>
      </c>
    </row>
    <row r="1155" spans="1:2" x14ac:dyDescent="0.25">
      <c r="A1155" s="442">
        <v>41556</v>
      </c>
      <c r="B1155" s="443">
        <v>1.35737</v>
      </c>
    </row>
    <row r="1156" spans="1:2" x14ac:dyDescent="0.25">
      <c r="A1156" s="442">
        <v>41555</v>
      </c>
      <c r="B1156" s="443">
        <v>1.3571</v>
      </c>
    </row>
    <row r="1157" spans="1:2" x14ac:dyDescent="0.25">
      <c r="A1157" s="442">
        <v>41554</v>
      </c>
      <c r="B1157" s="443">
        <v>1.35537</v>
      </c>
    </row>
    <row r="1158" spans="1:2" x14ac:dyDescent="0.25">
      <c r="A1158" s="442">
        <v>41553</v>
      </c>
      <c r="B1158" s="443">
        <v>1.35537</v>
      </c>
    </row>
    <row r="1159" spans="1:2" x14ac:dyDescent="0.25">
      <c r="A1159" s="442">
        <v>41552</v>
      </c>
      <c r="B1159" s="443">
        <v>1.36002</v>
      </c>
    </row>
    <row r="1160" spans="1:2" x14ac:dyDescent="0.25">
      <c r="A1160" s="442">
        <v>41551</v>
      </c>
      <c r="B1160" s="443">
        <v>1.36042</v>
      </c>
    </row>
    <row r="1161" spans="1:2" x14ac:dyDescent="0.25">
      <c r="A1161" s="442">
        <v>41550</v>
      </c>
      <c r="B1161" s="443">
        <v>1.3543499999999999</v>
      </c>
    </row>
    <row r="1162" spans="1:2" x14ac:dyDescent="0.25">
      <c r="A1162" s="442">
        <v>41549</v>
      </c>
      <c r="B1162" s="443">
        <v>1.35372</v>
      </c>
    </row>
    <row r="1163" spans="1:2" x14ac:dyDescent="0.25">
      <c r="A1163" s="442">
        <v>41548</v>
      </c>
      <c r="B1163" s="443">
        <v>1.3508100000000001</v>
      </c>
    </row>
    <row r="1164" spans="1:2" x14ac:dyDescent="0.25">
      <c r="A1164" s="442">
        <v>41547</v>
      </c>
      <c r="B1164" s="443">
        <v>1.35199</v>
      </c>
    </row>
    <row r="1165" spans="1:2" x14ac:dyDescent="0.25">
      <c r="A1165" s="442">
        <v>41546</v>
      </c>
      <c r="B1165" s="443">
        <v>1.35199</v>
      </c>
    </row>
    <row r="1166" spans="1:2" x14ac:dyDescent="0.25">
      <c r="A1166" s="442">
        <v>41545</v>
      </c>
      <c r="B1166" s="443">
        <v>1.3506800000000001</v>
      </c>
    </row>
    <row r="1167" spans="1:2" x14ac:dyDescent="0.25">
      <c r="A1167" s="442">
        <v>41544</v>
      </c>
      <c r="B1167" s="443">
        <v>1.3504100000000001</v>
      </c>
    </row>
    <row r="1168" spans="1:2" x14ac:dyDescent="0.25">
      <c r="A1168" s="442">
        <v>41543</v>
      </c>
      <c r="B1168" s="443">
        <v>1.3494299999999999</v>
      </c>
    </row>
    <row r="1169" spans="1:2" x14ac:dyDescent="0.25">
      <c r="A1169" s="442">
        <v>41542</v>
      </c>
      <c r="B1169" s="443">
        <v>1.3489100000000001</v>
      </c>
    </row>
    <row r="1170" spans="1:2" x14ac:dyDescent="0.25">
      <c r="A1170" s="442">
        <v>41541</v>
      </c>
      <c r="B1170" s="443">
        <v>1.35154</v>
      </c>
    </row>
    <row r="1171" spans="1:2" x14ac:dyDescent="0.25">
      <c r="A1171" s="442">
        <v>41540</v>
      </c>
      <c r="B1171" s="443">
        <v>1.3521099999999999</v>
      </c>
    </row>
    <row r="1172" spans="1:2" x14ac:dyDescent="0.25">
      <c r="A1172" s="442">
        <v>41539</v>
      </c>
      <c r="B1172" s="443">
        <v>1.3521099999999999</v>
      </c>
    </row>
    <row r="1173" spans="1:2" x14ac:dyDescent="0.25">
      <c r="A1173" s="442">
        <v>41538</v>
      </c>
      <c r="B1173" s="443">
        <v>1.3529199999999999</v>
      </c>
    </row>
    <row r="1174" spans="1:2" x14ac:dyDescent="0.25">
      <c r="A1174" s="442">
        <v>41537</v>
      </c>
      <c r="B1174" s="443">
        <v>1.3532500000000001</v>
      </c>
    </row>
    <row r="1175" spans="1:2" x14ac:dyDescent="0.25">
      <c r="A1175" s="442">
        <v>41536</v>
      </c>
      <c r="B1175" s="443">
        <v>1.3371599999999999</v>
      </c>
    </row>
    <row r="1176" spans="1:2" x14ac:dyDescent="0.25">
      <c r="A1176" s="442">
        <v>41535</v>
      </c>
      <c r="B1176" s="443">
        <v>1.3346499999999999</v>
      </c>
    </row>
    <row r="1177" spans="1:2" x14ac:dyDescent="0.25">
      <c r="A1177" s="442">
        <v>41534</v>
      </c>
      <c r="B1177" s="443">
        <v>1.3357300000000001</v>
      </c>
    </row>
    <row r="1178" spans="1:2" x14ac:dyDescent="0.25">
      <c r="A1178" s="442">
        <v>41533</v>
      </c>
      <c r="B1178" s="443">
        <v>1.3291900000000001</v>
      </c>
    </row>
    <row r="1179" spans="1:2" x14ac:dyDescent="0.25">
      <c r="A1179" s="442">
        <v>41532</v>
      </c>
      <c r="B1179" s="443">
        <v>1.3291900000000001</v>
      </c>
    </row>
    <row r="1180" spans="1:2" x14ac:dyDescent="0.25">
      <c r="A1180" s="442">
        <v>41531</v>
      </c>
      <c r="B1180" s="443">
        <v>1.3287800000000001</v>
      </c>
    </row>
    <row r="1181" spans="1:2" x14ac:dyDescent="0.25">
      <c r="A1181" s="442">
        <v>41530</v>
      </c>
      <c r="B1181" s="443">
        <v>1.3304100000000001</v>
      </c>
    </row>
    <row r="1182" spans="1:2" x14ac:dyDescent="0.25">
      <c r="A1182" s="442">
        <v>41529</v>
      </c>
      <c r="B1182" s="443">
        <v>1.3275699999999999</v>
      </c>
    </row>
    <row r="1183" spans="1:2" x14ac:dyDescent="0.25">
      <c r="A1183" s="442">
        <v>41528</v>
      </c>
      <c r="B1183" s="443">
        <v>1.32565</v>
      </c>
    </row>
    <row r="1184" spans="1:2" x14ac:dyDescent="0.25">
      <c r="A1184" s="442">
        <v>41527</v>
      </c>
      <c r="B1184" s="443">
        <v>1.3203100000000001</v>
      </c>
    </row>
    <row r="1185" spans="1:2" x14ac:dyDescent="0.25">
      <c r="A1185" s="442">
        <v>41526</v>
      </c>
      <c r="B1185" s="443">
        <v>1.31779</v>
      </c>
    </row>
    <row r="1186" spans="1:2" x14ac:dyDescent="0.25">
      <c r="A1186" s="442">
        <v>41525</v>
      </c>
      <c r="B1186" s="443">
        <v>1.31779</v>
      </c>
    </row>
    <row r="1187" spans="1:2" x14ac:dyDescent="0.25">
      <c r="A1187" s="442">
        <v>41524</v>
      </c>
      <c r="B1187" s="443">
        <v>1.31376</v>
      </c>
    </row>
    <row r="1188" spans="1:2" x14ac:dyDescent="0.25">
      <c r="A1188" s="442">
        <v>41523</v>
      </c>
      <c r="B1188" s="443">
        <v>1.3169999999999999</v>
      </c>
    </row>
    <row r="1189" spans="1:2" x14ac:dyDescent="0.25">
      <c r="A1189" s="442">
        <v>41522</v>
      </c>
      <c r="B1189" s="443">
        <v>1.31795</v>
      </c>
    </row>
    <row r="1190" spans="1:2" x14ac:dyDescent="0.25">
      <c r="A1190" s="442">
        <v>41521</v>
      </c>
      <c r="B1190" s="443">
        <v>1.31765</v>
      </c>
    </row>
    <row r="1191" spans="1:2" x14ac:dyDescent="0.25">
      <c r="A1191" s="442">
        <v>41520</v>
      </c>
      <c r="B1191" s="443">
        <v>1.3204400000000001</v>
      </c>
    </row>
    <row r="1192" spans="1:2" x14ac:dyDescent="0.25">
      <c r="A1192" s="442">
        <v>41519</v>
      </c>
      <c r="B1192" s="443">
        <v>1.3218300000000001</v>
      </c>
    </row>
    <row r="1193" spans="1:2" x14ac:dyDescent="0.25">
      <c r="A1193" s="442">
        <v>41518</v>
      </c>
      <c r="B1193" s="443">
        <v>1.3218300000000001</v>
      </c>
    </row>
    <row r="1194" spans="1:2" x14ac:dyDescent="0.25">
      <c r="A1194" s="442">
        <v>41517</v>
      </c>
      <c r="B1194" s="443">
        <v>1.3229200000000001</v>
      </c>
    </row>
    <row r="1195" spans="1:2" x14ac:dyDescent="0.25">
      <c r="A1195" s="442">
        <v>41516</v>
      </c>
      <c r="B1195" s="443">
        <v>1.3281000000000001</v>
      </c>
    </row>
    <row r="1196" spans="1:2" x14ac:dyDescent="0.25">
      <c r="A1196" s="442">
        <v>41515</v>
      </c>
      <c r="B1196" s="443">
        <v>1.33616</v>
      </c>
    </row>
    <row r="1197" spans="1:2" x14ac:dyDescent="0.25">
      <c r="A1197" s="442">
        <v>41514</v>
      </c>
      <c r="B1197" s="443">
        <v>1.3369899999999999</v>
      </c>
    </row>
    <row r="1198" spans="1:2" x14ac:dyDescent="0.25">
      <c r="A1198" s="442">
        <v>41513</v>
      </c>
      <c r="B1198" s="443">
        <v>1.33758</v>
      </c>
    </row>
    <row r="1199" spans="1:2" x14ac:dyDescent="0.25">
      <c r="A1199" s="442">
        <v>41512</v>
      </c>
      <c r="B1199" s="443">
        <v>1.33769</v>
      </c>
    </row>
    <row r="1200" spans="1:2" x14ac:dyDescent="0.25">
      <c r="A1200" s="442">
        <v>41511</v>
      </c>
      <c r="B1200" s="443">
        <v>1.33769</v>
      </c>
    </row>
    <row r="1201" spans="1:2" x14ac:dyDescent="0.25">
      <c r="A1201" s="442">
        <v>41510</v>
      </c>
      <c r="B1201" s="443">
        <v>1.33606</v>
      </c>
    </row>
    <row r="1202" spans="1:2" x14ac:dyDescent="0.25">
      <c r="A1202" s="442">
        <v>41509</v>
      </c>
      <c r="B1202" s="443">
        <v>1.33422</v>
      </c>
    </row>
    <row r="1203" spans="1:2" x14ac:dyDescent="0.25">
      <c r="A1203" s="442">
        <v>41508</v>
      </c>
      <c r="B1203" s="443">
        <v>1.3395999999999999</v>
      </c>
    </row>
    <row r="1204" spans="1:2" x14ac:dyDescent="0.25">
      <c r="A1204" s="442">
        <v>41507</v>
      </c>
      <c r="B1204" s="443">
        <v>1.3376999999999999</v>
      </c>
    </row>
    <row r="1205" spans="1:2" x14ac:dyDescent="0.25">
      <c r="A1205" s="442">
        <v>41506</v>
      </c>
      <c r="B1205" s="443">
        <v>1.3336699999999999</v>
      </c>
    </row>
    <row r="1206" spans="1:2" x14ac:dyDescent="0.25">
      <c r="A1206" s="442">
        <v>41505</v>
      </c>
      <c r="B1206" s="443">
        <v>1.3324100000000001</v>
      </c>
    </row>
    <row r="1207" spans="1:2" x14ac:dyDescent="0.25">
      <c r="A1207" s="442">
        <v>41504</v>
      </c>
      <c r="B1207" s="443">
        <v>1.3324100000000001</v>
      </c>
    </row>
    <row r="1208" spans="1:2" x14ac:dyDescent="0.25">
      <c r="A1208" s="442">
        <v>41503</v>
      </c>
      <c r="B1208" s="443">
        <v>1.33403</v>
      </c>
    </row>
    <row r="1209" spans="1:2" x14ac:dyDescent="0.25">
      <c r="A1209" s="442">
        <v>41502</v>
      </c>
      <c r="B1209" s="443">
        <v>1.3283100000000001</v>
      </c>
    </row>
    <row r="1210" spans="1:2" x14ac:dyDescent="0.25">
      <c r="A1210" s="442">
        <v>41501</v>
      </c>
      <c r="B1210" s="443">
        <v>1.3258300000000001</v>
      </c>
    </row>
    <row r="1211" spans="1:2" x14ac:dyDescent="0.25">
      <c r="A1211" s="442">
        <v>41500</v>
      </c>
      <c r="B1211" s="443">
        <v>1.3283100000000001</v>
      </c>
    </row>
    <row r="1212" spans="1:2" x14ac:dyDescent="0.25">
      <c r="A1212" s="442">
        <v>41499</v>
      </c>
      <c r="B1212" s="443">
        <v>1.3311599999999999</v>
      </c>
    </row>
    <row r="1213" spans="1:2" x14ac:dyDescent="0.25">
      <c r="A1213" s="442">
        <v>41498</v>
      </c>
      <c r="B1213" s="443">
        <v>1.33365</v>
      </c>
    </row>
    <row r="1214" spans="1:2" x14ac:dyDescent="0.25">
      <c r="A1214" s="442">
        <v>41497</v>
      </c>
      <c r="B1214" s="443">
        <v>1.33365</v>
      </c>
    </row>
    <row r="1215" spans="1:2" x14ac:dyDescent="0.25">
      <c r="A1215" s="442">
        <v>41496</v>
      </c>
      <c r="B1215" s="443">
        <v>1.3367899999999999</v>
      </c>
    </row>
    <row r="1216" spans="1:2" x14ac:dyDescent="0.25">
      <c r="A1216" s="442">
        <v>41495</v>
      </c>
      <c r="B1216" s="443">
        <v>1.33571</v>
      </c>
    </row>
    <row r="1217" spans="1:2" x14ac:dyDescent="0.25">
      <c r="A1217" s="442">
        <v>41494</v>
      </c>
      <c r="B1217" s="443">
        <v>1.33073</v>
      </c>
    </row>
    <row r="1218" spans="1:2" x14ac:dyDescent="0.25">
      <c r="A1218" s="442">
        <v>41493</v>
      </c>
      <c r="B1218" s="443">
        <v>1.3277300000000001</v>
      </c>
    </row>
    <row r="1219" spans="1:2" x14ac:dyDescent="0.25">
      <c r="A1219" s="442">
        <v>41492</v>
      </c>
      <c r="B1219" s="443">
        <v>1.32681</v>
      </c>
    </row>
    <row r="1220" spans="1:2" x14ac:dyDescent="0.25">
      <c r="A1220" s="442">
        <v>41491</v>
      </c>
      <c r="B1220" s="443">
        <v>1.3277699999999999</v>
      </c>
    </row>
    <row r="1221" spans="1:2" x14ac:dyDescent="0.25">
      <c r="A1221" s="442">
        <v>41490</v>
      </c>
      <c r="B1221" s="443">
        <v>1.3277699999999999</v>
      </c>
    </row>
    <row r="1222" spans="1:2" x14ac:dyDescent="0.25">
      <c r="A1222" s="442">
        <v>41489</v>
      </c>
      <c r="B1222" s="443">
        <v>1.3233699999999999</v>
      </c>
    </row>
    <row r="1223" spans="1:2" x14ac:dyDescent="0.25">
      <c r="A1223" s="442">
        <v>41488</v>
      </c>
      <c r="B1223" s="443">
        <v>1.32524</v>
      </c>
    </row>
    <row r="1224" spans="1:2" x14ac:dyDescent="0.25">
      <c r="A1224" s="442">
        <v>41487</v>
      </c>
      <c r="B1224" s="443">
        <v>1.32677</v>
      </c>
    </row>
    <row r="1225" spans="1:2" x14ac:dyDescent="0.25">
      <c r="A1225" s="442">
        <v>41486</v>
      </c>
      <c r="B1225" s="443">
        <v>1.3262400000000001</v>
      </c>
    </row>
    <row r="1226" spans="1:2" x14ac:dyDescent="0.25">
      <c r="A1226" s="442">
        <v>41485</v>
      </c>
      <c r="B1226" s="443">
        <v>1.32734</v>
      </c>
    </row>
    <row r="1227" spans="1:2" x14ac:dyDescent="0.25">
      <c r="A1227" s="442">
        <v>41484</v>
      </c>
      <c r="B1227" s="443">
        <v>1.3276399999999999</v>
      </c>
    </row>
    <row r="1228" spans="1:2" x14ac:dyDescent="0.25">
      <c r="A1228" s="442">
        <v>41483</v>
      </c>
      <c r="B1228" s="443">
        <v>1.3276399999999999</v>
      </c>
    </row>
    <row r="1229" spans="1:2" x14ac:dyDescent="0.25">
      <c r="A1229" s="442">
        <v>41482</v>
      </c>
      <c r="B1229" s="443">
        <v>1.3276300000000001</v>
      </c>
    </row>
    <row r="1230" spans="1:2" x14ac:dyDescent="0.25">
      <c r="A1230" s="442">
        <v>41481</v>
      </c>
      <c r="B1230" s="443">
        <v>1.32148</v>
      </c>
    </row>
    <row r="1231" spans="1:2" x14ac:dyDescent="0.25">
      <c r="A1231" s="442">
        <v>41480</v>
      </c>
      <c r="B1231" s="443">
        <v>1.3216399999999999</v>
      </c>
    </row>
    <row r="1232" spans="1:2" x14ac:dyDescent="0.25">
      <c r="A1232" s="442">
        <v>41479</v>
      </c>
      <c r="B1232" s="443">
        <v>1.3196399999999999</v>
      </c>
    </row>
    <row r="1233" spans="1:2" x14ac:dyDescent="0.25">
      <c r="A1233" s="442">
        <v>41478</v>
      </c>
      <c r="B1233" s="443">
        <v>1.31684</v>
      </c>
    </row>
    <row r="1234" spans="1:2" x14ac:dyDescent="0.25">
      <c r="A1234" s="442">
        <v>41477</v>
      </c>
      <c r="B1234" s="443">
        <v>1.3139400000000001</v>
      </c>
    </row>
    <row r="1235" spans="1:2" x14ac:dyDescent="0.25">
      <c r="A1235" s="442">
        <v>41476</v>
      </c>
      <c r="B1235" s="443">
        <v>1.3139400000000001</v>
      </c>
    </row>
    <row r="1236" spans="1:2" x14ac:dyDescent="0.25">
      <c r="A1236" s="442">
        <v>41475</v>
      </c>
      <c r="B1236" s="443">
        <v>1.3124499999999999</v>
      </c>
    </row>
    <row r="1237" spans="1:2" x14ac:dyDescent="0.25">
      <c r="A1237" s="442">
        <v>41474</v>
      </c>
      <c r="B1237" s="443">
        <v>1.31026</v>
      </c>
    </row>
    <row r="1238" spans="1:2" x14ac:dyDescent="0.25">
      <c r="A1238" s="442">
        <v>41473</v>
      </c>
      <c r="B1238" s="443">
        <v>1.3137300000000001</v>
      </c>
    </row>
    <row r="1239" spans="1:2" x14ac:dyDescent="0.25">
      <c r="A1239" s="442">
        <v>41472</v>
      </c>
      <c r="B1239" s="443">
        <v>1.3099499999999999</v>
      </c>
    </row>
    <row r="1240" spans="1:2" x14ac:dyDescent="0.25">
      <c r="A1240" s="442">
        <v>41471</v>
      </c>
      <c r="B1240" s="443">
        <v>1.3053300000000001</v>
      </c>
    </row>
    <row r="1241" spans="1:2" x14ac:dyDescent="0.25">
      <c r="A1241" s="442">
        <v>41470</v>
      </c>
      <c r="B1241" s="443">
        <v>1.30637</v>
      </c>
    </row>
    <row r="1242" spans="1:2" x14ac:dyDescent="0.25">
      <c r="A1242" s="442">
        <v>41469</v>
      </c>
      <c r="B1242" s="443">
        <v>1.30637</v>
      </c>
    </row>
    <row r="1243" spans="1:2" x14ac:dyDescent="0.25">
      <c r="A1243" s="442">
        <v>41468</v>
      </c>
      <c r="B1243" s="443">
        <v>1.30646</v>
      </c>
    </row>
    <row r="1244" spans="1:2" x14ac:dyDescent="0.25">
      <c r="A1244" s="442">
        <v>41467</v>
      </c>
      <c r="B1244" s="443">
        <v>1.3068299999999999</v>
      </c>
    </row>
    <row r="1245" spans="1:2" x14ac:dyDescent="0.25">
      <c r="A1245" s="442">
        <v>41466</v>
      </c>
      <c r="B1245" s="443">
        <v>1.2816099999999999</v>
      </c>
    </row>
    <row r="1246" spans="1:2" x14ac:dyDescent="0.25">
      <c r="A1246" s="442">
        <v>41465</v>
      </c>
      <c r="B1246" s="443">
        <v>1.28417</v>
      </c>
    </row>
    <row r="1247" spans="1:2" x14ac:dyDescent="0.25">
      <c r="A1247" s="442">
        <v>41464</v>
      </c>
      <c r="B1247" s="443">
        <v>1.28416</v>
      </c>
    </row>
    <row r="1248" spans="1:2" x14ac:dyDescent="0.25">
      <c r="A1248" s="442">
        <v>41463</v>
      </c>
      <c r="B1248" s="443">
        <v>1.28251</v>
      </c>
    </row>
    <row r="1249" spans="1:2" x14ac:dyDescent="0.25">
      <c r="A1249" s="442">
        <v>41462</v>
      </c>
      <c r="B1249" s="443">
        <v>1.28251</v>
      </c>
    </row>
    <row r="1250" spans="1:2" x14ac:dyDescent="0.25">
      <c r="A1250" s="442">
        <v>41461</v>
      </c>
      <c r="B1250" s="443">
        <v>1.28712</v>
      </c>
    </row>
    <row r="1251" spans="1:2" x14ac:dyDescent="0.25">
      <c r="A1251" s="442">
        <v>41460</v>
      </c>
      <c r="B1251" s="443">
        <v>1.29695</v>
      </c>
    </row>
    <row r="1252" spans="1:2" x14ac:dyDescent="0.25">
      <c r="A1252" s="442">
        <v>41459</v>
      </c>
      <c r="B1252" s="443">
        <v>1.29772</v>
      </c>
    </row>
    <row r="1253" spans="1:2" x14ac:dyDescent="0.25">
      <c r="A1253" s="442">
        <v>41458</v>
      </c>
      <c r="B1253" s="443">
        <v>1.30345</v>
      </c>
    </row>
    <row r="1254" spans="1:2" x14ac:dyDescent="0.25">
      <c r="A1254" s="442">
        <v>41457</v>
      </c>
      <c r="B1254" s="443">
        <v>1.30349</v>
      </c>
    </row>
    <row r="1255" spans="1:2" x14ac:dyDescent="0.25">
      <c r="A1255" s="442">
        <v>41456</v>
      </c>
      <c r="B1255" s="443">
        <v>1.30071</v>
      </c>
    </row>
    <row r="1256" spans="1:2" x14ac:dyDescent="0.25">
      <c r="A1256" s="442">
        <v>41455</v>
      </c>
      <c r="B1256" s="443">
        <v>1.30071</v>
      </c>
    </row>
    <row r="1257" spans="1:2" x14ac:dyDescent="0.25">
      <c r="A1257" s="442">
        <v>41454</v>
      </c>
      <c r="B1257" s="443">
        <v>1.3041400000000001</v>
      </c>
    </row>
    <row r="1258" spans="1:2" x14ac:dyDescent="0.25">
      <c r="A1258" s="442">
        <v>41453</v>
      </c>
      <c r="B1258" s="443">
        <v>1.3026899999999999</v>
      </c>
    </row>
    <row r="1259" spans="1:2" x14ac:dyDescent="0.25">
      <c r="A1259" s="442">
        <v>41452</v>
      </c>
      <c r="B1259" s="443">
        <v>1.3045</v>
      </c>
    </row>
    <row r="1260" spans="1:2" x14ac:dyDescent="0.25">
      <c r="A1260" s="442">
        <v>41451</v>
      </c>
      <c r="B1260" s="443">
        <v>1.3111600000000001</v>
      </c>
    </row>
    <row r="1261" spans="1:2" x14ac:dyDescent="0.25">
      <c r="A1261" s="442">
        <v>41450</v>
      </c>
      <c r="B1261" s="443">
        <v>1.3103899999999999</v>
      </c>
    </row>
    <row r="1262" spans="1:2" x14ac:dyDescent="0.25">
      <c r="A1262" s="442">
        <v>41449</v>
      </c>
      <c r="B1262" s="443">
        <v>1.3117300000000001</v>
      </c>
    </row>
    <row r="1263" spans="1:2" x14ac:dyDescent="0.25">
      <c r="A1263" s="442">
        <v>41448</v>
      </c>
      <c r="B1263" s="443">
        <v>1.3117300000000001</v>
      </c>
    </row>
    <row r="1264" spans="1:2" x14ac:dyDescent="0.25">
      <c r="A1264" s="442">
        <v>41447</v>
      </c>
      <c r="B1264" s="443">
        <v>1.3194300000000001</v>
      </c>
    </row>
    <row r="1265" spans="1:2" x14ac:dyDescent="0.25">
      <c r="A1265" s="442">
        <v>41446</v>
      </c>
      <c r="B1265" s="443">
        <v>1.3236000000000001</v>
      </c>
    </row>
    <row r="1266" spans="1:2" x14ac:dyDescent="0.25">
      <c r="A1266" s="442">
        <v>41445</v>
      </c>
      <c r="B1266" s="443">
        <v>1.33823</v>
      </c>
    </row>
    <row r="1267" spans="1:2" x14ac:dyDescent="0.25">
      <c r="A1267" s="442">
        <v>41444</v>
      </c>
      <c r="B1267" s="443">
        <v>1.3372999999999999</v>
      </c>
    </row>
    <row r="1268" spans="1:2" x14ac:dyDescent="0.25">
      <c r="A1268" s="442">
        <v>41443</v>
      </c>
      <c r="B1268" s="443">
        <v>1.33388</v>
      </c>
    </row>
    <row r="1269" spans="1:2" x14ac:dyDescent="0.25">
      <c r="A1269" s="442">
        <v>41442</v>
      </c>
      <c r="B1269" s="443">
        <v>1.33422</v>
      </c>
    </row>
    <row r="1270" spans="1:2" x14ac:dyDescent="0.25">
      <c r="A1270" s="442">
        <v>41441</v>
      </c>
      <c r="B1270" s="443">
        <v>1.33422</v>
      </c>
    </row>
    <row r="1271" spans="1:2" x14ac:dyDescent="0.25">
      <c r="A1271" s="442">
        <v>41440</v>
      </c>
      <c r="B1271" s="443">
        <v>1.33395</v>
      </c>
    </row>
    <row r="1272" spans="1:2" x14ac:dyDescent="0.25">
      <c r="A1272" s="442">
        <v>41439</v>
      </c>
      <c r="B1272" s="443">
        <v>1.3340000000000001</v>
      </c>
    </row>
    <row r="1273" spans="1:2" x14ac:dyDescent="0.25">
      <c r="A1273" s="442">
        <v>41438</v>
      </c>
      <c r="B1273" s="443">
        <v>1.33104</v>
      </c>
    </row>
    <row r="1274" spans="1:2" x14ac:dyDescent="0.25">
      <c r="A1274" s="442">
        <v>41437</v>
      </c>
      <c r="B1274" s="443">
        <v>1.3272900000000001</v>
      </c>
    </row>
    <row r="1275" spans="1:2" x14ac:dyDescent="0.25">
      <c r="A1275" s="442">
        <v>41436</v>
      </c>
      <c r="B1275" s="443">
        <v>1.3214399999999999</v>
      </c>
    </row>
    <row r="1276" spans="1:2" x14ac:dyDescent="0.25">
      <c r="A1276" s="442">
        <v>41435</v>
      </c>
      <c r="B1276" s="443">
        <v>1.3214600000000001</v>
      </c>
    </row>
    <row r="1277" spans="1:2" x14ac:dyDescent="0.25">
      <c r="A1277" s="442">
        <v>41434</v>
      </c>
      <c r="B1277" s="443">
        <v>1.3214600000000001</v>
      </c>
    </row>
    <row r="1278" spans="1:2" x14ac:dyDescent="0.25">
      <c r="A1278" s="442">
        <v>41433</v>
      </c>
      <c r="B1278" s="443">
        <v>1.32365</v>
      </c>
    </row>
    <row r="1279" spans="1:2" x14ac:dyDescent="0.25">
      <c r="A1279" s="442">
        <v>41432</v>
      </c>
      <c r="B1279" s="443">
        <v>1.3142199999999999</v>
      </c>
    </row>
    <row r="1280" spans="1:2" x14ac:dyDescent="0.25">
      <c r="A1280" s="442">
        <v>41431</v>
      </c>
      <c r="B1280" s="443">
        <v>1.30799</v>
      </c>
    </row>
    <row r="1281" spans="1:2" x14ac:dyDescent="0.25">
      <c r="A1281" s="442">
        <v>41430</v>
      </c>
      <c r="B1281" s="443">
        <v>1.30708</v>
      </c>
    </row>
    <row r="1282" spans="1:2" x14ac:dyDescent="0.25">
      <c r="A1282" s="442">
        <v>41429</v>
      </c>
      <c r="B1282" s="443">
        <v>1.3024800000000001</v>
      </c>
    </row>
    <row r="1283" spans="1:2" x14ac:dyDescent="0.25">
      <c r="A1283" s="442">
        <v>41428</v>
      </c>
      <c r="B1283" s="443">
        <v>1.2993600000000001</v>
      </c>
    </row>
    <row r="1284" spans="1:2" x14ac:dyDescent="0.25">
      <c r="A1284" s="442">
        <v>41427</v>
      </c>
      <c r="B1284" s="443">
        <v>1.2993600000000001</v>
      </c>
    </row>
    <row r="1285" spans="1:2" x14ac:dyDescent="0.25">
      <c r="A1285" s="442">
        <v>41426</v>
      </c>
      <c r="B1285" s="443">
        <v>1.30098</v>
      </c>
    </row>
    <row r="1286" spans="1:2" x14ac:dyDescent="0.25">
      <c r="A1286" s="442">
        <v>41425</v>
      </c>
      <c r="B1286" s="443">
        <v>1.2986800000000001</v>
      </c>
    </row>
    <row r="1287" spans="1:2" x14ac:dyDescent="0.25">
      <c r="A1287" s="442">
        <v>41424</v>
      </c>
      <c r="B1287" s="443">
        <v>1.28948</v>
      </c>
    </row>
    <row r="1288" spans="1:2" x14ac:dyDescent="0.25">
      <c r="A1288" s="442">
        <v>41423</v>
      </c>
      <c r="B1288" s="443">
        <v>1.2902800000000001</v>
      </c>
    </row>
    <row r="1289" spans="1:2" x14ac:dyDescent="0.25">
      <c r="A1289" s="442">
        <v>41422</v>
      </c>
      <c r="B1289" s="443">
        <v>1.2933399999999999</v>
      </c>
    </row>
    <row r="1290" spans="1:2" x14ac:dyDescent="0.25">
      <c r="A1290" s="442">
        <v>41421</v>
      </c>
      <c r="B1290" s="443">
        <v>1.2927500000000001</v>
      </c>
    </row>
    <row r="1291" spans="1:2" x14ac:dyDescent="0.25">
      <c r="A1291" s="442">
        <v>41420</v>
      </c>
      <c r="B1291" s="443">
        <v>1.2927500000000001</v>
      </c>
    </row>
    <row r="1292" spans="1:2" x14ac:dyDescent="0.25">
      <c r="A1292" s="442">
        <v>41419</v>
      </c>
      <c r="B1292" s="443">
        <v>1.29338</v>
      </c>
    </row>
    <row r="1293" spans="1:2" x14ac:dyDescent="0.25">
      <c r="A1293" s="442">
        <v>41418</v>
      </c>
      <c r="B1293" s="443">
        <v>1.2880400000000001</v>
      </c>
    </row>
    <row r="1294" spans="1:2" x14ac:dyDescent="0.25">
      <c r="A1294" s="442">
        <v>41417</v>
      </c>
      <c r="B1294" s="443">
        <v>1.2907900000000001</v>
      </c>
    </row>
    <row r="1295" spans="1:2" x14ac:dyDescent="0.25">
      <c r="A1295" s="442">
        <v>41416</v>
      </c>
      <c r="B1295" s="443">
        <v>1.2884599999999999</v>
      </c>
    </row>
    <row r="1296" spans="1:2" x14ac:dyDescent="0.25">
      <c r="A1296" s="442">
        <v>41415</v>
      </c>
      <c r="B1296" s="443">
        <v>1.28545</v>
      </c>
    </row>
    <row r="1297" spans="1:2" x14ac:dyDescent="0.25">
      <c r="A1297" s="442">
        <v>41414</v>
      </c>
      <c r="B1297" s="443">
        <v>1.2836000000000001</v>
      </c>
    </row>
    <row r="1298" spans="1:2" x14ac:dyDescent="0.25">
      <c r="A1298" s="442">
        <v>41413</v>
      </c>
      <c r="B1298" s="443">
        <v>1.2836000000000001</v>
      </c>
    </row>
    <row r="1299" spans="1:2" x14ac:dyDescent="0.25">
      <c r="A1299" s="442">
        <v>41412</v>
      </c>
      <c r="B1299" s="443">
        <v>1.28546</v>
      </c>
    </row>
    <row r="1300" spans="1:2" x14ac:dyDescent="0.25">
      <c r="A1300" s="442">
        <v>41411</v>
      </c>
      <c r="B1300" s="443">
        <v>1.2881199999999999</v>
      </c>
    </row>
    <row r="1301" spans="1:2" x14ac:dyDescent="0.25">
      <c r="A1301" s="442">
        <v>41410</v>
      </c>
      <c r="B1301" s="443">
        <v>1.28975</v>
      </c>
    </row>
    <row r="1302" spans="1:2" x14ac:dyDescent="0.25">
      <c r="A1302" s="442">
        <v>41409</v>
      </c>
      <c r="B1302" s="443">
        <v>1.29813</v>
      </c>
    </row>
    <row r="1303" spans="1:2" x14ac:dyDescent="0.25">
      <c r="A1303" s="442">
        <v>41408</v>
      </c>
      <c r="B1303" s="443">
        <v>1.29735</v>
      </c>
    </row>
    <row r="1304" spans="1:2" x14ac:dyDescent="0.25">
      <c r="A1304" s="442">
        <v>41407</v>
      </c>
      <c r="B1304" s="443">
        <v>1.2985800000000001</v>
      </c>
    </row>
    <row r="1305" spans="1:2" x14ac:dyDescent="0.25">
      <c r="A1305" s="442">
        <v>41406</v>
      </c>
      <c r="B1305" s="443">
        <v>1.2985800000000001</v>
      </c>
    </row>
    <row r="1306" spans="1:2" x14ac:dyDescent="0.25">
      <c r="A1306" s="442">
        <v>41405</v>
      </c>
      <c r="B1306" s="443">
        <v>1.3010699999999999</v>
      </c>
    </row>
    <row r="1307" spans="1:2" x14ac:dyDescent="0.25">
      <c r="A1307" s="442">
        <v>41404</v>
      </c>
      <c r="B1307" s="443">
        <v>1.31298</v>
      </c>
    </row>
    <row r="1308" spans="1:2" x14ac:dyDescent="0.25">
      <c r="A1308" s="442">
        <v>41403</v>
      </c>
      <c r="B1308" s="443">
        <v>1.31216</v>
      </c>
    </row>
    <row r="1309" spans="1:2" x14ac:dyDescent="0.25">
      <c r="A1309" s="442">
        <v>41402</v>
      </c>
      <c r="B1309" s="443">
        <v>1.30853</v>
      </c>
    </row>
    <row r="1310" spans="1:2" x14ac:dyDescent="0.25">
      <c r="A1310" s="442">
        <v>41401</v>
      </c>
      <c r="B1310" s="443">
        <v>1.3102499999999999</v>
      </c>
    </row>
    <row r="1311" spans="1:2" x14ac:dyDescent="0.25">
      <c r="A1311" s="442">
        <v>41400</v>
      </c>
      <c r="B1311" s="443">
        <v>1.31125</v>
      </c>
    </row>
    <row r="1312" spans="1:2" x14ac:dyDescent="0.25">
      <c r="A1312" s="442">
        <v>41399</v>
      </c>
      <c r="B1312" s="443">
        <v>1.31125</v>
      </c>
    </row>
    <row r="1313" spans="1:2" x14ac:dyDescent="0.25">
      <c r="A1313" s="442">
        <v>41398</v>
      </c>
      <c r="B1313" s="443">
        <v>1.30931</v>
      </c>
    </row>
    <row r="1314" spans="1:2" x14ac:dyDescent="0.25">
      <c r="A1314" s="442">
        <v>41397</v>
      </c>
      <c r="B1314" s="443">
        <v>1.31372</v>
      </c>
    </row>
    <row r="1315" spans="1:2" x14ac:dyDescent="0.25">
      <c r="A1315" s="442">
        <v>41396</v>
      </c>
      <c r="B1315" s="443">
        <v>1.3183800000000001</v>
      </c>
    </row>
    <row r="1316" spans="1:2" x14ac:dyDescent="0.25">
      <c r="A1316" s="442">
        <v>41395</v>
      </c>
      <c r="B1316" s="443">
        <v>1.3109500000000001</v>
      </c>
    </row>
    <row r="1317" spans="1:2" x14ac:dyDescent="0.25">
      <c r="A1317" s="442">
        <v>41394</v>
      </c>
      <c r="B1317" s="443">
        <v>1.30728</v>
      </c>
    </row>
    <row r="1318" spans="1:2" x14ac:dyDescent="0.25">
      <c r="A1318" s="442">
        <v>41393</v>
      </c>
      <c r="B1318" s="443">
        <v>1.3025599999999999</v>
      </c>
    </row>
    <row r="1319" spans="1:2" x14ac:dyDescent="0.25">
      <c r="A1319" s="442">
        <v>41392</v>
      </c>
      <c r="B1319" s="443">
        <v>1.3025599999999999</v>
      </c>
    </row>
    <row r="1320" spans="1:2" x14ac:dyDescent="0.25">
      <c r="A1320" s="442">
        <v>41391</v>
      </c>
      <c r="B1320" s="443">
        <v>1.3021</v>
      </c>
    </row>
    <row r="1321" spans="1:2" x14ac:dyDescent="0.25">
      <c r="A1321" s="442">
        <v>41390</v>
      </c>
      <c r="B1321" s="443">
        <v>1.30328</v>
      </c>
    </row>
    <row r="1322" spans="1:2" x14ac:dyDescent="0.25">
      <c r="A1322" s="442">
        <v>41389</v>
      </c>
      <c r="B1322" s="443">
        <v>1.3001499999999999</v>
      </c>
    </row>
    <row r="1323" spans="1:2" x14ac:dyDescent="0.25">
      <c r="A1323" s="442">
        <v>41388</v>
      </c>
      <c r="B1323" s="443">
        <v>1.3021499999999999</v>
      </c>
    </row>
    <row r="1324" spans="1:2" x14ac:dyDescent="0.25">
      <c r="A1324" s="442">
        <v>41387</v>
      </c>
      <c r="B1324" s="443">
        <v>1.30545</v>
      </c>
    </row>
    <row r="1325" spans="1:2" x14ac:dyDescent="0.25">
      <c r="A1325" s="442">
        <v>41386</v>
      </c>
      <c r="B1325" s="443">
        <v>1.30488</v>
      </c>
    </row>
    <row r="1326" spans="1:2" x14ac:dyDescent="0.25">
      <c r="A1326" s="442">
        <v>41385</v>
      </c>
      <c r="B1326" s="443">
        <v>1.30488</v>
      </c>
    </row>
    <row r="1327" spans="1:2" x14ac:dyDescent="0.25">
      <c r="A1327" s="442">
        <v>41384</v>
      </c>
      <c r="B1327" s="443">
        <v>1.3069999999999999</v>
      </c>
    </row>
    <row r="1328" spans="1:2" x14ac:dyDescent="0.25">
      <c r="A1328" s="442">
        <v>41383</v>
      </c>
      <c r="B1328" s="443">
        <v>1.3050600000000001</v>
      </c>
    </row>
    <row r="1329" spans="1:2" x14ac:dyDescent="0.25">
      <c r="A1329" s="442">
        <v>41382</v>
      </c>
      <c r="B1329" s="443">
        <v>1.3128899999999999</v>
      </c>
    </row>
    <row r="1330" spans="1:2" x14ac:dyDescent="0.25">
      <c r="A1330" s="442">
        <v>41381</v>
      </c>
      <c r="B1330" s="443">
        <v>1.3098399999999999</v>
      </c>
    </row>
    <row r="1331" spans="1:2" x14ac:dyDescent="0.25">
      <c r="A1331" s="442">
        <v>41380</v>
      </c>
      <c r="B1331" s="443">
        <v>1.30782</v>
      </c>
    </row>
    <row r="1332" spans="1:2" x14ac:dyDescent="0.25">
      <c r="A1332" s="442">
        <v>41379</v>
      </c>
      <c r="B1332" s="443">
        <v>1.3108200000000001</v>
      </c>
    </row>
    <row r="1333" spans="1:2" x14ac:dyDescent="0.25">
      <c r="A1333" s="442">
        <v>41378</v>
      </c>
      <c r="B1333" s="443">
        <v>1.3108200000000001</v>
      </c>
    </row>
    <row r="1334" spans="1:2" x14ac:dyDescent="0.25">
      <c r="A1334" s="442">
        <v>41377</v>
      </c>
      <c r="B1334" s="443">
        <v>1.3091299999999999</v>
      </c>
    </row>
    <row r="1335" spans="1:2" x14ac:dyDescent="0.25">
      <c r="A1335" s="442">
        <v>41376</v>
      </c>
      <c r="B1335" s="443">
        <v>1.3088599999999999</v>
      </c>
    </row>
    <row r="1336" spans="1:2" x14ac:dyDescent="0.25">
      <c r="A1336" s="442">
        <v>41375</v>
      </c>
      <c r="B1336" s="443">
        <v>1.3081400000000001</v>
      </c>
    </row>
    <row r="1337" spans="1:2" x14ac:dyDescent="0.25">
      <c r="A1337" s="442">
        <v>41374</v>
      </c>
      <c r="B1337" s="443">
        <v>1.30518</v>
      </c>
    </row>
    <row r="1338" spans="1:2" x14ac:dyDescent="0.25">
      <c r="A1338" s="442">
        <v>41373</v>
      </c>
      <c r="B1338" s="443">
        <v>1.30017</v>
      </c>
    </row>
    <row r="1339" spans="1:2" x14ac:dyDescent="0.25">
      <c r="A1339" s="442">
        <v>41372</v>
      </c>
      <c r="B1339" s="443">
        <v>1.29854</v>
      </c>
    </row>
    <row r="1340" spans="1:2" x14ac:dyDescent="0.25">
      <c r="A1340" s="442">
        <v>41371</v>
      </c>
      <c r="B1340" s="443">
        <v>1.29854</v>
      </c>
    </row>
    <row r="1341" spans="1:2" x14ac:dyDescent="0.25">
      <c r="A1341" s="442">
        <v>41370</v>
      </c>
      <c r="B1341" s="443">
        <v>1.2956000000000001</v>
      </c>
    </row>
    <row r="1342" spans="1:2" x14ac:dyDescent="0.25">
      <c r="A1342" s="442">
        <v>41369</v>
      </c>
      <c r="B1342" s="443">
        <v>1.28474</v>
      </c>
    </row>
    <row r="1343" spans="1:2" x14ac:dyDescent="0.25">
      <c r="A1343" s="442">
        <v>41368</v>
      </c>
      <c r="B1343" s="443">
        <v>1.2823199999999999</v>
      </c>
    </row>
    <row r="1344" spans="1:2" x14ac:dyDescent="0.25">
      <c r="A1344" s="442">
        <v>41367</v>
      </c>
      <c r="B1344" s="443">
        <v>1.2842</v>
      </c>
    </row>
    <row r="1345" spans="1:2" x14ac:dyDescent="0.25">
      <c r="A1345" s="442">
        <v>41366</v>
      </c>
      <c r="B1345" s="443">
        <v>1.2815099999999999</v>
      </c>
    </row>
    <row r="1346" spans="1:2" x14ac:dyDescent="0.25">
      <c r="A1346" s="442">
        <v>41365</v>
      </c>
      <c r="B1346" s="443">
        <v>1.28163</v>
      </c>
    </row>
    <row r="1347" spans="1:2" x14ac:dyDescent="0.25">
      <c r="A1347" s="442">
        <v>41364</v>
      </c>
      <c r="B1347" s="443">
        <v>1.28163</v>
      </c>
    </row>
    <row r="1348" spans="1:2" x14ac:dyDescent="0.25">
      <c r="A1348" s="442">
        <v>41363</v>
      </c>
      <c r="B1348" s="443">
        <v>1.28179</v>
      </c>
    </row>
    <row r="1349" spans="1:2" x14ac:dyDescent="0.25">
      <c r="A1349" s="442">
        <v>41362</v>
      </c>
      <c r="B1349" s="443">
        <v>1.27979</v>
      </c>
    </row>
    <row r="1350" spans="1:2" x14ac:dyDescent="0.25">
      <c r="A1350" s="442">
        <v>41361</v>
      </c>
      <c r="B1350" s="443">
        <v>1.28152</v>
      </c>
    </row>
    <row r="1351" spans="1:2" x14ac:dyDescent="0.25">
      <c r="A1351" s="442">
        <v>41360</v>
      </c>
      <c r="B1351" s="443">
        <v>1.28623</v>
      </c>
    </row>
    <row r="1352" spans="1:2" x14ac:dyDescent="0.25">
      <c r="A1352" s="442">
        <v>41359</v>
      </c>
      <c r="B1352" s="443">
        <v>1.2964599999999999</v>
      </c>
    </row>
    <row r="1353" spans="1:2" x14ac:dyDescent="0.25">
      <c r="A1353" s="442">
        <v>41358</v>
      </c>
      <c r="B1353" s="443">
        <v>1.2985500000000001</v>
      </c>
    </row>
    <row r="1354" spans="1:2" x14ac:dyDescent="0.25">
      <c r="A1354" s="442">
        <v>41357</v>
      </c>
      <c r="B1354" s="443">
        <v>1.2985500000000001</v>
      </c>
    </row>
    <row r="1355" spans="1:2" x14ac:dyDescent="0.25">
      <c r="A1355" s="442">
        <v>41356</v>
      </c>
      <c r="B1355" s="443">
        <v>1.29355</v>
      </c>
    </row>
    <row r="1356" spans="1:2" x14ac:dyDescent="0.25">
      <c r="A1356" s="442">
        <v>41355</v>
      </c>
      <c r="B1356" s="443">
        <v>1.2923</v>
      </c>
    </row>
    <row r="1357" spans="1:2" x14ac:dyDescent="0.25">
      <c r="A1357" s="442">
        <v>41354</v>
      </c>
      <c r="B1357" s="443">
        <v>1.2906599999999999</v>
      </c>
    </row>
    <row r="1358" spans="1:2" x14ac:dyDescent="0.25">
      <c r="A1358" s="442">
        <v>41353</v>
      </c>
      <c r="B1358" s="443">
        <v>1.29312</v>
      </c>
    </row>
    <row r="1359" spans="1:2" x14ac:dyDescent="0.25">
      <c r="A1359" s="442">
        <v>41352</v>
      </c>
      <c r="B1359" s="443">
        <v>1.2930299999999999</v>
      </c>
    </row>
    <row r="1360" spans="1:2" x14ac:dyDescent="0.25">
      <c r="A1360" s="442">
        <v>41351</v>
      </c>
      <c r="B1360" s="443">
        <v>1.30738</v>
      </c>
    </row>
    <row r="1361" spans="1:2" x14ac:dyDescent="0.25">
      <c r="A1361" s="442">
        <v>41350</v>
      </c>
      <c r="B1361" s="443">
        <v>1.30738</v>
      </c>
    </row>
    <row r="1362" spans="1:2" x14ac:dyDescent="0.25">
      <c r="A1362" s="442">
        <v>41349</v>
      </c>
      <c r="B1362" s="443">
        <v>1.3038700000000001</v>
      </c>
    </row>
    <row r="1363" spans="1:2" x14ac:dyDescent="0.25">
      <c r="A1363" s="442">
        <v>41348</v>
      </c>
      <c r="B1363" s="443">
        <v>1.29637</v>
      </c>
    </row>
    <row r="1364" spans="1:2" x14ac:dyDescent="0.25">
      <c r="A1364" s="442">
        <v>41347</v>
      </c>
      <c r="B1364" s="443">
        <v>1.3003800000000001</v>
      </c>
    </row>
    <row r="1365" spans="1:2" x14ac:dyDescent="0.25">
      <c r="A1365" s="442">
        <v>41346</v>
      </c>
      <c r="B1365" s="443">
        <v>1.30278</v>
      </c>
    </row>
    <row r="1366" spans="1:2" x14ac:dyDescent="0.25">
      <c r="A1366" s="442">
        <v>41345</v>
      </c>
      <c r="B1366" s="443">
        <v>1.3005800000000001</v>
      </c>
    </row>
    <row r="1367" spans="1:2" x14ac:dyDescent="0.25">
      <c r="A1367" s="442">
        <v>41344</v>
      </c>
      <c r="B1367" s="443">
        <v>1.3003100000000001</v>
      </c>
    </row>
    <row r="1368" spans="1:2" x14ac:dyDescent="0.25">
      <c r="A1368" s="442">
        <v>41343</v>
      </c>
      <c r="B1368" s="443">
        <v>1.3003</v>
      </c>
    </row>
    <row r="1369" spans="1:2" x14ac:dyDescent="0.25">
      <c r="A1369" s="442">
        <v>41342</v>
      </c>
      <c r="B1369" s="443">
        <v>1.30646</v>
      </c>
    </row>
    <row r="1370" spans="1:2" x14ac:dyDescent="0.25">
      <c r="A1370" s="442">
        <v>41341</v>
      </c>
      <c r="B1370" s="443">
        <v>1.3028299999999999</v>
      </c>
    </row>
    <row r="1371" spans="1:2" x14ac:dyDescent="0.25">
      <c r="A1371" s="442">
        <v>41340</v>
      </c>
      <c r="B1371" s="443">
        <v>1.3034600000000001</v>
      </c>
    </row>
    <row r="1372" spans="1:2" x14ac:dyDescent="0.25">
      <c r="A1372" s="442">
        <v>41339</v>
      </c>
      <c r="B1372" s="443">
        <v>1.30342</v>
      </c>
    </row>
    <row r="1373" spans="1:2" x14ac:dyDescent="0.25">
      <c r="A1373" s="442">
        <v>41338</v>
      </c>
      <c r="B1373" s="443">
        <v>1.30084</v>
      </c>
    </row>
    <row r="1374" spans="1:2" x14ac:dyDescent="0.25">
      <c r="A1374" s="442">
        <v>41337</v>
      </c>
      <c r="B1374" s="443">
        <v>1.3018400000000001</v>
      </c>
    </row>
    <row r="1375" spans="1:2" x14ac:dyDescent="0.25">
      <c r="A1375" s="442">
        <v>41336</v>
      </c>
      <c r="B1375" s="443">
        <v>1.3018400000000001</v>
      </c>
    </row>
    <row r="1376" spans="1:2" x14ac:dyDescent="0.25">
      <c r="A1376" s="442">
        <v>41335</v>
      </c>
      <c r="B1376" s="443">
        <v>1.3041499999999999</v>
      </c>
    </row>
    <row r="1377" spans="1:2" x14ac:dyDescent="0.25">
      <c r="A1377" s="442">
        <v>41334</v>
      </c>
      <c r="B1377" s="443">
        <v>1.31199</v>
      </c>
    </row>
    <row r="1378" spans="1:2" x14ac:dyDescent="0.25">
      <c r="A1378" s="442">
        <v>41333</v>
      </c>
      <c r="B1378" s="443">
        <v>1.3082499999999999</v>
      </c>
    </row>
    <row r="1379" spans="1:2" x14ac:dyDescent="0.25">
      <c r="A1379" s="442">
        <v>41332</v>
      </c>
      <c r="B1379" s="443">
        <v>1.30691</v>
      </c>
    </row>
    <row r="1380" spans="1:2" x14ac:dyDescent="0.25">
      <c r="A1380" s="442">
        <v>41331</v>
      </c>
      <c r="B1380" s="443">
        <v>1.3207</v>
      </c>
    </row>
    <row r="1381" spans="1:2" x14ac:dyDescent="0.25">
      <c r="A1381" s="442">
        <v>41330</v>
      </c>
      <c r="B1381" s="443">
        <v>1.31887</v>
      </c>
    </row>
    <row r="1382" spans="1:2" x14ac:dyDescent="0.25">
      <c r="A1382" s="442">
        <v>41329</v>
      </c>
      <c r="B1382" s="443">
        <v>1.3188500000000001</v>
      </c>
    </row>
    <row r="1383" spans="1:2" x14ac:dyDescent="0.25">
      <c r="A1383" s="442">
        <v>41328</v>
      </c>
      <c r="B1383" s="443">
        <v>1.31918</v>
      </c>
    </row>
    <row r="1384" spans="1:2" x14ac:dyDescent="0.25">
      <c r="A1384" s="442">
        <v>41327</v>
      </c>
      <c r="B1384" s="443">
        <v>1.32304</v>
      </c>
    </row>
    <row r="1385" spans="1:2" x14ac:dyDescent="0.25">
      <c r="A1385" s="442">
        <v>41326</v>
      </c>
      <c r="B1385" s="443">
        <v>1.33847</v>
      </c>
    </row>
    <row r="1386" spans="1:2" x14ac:dyDescent="0.25">
      <c r="A1386" s="442">
        <v>41325</v>
      </c>
      <c r="B1386" s="443">
        <v>1.33562</v>
      </c>
    </row>
    <row r="1387" spans="1:2" x14ac:dyDescent="0.25">
      <c r="A1387" s="442">
        <v>41324</v>
      </c>
      <c r="B1387" s="443">
        <v>1.3345899999999999</v>
      </c>
    </row>
    <row r="1388" spans="1:2" x14ac:dyDescent="0.25">
      <c r="A1388" s="442">
        <v>41323</v>
      </c>
      <c r="B1388" s="443">
        <v>1.33585</v>
      </c>
    </row>
    <row r="1389" spans="1:2" x14ac:dyDescent="0.25">
      <c r="A1389" s="442">
        <v>41322</v>
      </c>
      <c r="B1389" s="443">
        <v>1.3358699999999999</v>
      </c>
    </row>
    <row r="1390" spans="1:2" x14ac:dyDescent="0.25">
      <c r="A1390" s="442">
        <v>41321</v>
      </c>
      <c r="B1390" s="443">
        <v>1.33511</v>
      </c>
    </row>
    <row r="1391" spans="1:2" x14ac:dyDescent="0.25">
      <c r="A1391" s="442">
        <v>41320</v>
      </c>
      <c r="B1391" s="443">
        <v>1.3388500000000001</v>
      </c>
    </row>
    <row r="1392" spans="1:2" x14ac:dyDescent="0.25">
      <c r="A1392" s="442">
        <v>41319</v>
      </c>
      <c r="B1392" s="443">
        <v>1.34572</v>
      </c>
    </row>
    <row r="1393" spans="1:2" x14ac:dyDescent="0.25">
      <c r="A1393" s="442">
        <v>41318</v>
      </c>
      <c r="B1393" s="443">
        <v>1.3415699999999999</v>
      </c>
    </row>
    <row r="1394" spans="1:2" x14ac:dyDescent="0.25">
      <c r="A1394" s="442">
        <v>41317</v>
      </c>
      <c r="B1394" s="443">
        <v>1.3383100000000001</v>
      </c>
    </row>
    <row r="1395" spans="1:2" x14ac:dyDescent="0.25">
      <c r="A1395" s="442">
        <v>41316</v>
      </c>
      <c r="B1395" s="443">
        <v>1.33606</v>
      </c>
    </row>
    <row r="1396" spans="1:2" x14ac:dyDescent="0.25">
      <c r="A1396" s="442">
        <v>41315</v>
      </c>
      <c r="B1396" s="443">
        <v>1.3360799999999999</v>
      </c>
    </row>
    <row r="1397" spans="1:2" x14ac:dyDescent="0.25">
      <c r="A1397" s="442">
        <v>41314</v>
      </c>
      <c r="B1397" s="443">
        <v>1.3392299999999999</v>
      </c>
    </row>
    <row r="1398" spans="1:2" x14ac:dyDescent="0.25">
      <c r="A1398" s="442">
        <v>41313</v>
      </c>
      <c r="B1398" s="443">
        <v>1.3494299999999999</v>
      </c>
    </row>
    <row r="1399" spans="1:2" x14ac:dyDescent="0.25">
      <c r="A1399" s="442">
        <v>41312</v>
      </c>
      <c r="B1399" s="443">
        <v>1.35487</v>
      </c>
    </row>
    <row r="1400" spans="1:2" x14ac:dyDescent="0.25">
      <c r="A1400" s="442">
        <v>41311</v>
      </c>
      <c r="B1400" s="443">
        <v>1.3524799999999999</v>
      </c>
    </row>
    <row r="1401" spans="1:2" x14ac:dyDescent="0.25">
      <c r="A1401" s="442">
        <v>41310</v>
      </c>
      <c r="B1401" s="443">
        <v>1.3591899999999999</v>
      </c>
    </row>
    <row r="1402" spans="1:2" x14ac:dyDescent="0.25">
      <c r="A1402" s="442">
        <v>41309</v>
      </c>
      <c r="B1402" s="443">
        <v>1.36391</v>
      </c>
    </row>
    <row r="1403" spans="1:2" x14ac:dyDescent="0.25">
      <c r="A1403" s="442">
        <v>41308</v>
      </c>
      <c r="B1403" s="443">
        <v>1.3639300000000001</v>
      </c>
    </row>
    <row r="1404" spans="1:2" x14ac:dyDescent="0.25">
      <c r="A1404" s="442">
        <v>41307</v>
      </c>
      <c r="B1404" s="443">
        <v>1.36331</v>
      </c>
    </row>
    <row r="1405" spans="1:2" x14ac:dyDescent="0.25">
      <c r="A1405" s="442">
        <v>41306</v>
      </c>
      <c r="B1405" s="443">
        <v>1.3566400000000001</v>
      </c>
    </row>
    <row r="1406" spans="1:2" x14ac:dyDescent="0.25">
      <c r="A1406" s="442">
        <v>41305</v>
      </c>
      <c r="B1406" s="443">
        <v>1.3522700000000001</v>
      </c>
    </row>
    <row r="1407" spans="1:2" x14ac:dyDescent="0.25">
      <c r="A1407" s="442">
        <v>41304</v>
      </c>
      <c r="B1407" s="443">
        <v>1.3455600000000001</v>
      </c>
    </row>
    <row r="1408" spans="1:2" x14ac:dyDescent="0.25">
      <c r="A1408" s="442">
        <v>41303</v>
      </c>
      <c r="B1408" s="443">
        <v>1.3452</v>
      </c>
    </row>
    <row r="1409" spans="1:2" x14ac:dyDescent="0.25">
      <c r="A1409" s="442">
        <v>41302</v>
      </c>
      <c r="B1409" s="443">
        <v>1.3461700000000001</v>
      </c>
    </row>
    <row r="1410" spans="1:2" x14ac:dyDescent="0.25">
      <c r="A1410" s="442">
        <v>41301</v>
      </c>
      <c r="B1410" s="443">
        <v>1.3462000000000001</v>
      </c>
    </row>
    <row r="1411" spans="1:2" x14ac:dyDescent="0.25">
      <c r="A1411" s="442">
        <v>41300</v>
      </c>
      <c r="B1411" s="443">
        <v>1.34138</v>
      </c>
    </row>
    <row r="1412" spans="1:2" x14ac:dyDescent="0.25">
      <c r="A1412" s="442">
        <v>41299</v>
      </c>
      <c r="B1412" s="443">
        <v>1.3332900000000001</v>
      </c>
    </row>
    <row r="1413" spans="1:2" x14ac:dyDescent="0.25">
      <c r="A1413" s="442">
        <v>41298</v>
      </c>
      <c r="B1413" s="443">
        <v>1.3316399999999999</v>
      </c>
    </row>
    <row r="1414" spans="1:2" x14ac:dyDescent="0.25">
      <c r="A1414" s="442">
        <v>41297</v>
      </c>
      <c r="B1414" s="443">
        <v>1.3322099999999999</v>
      </c>
    </row>
    <row r="1415" spans="1:2" x14ac:dyDescent="0.25">
      <c r="A1415" s="442">
        <v>41296</v>
      </c>
      <c r="B1415" s="443">
        <v>1.3314900000000001</v>
      </c>
    </row>
    <row r="1416" spans="1:2" x14ac:dyDescent="0.25">
      <c r="A1416" s="442">
        <v>41295</v>
      </c>
      <c r="B1416" s="443">
        <v>1.3318000000000001</v>
      </c>
    </row>
    <row r="1417" spans="1:2" x14ac:dyDescent="0.25">
      <c r="A1417" s="442">
        <v>41294</v>
      </c>
      <c r="B1417" s="443">
        <v>1.3318399999999999</v>
      </c>
    </row>
    <row r="1418" spans="1:2" x14ac:dyDescent="0.25">
      <c r="A1418" s="442">
        <v>41293</v>
      </c>
      <c r="B1418" s="443">
        <v>1.33521</v>
      </c>
    </row>
    <row r="1419" spans="1:2" x14ac:dyDescent="0.25">
      <c r="A1419" s="442">
        <v>41292</v>
      </c>
      <c r="B1419" s="443">
        <v>1.3326499999999999</v>
      </c>
    </row>
    <row r="1420" spans="1:2" x14ac:dyDescent="0.25">
      <c r="A1420" s="442">
        <v>41291</v>
      </c>
      <c r="B1420" s="443">
        <v>1.32907</v>
      </c>
    </row>
    <row r="1421" spans="1:2" x14ac:dyDescent="0.25">
      <c r="A1421" s="442">
        <v>41290</v>
      </c>
      <c r="B1421" s="443">
        <v>1.3351599999999999</v>
      </c>
    </row>
    <row r="1422" spans="1:2" x14ac:dyDescent="0.25">
      <c r="A1422" s="442">
        <v>41289</v>
      </c>
      <c r="B1422" s="443">
        <v>1.3369</v>
      </c>
    </row>
    <row r="1423" spans="1:2" x14ac:dyDescent="0.25">
      <c r="A1423" s="442">
        <v>41288</v>
      </c>
      <c r="B1423" s="443">
        <v>1.3341700000000001</v>
      </c>
    </row>
    <row r="1424" spans="1:2" x14ac:dyDescent="0.25">
      <c r="A1424" s="442">
        <v>41287</v>
      </c>
      <c r="B1424" s="443">
        <v>1.3341099999999999</v>
      </c>
    </row>
    <row r="1425" spans="1:2" x14ac:dyDescent="0.25">
      <c r="A1425" s="442">
        <v>41286</v>
      </c>
      <c r="B1425" s="443">
        <v>1.3288800000000001</v>
      </c>
    </row>
    <row r="1426" spans="1:2" x14ac:dyDescent="0.25">
      <c r="A1426" s="442">
        <v>41285</v>
      </c>
      <c r="B1426" s="443">
        <v>1.31145</v>
      </c>
    </row>
    <row r="1427" spans="1:2" x14ac:dyDescent="0.25">
      <c r="A1427" s="442">
        <v>41284</v>
      </c>
      <c r="B1427" s="443">
        <v>1.3069299999999999</v>
      </c>
    </row>
    <row r="1428" spans="1:2" x14ac:dyDescent="0.25">
      <c r="A1428" s="442">
        <v>41283</v>
      </c>
      <c r="B1428" s="443">
        <v>1.3105100000000001</v>
      </c>
    </row>
    <row r="1429" spans="1:2" x14ac:dyDescent="0.25">
      <c r="A1429" s="442">
        <v>41282</v>
      </c>
      <c r="B1429" s="443">
        <v>1.3062100000000001</v>
      </c>
    </row>
    <row r="1430" spans="1:2" x14ac:dyDescent="0.25">
      <c r="A1430" s="442">
        <v>41281</v>
      </c>
      <c r="B1430" s="443">
        <v>1.3068200000000001</v>
      </c>
    </row>
    <row r="1431" spans="1:2" x14ac:dyDescent="0.25">
      <c r="A1431" s="442">
        <v>41280</v>
      </c>
      <c r="B1431" s="443">
        <v>1.3067800000000001</v>
      </c>
    </row>
    <row r="1432" spans="1:2" x14ac:dyDescent="0.25">
      <c r="A1432" s="442">
        <v>41279</v>
      </c>
      <c r="B1432" s="443">
        <v>1.3034699999999999</v>
      </c>
    </row>
    <row r="1433" spans="1:2" x14ac:dyDescent="0.25">
      <c r="A1433" s="442">
        <v>41278</v>
      </c>
      <c r="B1433" s="443">
        <v>1.31315</v>
      </c>
    </row>
    <row r="1434" spans="1:2" x14ac:dyDescent="0.25">
      <c r="A1434" s="442">
        <v>41277</v>
      </c>
      <c r="B1434" s="443">
        <v>1.3234300000000001</v>
      </c>
    </row>
    <row r="1435" spans="1:2" x14ac:dyDescent="0.25">
      <c r="A1435" s="442">
        <v>41276</v>
      </c>
      <c r="B1435" s="443">
        <v>1.3196099999999999</v>
      </c>
    </row>
    <row r="1436" spans="1:2" x14ac:dyDescent="0.25">
      <c r="A1436" s="442">
        <v>41275</v>
      </c>
      <c r="B1436" s="443">
        <v>1.3202700000000001</v>
      </c>
    </row>
    <row r="1437" spans="1:2" x14ac:dyDescent="0.25">
      <c r="A1437" s="442">
        <v>41274</v>
      </c>
      <c r="B1437" s="443">
        <v>1.32148</v>
      </c>
    </row>
    <row r="1438" spans="1:2" x14ac:dyDescent="0.25">
      <c r="A1438" s="442">
        <v>41273</v>
      </c>
      <c r="B1438" s="443">
        <v>1.32152</v>
      </c>
    </row>
    <row r="1439" spans="1:2" x14ac:dyDescent="0.25">
      <c r="A1439" s="442">
        <v>41272</v>
      </c>
      <c r="B1439" s="443">
        <v>1.32236</v>
      </c>
    </row>
    <row r="1440" spans="1:2" x14ac:dyDescent="0.25">
      <c r="A1440" s="442">
        <v>41271</v>
      </c>
      <c r="B1440" s="443">
        <v>1.32412</v>
      </c>
    </row>
    <row r="1441" spans="1:2" x14ac:dyDescent="0.25">
      <c r="A1441" s="442">
        <v>41270</v>
      </c>
      <c r="B1441" s="443">
        <v>1.3198000000000001</v>
      </c>
    </row>
    <row r="1442" spans="1:2" x14ac:dyDescent="0.25">
      <c r="A1442" s="442">
        <v>41269</v>
      </c>
      <c r="B1442" s="443">
        <v>1.31867</v>
      </c>
    </row>
    <row r="1443" spans="1:2" x14ac:dyDescent="0.25">
      <c r="A1443" s="442">
        <v>41268</v>
      </c>
      <c r="B1443" s="443">
        <v>1.31924</v>
      </c>
    </row>
    <row r="1444" spans="1:2" x14ac:dyDescent="0.25">
      <c r="A1444" s="442">
        <v>41267</v>
      </c>
      <c r="B1444" s="443">
        <v>1.3185800000000001</v>
      </c>
    </row>
    <row r="1445" spans="1:2" x14ac:dyDescent="0.25">
      <c r="A1445" s="442">
        <v>41266</v>
      </c>
      <c r="B1445" s="443">
        <v>1.3186199999999999</v>
      </c>
    </row>
    <row r="1446" spans="1:2" x14ac:dyDescent="0.25">
      <c r="A1446" s="442">
        <v>41265</v>
      </c>
      <c r="B1446" s="443">
        <v>1.32006</v>
      </c>
    </row>
    <row r="1447" spans="1:2" x14ac:dyDescent="0.25">
      <c r="A1447" s="442">
        <v>41264</v>
      </c>
      <c r="B1447" s="443">
        <v>1.32325</v>
      </c>
    </row>
    <row r="1448" spans="1:2" x14ac:dyDescent="0.25">
      <c r="A1448" s="442">
        <v>41263</v>
      </c>
      <c r="B1448" s="443">
        <v>1.32508</v>
      </c>
    </row>
    <row r="1449" spans="1:2" x14ac:dyDescent="0.25">
      <c r="A1449" s="442">
        <v>41262</v>
      </c>
      <c r="B1449" s="443">
        <v>1.3183199999999999</v>
      </c>
    </row>
    <row r="1450" spans="1:2" x14ac:dyDescent="0.25">
      <c r="A1450" s="442">
        <v>41261</v>
      </c>
      <c r="B1450" s="443">
        <v>1.31609</v>
      </c>
    </row>
    <row r="1451" spans="1:2" x14ac:dyDescent="0.25">
      <c r="A1451" s="442">
        <v>41260</v>
      </c>
      <c r="B1451" s="443">
        <v>1.3161</v>
      </c>
    </row>
    <row r="1452" spans="1:2" x14ac:dyDescent="0.25">
      <c r="A1452" s="442">
        <v>41259</v>
      </c>
      <c r="B1452" s="443">
        <v>1.3160499999999999</v>
      </c>
    </row>
    <row r="1453" spans="1:2" x14ac:dyDescent="0.25">
      <c r="A1453" s="442">
        <v>41258</v>
      </c>
      <c r="B1453" s="443">
        <v>1.31003</v>
      </c>
    </row>
    <row r="1454" spans="1:2" x14ac:dyDescent="0.25">
      <c r="A1454" s="442">
        <v>41257</v>
      </c>
      <c r="B1454" s="443">
        <v>1.30724</v>
      </c>
    </row>
    <row r="1455" spans="1:2" x14ac:dyDescent="0.25">
      <c r="A1455" s="442">
        <v>41256</v>
      </c>
      <c r="B1455" s="443">
        <v>1.3025100000000001</v>
      </c>
    </row>
    <row r="1456" spans="1:2" x14ac:dyDescent="0.25">
      <c r="A1456" s="442">
        <v>41255</v>
      </c>
      <c r="B1456" s="443">
        <v>1.29657</v>
      </c>
    </row>
    <row r="1457" spans="1:2" x14ac:dyDescent="0.25">
      <c r="A1457" s="442">
        <v>41254</v>
      </c>
      <c r="B1457" s="443">
        <v>1.2914300000000001</v>
      </c>
    </row>
    <row r="1458" spans="1:2" x14ac:dyDescent="0.25">
      <c r="A1458" s="442">
        <v>41253</v>
      </c>
      <c r="B1458" s="443">
        <v>1.29247</v>
      </c>
    </row>
    <row r="1459" spans="1:2" x14ac:dyDescent="0.25">
      <c r="A1459" s="442">
        <v>41252</v>
      </c>
      <c r="B1459" s="443">
        <v>1.29247</v>
      </c>
    </row>
    <row r="1460" spans="1:2" x14ac:dyDescent="0.25">
      <c r="A1460" s="442">
        <v>41251</v>
      </c>
      <c r="B1460" s="443">
        <v>1.2942899999999999</v>
      </c>
    </row>
    <row r="1461" spans="1:2" x14ac:dyDescent="0.25">
      <c r="A1461" s="442">
        <v>41250</v>
      </c>
      <c r="B1461" s="443">
        <v>1.30369</v>
      </c>
    </row>
    <row r="1462" spans="1:2" x14ac:dyDescent="0.25">
      <c r="A1462" s="442">
        <v>41249</v>
      </c>
      <c r="B1462" s="443">
        <v>1.3092600000000001</v>
      </c>
    </row>
    <row r="1463" spans="1:2" x14ac:dyDescent="0.25">
      <c r="A1463" s="442">
        <v>41248</v>
      </c>
      <c r="B1463" s="443">
        <v>1.3070900000000001</v>
      </c>
    </row>
    <row r="1464" spans="1:2" x14ac:dyDescent="0.25">
      <c r="A1464" s="442">
        <v>41247</v>
      </c>
      <c r="B1464" s="443">
        <v>1.30339</v>
      </c>
    </row>
    <row r="1465" spans="1:2" x14ac:dyDescent="0.25">
      <c r="A1465" s="442">
        <v>41246</v>
      </c>
      <c r="B1465" s="443">
        <v>1.29826</v>
      </c>
    </row>
    <row r="1466" spans="1:2" x14ac:dyDescent="0.25">
      <c r="A1466" s="442">
        <v>41245</v>
      </c>
      <c r="B1466" s="443">
        <v>1.2983100000000001</v>
      </c>
    </row>
    <row r="1467" spans="1:2" x14ac:dyDescent="0.25">
      <c r="A1467" s="442">
        <v>41244</v>
      </c>
      <c r="B1467" s="443">
        <v>1.2996300000000001</v>
      </c>
    </row>
    <row r="1468" spans="1:2" x14ac:dyDescent="0.25">
      <c r="A1468" s="442">
        <v>41243</v>
      </c>
      <c r="B1468" s="443">
        <v>1.2965500000000001</v>
      </c>
    </row>
    <row r="1469" spans="1:2" x14ac:dyDescent="0.25">
      <c r="A1469" s="442">
        <v>41242</v>
      </c>
      <c r="B1469" s="443">
        <v>1.2923500000000001</v>
      </c>
    </row>
    <row r="1470" spans="1:2" x14ac:dyDescent="0.25">
      <c r="A1470" s="442">
        <v>41241</v>
      </c>
      <c r="B1470" s="443">
        <v>1.29636</v>
      </c>
    </row>
    <row r="1471" spans="1:2" x14ac:dyDescent="0.25">
      <c r="A1471" s="442">
        <v>41240</v>
      </c>
      <c r="B1471" s="443">
        <v>1.29627</v>
      </c>
    </row>
    <row r="1472" spans="1:2" x14ac:dyDescent="0.25">
      <c r="A1472" s="442">
        <v>41239</v>
      </c>
      <c r="B1472" s="443">
        <v>1.2972699999999999</v>
      </c>
    </row>
    <row r="1473" spans="1:2" x14ac:dyDescent="0.25">
      <c r="A1473" s="442">
        <v>41238</v>
      </c>
      <c r="B1473" s="443">
        <v>1.29731</v>
      </c>
    </row>
    <row r="1474" spans="1:2" x14ac:dyDescent="0.25">
      <c r="A1474" s="442">
        <v>41237</v>
      </c>
      <c r="B1474" s="443">
        <v>1.29111</v>
      </c>
    </row>
    <row r="1475" spans="1:2" x14ac:dyDescent="0.25">
      <c r="A1475" s="442">
        <v>41236</v>
      </c>
      <c r="B1475" s="443">
        <v>1.2859</v>
      </c>
    </row>
    <row r="1476" spans="1:2" x14ac:dyDescent="0.25">
      <c r="A1476" s="442">
        <v>41235</v>
      </c>
      <c r="B1476" s="443">
        <v>1.2798799999999999</v>
      </c>
    </row>
    <row r="1477" spans="1:2" x14ac:dyDescent="0.25">
      <c r="A1477" s="442">
        <v>41234</v>
      </c>
      <c r="B1477" s="443">
        <v>1.27989</v>
      </c>
    </row>
    <row r="1478" spans="1:2" x14ac:dyDescent="0.25">
      <c r="A1478" s="442">
        <v>41233</v>
      </c>
      <c r="B1478" s="443">
        <v>1.2772399999999999</v>
      </c>
    </row>
    <row r="1479" spans="1:2" x14ac:dyDescent="0.25">
      <c r="A1479" s="442">
        <v>41232</v>
      </c>
      <c r="B1479" s="443">
        <v>1.27403</v>
      </c>
    </row>
    <row r="1480" spans="1:2" x14ac:dyDescent="0.25">
      <c r="A1480" s="442">
        <v>41231</v>
      </c>
      <c r="B1480" s="443">
        <v>1.2740199999999999</v>
      </c>
    </row>
    <row r="1481" spans="1:2" x14ac:dyDescent="0.25">
      <c r="A1481" s="442">
        <v>41230</v>
      </c>
      <c r="B1481" s="443">
        <v>1.2749200000000001</v>
      </c>
    </row>
    <row r="1482" spans="1:2" x14ac:dyDescent="0.25">
      <c r="A1482" s="442">
        <v>41229</v>
      </c>
      <c r="B1482" s="443">
        <v>1.27535</v>
      </c>
    </row>
    <row r="1483" spans="1:2" x14ac:dyDescent="0.25">
      <c r="A1483" s="442">
        <v>41228</v>
      </c>
      <c r="B1483" s="443">
        <v>1.27278</v>
      </c>
    </row>
    <row r="1484" spans="1:2" x14ac:dyDescent="0.25">
      <c r="A1484" s="442">
        <v>41227</v>
      </c>
      <c r="B1484" s="443">
        <v>1.2694700000000001</v>
      </c>
    </row>
    <row r="1485" spans="1:2" x14ac:dyDescent="0.25">
      <c r="A1485" s="442">
        <v>41226</v>
      </c>
      <c r="B1485" s="443">
        <v>1.2717400000000001</v>
      </c>
    </row>
    <row r="1486" spans="1:2" x14ac:dyDescent="0.25">
      <c r="A1486" s="442">
        <v>41225</v>
      </c>
      <c r="B1486" s="443">
        <v>1.27095</v>
      </c>
    </row>
    <row r="1487" spans="1:2" x14ac:dyDescent="0.25">
      <c r="A1487" s="442">
        <v>41224</v>
      </c>
      <c r="B1487" s="443">
        <v>1.27098</v>
      </c>
    </row>
    <row r="1488" spans="1:2" x14ac:dyDescent="0.25">
      <c r="A1488" s="442">
        <v>41223</v>
      </c>
      <c r="B1488" s="443">
        <v>1.27363</v>
      </c>
    </row>
    <row r="1489" spans="1:2" x14ac:dyDescent="0.25">
      <c r="A1489" s="442">
        <v>41222</v>
      </c>
      <c r="B1489" s="443">
        <v>1.2750300000000001</v>
      </c>
    </row>
    <row r="1490" spans="1:2" x14ac:dyDescent="0.25">
      <c r="A1490" s="442">
        <v>41221</v>
      </c>
      <c r="B1490" s="443">
        <v>1.2805</v>
      </c>
    </row>
    <row r="1491" spans="1:2" x14ac:dyDescent="0.25">
      <c r="A1491" s="442">
        <v>41220</v>
      </c>
      <c r="B1491" s="443">
        <v>1.27972</v>
      </c>
    </row>
    <row r="1492" spans="1:2" x14ac:dyDescent="0.25">
      <c r="A1492" s="442">
        <v>41219</v>
      </c>
      <c r="B1492" s="443">
        <v>1.2804899999999999</v>
      </c>
    </row>
    <row r="1493" spans="1:2" x14ac:dyDescent="0.25">
      <c r="A1493" s="442">
        <v>41218</v>
      </c>
      <c r="B1493" s="443">
        <v>1.28345</v>
      </c>
    </row>
    <row r="1494" spans="1:2" x14ac:dyDescent="0.25">
      <c r="A1494" s="442">
        <v>41217</v>
      </c>
      <c r="B1494" s="443">
        <v>1.28352</v>
      </c>
    </row>
    <row r="1495" spans="1:2" x14ac:dyDescent="0.25">
      <c r="A1495" s="442">
        <v>41216</v>
      </c>
      <c r="B1495" s="443">
        <v>1.28895</v>
      </c>
    </row>
    <row r="1496" spans="1:2" x14ac:dyDescent="0.25">
      <c r="A1496" s="442">
        <v>41215</v>
      </c>
      <c r="B1496" s="443">
        <v>1.2952999999999999</v>
      </c>
    </row>
    <row r="1497" spans="1:2" x14ac:dyDescent="0.25">
      <c r="A1497" s="442">
        <v>41214</v>
      </c>
      <c r="B1497" s="443">
        <v>1.29722</v>
      </c>
    </row>
    <row r="1498" spans="1:2" x14ac:dyDescent="0.25">
      <c r="A1498" s="442">
        <v>41213</v>
      </c>
      <c r="B1498" s="443">
        <v>1.2935700000000001</v>
      </c>
    </row>
    <row r="1499" spans="1:2" x14ac:dyDescent="0.25">
      <c r="A1499" s="442">
        <v>41212</v>
      </c>
      <c r="B1499" s="443">
        <v>1.2912999999999999</v>
      </c>
    </row>
    <row r="1500" spans="1:2" x14ac:dyDescent="0.25">
      <c r="A1500" s="442">
        <v>41211</v>
      </c>
      <c r="B1500" s="443">
        <v>1.29355</v>
      </c>
    </row>
    <row r="1501" spans="1:2" x14ac:dyDescent="0.25">
      <c r="A1501" s="442">
        <v>41210</v>
      </c>
      <c r="B1501" s="443">
        <v>1.2934600000000001</v>
      </c>
    </row>
    <row r="1502" spans="1:2" x14ac:dyDescent="0.25">
      <c r="A1502" s="442">
        <v>41209</v>
      </c>
      <c r="B1502" s="443">
        <v>1.29314</v>
      </c>
    </row>
    <row r="1503" spans="1:2" x14ac:dyDescent="0.25">
      <c r="A1503" s="442">
        <v>41208</v>
      </c>
      <c r="B1503" s="443">
        <v>1.29756</v>
      </c>
    </row>
    <row r="1504" spans="1:2" x14ac:dyDescent="0.25">
      <c r="A1504" s="442">
        <v>41207</v>
      </c>
      <c r="B1504" s="443">
        <v>1.2966299999999999</v>
      </c>
    </row>
    <row r="1505" spans="1:2" x14ac:dyDescent="0.25">
      <c r="A1505" s="442">
        <v>41206</v>
      </c>
      <c r="B1505" s="443">
        <v>1.30192</v>
      </c>
    </row>
    <row r="1506" spans="1:2" x14ac:dyDescent="0.25">
      <c r="A1506" s="442">
        <v>41205</v>
      </c>
      <c r="B1506" s="443">
        <v>1.3047899999999999</v>
      </c>
    </row>
    <row r="1507" spans="1:2" x14ac:dyDescent="0.25">
      <c r="A1507" s="442">
        <v>41204</v>
      </c>
      <c r="B1507" s="443">
        <v>1.3021499999999999</v>
      </c>
    </row>
    <row r="1508" spans="1:2" x14ac:dyDescent="0.25">
      <c r="A1508" s="442">
        <v>41203</v>
      </c>
      <c r="B1508" s="443">
        <v>1.30219</v>
      </c>
    </row>
    <row r="1509" spans="1:2" x14ac:dyDescent="0.25">
      <c r="A1509" s="442">
        <v>41202</v>
      </c>
      <c r="B1509" s="443">
        <v>1.3051299999999999</v>
      </c>
    </row>
    <row r="1510" spans="1:2" x14ac:dyDescent="0.25">
      <c r="A1510" s="442">
        <v>41201</v>
      </c>
      <c r="B1510" s="443">
        <v>1.3099499999999999</v>
      </c>
    </row>
    <row r="1511" spans="1:2" x14ac:dyDescent="0.25">
      <c r="A1511" s="442">
        <v>41200</v>
      </c>
      <c r="B1511" s="443">
        <v>1.31091</v>
      </c>
    </row>
    <row r="1512" spans="1:2" x14ac:dyDescent="0.25">
      <c r="A1512" s="442">
        <v>41199</v>
      </c>
      <c r="B1512" s="443">
        <v>1.30019</v>
      </c>
    </row>
    <row r="1513" spans="1:2" x14ac:dyDescent="0.25">
      <c r="A1513" s="442">
        <v>41198</v>
      </c>
      <c r="B1513" s="443">
        <v>1.2938099999999999</v>
      </c>
    </row>
    <row r="1514" spans="1:2" x14ac:dyDescent="0.25">
      <c r="A1514" s="442">
        <v>41197</v>
      </c>
      <c r="B1514" s="443">
        <v>1.29504</v>
      </c>
    </row>
    <row r="1515" spans="1:2" x14ac:dyDescent="0.25">
      <c r="A1515" s="442">
        <v>41196</v>
      </c>
      <c r="B1515" s="443">
        <v>1.29504</v>
      </c>
    </row>
    <row r="1516" spans="1:2" x14ac:dyDescent="0.25">
      <c r="A1516" s="442">
        <v>41195</v>
      </c>
      <c r="B1516" s="443">
        <v>1.29498</v>
      </c>
    </row>
    <row r="1517" spans="1:2" x14ac:dyDescent="0.25">
      <c r="A1517" s="442">
        <v>41194</v>
      </c>
      <c r="B1517" s="443">
        <v>1.2890900000000001</v>
      </c>
    </row>
    <row r="1518" spans="1:2" x14ac:dyDescent="0.25">
      <c r="A1518" s="442">
        <v>41193</v>
      </c>
      <c r="B1518" s="443">
        <v>1.28748</v>
      </c>
    </row>
    <row r="1519" spans="1:2" x14ac:dyDescent="0.25">
      <c r="A1519" s="442">
        <v>41192</v>
      </c>
      <c r="B1519" s="443">
        <v>1.29373</v>
      </c>
    </row>
    <row r="1520" spans="1:2" x14ac:dyDescent="0.25">
      <c r="A1520" s="442">
        <v>41191</v>
      </c>
      <c r="B1520" s="443">
        <v>1.29817</v>
      </c>
    </row>
    <row r="1521" spans="1:2" x14ac:dyDescent="0.25">
      <c r="A1521" s="442">
        <v>41190</v>
      </c>
      <c r="B1521" s="443">
        <v>1.3034600000000001</v>
      </c>
    </row>
    <row r="1522" spans="1:2" x14ac:dyDescent="0.25">
      <c r="A1522" s="442">
        <v>41189</v>
      </c>
      <c r="B1522" s="443">
        <v>1.3036399999999999</v>
      </c>
    </row>
    <row r="1523" spans="1:2" x14ac:dyDescent="0.25">
      <c r="A1523" s="442">
        <v>41188</v>
      </c>
      <c r="B1523" s="443">
        <v>1.3021799999999999</v>
      </c>
    </row>
    <row r="1524" spans="1:2" x14ac:dyDescent="0.25">
      <c r="A1524" s="442">
        <v>41187</v>
      </c>
      <c r="B1524" s="443">
        <v>1.29558</v>
      </c>
    </row>
    <row r="1525" spans="1:2" x14ac:dyDescent="0.25">
      <c r="A1525" s="442">
        <v>41186</v>
      </c>
      <c r="B1525" s="443">
        <v>1.29067</v>
      </c>
    </row>
    <row r="1526" spans="1:2" x14ac:dyDescent="0.25">
      <c r="A1526" s="442">
        <v>41185</v>
      </c>
      <c r="B1526" s="443">
        <v>1.29118</v>
      </c>
    </row>
    <row r="1527" spans="1:2" x14ac:dyDescent="0.25">
      <c r="A1527" s="442">
        <v>41184</v>
      </c>
      <c r="B1527" s="443">
        <v>1.28647</v>
      </c>
    </row>
    <row r="1528" spans="1:2" x14ac:dyDescent="0.25">
      <c r="A1528" s="442">
        <v>41183</v>
      </c>
      <c r="B1528" s="443">
        <v>1.2854399999999999</v>
      </c>
    </row>
    <row r="1529" spans="1:2" x14ac:dyDescent="0.25">
      <c r="A1529" s="442">
        <v>41182</v>
      </c>
      <c r="B1529" s="443">
        <v>1.2855399999999999</v>
      </c>
    </row>
    <row r="1530" spans="1:2" x14ac:dyDescent="0.25">
      <c r="A1530" s="442">
        <v>41181</v>
      </c>
      <c r="B1530" s="443">
        <v>1.2906500000000001</v>
      </c>
    </row>
    <row r="1531" spans="1:2" x14ac:dyDescent="0.25">
      <c r="A1531" s="442">
        <v>41180</v>
      </c>
      <c r="B1531" s="443">
        <v>1.2879799999999999</v>
      </c>
    </row>
    <row r="1532" spans="1:2" x14ac:dyDescent="0.25">
      <c r="A1532" s="442">
        <v>41179</v>
      </c>
      <c r="B1532" s="443">
        <v>1.28735</v>
      </c>
    </row>
    <row r="1533" spans="1:2" x14ac:dyDescent="0.25">
      <c r="A1533" s="442">
        <v>41178</v>
      </c>
      <c r="B1533" s="443">
        <v>1.2930200000000001</v>
      </c>
    </row>
    <row r="1534" spans="1:2" x14ac:dyDescent="0.25">
      <c r="A1534" s="442">
        <v>41177</v>
      </c>
      <c r="B1534" s="443">
        <v>1.29342</v>
      </c>
    </row>
    <row r="1535" spans="1:2" x14ac:dyDescent="0.25">
      <c r="A1535" s="442">
        <v>41176</v>
      </c>
      <c r="B1535" s="443">
        <v>1.2977000000000001</v>
      </c>
    </row>
    <row r="1536" spans="1:2" x14ac:dyDescent="0.25">
      <c r="A1536" s="442">
        <v>41175</v>
      </c>
      <c r="B1536" s="443">
        <v>1.2977700000000001</v>
      </c>
    </row>
    <row r="1537" spans="1:2" x14ac:dyDescent="0.25">
      <c r="A1537" s="442">
        <v>41174</v>
      </c>
      <c r="B1537" s="443">
        <v>1.2988999999999999</v>
      </c>
    </row>
    <row r="1538" spans="1:2" x14ac:dyDescent="0.25">
      <c r="A1538" s="442">
        <v>41173</v>
      </c>
      <c r="B1538" s="443">
        <v>1.29836</v>
      </c>
    </row>
    <row r="1539" spans="1:2" x14ac:dyDescent="0.25">
      <c r="A1539" s="442">
        <v>41172</v>
      </c>
      <c r="B1539" s="443">
        <v>1.30464</v>
      </c>
    </row>
    <row r="1540" spans="1:2" x14ac:dyDescent="0.25">
      <c r="A1540" s="442">
        <v>41171</v>
      </c>
      <c r="B1540" s="443">
        <v>1.30759</v>
      </c>
    </row>
    <row r="1541" spans="1:2" x14ac:dyDescent="0.25">
      <c r="A1541" s="442">
        <v>41170</v>
      </c>
      <c r="B1541" s="443">
        <v>1.3118099999999999</v>
      </c>
    </row>
    <row r="1542" spans="1:2" x14ac:dyDescent="0.25">
      <c r="A1542" s="442">
        <v>41169</v>
      </c>
      <c r="B1542" s="443">
        <v>1.3124800000000001</v>
      </c>
    </row>
    <row r="1543" spans="1:2" x14ac:dyDescent="0.25">
      <c r="A1543" s="442">
        <v>41168</v>
      </c>
      <c r="B1543" s="443">
        <v>1.31257</v>
      </c>
    </row>
    <row r="1544" spans="1:2" x14ac:dyDescent="0.25">
      <c r="A1544" s="442">
        <v>41167</v>
      </c>
      <c r="B1544" s="443">
        <v>1.306</v>
      </c>
    </row>
    <row r="1545" spans="1:2" x14ac:dyDescent="0.25">
      <c r="A1545" s="442">
        <v>41166</v>
      </c>
      <c r="B1545" s="443">
        <v>1.2920799999999999</v>
      </c>
    </row>
    <row r="1546" spans="1:2" x14ac:dyDescent="0.25">
      <c r="A1546" s="442">
        <v>41165</v>
      </c>
      <c r="B1546" s="443">
        <v>1.2879799999999999</v>
      </c>
    </row>
    <row r="1547" spans="1:2" x14ac:dyDescent="0.25">
      <c r="A1547" s="442">
        <v>41164</v>
      </c>
      <c r="B1547" s="443">
        <v>1.2802</v>
      </c>
    </row>
    <row r="1548" spans="1:2" x14ac:dyDescent="0.25">
      <c r="A1548" s="442">
        <v>41163</v>
      </c>
      <c r="B1548" s="443">
        <v>1.27854</v>
      </c>
    </row>
    <row r="1549" spans="1:2" x14ac:dyDescent="0.25">
      <c r="A1549" s="442">
        <v>41162</v>
      </c>
      <c r="B1549" s="443">
        <v>1.2813000000000001</v>
      </c>
    </row>
    <row r="1550" spans="1:2" x14ac:dyDescent="0.25">
      <c r="A1550" s="442">
        <v>41161</v>
      </c>
      <c r="B1550" s="443">
        <v>1.2813600000000001</v>
      </c>
    </row>
    <row r="1551" spans="1:2" x14ac:dyDescent="0.25">
      <c r="A1551" s="442">
        <v>41160</v>
      </c>
      <c r="B1551" s="443">
        <v>1.2698700000000001</v>
      </c>
    </row>
    <row r="1552" spans="1:2" x14ac:dyDescent="0.25">
      <c r="A1552" s="442">
        <v>41159</v>
      </c>
      <c r="B1552" s="443">
        <v>1.2614099999999999</v>
      </c>
    </row>
    <row r="1553" spans="1:2" x14ac:dyDescent="0.25">
      <c r="A1553" s="442">
        <v>41158</v>
      </c>
      <c r="B1553" s="443">
        <v>1.2561199999999999</v>
      </c>
    </row>
    <row r="1554" spans="1:2" x14ac:dyDescent="0.25">
      <c r="A1554" s="442">
        <v>41157</v>
      </c>
      <c r="B1554" s="443">
        <v>1.2589900000000001</v>
      </c>
    </row>
    <row r="1555" spans="1:2" x14ac:dyDescent="0.25">
      <c r="A1555" s="442">
        <v>41156</v>
      </c>
      <c r="B1555" s="443">
        <v>1.25783</v>
      </c>
    </row>
    <row r="1556" spans="1:2" x14ac:dyDescent="0.25">
      <c r="A1556" s="442">
        <v>41155</v>
      </c>
      <c r="B1556" s="443">
        <v>1.25725</v>
      </c>
    </row>
    <row r="1557" spans="1:2" x14ac:dyDescent="0.25">
      <c r="A1557" s="442">
        <v>41154</v>
      </c>
      <c r="B1557" s="443">
        <v>1.2573399999999999</v>
      </c>
    </row>
    <row r="1558" spans="1:2" x14ac:dyDescent="0.25">
      <c r="A1558" s="442">
        <v>41153</v>
      </c>
      <c r="B1558" s="443">
        <v>1.2546900000000001</v>
      </c>
    </row>
    <row r="1559" spans="1:2" x14ac:dyDescent="0.25">
      <c r="A1559" s="442">
        <v>41152</v>
      </c>
      <c r="B1559" s="443">
        <v>1.25308</v>
      </c>
    </row>
    <row r="1560" spans="1:2" x14ac:dyDescent="0.25">
      <c r="A1560" s="442">
        <v>41151</v>
      </c>
      <c r="B1560" s="443">
        <v>1.2548600000000001</v>
      </c>
    </row>
    <row r="1561" spans="1:2" x14ac:dyDescent="0.25">
      <c r="A1561" s="442">
        <v>41150</v>
      </c>
      <c r="B1561" s="443">
        <v>1.25244</v>
      </c>
    </row>
    <row r="1562" spans="1:2" x14ac:dyDescent="0.25">
      <c r="A1562" s="442">
        <v>41149</v>
      </c>
      <c r="B1562" s="443">
        <v>1.2512700000000001</v>
      </c>
    </row>
    <row r="1563" spans="1:2" x14ac:dyDescent="0.25">
      <c r="A1563" s="442">
        <v>41148</v>
      </c>
      <c r="B1563" s="443">
        <v>1.2509600000000001</v>
      </c>
    </row>
    <row r="1564" spans="1:2" x14ac:dyDescent="0.25">
      <c r="A1564" s="442">
        <v>41147</v>
      </c>
      <c r="B1564" s="443">
        <v>1.2509600000000001</v>
      </c>
    </row>
    <row r="1565" spans="1:2" x14ac:dyDescent="0.25">
      <c r="A1565" s="442">
        <v>41146</v>
      </c>
      <c r="B1565" s="443">
        <v>1.2538100000000001</v>
      </c>
    </row>
    <row r="1566" spans="1:2" x14ac:dyDescent="0.25">
      <c r="A1566" s="442">
        <v>41145</v>
      </c>
      <c r="B1566" s="443">
        <v>1.25498</v>
      </c>
    </row>
    <row r="1567" spans="1:2" x14ac:dyDescent="0.25">
      <c r="A1567" s="442">
        <v>41144</v>
      </c>
      <c r="B1567" s="443">
        <v>1.24705</v>
      </c>
    </row>
    <row r="1568" spans="1:2" x14ac:dyDescent="0.25">
      <c r="A1568" s="442">
        <v>41143</v>
      </c>
      <c r="B1568" s="443">
        <v>1.24074</v>
      </c>
    </row>
    <row r="1569" spans="1:2" x14ac:dyDescent="0.25">
      <c r="A1569" s="442">
        <v>41142</v>
      </c>
      <c r="B1569" s="443">
        <v>1.2334799999999999</v>
      </c>
    </row>
    <row r="1570" spans="1:2" x14ac:dyDescent="0.25">
      <c r="A1570" s="442">
        <v>41141</v>
      </c>
      <c r="B1570" s="443">
        <v>1.2332399999999999</v>
      </c>
    </row>
    <row r="1571" spans="1:2" x14ac:dyDescent="0.25">
      <c r="A1571" s="442">
        <v>41140</v>
      </c>
      <c r="B1571" s="443">
        <v>1.23312</v>
      </c>
    </row>
    <row r="1572" spans="1:2" x14ac:dyDescent="0.25">
      <c r="A1572" s="442">
        <v>41139</v>
      </c>
      <c r="B1572" s="443">
        <v>1.2343599999999999</v>
      </c>
    </row>
    <row r="1573" spans="1:2" x14ac:dyDescent="0.25">
      <c r="A1573" s="442">
        <v>41138</v>
      </c>
      <c r="B1573" s="443">
        <v>1.23068</v>
      </c>
    </row>
    <row r="1574" spans="1:2" x14ac:dyDescent="0.25">
      <c r="A1574" s="442">
        <v>41137</v>
      </c>
      <c r="B1574" s="443">
        <v>1.2306299999999999</v>
      </c>
    </row>
    <row r="1575" spans="1:2" x14ac:dyDescent="0.25">
      <c r="A1575" s="442">
        <v>41136</v>
      </c>
      <c r="B1575" s="443">
        <v>1.23427</v>
      </c>
    </row>
    <row r="1576" spans="1:2" x14ac:dyDescent="0.25">
      <c r="A1576" s="442">
        <v>41135</v>
      </c>
      <c r="B1576" s="443">
        <v>1.2312099999999999</v>
      </c>
    </row>
    <row r="1577" spans="1:2" x14ac:dyDescent="0.25">
      <c r="A1577" s="442">
        <v>41134</v>
      </c>
      <c r="B1577" s="443">
        <v>1.22865</v>
      </c>
    </row>
    <row r="1578" spans="1:2" x14ac:dyDescent="0.25">
      <c r="A1578" s="442">
        <v>41133</v>
      </c>
      <c r="B1578" s="443">
        <v>1.22864</v>
      </c>
    </row>
    <row r="1579" spans="1:2" x14ac:dyDescent="0.25">
      <c r="A1579" s="442">
        <v>41132</v>
      </c>
      <c r="B1579" s="443">
        <v>1.22872</v>
      </c>
    </row>
    <row r="1580" spans="1:2" x14ac:dyDescent="0.25">
      <c r="A1580" s="442">
        <v>41131</v>
      </c>
      <c r="B1580" s="443">
        <v>1.2335400000000001</v>
      </c>
    </row>
    <row r="1581" spans="1:2" x14ac:dyDescent="0.25">
      <c r="A1581" s="442">
        <v>41130</v>
      </c>
      <c r="B1581" s="443">
        <v>1.2372399999999999</v>
      </c>
    </row>
    <row r="1582" spans="1:2" x14ac:dyDescent="0.25">
      <c r="A1582" s="442">
        <v>41129</v>
      </c>
      <c r="B1582" s="443">
        <v>1.2406699999999999</v>
      </c>
    </row>
    <row r="1583" spans="1:2" x14ac:dyDescent="0.25">
      <c r="A1583" s="442">
        <v>41128</v>
      </c>
      <c r="B1583" s="443">
        <v>1.2390300000000001</v>
      </c>
    </row>
    <row r="1584" spans="1:2" x14ac:dyDescent="0.25">
      <c r="A1584" s="442">
        <v>41127</v>
      </c>
      <c r="B1584" s="443">
        <v>1.23841</v>
      </c>
    </row>
    <row r="1585" spans="1:2" x14ac:dyDescent="0.25">
      <c r="A1585" s="442">
        <v>41126</v>
      </c>
      <c r="B1585" s="443">
        <v>1.23838</v>
      </c>
    </row>
    <row r="1586" spans="1:2" x14ac:dyDescent="0.25">
      <c r="A1586" s="442">
        <v>41125</v>
      </c>
      <c r="B1586" s="443">
        <v>1.22526</v>
      </c>
    </row>
    <row r="1587" spans="1:2" x14ac:dyDescent="0.25">
      <c r="A1587" s="442">
        <v>41124</v>
      </c>
      <c r="B1587" s="443">
        <v>1.2226300000000001</v>
      </c>
    </row>
    <row r="1588" spans="1:2" x14ac:dyDescent="0.25">
      <c r="A1588" s="442">
        <v>41123</v>
      </c>
      <c r="B1588" s="443">
        <v>1.2293700000000001</v>
      </c>
    </row>
    <row r="1589" spans="1:2" x14ac:dyDescent="0.25">
      <c r="A1589" s="442">
        <v>41122</v>
      </c>
      <c r="B1589" s="443">
        <v>1.22821</v>
      </c>
    </row>
    <row r="1590" spans="1:2" x14ac:dyDescent="0.25">
      <c r="A1590" s="442">
        <v>41121</v>
      </c>
      <c r="B1590" s="443">
        <v>1.2273499999999999</v>
      </c>
    </row>
    <row r="1591" spans="1:2" x14ac:dyDescent="0.25">
      <c r="A1591" s="442">
        <v>41120</v>
      </c>
      <c r="B1591" s="443">
        <v>1.2317100000000001</v>
      </c>
    </row>
    <row r="1592" spans="1:2" x14ac:dyDescent="0.25">
      <c r="A1592" s="442">
        <v>41119</v>
      </c>
      <c r="B1592" s="443">
        <v>1.23176</v>
      </c>
    </row>
    <row r="1593" spans="1:2" x14ac:dyDescent="0.25">
      <c r="A1593" s="442">
        <v>41118</v>
      </c>
      <c r="B1593" s="443">
        <v>1.22997</v>
      </c>
    </row>
    <row r="1594" spans="1:2" x14ac:dyDescent="0.25">
      <c r="A1594" s="442">
        <v>41117</v>
      </c>
      <c r="B1594" s="443">
        <v>1.22011</v>
      </c>
    </row>
    <row r="1595" spans="1:2" x14ac:dyDescent="0.25">
      <c r="A1595" s="442">
        <v>41116</v>
      </c>
      <c r="B1595" s="443">
        <v>1.21068</v>
      </c>
    </row>
    <row r="1596" spans="1:2" x14ac:dyDescent="0.25">
      <c r="A1596" s="442">
        <v>41115</v>
      </c>
      <c r="B1596" s="443">
        <v>1.20991</v>
      </c>
    </row>
    <row r="1597" spans="1:2" x14ac:dyDescent="0.25">
      <c r="A1597" s="442">
        <v>41114</v>
      </c>
      <c r="B1597" s="443">
        <v>1.21146</v>
      </c>
    </row>
    <row r="1598" spans="1:2" x14ac:dyDescent="0.25">
      <c r="A1598" s="442">
        <v>41113</v>
      </c>
      <c r="B1598" s="443">
        <v>1.2151000000000001</v>
      </c>
    </row>
    <row r="1599" spans="1:2" x14ac:dyDescent="0.25">
      <c r="A1599" s="442">
        <v>41112</v>
      </c>
      <c r="B1599" s="443">
        <v>1.2154199999999999</v>
      </c>
    </row>
    <row r="1600" spans="1:2" x14ac:dyDescent="0.25">
      <c r="A1600" s="442">
        <v>41111</v>
      </c>
      <c r="B1600" s="443">
        <v>1.2224600000000001</v>
      </c>
    </row>
    <row r="1601" spans="1:2" x14ac:dyDescent="0.25">
      <c r="A1601" s="442">
        <v>41110</v>
      </c>
      <c r="B1601" s="443">
        <v>1.228</v>
      </c>
    </row>
    <row r="1602" spans="1:2" x14ac:dyDescent="0.25">
      <c r="A1602" s="442">
        <v>41109</v>
      </c>
      <c r="B1602" s="443">
        <v>1.2271000000000001</v>
      </c>
    </row>
    <row r="1603" spans="1:2" x14ac:dyDescent="0.25">
      <c r="A1603" s="442">
        <v>41108</v>
      </c>
      <c r="B1603" s="443">
        <v>1.2277199999999999</v>
      </c>
    </row>
    <row r="1604" spans="1:2" x14ac:dyDescent="0.25">
      <c r="A1604" s="442">
        <v>41107</v>
      </c>
      <c r="B1604" s="443">
        <v>1.2238199999999999</v>
      </c>
    </row>
    <row r="1605" spans="1:2" x14ac:dyDescent="0.25">
      <c r="A1605" s="442">
        <v>41106</v>
      </c>
      <c r="B1605" s="443">
        <v>1.2248000000000001</v>
      </c>
    </row>
    <row r="1606" spans="1:2" x14ac:dyDescent="0.25">
      <c r="A1606" s="442">
        <v>41105</v>
      </c>
      <c r="B1606" s="443">
        <v>1.2246699999999999</v>
      </c>
    </row>
    <row r="1607" spans="1:2" x14ac:dyDescent="0.25">
      <c r="A1607" s="442">
        <v>41104</v>
      </c>
      <c r="B1607" s="443">
        <v>1.2210099999999999</v>
      </c>
    </row>
    <row r="1608" spans="1:2" x14ac:dyDescent="0.25">
      <c r="A1608" s="442">
        <v>41103</v>
      </c>
      <c r="B1608" s="443">
        <v>1.22139</v>
      </c>
    </row>
    <row r="1609" spans="1:2" x14ac:dyDescent="0.25">
      <c r="A1609" s="442">
        <v>41102</v>
      </c>
      <c r="B1609" s="443">
        <v>1.22573</v>
      </c>
    </row>
    <row r="1610" spans="1:2" x14ac:dyDescent="0.25">
      <c r="A1610" s="442">
        <v>41101</v>
      </c>
      <c r="B1610" s="443">
        <v>1.2286900000000001</v>
      </c>
    </row>
    <row r="1611" spans="1:2" x14ac:dyDescent="0.25">
      <c r="A1611" s="442">
        <v>41100</v>
      </c>
      <c r="B1611" s="443">
        <v>1.22923</v>
      </c>
    </row>
    <row r="1612" spans="1:2" x14ac:dyDescent="0.25">
      <c r="A1612" s="442">
        <v>41099</v>
      </c>
      <c r="B1612" s="443">
        <v>1.22814</v>
      </c>
    </row>
    <row r="1613" spans="1:2" x14ac:dyDescent="0.25">
      <c r="A1613" s="442">
        <v>41098</v>
      </c>
      <c r="B1613" s="443">
        <v>1.2283999999999999</v>
      </c>
    </row>
    <row r="1614" spans="1:2" x14ac:dyDescent="0.25">
      <c r="A1614" s="442">
        <v>41097</v>
      </c>
      <c r="B1614" s="443">
        <v>1.23516</v>
      </c>
    </row>
    <row r="1615" spans="1:2" x14ac:dyDescent="0.25">
      <c r="A1615" s="442">
        <v>41096</v>
      </c>
      <c r="B1615" s="443">
        <v>1.2471300000000001</v>
      </c>
    </row>
    <row r="1616" spans="1:2" x14ac:dyDescent="0.25">
      <c r="A1616" s="442">
        <v>41095</v>
      </c>
      <c r="B1616" s="443">
        <v>1.2570300000000001</v>
      </c>
    </row>
    <row r="1617" spans="1:2" x14ac:dyDescent="0.25">
      <c r="A1617" s="442">
        <v>41094</v>
      </c>
      <c r="B1617" s="443">
        <v>1.25922</v>
      </c>
    </row>
    <row r="1618" spans="1:2" x14ac:dyDescent="0.25">
      <c r="A1618" s="442">
        <v>41093</v>
      </c>
      <c r="B1618" s="443">
        <v>1.2616499999999999</v>
      </c>
    </row>
    <row r="1619" spans="1:2" x14ac:dyDescent="0.25">
      <c r="A1619" s="442">
        <v>41092</v>
      </c>
      <c r="B1619" s="443">
        <v>1.2660100000000001</v>
      </c>
    </row>
    <row r="1620" spans="1:2" x14ac:dyDescent="0.25">
      <c r="A1620" s="442">
        <v>41091</v>
      </c>
      <c r="B1620" s="443">
        <v>1.26596</v>
      </c>
    </row>
    <row r="1621" spans="1:2" x14ac:dyDescent="0.25">
      <c r="A1621" s="442">
        <v>41090</v>
      </c>
      <c r="B1621" s="443">
        <v>1.2576499999999999</v>
      </c>
    </row>
    <row r="1622" spans="1:2" x14ac:dyDescent="0.25">
      <c r="A1622" s="442">
        <v>41089</v>
      </c>
      <c r="B1622" s="443">
        <v>1.24587</v>
      </c>
    </row>
    <row r="1623" spans="1:2" x14ac:dyDescent="0.25">
      <c r="A1623" s="442">
        <v>41088</v>
      </c>
      <c r="B1623" s="443">
        <v>1.2483299999999999</v>
      </c>
    </row>
    <row r="1624" spans="1:2" x14ac:dyDescent="0.25">
      <c r="A1624" s="442">
        <v>41087</v>
      </c>
      <c r="B1624" s="443">
        <v>1.24979</v>
      </c>
    </row>
    <row r="1625" spans="1:2" x14ac:dyDescent="0.25">
      <c r="A1625" s="442">
        <v>41086</v>
      </c>
      <c r="B1625" s="443">
        <v>1.2510600000000001</v>
      </c>
    </row>
    <row r="1626" spans="1:2" x14ac:dyDescent="0.25">
      <c r="A1626" s="442">
        <v>41085</v>
      </c>
      <c r="B1626" s="443">
        <v>1.2563200000000001</v>
      </c>
    </row>
    <row r="1627" spans="1:2" x14ac:dyDescent="0.25">
      <c r="A1627" s="442">
        <v>41084</v>
      </c>
      <c r="B1627" s="443">
        <v>1.25648</v>
      </c>
    </row>
    <row r="1628" spans="1:2" x14ac:dyDescent="0.25">
      <c r="A1628" s="442">
        <v>41083</v>
      </c>
      <c r="B1628" s="443">
        <v>1.25518</v>
      </c>
    </row>
    <row r="1629" spans="1:2" x14ac:dyDescent="0.25">
      <c r="A1629" s="442">
        <v>41082</v>
      </c>
      <c r="B1629" s="443">
        <v>1.2642800000000001</v>
      </c>
    </row>
    <row r="1630" spans="1:2" x14ac:dyDescent="0.25">
      <c r="A1630" s="442">
        <v>41081</v>
      </c>
      <c r="B1630" s="443">
        <v>1.26881</v>
      </c>
    </row>
    <row r="1631" spans="1:2" x14ac:dyDescent="0.25">
      <c r="A1631" s="442">
        <v>41080</v>
      </c>
      <c r="B1631" s="443">
        <v>1.26291</v>
      </c>
    </row>
    <row r="1632" spans="1:2" x14ac:dyDescent="0.25">
      <c r="A1632" s="442">
        <v>41079</v>
      </c>
      <c r="B1632" s="443">
        <v>1.2648200000000001</v>
      </c>
    </row>
    <row r="1633" spans="1:2" x14ac:dyDescent="0.25">
      <c r="A1633" s="442">
        <v>41078</v>
      </c>
      <c r="B1633" s="443">
        <v>1.26387</v>
      </c>
    </row>
    <row r="1634" spans="1:2" x14ac:dyDescent="0.25">
      <c r="A1634" s="442">
        <v>41077</v>
      </c>
      <c r="B1634" s="443">
        <v>1.2633300000000001</v>
      </c>
    </row>
    <row r="1635" spans="1:2" x14ac:dyDescent="0.25">
      <c r="A1635" s="442">
        <v>41076</v>
      </c>
      <c r="B1635" s="443">
        <v>1.2628200000000001</v>
      </c>
    </row>
    <row r="1636" spans="1:2" x14ac:dyDescent="0.25">
      <c r="A1636" s="442">
        <v>41075</v>
      </c>
      <c r="B1636" s="443">
        <v>1.25787</v>
      </c>
    </row>
    <row r="1637" spans="1:2" x14ac:dyDescent="0.25">
      <c r="A1637" s="442">
        <v>41074</v>
      </c>
      <c r="B1637" s="443">
        <v>1.25309</v>
      </c>
    </row>
    <row r="1638" spans="1:2" x14ac:dyDescent="0.25">
      <c r="A1638" s="442">
        <v>41073</v>
      </c>
      <c r="B1638" s="443">
        <v>1.2489699999999999</v>
      </c>
    </row>
    <row r="1639" spans="1:2" x14ac:dyDescent="0.25">
      <c r="A1639" s="442">
        <v>41072</v>
      </c>
      <c r="B1639" s="443">
        <v>1.2579499999999999</v>
      </c>
    </row>
    <row r="1640" spans="1:2" x14ac:dyDescent="0.25">
      <c r="A1640" s="442">
        <v>41071</v>
      </c>
      <c r="B1640" s="443">
        <v>1.2534400000000001</v>
      </c>
    </row>
    <row r="1641" spans="1:2" x14ac:dyDescent="0.25">
      <c r="A1641" s="442">
        <v>41070</v>
      </c>
      <c r="B1641" s="443">
        <v>1.25057</v>
      </c>
    </row>
    <row r="1642" spans="1:2" x14ac:dyDescent="0.25">
      <c r="A1642" s="442">
        <v>41069</v>
      </c>
      <c r="B1642" s="443">
        <v>1.25023</v>
      </c>
    </row>
    <row r="1643" spans="1:2" x14ac:dyDescent="0.25">
      <c r="A1643" s="442">
        <v>41068</v>
      </c>
      <c r="B1643" s="443">
        <v>1.25739</v>
      </c>
    </row>
    <row r="1644" spans="1:2" x14ac:dyDescent="0.25">
      <c r="A1644" s="442">
        <v>41067</v>
      </c>
      <c r="B1644" s="443">
        <v>1.2501</v>
      </c>
    </row>
    <row r="1645" spans="1:2" x14ac:dyDescent="0.25">
      <c r="A1645" s="442">
        <v>41066</v>
      </c>
      <c r="B1645" s="443">
        <v>1.2472700000000001</v>
      </c>
    </row>
    <row r="1646" spans="1:2" x14ac:dyDescent="0.25">
      <c r="A1646" s="442">
        <v>41065</v>
      </c>
      <c r="B1646" s="443">
        <v>1.2439199999999999</v>
      </c>
    </row>
    <row r="1647" spans="1:2" x14ac:dyDescent="0.25">
      <c r="A1647" s="442">
        <v>41064</v>
      </c>
      <c r="B1647" s="443">
        <v>1.2414000000000001</v>
      </c>
    </row>
    <row r="1648" spans="1:2" x14ac:dyDescent="0.25">
      <c r="A1648" s="442">
        <v>41063</v>
      </c>
      <c r="B1648" s="443">
        <v>1.2429399999999999</v>
      </c>
    </row>
    <row r="1649" spans="1:2" x14ac:dyDescent="0.25">
      <c r="A1649" s="442">
        <v>41062</v>
      </c>
      <c r="B1649" s="443">
        <v>1.2363299999999999</v>
      </c>
    </row>
    <row r="1650" spans="1:2" x14ac:dyDescent="0.25">
      <c r="A1650" s="442">
        <v>41061</v>
      </c>
      <c r="B1650" s="443">
        <v>1.23814</v>
      </c>
    </row>
    <row r="1651" spans="1:2" x14ac:dyDescent="0.25">
      <c r="A1651" s="442">
        <v>41060</v>
      </c>
      <c r="B1651" s="443">
        <v>1.2440199999999999</v>
      </c>
    </row>
    <row r="1652" spans="1:2" x14ac:dyDescent="0.25">
      <c r="A1652" s="442">
        <v>41059</v>
      </c>
      <c r="B1652" s="443">
        <v>1.2524500000000001</v>
      </c>
    </row>
    <row r="1653" spans="1:2" x14ac:dyDescent="0.25">
      <c r="A1653" s="442">
        <v>41058</v>
      </c>
      <c r="B1653" s="443">
        <v>1.25675</v>
      </c>
    </row>
    <row r="1654" spans="1:2" x14ac:dyDescent="0.25">
      <c r="A1654" s="442">
        <v>41057</v>
      </c>
      <c r="B1654" s="443">
        <v>1.2527200000000001</v>
      </c>
    </row>
    <row r="1655" spans="1:2" x14ac:dyDescent="0.25">
      <c r="A1655" s="442">
        <v>41056</v>
      </c>
      <c r="B1655" s="443">
        <v>1.2514400000000001</v>
      </c>
    </row>
    <row r="1656" spans="1:2" x14ac:dyDescent="0.25">
      <c r="A1656" s="442">
        <v>41055</v>
      </c>
      <c r="B1656" s="443">
        <v>1.2538800000000001</v>
      </c>
    </row>
    <row r="1657" spans="1:2" x14ac:dyDescent="0.25">
      <c r="A1657" s="442">
        <v>41054</v>
      </c>
      <c r="B1657" s="443">
        <v>1.25678</v>
      </c>
    </row>
    <row r="1658" spans="1:2" x14ac:dyDescent="0.25">
      <c r="A1658" s="442">
        <v>41053</v>
      </c>
      <c r="B1658" s="443">
        <v>1.2638199999999999</v>
      </c>
    </row>
    <row r="1659" spans="1:2" x14ac:dyDescent="0.25">
      <c r="A1659" s="442">
        <v>41052</v>
      </c>
      <c r="B1659" s="443">
        <v>1.27678</v>
      </c>
    </row>
    <row r="1660" spans="1:2" x14ac:dyDescent="0.25">
      <c r="A1660" s="442">
        <v>41051</v>
      </c>
      <c r="B1660" s="443">
        <v>1.27772</v>
      </c>
    </row>
    <row r="1661" spans="1:2" x14ac:dyDescent="0.25">
      <c r="A1661" s="442">
        <v>41050</v>
      </c>
      <c r="B1661" s="443">
        <v>1.2763599999999999</v>
      </c>
    </row>
    <row r="1662" spans="1:2" x14ac:dyDescent="0.25">
      <c r="A1662" s="442">
        <v>41049</v>
      </c>
      <c r="B1662" s="443">
        <v>1.2766200000000001</v>
      </c>
    </row>
    <row r="1663" spans="1:2" x14ac:dyDescent="0.25">
      <c r="A1663" s="442">
        <v>41048</v>
      </c>
      <c r="B1663" s="443">
        <v>1.27016</v>
      </c>
    </row>
    <row r="1664" spans="1:2" x14ac:dyDescent="0.25">
      <c r="A1664" s="442">
        <v>41047</v>
      </c>
      <c r="B1664" s="443">
        <v>1.2718100000000001</v>
      </c>
    </row>
    <row r="1665" spans="1:2" x14ac:dyDescent="0.25">
      <c r="A1665" s="442">
        <v>41046</v>
      </c>
      <c r="B1665" s="443">
        <v>1.2724</v>
      </c>
    </row>
    <row r="1666" spans="1:2" x14ac:dyDescent="0.25">
      <c r="A1666" s="442">
        <v>41045</v>
      </c>
      <c r="B1666" s="443">
        <v>1.28111</v>
      </c>
    </row>
    <row r="1667" spans="1:2" x14ac:dyDescent="0.25">
      <c r="A1667" s="442">
        <v>41044</v>
      </c>
      <c r="B1667" s="443">
        <v>1.2868599999999999</v>
      </c>
    </row>
    <row r="1668" spans="1:2" x14ac:dyDescent="0.25">
      <c r="A1668" s="442">
        <v>41043</v>
      </c>
      <c r="B1668" s="443">
        <v>1.29125</v>
      </c>
    </row>
    <row r="1669" spans="1:2" x14ac:dyDescent="0.25">
      <c r="A1669" s="442">
        <v>41042</v>
      </c>
      <c r="B1669" s="443">
        <v>1.29129</v>
      </c>
    </row>
    <row r="1670" spans="1:2" x14ac:dyDescent="0.25">
      <c r="A1670" s="442">
        <v>41041</v>
      </c>
      <c r="B1670" s="443">
        <v>1.2929999999999999</v>
      </c>
    </row>
    <row r="1671" spans="1:2" x14ac:dyDescent="0.25">
      <c r="A1671" s="442">
        <v>41040</v>
      </c>
      <c r="B1671" s="443">
        <v>1.2948</v>
      </c>
    </row>
    <row r="1672" spans="1:2" x14ac:dyDescent="0.25">
      <c r="A1672" s="442">
        <v>41039</v>
      </c>
      <c r="B1672" s="443">
        <v>1.29678</v>
      </c>
    </row>
    <row r="1673" spans="1:2" x14ac:dyDescent="0.25">
      <c r="A1673" s="442">
        <v>41038</v>
      </c>
      <c r="B1673" s="443">
        <v>1.3024899999999999</v>
      </c>
    </row>
    <row r="1674" spans="1:2" x14ac:dyDescent="0.25">
      <c r="A1674" s="442">
        <v>41037</v>
      </c>
      <c r="B1674" s="443">
        <v>1.30169</v>
      </c>
    </row>
    <row r="1675" spans="1:2" x14ac:dyDescent="0.25">
      <c r="A1675" s="442">
        <v>41036</v>
      </c>
      <c r="B1675" s="443">
        <v>1.30718</v>
      </c>
    </row>
    <row r="1676" spans="1:2" x14ac:dyDescent="0.25">
      <c r="A1676" s="442">
        <v>41035</v>
      </c>
      <c r="B1676" s="443">
        <v>1.3078700000000001</v>
      </c>
    </row>
    <row r="1677" spans="1:2" x14ac:dyDescent="0.25">
      <c r="A1677" s="442">
        <v>41034</v>
      </c>
      <c r="B1677" s="443">
        <v>1.3131299999999999</v>
      </c>
    </row>
    <row r="1678" spans="1:2" x14ac:dyDescent="0.25">
      <c r="A1678" s="442">
        <v>41033</v>
      </c>
      <c r="B1678" s="443">
        <v>1.31463</v>
      </c>
    </row>
    <row r="1679" spans="1:2" x14ac:dyDescent="0.25">
      <c r="A1679" s="442">
        <v>41032</v>
      </c>
      <c r="B1679" s="443">
        <v>1.31857</v>
      </c>
    </row>
    <row r="1680" spans="1:2" x14ac:dyDescent="0.25">
      <c r="A1680" s="442">
        <v>41031</v>
      </c>
      <c r="B1680" s="443">
        <v>1.3243799999999999</v>
      </c>
    </row>
    <row r="1681" spans="1:2" x14ac:dyDescent="0.25">
      <c r="A1681" s="442">
        <v>41030</v>
      </c>
      <c r="B1681" s="443">
        <v>1.3235300000000001</v>
      </c>
    </row>
    <row r="1682" spans="1:2" x14ac:dyDescent="0.25">
      <c r="A1682" s="442">
        <v>41029</v>
      </c>
      <c r="B1682" s="443">
        <v>1.32463</v>
      </c>
    </row>
    <row r="1683" spans="1:2" x14ac:dyDescent="0.25">
      <c r="A1683" s="442">
        <v>41028</v>
      </c>
      <c r="B1683" s="443">
        <v>1.32497</v>
      </c>
    </row>
    <row r="1684" spans="1:2" x14ac:dyDescent="0.25">
      <c r="A1684" s="442">
        <v>41027</v>
      </c>
      <c r="B1684" s="443">
        <v>1.32176</v>
      </c>
    </row>
    <row r="1685" spans="1:2" x14ac:dyDescent="0.25">
      <c r="A1685" s="442">
        <v>41026</v>
      </c>
      <c r="B1685" s="443">
        <v>1.3227100000000001</v>
      </c>
    </row>
    <row r="1686" spans="1:2" x14ac:dyDescent="0.25">
      <c r="A1686" s="442">
        <v>41025</v>
      </c>
      <c r="B1686" s="443">
        <v>1.32039</v>
      </c>
    </row>
    <row r="1687" spans="1:2" x14ac:dyDescent="0.25">
      <c r="A1687" s="442">
        <v>41024</v>
      </c>
      <c r="B1687" s="443">
        <v>1.3170599999999999</v>
      </c>
    </row>
    <row r="1688" spans="1:2" x14ac:dyDescent="0.25">
      <c r="A1688" s="442">
        <v>41023</v>
      </c>
      <c r="B1688" s="443">
        <v>1.31613</v>
      </c>
    </row>
    <row r="1689" spans="1:2" x14ac:dyDescent="0.25">
      <c r="A1689" s="442">
        <v>41022</v>
      </c>
      <c r="B1689" s="443">
        <v>1.3202499999999999</v>
      </c>
    </row>
    <row r="1690" spans="1:2" x14ac:dyDescent="0.25">
      <c r="A1690" s="442">
        <v>41021</v>
      </c>
      <c r="B1690" s="443">
        <v>1.3211999999999999</v>
      </c>
    </row>
    <row r="1691" spans="1:2" x14ac:dyDescent="0.25">
      <c r="A1691" s="442">
        <v>41020</v>
      </c>
      <c r="B1691" s="443">
        <v>1.31721</v>
      </c>
    </row>
    <row r="1692" spans="1:2" x14ac:dyDescent="0.25">
      <c r="A1692" s="442">
        <v>41019</v>
      </c>
      <c r="B1692" s="443">
        <v>1.3121400000000001</v>
      </c>
    </row>
    <row r="1693" spans="1:2" x14ac:dyDescent="0.25">
      <c r="A1693" s="442">
        <v>41018</v>
      </c>
      <c r="B1693" s="443">
        <v>1.31101</v>
      </c>
    </row>
    <row r="1694" spans="1:2" x14ac:dyDescent="0.25">
      <c r="A1694" s="442">
        <v>41017</v>
      </c>
      <c r="B1694" s="443">
        <v>1.31277</v>
      </c>
    </row>
    <row r="1695" spans="1:2" x14ac:dyDescent="0.25">
      <c r="A1695" s="442">
        <v>41016</v>
      </c>
      <c r="B1695" s="443">
        <v>1.30515</v>
      </c>
    </row>
    <row r="1696" spans="1:2" x14ac:dyDescent="0.25">
      <c r="A1696" s="442">
        <v>41015</v>
      </c>
      <c r="B1696" s="443">
        <v>1.30721</v>
      </c>
    </row>
    <row r="1697" spans="1:2" x14ac:dyDescent="0.25">
      <c r="A1697" s="442">
        <v>41014</v>
      </c>
      <c r="B1697" s="443">
        <v>1.3073300000000001</v>
      </c>
    </row>
    <row r="1698" spans="1:2" x14ac:dyDescent="0.25">
      <c r="A1698" s="442">
        <v>41013</v>
      </c>
      <c r="B1698" s="443">
        <v>1.3141700000000001</v>
      </c>
    </row>
    <row r="1699" spans="1:2" x14ac:dyDescent="0.25">
      <c r="A1699" s="442">
        <v>41012</v>
      </c>
      <c r="B1699" s="443">
        <v>1.3145</v>
      </c>
    </row>
    <row r="1700" spans="1:2" x14ac:dyDescent="0.25">
      <c r="A1700" s="442">
        <v>41011</v>
      </c>
      <c r="B1700" s="443">
        <v>1.3105100000000001</v>
      </c>
    </row>
    <row r="1701" spans="1:2" x14ac:dyDescent="0.25">
      <c r="A1701" s="442">
        <v>41010</v>
      </c>
      <c r="B1701" s="443">
        <v>1.30993</v>
      </c>
    </row>
    <row r="1702" spans="1:2" x14ac:dyDescent="0.25">
      <c r="A1702" s="442">
        <v>41009</v>
      </c>
      <c r="B1702" s="443">
        <v>1.3079400000000001</v>
      </c>
    </row>
    <row r="1703" spans="1:2" x14ac:dyDescent="0.25">
      <c r="A1703" s="442">
        <v>41008</v>
      </c>
      <c r="B1703" s="443">
        <v>1.30905</v>
      </c>
    </row>
    <row r="1704" spans="1:2" x14ac:dyDescent="0.25">
      <c r="A1704" s="442">
        <v>41007</v>
      </c>
      <c r="B1704" s="443">
        <v>1.30901</v>
      </c>
    </row>
    <row r="1705" spans="1:2" x14ac:dyDescent="0.25">
      <c r="A1705" s="442">
        <v>41006</v>
      </c>
      <c r="B1705" s="443">
        <v>1.3074600000000001</v>
      </c>
    </row>
    <row r="1706" spans="1:2" x14ac:dyDescent="0.25">
      <c r="A1706" s="442">
        <v>41005</v>
      </c>
      <c r="B1706" s="443">
        <v>1.3104899999999999</v>
      </c>
    </row>
    <row r="1707" spans="1:2" x14ac:dyDescent="0.25">
      <c r="A1707" s="442">
        <v>41004</v>
      </c>
      <c r="B1707" s="443">
        <v>1.31742</v>
      </c>
    </row>
    <row r="1708" spans="1:2" x14ac:dyDescent="0.25">
      <c r="A1708" s="442">
        <v>41003</v>
      </c>
      <c r="B1708" s="443">
        <v>1.3320799999999999</v>
      </c>
    </row>
    <row r="1709" spans="1:2" x14ac:dyDescent="0.25">
      <c r="A1709" s="442">
        <v>41002</v>
      </c>
      <c r="B1709" s="443">
        <v>1.3337000000000001</v>
      </c>
    </row>
    <row r="1710" spans="1:2" x14ac:dyDescent="0.25">
      <c r="A1710" s="442">
        <v>41001</v>
      </c>
      <c r="B1710" s="443">
        <v>1.3339300000000001</v>
      </c>
    </row>
    <row r="1711" spans="1:2" x14ac:dyDescent="0.25">
      <c r="A1711" s="442">
        <v>41000</v>
      </c>
      <c r="B1711" s="443">
        <v>1.3337399999999999</v>
      </c>
    </row>
    <row r="1712" spans="1:2" x14ac:dyDescent="0.25">
      <c r="A1712" s="442">
        <v>40999</v>
      </c>
      <c r="B1712" s="443">
        <v>1.33378</v>
      </c>
    </row>
    <row r="1713" spans="1:2" x14ac:dyDescent="0.25">
      <c r="A1713" s="442">
        <v>40998</v>
      </c>
      <c r="B1713" s="443">
        <v>1.33009</v>
      </c>
    </row>
    <row r="1714" spans="1:2" x14ac:dyDescent="0.25">
      <c r="A1714" s="442">
        <v>40997</v>
      </c>
      <c r="B1714" s="443">
        <v>1.3325199999999999</v>
      </c>
    </row>
    <row r="1715" spans="1:2" x14ac:dyDescent="0.25">
      <c r="A1715" s="442">
        <v>40996</v>
      </c>
      <c r="B1715" s="443">
        <v>1.3345400000000001</v>
      </c>
    </row>
    <row r="1716" spans="1:2" x14ac:dyDescent="0.25">
      <c r="A1716" s="442">
        <v>40995</v>
      </c>
      <c r="B1716" s="443">
        <v>1.3283199999999999</v>
      </c>
    </row>
    <row r="1717" spans="1:2" x14ac:dyDescent="0.25">
      <c r="A1717" s="442">
        <v>40994</v>
      </c>
      <c r="B1717" s="443">
        <v>1.32646</v>
      </c>
    </row>
    <row r="1718" spans="1:2" x14ac:dyDescent="0.25">
      <c r="A1718" s="442">
        <v>40993</v>
      </c>
      <c r="B1718" s="443">
        <v>1.32647</v>
      </c>
    </row>
    <row r="1719" spans="1:2" x14ac:dyDescent="0.25">
      <c r="A1719" s="442">
        <v>40992</v>
      </c>
      <c r="B1719" s="443">
        <v>1.32315</v>
      </c>
    </row>
    <row r="1720" spans="1:2" x14ac:dyDescent="0.25">
      <c r="A1720" s="442">
        <v>40991</v>
      </c>
      <c r="B1720" s="443">
        <v>1.3198099999999999</v>
      </c>
    </row>
    <row r="1721" spans="1:2" x14ac:dyDescent="0.25">
      <c r="A1721" s="442">
        <v>40990</v>
      </c>
      <c r="B1721" s="443">
        <v>1.32399</v>
      </c>
    </row>
    <row r="1722" spans="1:2" x14ac:dyDescent="0.25">
      <c r="A1722" s="442">
        <v>40989</v>
      </c>
      <c r="B1722" s="443">
        <v>1.32239</v>
      </c>
    </row>
    <row r="1723" spans="1:2" x14ac:dyDescent="0.25">
      <c r="A1723" s="442">
        <v>40988</v>
      </c>
      <c r="B1723" s="443">
        <v>1.31843</v>
      </c>
    </row>
    <row r="1724" spans="1:2" x14ac:dyDescent="0.25">
      <c r="A1724" s="442">
        <v>40987</v>
      </c>
      <c r="B1724" s="443">
        <v>1.3170500000000001</v>
      </c>
    </row>
    <row r="1725" spans="1:2" x14ac:dyDescent="0.25">
      <c r="A1725" s="442">
        <v>40986</v>
      </c>
      <c r="B1725" s="443">
        <v>1.3170500000000001</v>
      </c>
    </row>
    <row r="1726" spans="1:2" x14ac:dyDescent="0.25">
      <c r="A1726" s="442">
        <v>40985</v>
      </c>
      <c r="B1726" s="443">
        <v>1.3108200000000001</v>
      </c>
    </row>
    <row r="1727" spans="1:2" x14ac:dyDescent="0.25">
      <c r="A1727" s="442">
        <v>40984</v>
      </c>
      <c r="B1727" s="443">
        <v>1.30507</v>
      </c>
    </row>
    <row r="1728" spans="1:2" x14ac:dyDescent="0.25">
      <c r="A1728" s="442">
        <v>40983</v>
      </c>
      <c r="B1728" s="443">
        <v>1.30542</v>
      </c>
    </row>
    <row r="1729" spans="1:2" x14ac:dyDescent="0.25">
      <c r="A1729" s="442">
        <v>40982</v>
      </c>
      <c r="B1729" s="443">
        <v>1.3129599999999999</v>
      </c>
    </row>
    <row r="1730" spans="1:2" x14ac:dyDescent="0.25">
      <c r="A1730" s="442">
        <v>40981</v>
      </c>
      <c r="B1730" s="443">
        <v>1.31168</v>
      </c>
    </row>
    <row r="1731" spans="1:2" x14ac:dyDescent="0.25">
      <c r="A1731" s="442">
        <v>40980</v>
      </c>
      <c r="B1731" s="443">
        <v>1.3117399999999999</v>
      </c>
    </row>
    <row r="1732" spans="1:2" x14ac:dyDescent="0.25">
      <c r="A1732" s="442">
        <v>40979</v>
      </c>
      <c r="B1732" s="443">
        <v>1.31185</v>
      </c>
    </row>
    <row r="1733" spans="1:2" x14ac:dyDescent="0.25">
      <c r="A1733" s="442">
        <v>40978</v>
      </c>
      <c r="B1733" s="443">
        <v>1.3206800000000001</v>
      </c>
    </row>
    <row r="1734" spans="1:2" x14ac:dyDescent="0.25">
      <c r="A1734" s="442">
        <v>40977</v>
      </c>
      <c r="B1734" s="443">
        <v>1.3201099999999999</v>
      </c>
    </row>
    <row r="1735" spans="1:2" x14ac:dyDescent="0.25">
      <c r="A1735" s="442">
        <v>40976</v>
      </c>
      <c r="B1735" s="443">
        <v>1.3133699999999999</v>
      </c>
    </row>
    <row r="1736" spans="1:2" x14ac:dyDescent="0.25">
      <c r="A1736" s="442">
        <v>40975</v>
      </c>
      <c r="B1736" s="443">
        <v>1.31698</v>
      </c>
    </row>
    <row r="1737" spans="1:2" x14ac:dyDescent="0.25">
      <c r="A1737" s="442">
        <v>40974</v>
      </c>
      <c r="B1737" s="443">
        <v>1.32033</v>
      </c>
    </row>
    <row r="1738" spans="1:2" x14ac:dyDescent="0.25">
      <c r="A1738" s="442">
        <v>40973</v>
      </c>
      <c r="B1738" s="443">
        <v>1.3191999999999999</v>
      </c>
    </row>
    <row r="1739" spans="1:2" x14ac:dyDescent="0.25">
      <c r="A1739" s="442">
        <v>40972</v>
      </c>
      <c r="B1739" s="443">
        <v>1.31934</v>
      </c>
    </row>
    <row r="1740" spans="1:2" x14ac:dyDescent="0.25">
      <c r="A1740" s="442">
        <v>40971</v>
      </c>
      <c r="B1740" s="443">
        <v>1.3261000000000001</v>
      </c>
    </row>
    <row r="1741" spans="1:2" x14ac:dyDescent="0.25">
      <c r="A1741" s="442">
        <v>40970</v>
      </c>
      <c r="B1741" s="443">
        <v>1.3325899999999999</v>
      </c>
    </row>
    <row r="1742" spans="1:2" x14ac:dyDescent="0.25">
      <c r="A1742" s="442">
        <v>40969</v>
      </c>
      <c r="B1742" s="443">
        <v>1.3436300000000001</v>
      </c>
    </row>
    <row r="1743" spans="1:2" x14ac:dyDescent="0.25">
      <c r="A1743" s="442">
        <v>40968</v>
      </c>
      <c r="B1743" s="443">
        <v>1.3430899999999999</v>
      </c>
    </row>
    <row r="1744" spans="1:2" x14ac:dyDescent="0.25">
      <c r="A1744" s="442">
        <v>40967</v>
      </c>
      <c r="B1744" s="443">
        <v>1.3427100000000001</v>
      </c>
    </row>
    <row r="1745" spans="1:2" x14ac:dyDescent="0.25">
      <c r="A1745" s="442">
        <v>40966</v>
      </c>
      <c r="B1745" s="443">
        <v>1.3448800000000001</v>
      </c>
    </row>
    <row r="1746" spans="1:2" x14ac:dyDescent="0.25">
      <c r="A1746" s="442">
        <v>40965</v>
      </c>
      <c r="B1746" s="443">
        <v>1.34467</v>
      </c>
    </row>
    <row r="1747" spans="1:2" x14ac:dyDescent="0.25">
      <c r="A1747" s="442">
        <v>40964</v>
      </c>
      <c r="B1747" s="443">
        <v>1.34026</v>
      </c>
    </row>
    <row r="1748" spans="1:2" x14ac:dyDescent="0.25">
      <c r="A1748" s="442">
        <v>40963</v>
      </c>
      <c r="B1748" s="443">
        <v>1.32846</v>
      </c>
    </row>
    <row r="1749" spans="1:2" x14ac:dyDescent="0.25">
      <c r="A1749" s="442">
        <v>40962</v>
      </c>
      <c r="B1749" s="443">
        <v>1.3235600000000001</v>
      </c>
    </row>
    <row r="1750" spans="1:2" x14ac:dyDescent="0.25">
      <c r="A1750" s="442">
        <v>40961</v>
      </c>
      <c r="B1750" s="443">
        <v>1.3242499999999999</v>
      </c>
    </row>
    <row r="1751" spans="1:2" x14ac:dyDescent="0.25">
      <c r="A1751" s="442">
        <v>40960</v>
      </c>
      <c r="B1751" s="443">
        <v>1.3226599999999999</v>
      </c>
    </row>
    <row r="1752" spans="1:2" x14ac:dyDescent="0.25">
      <c r="A1752" s="442">
        <v>40959</v>
      </c>
      <c r="B1752" s="443">
        <v>1.3144499999999999</v>
      </c>
    </row>
    <row r="1753" spans="1:2" x14ac:dyDescent="0.25">
      <c r="A1753" s="442">
        <v>40958</v>
      </c>
      <c r="B1753" s="443">
        <v>1.31379</v>
      </c>
    </row>
    <row r="1754" spans="1:2" x14ac:dyDescent="0.25">
      <c r="A1754" s="442">
        <v>40957</v>
      </c>
      <c r="B1754" s="443">
        <v>1.3142799999999999</v>
      </c>
    </row>
    <row r="1755" spans="1:2" x14ac:dyDescent="0.25">
      <c r="A1755" s="442">
        <v>40956</v>
      </c>
      <c r="B1755" s="443">
        <v>1.30403</v>
      </c>
    </row>
    <row r="1756" spans="1:2" x14ac:dyDescent="0.25">
      <c r="A1756" s="442">
        <v>40955</v>
      </c>
      <c r="B1756" s="443">
        <v>1.3125800000000001</v>
      </c>
    </row>
    <row r="1757" spans="1:2" x14ac:dyDescent="0.25">
      <c r="A1757" s="442">
        <v>40954</v>
      </c>
      <c r="B1757" s="443">
        <v>1.3157300000000001</v>
      </c>
    </row>
    <row r="1758" spans="1:2" x14ac:dyDescent="0.25">
      <c r="A1758" s="442">
        <v>40953</v>
      </c>
      <c r="B1758" s="443">
        <v>1.3234600000000001</v>
      </c>
    </row>
    <row r="1759" spans="1:2" x14ac:dyDescent="0.25">
      <c r="A1759" s="442">
        <v>40952</v>
      </c>
      <c r="B1759" s="443">
        <v>1.3192600000000001</v>
      </c>
    </row>
    <row r="1760" spans="1:2" x14ac:dyDescent="0.25">
      <c r="A1760" s="442">
        <v>40951</v>
      </c>
      <c r="B1760" s="443">
        <v>1.31915</v>
      </c>
    </row>
    <row r="1761" spans="1:2" x14ac:dyDescent="0.25">
      <c r="A1761" s="442">
        <v>40950</v>
      </c>
      <c r="B1761" s="443">
        <v>1.32362</v>
      </c>
    </row>
    <row r="1762" spans="1:2" x14ac:dyDescent="0.25">
      <c r="A1762" s="442">
        <v>40949</v>
      </c>
      <c r="B1762" s="443">
        <v>1.32738</v>
      </c>
    </row>
    <row r="1763" spans="1:2" x14ac:dyDescent="0.25">
      <c r="A1763" s="442">
        <v>40948</v>
      </c>
      <c r="B1763" s="443">
        <v>1.32602</v>
      </c>
    </row>
    <row r="1764" spans="1:2" x14ac:dyDescent="0.25">
      <c r="A1764" s="442">
        <v>40947</v>
      </c>
      <c r="B1764" s="443">
        <v>1.3154699999999999</v>
      </c>
    </row>
    <row r="1765" spans="1:2" x14ac:dyDescent="0.25">
      <c r="A1765" s="442">
        <v>40946</v>
      </c>
      <c r="B1765" s="443">
        <v>1.3089500000000001</v>
      </c>
    </row>
    <row r="1766" spans="1:2" x14ac:dyDescent="0.25">
      <c r="A1766" s="442">
        <v>40945</v>
      </c>
      <c r="B1766" s="443">
        <v>1.31447</v>
      </c>
    </row>
    <row r="1767" spans="1:2" x14ac:dyDescent="0.25">
      <c r="A1767" s="442">
        <v>40944</v>
      </c>
      <c r="B1767" s="443">
        <v>1.3152200000000001</v>
      </c>
    </row>
    <row r="1768" spans="1:2" x14ac:dyDescent="0.25">
      <c r="A1768" s="442">
        <v>40943</v>
      </c>
      <c r="B1768" s="443">
        <v>1.31393</v>
      </c>
    </row>
    <row r="1769" spans="1:2" x14ac:dyDescent="0.25">
      <c r="A1769" s="442">
        <v>40942</v>
      </c>
      <c r="B1769" s="443">
        <v>1.3155399999999999</v>
      </c>
    </row>
    <row r="1770" spans="1:2" x14ac:dyDescent="0.25">
      <c r="A1770" s="442">
        <v>40941</v>
      </c>
      <c r="B1770" s="443">
        <v>1.31158</v>
      </c>
    </row>
    <row r="1771" spans="1:2" x14ac:dyDescent="0.25">
      <c r="A1771" s="442">
        <v>40940</v>
      </c>
      <c r="B1771" s="443">
        <v>1.31494</v>
      </c>
    </row>
    <row r="1772" spans="1:2" x14ac:dyDescent="0.25">
      <c r="A1772" s="442">
        <v>40939</v>
      </c>
      <c r="B1772" s="443">
        <v>1.31515</v>
      </c>
    </row>
    <row r="1773" spans="1:2" x14ac:dyDescent="0.25">
      <c r="A1773" s="442">
        <v>40938</v>
      </c>
      <c r="B1773" s="443">
        <v>1.3213900000000001</v>
      </c>
    </row>
    <row r="1774" spans="1:2" x14ac:dyDescent="0.25">
      <c r="A1774" s="442">
        <v>40937</v>
      </c>
      <c r="B1774" s="443">
        <v>1.32151</v>
      </c>
    </row>
    <row r="1775" spans="1:2" x14ac:dyDescent="0.25">
      <c r="A1775" s="442">
        <v>40936</v>
      </c>
      <c r="B1775" s="443">
        <v>1.3128500000000001</v>
      </c>
    </row>
    <row r="1776" spans="1:2" x14ac:dyDescent="0.25">
      <c r="A1776" s="442">
        <v>40935</v>
      </c>
      <c r="B1776" s="443">
        <v>1.31247</v>
      </c>
    </row>
    <row r="1777" spans="1:2" x14ac:dyDescent="0.25">
      <c r="A1777" s="442">
        <v>40934</v>
      </c>
      <c r="B1777" s="443">
        <v>1.3014699999999999</v>
      </c>
    </row>
    <row r="1778" spans="1:2" x14ac:dyDescent="0.25">
      <c r="A1778" s="442">
        <v>40933</v>
      </c>
      <c r="B1778" s="443">
        <v>1.3008200000000001</v>
      </c>
    </row>
    <row r="1779" spans="1:2" x14ac:dyDescent="0.25">
      <c r="A1779" s="442">
        <v>40932</v>
      </c>
      <c r="B1779" s="443">
        <v>1.2948</v>
      </c>
    </row>
    <row r="1780" spans="1:2" x14ac:dyDescent="0.25">
      <c r="A1780" s="442">
        <v>40931</v>
      </c>
      <c r="B1780" s="443">
        <v>1.2920700000000001</v>
      </c>
    </row>
    <row r="1781" spans="1:2" x14ac:dyDescent="0.25">
      <c r="A1781" s="442">
        <v>40930</v>
      </c>
      <c r="B1781" s="443">
        <v>1.2927900000000001</v>
      </c>
    </row>
    <row r="1782" spans="1:2" x14ac:dyDescent="0.25">
      <c r="A1782" s="442">
        <v>40929</v>
      </c>
      <c r="B1782" s="443">
        <v>1.29417</v>
      </c>
    </row>
    <row r="1783" spans="1:2" x14ac:dyDescent="0.25">
      <c r="A1783" s="442">
        <v>40928</v>
      </c>
      <c r="B1783" s="443">
        <v>1.2884800000000001</v>
      </c>
    </row>
    <row r="1784" spans="1:2" x14ac:dyDescent="0.25">
      <c r="A1784" s="442">
        <v>40927</v>
      </c>
      <c r="B1784" s="443">
        <v>1.27925</v>
      </c>
    </row>
    <row r="1785" spans="1:2" x14ac:dyDescent="0.25">
      <c r="A1785" s="442">
        <v>40926</v>
      </c>
      <c r="B1785" s="443">
        <v>1.2728999999999999</v>
      </c>
    </row>
    <row r="1786" spans="1:2" x14ac:dyDescent="0.25">
      <c r="A1786" s="442">
        <v>40925</v>
      </c>
      <c r="B1786" s="443">
        <v>1.2656700000000001</v>
      </c>
    </row>
    <row r="1787" spans="1:2" x14ac:dyDescent="0.25">
      <c r="A1787" s="442">
        <v>40924</v>
      </c>
      <c r="B1787" s="443">
        <v>1.2670699999999999</v>
      </c>
    </row>
    <row r="1788" spans="1:2" x14ac:dyDescent="0.25">
      <c r="A1788" s="442">
        <v>40923</v>
      </c>
      <c r="B1788" s="443">
        <v>1.26759</v>
      </c>
    </row>
    <row r="1789" spans="1:2" x14ac:dyDescent="0.25">
      <c r="A1789" s="442">
        <v>40922</v>
      </c>
      <c r="B1789" s="443">
        <v>1.27769</v>
      </c>
    </row>
    <row r="1790" spans="1:2" x14ac:dyDescent="0.25">
      <c r="A1790" s="442">
        <v>40921</v>
      </c>
      <c r="B1790" s="443">
        <v>1.2751300000000001</v>
      </c>
    </row>
    <row r="1791" spans="1:2" x14ac:dyDescent="0.25">
      <c r="A1791" s="442">
        <v>40920</v>
      </c>
      <c r="B1791" s="443">
        <v>1.27328</v>
      </c>
    </row>
    <row r="1792" spans="1:2" x14ac:dyDescent="0.25">
      <c r="A1792" s="442">
        <v>40919</v>
      </c>
      <c r="B1792" s="443">
        <v>1.27789</v>
      </c>
    </row>
    <row r="1793" spans="1:2" x14ac:dyDescent="0.25">
      <c r="A1793" s="442">
        <v>40918</v>
      </c>
      <c r="B1793" s="443">
        <v>1.27264</v>
      </c>
    </row>
    <row r="1794" spans="1:2" x14ac:dyDescent="0.25">
      <c r="A1794" s="442">
        <v>40917</v>
      </c>
      <c r="B1794" s="443">
        <v>1.27101</v>
      </c>
    </row>
    <row r="1795" spans="1:2" x14ac:dyDescent="0.25">
      <c r="A1795" s="442">
        <v>40916</v>
      </c>
      <c r="B1795" s="443">
        <v>1.27145</v>
      </c>
    </row>
    <row r="1796" spans="1:2" x14ac:dyDescent="0.25">
      <c r="A1796" s="442">
        <v>40915</v>
      </c>
      <c r="B1796" s="443">
        <v>1.27691</v>
      </c>
    </row>
    <row r="1797" spans="1:2" x14ac:dyDescent="0.25">
      <c r="A1797" s="442">
        <v>40914</v>
      </c>
      <c r="B1797" s="443">
        <v>1.2870999999999999</v>
      </c>
    </row>
    <row r="1798" spans="1:2" x14ac:dyDescent="0.25">
      <c r="A1798" s="442">
        <v>40913</v>
      </c>
      <c r="B1798" s="443">
        <v>1.3003</v>
      </c>
    </row>
    <row r="1799" spans="1:2" x14ac:dyDescent="0.25">
      <c r="A1799" s="442">
        <v>40912</v>
      </c>
      <c r="B1799" s="443">
        <v>1.3003100000000001</v>
      </c>
    </row>
    <row r="1800" spans="1:2" x14ac:dyDescent="0.25">
      <c r="A1800" s="442">
        <v>40911</v>
      </c>
      <c r="B1800" s="443">
        <v>1.2935300000000001</v>
      </c>
    </row>
    <row r="1801" spans="1:2" x14ac:dyDescent="0.25">
      <c r="A1801" s="442">
        <v>40910</v>
      </c>
      <c r="B1801" s="443">
        <v>1.2954000000000001</v>
      </c>
    </row>
    <row r="1802" spans="1:2" x14ac:dyDescent="0.25">
      <c r="A1802" s="442">
        <v>40909</v>
      </c>
      <c r="B1802" s="443">
        <v>1.2956799999999999</v>
      </c>
    </row>
    <row r="1803" spans="1:2" x14ac:dyDescent="0.25">
      <c r="A1803" s="442">
        <v>40908</v>
      </c>
      <c r="B1803" s="443">
        <v>1.2948500000000001</v>
      </c>
    </row>
    <row r="1804" spans="1:2" x14ac:dyDescent="0.25">
      <c r="A1804" s="442">
        <v>40907</v>
      </c>
      <c r="B1804" s="443">
        <v>1.2921199999999999</v>
      </c>
    </row>
    <row r="1805" spans="1:2" x14ac:dyDescent="0.25">
      <c r="A1805" s="442">
        <v>40906</v>
      </c>
      <c r="B1805" s="443">
        <v>1.30349</v>
      </c>
    </row>
    <row r="1806" spans="1:2" x14ac:dyDescent="0.25">
      <c r="A1806" s="442">
        <v>40905</v>
      </c>
      <c r="B1806" s="443">
        <v>1.3066800000000001</v>
      </c>
    </row>
    <row r="1807" spans="1:2" x14ac:dyDescent="0.25">
      <c r="A1807" s="442">
        <v>40904</v>
      </c>
      <c r="B1807" s="443">
        <v>1.30593</v>
      </c>
    </row>
    <row r="1808" spans="1:2" x14ac:dyDescent="0.25">
      <c r="A1808" s="442">
        <v>40903</v>
      </c>
      <c r="B1808" s="443">
        <v>1.30382</v>
      </c>
    </row>
    <row r="1809" spans="1:2" x14ac:dyDescent="0.25">
      <c r="A1809" s="442">
        <v>40902</v>
      </c>
      <c r="B1809" s="443">
        <v>1.30383</v>
      </c>
    </row>
    <row r="1810" spans="1:2" x14ac:dyDescent="0.25">
      <c r="A1810" s="442">
        <v>40901</v>
      </c>
      <c r="B1810" s="443">
        <v>1.30589</v>
      </c>
    </row>
    <row r="1811" spans="1:2" x14ac:dyDescent="0.25">
      <c r="A1811" s="442">
        <v>40900</v>
      </c>
      <c r="B1811" s="443">
        <v>1.3052699999999999</v>
      </c>
    </row>
    <row r="1812" spans="1:2" x14ac:dyDescent="0.25">
      <c r="A1812" s="442">
        <v>40899</v>
      </c>
      <c r="B1812" s="443">
        <v>1.30905</v>
      </c>
    </row>
    <row r="1813" spans="1:2" x14ac:dyDescent="0.25">
      <c r="A1813" s="442">
        <v>40898</v>
      </c>
      <c r="B1813" s="443">
        <v>1.3044</v>
      </c>
    </row>
    <row r="1814" spans="1:2" x14ac:dyDescent="0.25">
      <c r="A1814" s="442">
        <v>40897</v>
      </c>
      <c r="B1814" s="443">
        <v>1.30179</v>
      </c>
    </row>
    <row r="1815" spans="1:2" x14ac:dyDescent="0.25">
      <c r="A1815" s="442">
        <v>40896</v>
      </c>
      <c r="B1815" s="443">
        <v>1.30372</v>
      </c>
    </row>
    <row r="1816" spans="1:2" x14ac:dyDescent="0.25">
      <c r="A1816" s="442">
        <v>40895</v>
      </c>
      <c r="B1816" s="443">
        <v>1.30382</v>
      </c>
    </row>
    <row r="1817" spans="1:2" x14ac:dyDescent="0.25">
      <c r="A1817" s="442">
        <v>40894</v>
      </c>
      <c r="B1817" s="443">
        <v>1.30307</v>
      </c>
    </row>
    <row r="1818" spans="1:2" x14ac:dyDescent="0.25">
      <c r="A1818" s="442">
        <v>40893</v>
      </c>
      <c r="B1818" s="443">
        <v>1.2999400000000001</v>
      </c>
    </row>
    <row r="1819" spans="1:2" x14ac:dyDescent="0.25">
      <c r="A1819" s="442">
        <v>40892</v>
      </c>
      <c r="B1819" s="443">
        <v>1.3013300000000001</v>
      </c>
    </row>
    <row r="1820" spans="1:2" x14ac:dyDescent="0.25">
      <c r="A1820" s="442">
        <v>40891</v>
      </c>
      <c r="B1820" s="443">
        <v>1.3162400000000001</v>
      </c>
    </row>
    <row r="1821" spans="1:2" x14ac:dyDescent="0.25">
      <c r="A1821" s="442">
        <v>40890</v>
      </c>
      <c r="B1821" s="443">
        <v>1.32891</v>
      </c>
    </row>
    <row r="1822" spans="1:2" x14ac:dyDescent="0.25">
      <c r="A1822" s="442">
        <v>40889</v>
      </c>
      <c r="B1822" s="443">
        <v>1.33805</v>
      </c>
    </row>
    <row r="1823" spans="1:2" x14ac:dyDescent="0.25">
      <c r="A1823" s="442">
        <v>40888</v>
      </c>
      <c r="B1823" s="443">
        <v>1.3382000000000001</v>
      </c>
    </row>
    <row r="1824" spans="1:2" x14ac:dyDescent="0.25">
      <c r="A1824" s="442">
        <v>40887</v>
      </c>
      <c r="B1824" s="443">
        <v>1.3351200000000001</v>
      </c>
    </row>
    <row r="1825" spans="1:2" x14ac:dyDescent="0.25">
      <c r="A1825" s="442">
        <v>40886</v>
      </c>
      <c r="B1825" s="443">
        <v>1.3382400000000001</v>
      </c>
    </row>
    <row r="1826" spans="1:2" x14ac:dyDescent="0.25">
      <c r="A1826" s="442">
        <v>40885</v>
      </c>
      <c r="B1826" s="443">
        <v>1.3405499999999999</v>
      </c>
    </row>
    <row r="1827" spans="1:2" x14ac:dyDescent="0.25">
      <c r="A1827" s="442">
        <v>40884</v>
      </c>
      <c r="B1827" s="443">
        <v>1.3384499999999999</v>
      </c>
    </row>
    <row r="1828" spans="1:2" x14ac:dyDescent="0.25">
      <c r="A1828" s="442">
        <v>40883</v>
      </c>
      <c r="B1828" s="443">
        <v>1.34287</v>
      </c>
    </row>
    <row r="1829" spans="1:2" x14ac:dyDescent="0.25">
      <c r="A1829" s="442">
        <v>40882</v>
      </c>
      <c r="B1829" s="443">
        <v>1.33901</v>
      </c>
    </row>
    <row r="1830" spans="1:2" x14ac:dyDescent="0.25">
      <c r="A1830" s="442">
        <v>40881</v>
      </c>
      <c r="B1830" s="443">
        <v>1.3389200000000001</v>
      </c>
    </row>
    <row r="1831" spans="1:2" x14ac:dyDescent="0.25">
      <c r="A1831" s="442">
        <v>40880</v>
      </c>
      <c r="B1831" s="443">
        <v>1.34568</v>
      </c>
    </row>
    <row r="1832" spans="1:2" x14ac:dyDescent="0.25">
      <c r="A1832" s="442">
        <v>40879</v>
      </c>
      <c r="B1832" s="443">
        <v>1.3461399999999999</v>
      </c>
    </row>
    <row r="1833" spans="1:2" x14ac:dyDescent="0.25">
      <c r="A1833" s="442">
        <v>40878</v>
      </c>
      <c r="B1833" s="443">
        <v>1.3360399999999999</v>
      </c>
    </row>
    <row r="1834" spans="1:2" x14ac:dyDescent="0.25">
      <c r="A1834" s="442">
        <v>40877</v>
      </c>
      <c r="B1834" s="443">
        <v>1.3335699999999999</v>
      </c>
    </row>
    <row r="1835" spans="1:2" x14ac:dyDescent="0.25">
      <c r="A1835" s="442">
        <v>40876</v>
      </c>
      <c r="B1835" s="443">
        <v>1.3327100000000001</v>
      </c>
    </row>
    <row r="1836" spans="1:2" x14ac:dyDescent="0.25">
      <c r="A1836" s="442">
        <v>40875</v>
      </c>
      <c r="B1836" s="443">
        <v>1.3241099999999999</v>
      </c>
    </row>
    <row r="1837" spans="1:2" x14ac:dyDescent="0.25">
      <c r="A1837" s="442">
        <v>40874</v>
      </c>
      <c r="B1837" s="443">
        <v>1.3234600000000001</v>
      </c>
    </row>
    <row r="1838" spans="1:2" x14ac:dyDescent="0.25">
      <c r="A1838" s="442">
        <v>40873</v>
      </c>
      <c r="B1838" s="443">
        <v>1.3283400000000001</v>
      </c>
    </row>
    <row r="1839" spans="1:2" x14ac:dyDescent="0.25">
      <c r="A1839" s="442">
        <v>40872</v>
      </c>
      <c r="B1839" s="443">
        <v>1.3358699999999999</v>
      </c>
    </row>
    <row r="1840" spans="1:2" x14ac:dyDescent="0.25">
      <c r="A1840" s="442">
        <v>40871</v>
      </c>
      <c r="B1840" s="443">
        <v>1.3429199999999999</v>
      </c>
    </row>
    <row r="1841" spans="1:2" x14ac:dyDescent="0.25">
      <c r="A1841" s="442">
        <v>40870</v>
      </c>
      <c r="B1841" s="443">
        <v>1.3508199999999999</v>
      </c>
    </row>
    <row r="1842" spans="1:2" x14ac:dyDescent="0.25">
      <c r="A1842" s="442">
        <v>40869</v>
      </c>
      <c r="B1842" s="443">
        <v>1.34964</v>
      </c>
    </row>
    <row r="1843" spans="1:2" x14ac:dyDescent="0.25">
      <c r="A1843" s="442">
        <v>40868</v>
      </c>
      <c r="B1843" s="443">
        <v>1.35188</v>
      </c>
    </row>
    <row r="1844" spans="1:2" x14ac:dyDescent="0.25">
      <c r="A1844" s="442">
        <v>40867</v>
      </c>
      <c r="B1844" s="443">
        <v>1.35205</v>
      </c>
    </row>
    <row r="1845" spans="1:2" x14ac:dyDescent="0.25">
      <c r="A1845" s="442">
        <v>40866</v>
      </c>
      <c r="B1845" s="443">
        <v>1.3506400000000001</v>
      </c>
    </row>
    <row r="1846" spans="1:2" x14ac:dyDescent="0.25">
      <c r="A1846" s="442">
        <v>40865</v>
      </c>
      <c r="B1846" s="443">
        <v>1.34755</v>
      </c>
    </row>
    <row r="1847" spans="1:2" x14ac:dyDescent="0.25">
      <c r="A1847" s="442">
        <v>40864</v>
      </c>
      <c r="B1847" s="443">
        <v>1.3494699999999999</v>
      </c>
    </row>
    <row r="1848" spans="1:2" x14ac:dyDescent="0.25">
      <c r="A1848" s="442">
        <v>40863</v>
      </c>
      <c r="B1848" s="443">
        <v>1.3577900000000001</v>
      </c>
    </row>
    <row r="1849" spans="1:2" x14ac:dyDescent="0.25">
      <c r="A1849" s="442">
        <v>40862</v>
      </c>
      <c r="B1849" s="443">
        <v>1.3706700000000001</v>
      </c>
    </row>
    <row r="1850" spans="1:2" x14ac:dyDescent="0.25">
      <c r="A1850" s="442">
        <v>40861</v>
      </c>
      <c r="B1850" s="443">
        <v>1.37507</v>
      </c>
    </row>
    <row r="1851" spans="1:2" x14ac:dyDescent="0.25">
      <c r="A1851" s="442">
        <v>40860</v>
      </c>
      <c r="B1851" s="443">
        <v>1.37459</v>
      </c>
    </row>
    <row r="1852" spans="1:2" x14ac:dyDescent="0.25">
      <c r="A1852" s="442">
        <v>40859</v>
      </c>
      <c r="B1852" s="443">
        <v>1.3656600000000001</v>
      </c>
    </row>
    <row r="1853" spans="1:2" x14ac:dyDescent="0.25">
      <c r="A1853" s="442">
        <v>40858</v>
      </c>
      <c r="B1853" s="443">
        <v>1.3567</v>
      </c>
    </row>
    <row r="1854" spans="1:2" x14ac:dyDescent="0.25">
      <c r="A1854" s="442">
        <v>40857</v>
      </c>
      <c r="B1854" s="443">
        <v>1.3718900000000001</v>
      </c>
    </row>
    <row r="1855" spans="1:2" x14ac:dyDescent="0.25">
      <c r="A1855" s="442">
        <v>40856</v>
      </c>
      <c r="B1855" s="443">
        <v>1.3775599999999999</v>
      </c>
    </row>
    <row r="1856" spans="1:2" x14ac:dyDescent="0.25">
      <c r="A1856" s="442">
        <v>40855</v>
      </c>
      <c r="B1856" s="443">
        <v>1.3762099999999999</v>
      </c>
    </row>
    <row r="1857" spans="1:2" x14ac:dyDescent="0.25">
      <c r="A1857" s="442">
        <v>40854</v>
      </c>
      <c r="B1857" s="443">
        <v>1.37818</v>
      </c>
    </row>
    <row r="1858" spans="1:2" x14ac:dyDescent="0.25">
      <c r="A1858" s="442">
        <v>40853</v>
      </c>
      <c r="B1858" s="443">
        <v>1.37843</v>
      </c>
    </row>
    <row r="1859" spans="1:2" x14ac:dyDescent="0.25">
      <c r="A1859" s="442">
        <v>40852</v>
      </c>
      <c r="B1859" s="443">
        <v>1.37988</v>
      </c>
    </row>
    <row r="1860" spans="1:2" x14ac:dyDescent="0.25">
      <c r="A1860" s="442">
        <v>40851</v>
      </c>
      <c r="B1860" s="443">
        <v>1.37412</v>
      </c>
    </row>
    <row r="1861" spans="1:2" x14ac:dyDescent="0.25">
      <c r="A1861" s="442">
        <v>40850</v>
      </c>
      <c r="B1861" s="443">
        <v>1.3741099999999999</v>
      </c>
    </row>
    <row r="1862" spans="1:2" x14ac:dyDescent="0.25">
      <c r="A1862" s="442">
        <v>40849</v>
      </c>
      <c r="B1862" s="443">
        <v>1.3756299999999999</v>
      </c>
    </row>
    <row r="1863" spans="1:2" x14ac:dyDescent="0.25">
      <c r="A1863" s="442">
        <v>40848</v>
      </c>
      <c r="B1863" s="443">
        <v>1.4013100000000001</v>
      </c>
    </row>
    <row r="1864" spans="1:2" x14ac:dyDescent="0.25">
      <c r="A1864" s="442">
        <v>40847</v>
      </c>
      <c r="B1864" s="443">
        <v>1.4141900000000001</v>
      </c>
    </row>
    <row r="1865" spans="1:2" x14ac:dyDescent="0.25">
      <c r="A1865" s="442">
        <v>40846</v>
      </c>
      <c r="B1865" s="443">
        <v>1.41435</v>
      </c>
    </row>
    <row r="1866" spans="1:2" x14ac:dyDescent="0.25">
      <c r="A1866" s="442">
        <v>40845</v>
      </c>
      <c r="B1866" s="443">
        <v>1.41682</v>
      </c>
    </row>
    <row r="1867" spans="1:2" x14ac:dyDescent="0.25">
      <c r="A1867" s="442">
        <v>40844</v>
      </c>
      <c r="B1867" s="443">
        <v>1.40387</v>
      </c>
    </row>
    <row r="1868" spans="1:2" x14ac:dyDescent="0.25">
      <c r="A1868" s="442">
        <v>40843</v>
      </c>
      <c r="B1868" s="443">
        <v>1.39055</v>
      </c>
    </row>
    <row r="1869" spans="1:2" x14ac:dyDescent="0.25">
      <c r="A1869" s="442">
        <v>40842</v>
      </c>
      <c r="B1869" s="443">
        <v>1.3914899999999999</v>
      </c>
    </row>
    <row r="1870" spans="1:2" x14ac:dyDescent="0.25">
      <c r="A1870" s="442">
        <v>40841</v>
      </c>
      <c r="B1870" s="443">
        <v>1.38829</v>
      </c>
    </row>
    <row r="1871" spans="1:2" x14ac:dyDescent="0.25">
      <c r="A1871" s="442">
        <v>40840</v>
      </c>
      <c r="B1871" s="443">
        <v>1.38836</v>
      </c>
    </row>
    <row r="1872" spans="1:2" x14ac:dyDescent="0.25">
      <c r="A1872" s="442">
        <v>40839</v>
      </c>
      <c r="B1872" s="443">
        <v>1.389</v>
      </c>
    </row>
    <row r="1873" spans="1:2" x14ac:dyDescent="0.25">
      <c r="A1873" s="442">
        <v>40838</v>
      </c>
      <c r="B1873" s="443">
        <v>1.38066</v>
      </c>
    </row>
    <row r="1874" spans="1:2" x14ac:dyDescent="0.25">
      <c r="A1874" s="442">
        <v>40837</v>
      </c>
      <c r="B1874" s="443">
        <v>1.3744799999999999</v>
      </c>
    </row>
    <row r="1875" spans="1:2" x14ac:dyDescent="0.25">
      <c r="A1875" s="442">
        <v>40836</v>
      </c>
      <c r="B1875" s="443">
        <v>1.37873</v>
      </c>
    </row>
    <row r="1876" spans="1:2" x14ac:dyDescent="0.25">
      <c r="A1876" s="442">
        <v>40835</v>
      </c>
      <c r="B1876" s="443">
        <v>1.3731800000000001</v>
      </c>
    </row>
    <row r="1877" spans="1:2" x14ac:dyDescent="0.25">
      <c r="A1877" s="442">
        <v>40834</v>
      </c>
      <c r="B1877" s="443">
        <v>1.38205</v>
      </c>
    </row>
    <row r="1878" spans="1:2" x14ac:dyDescent="0.25">
      <c r="A1878" s="442">
        <v>40833</v>
      </c>
      <c r="B1878" s="443">
        <v>1.38748</v>
      </c>
    </row>
    <row r="1879" spans="1:2" x14ac:dyDescent="0.25">
      <c r="A1879" s="442">
        <v>40832</v>
      </c>
      <c r="B1879" s="443">
        <v>1.38764</v>
      </c>
    </row>
    <row r="1880" spans="1:2" x14ac:dyDescent="0.25">
      <c r="A1880" s="442">
        <v>40831</v>
      </c>
      <c r="B1880" s="443">
        <v>1.38036</v>
      </c>
    </row>
    <row r="1881" spans="1:2" x14ac:dyDescent="0.25">
      <c r="A1881" s="442">
        <v>40830</v>
      </c>
      <c r="B1881" s="443">
        <v>1.3764099999999999</v>
      </c>
    </row>
    <row r="1882" spans="1:2" x14ac:dyDescent="0.25">
      <c r="A1882" s="442">
        <v>40829</v>
      </c>
      <c r="B1882" s="443">
        <v>1.3715200000000001</v>
      </c>
    </row>
    <row r="1883" spans="1:2" x14ac:dyDescent="0.25">
      <c r="A1883" s="442">
        <v>40828</v>
      </c>
      <c r="B1883" s="443">
        <v>1.3629800000000001</v>
      </c>
    </row>
    <row r="1884" spans="1:2" x14ac:dyDescent="0.25">
      <c r="A1884" s="442">
        <v>40827</v>
      </c>
      <c r="B1884" s="443">
        <v>1.3539399999999999</v>
      </c>
    </row>
    <row r="1885" spans="1:2" x14ac:dyDescent="0.25">
      <c r="A1885" s="442">
        <v>40826</v>
      </c>
      <c r="B1885" s="443">
        <v>1.33704</v>
      </c>
    </row>
    <row r="1886" spans="1:2" x14ac:dyDescent="0.25">
      <c r="A1886" s="442">
        <v>40825</v>
      </c>
      <c r="B1886" s="443">
        <v>1.33721</v>
      </c>
    </row>
    <row r="1887" spans="1:2" x14ac:dyDescent="0.25">
      <c r="A1887" s="442">
        <v>40824</v>
      </c>
      <c r="B1887" s="443">
        <v>1.34321</v>
      </c>
    </row>
    <row r="1888" spans="1:2" x14ac:dyDescent="0.25">
      <c r="A1888" s="442">
        <v>40823</v>
      </c>
      <c r="B1888" s="443">
        <v>1.3358699999999999</v>
      </c>
    </row>
    <row r="1889" spans="1:2" x14ac:dyDescent="0.25">
      <c r="A1889" s="442">
        <v>40822</v>
      </c>
      <c r="B1889" s="443">
        <v>1.3318000000000001</v>
      </c>
    </row>
    <row r="1890" spans="1:2" x14ac:dyDescent="0.25">
      <c r="A1890" s="442">
        <v>40821</v>
      </c>
      <c r="B1890" s="443">
        <v>1.3217000000000001</v>
      </c>
    </row>
    <row r="1891" spans="1:2" x14ac:dyDescent="0.25">
      <c r="A1891" s="442">
        <v>40820</v>
      </c>
      <c r="B1891" s="443">
        <v>1.3314600000000001</v>
      </c>
    </row>
    <row r="1892" spans="1:2" x14ac:dyDescent="0.25">
      <c r="A1892" s="442">
        <v>40819</v>
      </c>
      <c r="B1892" s="443">
        <v>1.3376300000000001</v>
      </c>
    </row>
    <row r="1893" spans="1:2" x14ac:dyDescent="0.25">
      <c r="A1893" s="442">
        <v>40818</v>
      </c>
      <c r="B1893" s="443">
        <v>1.33822</v>
      </c>
    </row>
    <row r="1894" spans="1:2" x14ac:dyDescent="0.25">
      <c r="A1894" s="442">
        <v>40817</v>
      </c>
      <c r="B1894" s="443">
        <v>1.35057</v>
      </c>
    </row>
    <row r="1895" spans="1:2" x14ac:dyDescent="0.25">
      <c r="A1895" s="442">
        <v>40816</v>
      </c>
      <c r="B1895" s="443">
        <v>1.35968</v>
      </c>
    </row>
    <row r="1896" spans="1:2" x14ac:dyDescent="0.25">
      <c r="A1896" s="442">
        <v>40815</v>
      </c>
      <c r="B1896" s="443">
        <v>1.35945</v>
      </c>
    </row>
    <row r="1897" spans="1:2" x14ac:dyDescent="0.25">
      <c r="A1897" s="442">
        <v>40814</v>
      </c>
      <c r="B1897" s="443">
        <v>1.3557399999999999</v>
      </c>
    </row>
    <row r="1898" spans="1:2" x14ac:dyDescent="0.25">
      <c r="A1898" s="442">
        <v>40813</v>
      </c>
      <c r="B1898" s="443">
        <v>1.3463099999999999</v>
      </c>
    </row>
    <row r="1899" spans="1:2" x14ac:dyDescent="0.25">
      <c r="A1899" s="442">
        <v>40812</v>
      </c>
      <c r="B1899" s="443">
        <v>1.34971</v>
      </c>
    </row>
    <row r="1900" spans="1:2" x14ac:dyDescent="0.25">
      <c r="A1900" s="442">
        <v>40811</v>
      </c>
      <c r="B1900" s="443">
        <v>1.3493900000000001</v>
      </c>
    </row>
    <row r="1901" spans="1:2" x14ac:dyDescent="0.25">
      <c r="A1901" s="442">
        <v>40810</v>
      </c>
      <c r="B1901" s="443">
        <v>1.3500700000000001</v>
      </c>
    </row>
    <row r="1902" spans="1:2" x14ac:dyDescent="0.25">
      <c r="A1902" s="442">
        <v>40809</v>
      </c>
      <c r="B1902" s="443">
        <v>1.3509</v>
      </c>
    </row>
    <row r="1903" spans="1:2" x14ac:dyDescent="0.25">
      <c r="A1903" s="442">
        <v>40808</v>
      </c>
      <c r="B1903" s="443">
        <v>1.3689800000000001</v>
      </c>
    </row>
    <row r="1904" spans="1:2" x14ac:dyDescent="0.25">
      <c r="A1904" s="442">
        <v>40807</v>
      </c>
      <c r="B1904" s="443">
        <v>1.3660000000000001</v>
      </c>
    </row>
    <row r="1905" spans="1:2" x14ac:dyDescent="0.25">
      <c r="A1905" s="442">
        <v>40806</v>
      </c>
      <c r="B1905" s="443">
        <v>1.36633</v>
      </c>
    </row>
    <row r="1906" spans="1:2" x14ac:dyDescent="0.25">
      <c r="A1906" s="442">
        <v>40805</v>
      </c>
      <c r="B1906" s="443">
        <v>1.37849</v>
      </c>
    </row>
    <row r="1907" spans="1:2" x14ac:dyDescent="0.25">
      <c r="A1907" s="442">
        <v>40804</v>
      </c>
      <c r="B1907" s="443">
        <v>1.3795500000000001</v>
      </c>
    </row>
    <row r="1908" spans="1:2" x14ac:dyDescent="0.25">
      <c r="A1908" s="442">
        <v>40803</v>
      </c>
      <c r="B1908" s="443">
        <v>1.38228</v>
      </c>
    </row>
    <row r="1909" spans="1:2" x14ac:dyDescent="0.25">
      <c r="A1909" s="442">
        <v>40802</v>
      </c>
      <c r="B1909" s="443">
        <v>1.37921</v>
      </c>
    </row>
    <row r="1910" spans="1:2" x14ac:dyDescent="0.25">
      <c r="A1910" s="442">
        <v>40801</v>
      </c>
      <c r="B1910" s="443">
        <v>1.36877</v>
      </c>
    </row>
    <row r="1911" spans="1:2" x14ac:dyDescent="0.25">
      <c r="A1911" s="442">
        <v>40800</v>
      </c>
      <c r="B1911" s="443">
        <v>1.3666199999999999</v>
      </c>
    </row>
    <row r="1912" spans="1:2" x14ac:dyDescent="0.25">
      <c r="A1912" s="442">
        <v>40799</v>
      </c>
      <c r="B1912" s="443">
        <v>1.36015</v>
      </c>
    </row>
    <row r="1913" spans="1:2" x14ac:dyDescent="0.25">
      <c r="A1913" s="442">
        <v>40798</v>
      </c>
      <c r="B1913" s="443">
        <v>1.3638300000000001</v>
      </c>
    </row>
    <row r="1914" spans="1:2" x14ac:dyDescent="0.25">
      <c r="A1914" s="442">
        <v>40797</v>
      </c>
      <c r="B1914" s="443">
        <v>1.36466</v>
      </c>
    </row>
    <row r="1915" spans="1:2" x14ac:dyDescent="0.25">
      <c r="A1915" s="442">
        <v>40796</v>
      </c>
      <c r="B1915" s="443">
        <v>1.38158</v>
      </c>
    </row>
    <row r="1916" spans="1:2" x14ac:dyDescent="0.25">
      <c r="A1916" s="442">
        <v>40795</v>
      </c>
      <c r="B1916" s="443">
        <v>1.4021999999999999</v>
      </c>
    </row>
    <row r="1917" spans="1:2" x14ac:dyDescent="0.25">
      <c r="A1917" s="442">
        <v>40794</v>
      </c>
      <c r="B1917" s="443">
        <v>1.4051</v>
      </c>
    </row>
    <row r="1918" spans="1:2" x14ac:dyDescent="0.25">
      <c r="A1918" s="442">
        <v>40793</v>
      </c>
      <c r="B1918" s="443">
        <v>1.4070100000000001</v>
      </c>
    </row>
    <row r="1919" spans="1:2" x14ac:dyDescent="0.25">
      <c r="A1919" s="442">
        <v>40792</v>
      </c>
      <c r="B1919" s="443">
        <v>1.413</v>
      </c>
    </row>
    <row r="1920" spans="1:2" x14ac:dyDescent="0.25">
      <c r="A1920" s="442">
        <v>40791</v>
      </c>
      <c r="B1920" s="443">
        <v>1.41971</v>
      </c>
    </row>
    <row r="1921" spans="1:2" x14ac:dyDescent="0.25">
      <c r="A1921" s="442">
        <v>40790</v>
      </c>
      <c r="B1921" s="443">
        <v>1.4200600000000001</v>
      </c>
    </row>
    <row r="1922" spans="1:2" x14ac:dyDescent="0.25">
      <c r="A1922" s="442">
        <v>40789</v>
      </c>
      <c r="B1922" s="443">
        <v>1.4238900000000001</v>
      </c>
    </row>
    <row r="1923" spans="1:2" x14ac:dyDescent="0.25">
      <c r="A1923" s="442">
        <v>40788</v>
      </c>
      <c r="B1923" s="443">
        <v>1.4317</v>
      </c>
    </row>
    <row r="1924" spans="1:2" x14ac:dyDescent="0.25">
      <c r="A1924" s="442">
        <v>40787</v>
      </c>
      <c r="B1924" s="443">
        <v>1.44235</v>
      </c>
    </row>
    <row r="1925" spans="1:2" x14ac:dyDescent="0.25">
      <c r="A1925" s="442">
        <v>40786</v>
      </c>
      <c r="B1925" s="443">
        <v>1.4467699999999999</v>
      </c>
    </row>
    <row r="1926" spans="1:2" x14ac:dyDescent="0.25">
      <c r="A1926" s="442">
        <v>40785</v>
      </c>
      <c r="B1926" s="443">
        <v>1.45058</v>
      </c>
    </row>
    <row r="1927" spans="1:2" x14ac:dyDescent="0.25">
      <c r="A1927" s="442">
        <v>40784</v>
      </c>
      <c r="B1927" s="443">
        <v>1.44939</v>
      </c>
    </row>
    <row r="1928" spans="1:2" x14ac:dyDescent="0.25">
      <c r="A1928" s="442">
        <v>40783</v>
      </c>
      <c r="B1928" s="443">
        <v>1.4494199999999999</v>
      </c>
    </row>
    <row r="1929" spans="1:2" x14ac:dyDescent="0.25">
      <c r="A1929" s="442">
        <v>40782</v>
      </c>
      <c r="B1929" s="443">
        <v>1.4425300000000001</v>
      </c>
    </row>
    <row r="1930" spans="1:2" x14ac:dyDescent="0.25">
      <c r="A1930" s="442">
        <v>40781</v>
      </c>
      <c r="B1930" s="443">
        <v>1.4406699999999999</v>
      </c>
    </row>
    <row r="1931" spans="1:2" x14ac:dyDescent="0.25">
      <c r="A1931" s="442">
        <v>40780</v>
      </c>
      <c r="B1931" s="443">
        <v>1.44251</v>
      </c>
    </row>
    <row r="1932" spans="1:2" x14ac:dyDescent="0.25">
      <c r="A1932" s="442">
        <v>40779</v>
      </c>
      <c r="B1932" s="443">
        <v>1.4410499999999999</v>
      </c>
    </row>
    <row r="1933" spans="1:2" x14ac:dyDescent="0.25">
      <c r="A1933" s="442">
        <v>40778</v>
      </c>
      <c r="B1933" s="443">
        <v>1.43834</v>
      </c>
    </row>
    <row r="1934" spans="1:2" x14ac:dyDescent="0.25">
      <c r="A1934" s="442">
        <v>40777</v>
      </c>
      <c r="B1934" s="443">
        <v>1.4389700000000001</v>
      </c>
    </row>
    <row r="1935" spans="1:2" x14ac:dyDescent="0.25">
      <c r="A1935" s="442">
        <v>40776</v>
      </c>
      <c r="B1935" s="443">
        <v>1.4391</v>
      </c>
    </row>
    <row r="1936" spans="1:2" x14ac:dyDescent="0.25">
      <c r="A1936" s="442">
        <v>40775</v>
      </c>
      <c r="B1936" s="443">
        <v>1.4346000000000001</v>
      </c>
    </row>
    <row r="1937" spans="1:2" x14ac:dyDescent="0.25">
      <c r="A1937" s="442">
        <v>40774</v>
      </c>
      <c r="B1937" s="443">
        <v>1.4375800000000001</v>
      </c>
    </row>
    <row r="1938" spans="1:2" x14ac:dyDescent="0.25">
      <c r="A1938" s="442">
        <v>40773</v>
      </c>
      <c r="B1938" s="443">
        <v>1.4420299999999999</v>
      </c>
    </row>
    <row r="1939" spans="1:2" x14ac:dyDescent="0.25">
      <c r="A1939" s="442">
        <v>40772</v>
      </c>
      <c r="B1939" s="443">
        <v>1.4407799999999999</v>
      </c>
    </row>
    <row r="1940" spans="1:2" x14ac:dyDescent="0.25">
      <c r="A1940" s="442">
        <v>40771</v>
      </c>
      <c r="B1940" s="443">
        <v>1.43451</v>
      </c>
    </row>
    <row r="1941" spans="1:2" x14ac:dyDescent="0.25">
      <c r="A1941" s="442">
        <v>40770</v>
      </c>
      <c r="B1941" s="443">
        <v>1.4244300000000001</v>
      </c>
    </row>
    <row r="1942" spans="1:2" x14ac:dyDescent="0.25">
      <c r="A1942" s="442">
        <v>40769</v>
      </c>
      <c r="B1942" s="443">
        <v>1.42435</v>
      </c>
    </row>
    <row r="1943" spans="1:2" x14ac:dyDescent="0.25">
      <c r="A1943" s="442">
        <v>40768</v>
      </c>
      <c r="B1943" s="443">
        <v>1.4224300000000001</v>
      </c>
    </row>
    <row r="1944" spans="1:2" x14ac:dyDescent="0.25">
      <c r="A1944" s="442">
        <v>40767</v>
      </c>
      <c r="B1944" s="443">
        <v>1.42048</v>
      </c>
    </row>
    <row r="1945" spans="1:2" x14ac:dyDescent="0.25">
      <c r="A1945" s="442">
        <v>40766</v>
      </c>
      <c r="B1945" s="443">
        <v>1.4305300000000001</v>
      </c>
    </row>
    <row r="1946" spans="1:2" x14ac:dyDescent="0.25">
      <c r="A1946" s="442">
        <v>40765</v>
      </c>
      <c r="B1946" s="443">
        <v>1.42313</v>
      </c>
    </row>
    <row r="1947" spans="1:2" x14ac:dyDescent="0.25">
      <c r="A1947" s="442">
        <v>40764</v>
      </c>
      <c r="B1947" s="443">
        <v>1.4277200000000001</v>
      </c>
    </row>
    <row r="1948" spans="1:2" x14ac:dyDescent="0.25">
      <c r="A1948" s="442">
        <v>40763</v>
      </c>
      <c r="B1948" s="443">
        <v>1.42946</v>
      </c>
    </row>
    <row r="1949" spans="1:2" x14ac:dyDescent="0.25">
      <c r="A1949" s="442">
        <v>40762</v>
      </c>
      <c r="B1949" s="443">
        <v>1.4277599999999999</v>
      </c>
    </row>
    <row r="1950" spans="1:2" x14ac:dyDescent="0.25">
      <c r="A1950" s="442">
        <v>40761</v>
      </c>
      <c r="B1950" s="443">
        <v>1.41561</v>
      </c>
    </row>
    <row r="1951" spans="1:2" x14ac:dyDescent="0.25">
      <c r="A1951" s="442">
        <v>40760</v>
      </c>
      <c r="B1951" s="443">
        <v>1.4242600000000001</v>
      </c>
    </row>
    <row r="1952" spans="1:2" x14ac:dyDescent="0.25">
      <c r="A1952" s="442">
        <v>40759</v>
      </c>
      <c r="B1952" s="443">
        <v>1.4255100000000001</v>
      </c>
    </row>
    <row r="1953" spans="1:2" x14ac:dyDescent="0.25">
      <c r="A1953" s="442">
        <v>40758</v>
      </c>
      <c r="B1953" s="443">
        <v>1.42248</v>
      </c>
    </row>
    <row r="1954" spans="1:2" x14ac:dyDescent="0.25">
      <c r="A1954" s="442">
        <v>40757</v>
      </c>
      <c r="B1954" s="443">
        <v>1.43485</v>
      </c>
    </row>
    <row r="1955" spans="1:2" x14ac:dyDescent="0.25">
      <c r="A1955" s="442">
        <v>40756</v>
      </c>
      <c r="B1955" s="443">
        <v>1.43906</v>
      </c>
    </row>
    <row r="1956" spans="1:2" x14ac:dyDescent="0.25">
      <c r="A1956" s="442">
        <v>40755</v>
      </c>
      <c r="B1956" s="443">
        <v>1.4391</v>
      </c>
    </row>
    <row r="1957" spans="1:2" x14ac:dyDescent="0.25">
      <c r="A1957" s="442">
        <v>40754</v>
      </c>
      <c r="B1957" s="443">
        <v>1.4327300000000001</v>
      </c>
    </row>
    <row r="1958" spans="1:2" x14ac:dyDescent="0.25">
      <c r="A1958" s="442">
        <v>40753</v>
      </c>
      <c r="B1958" s="443">
        <v>1.43323</v>
      </c>
    </row>
    <row r="1959" spans="1:2" x14ac:dyDescent="0.25">
      <c r="A1959" s="442">
        <v>40752</v>
      </c>
      <c r="B1959" s="443">
        <v>1.4458299999999999</v>
      </c>
    </row>
    <row r="1960" spans="1:2" x14ac:dyDescent="0.25">
      <c r="A1960" s="442">
        <v>40751</v>
      </c>
      <c r="B1960" s="443">
        <v>1.44642</v>
      </c>
    </row>
    <row r="1961" spans="1:2" x14ac:dyDescent="0.25">
      <c r="A1961" s="442">
        <v>40750</v>
      </c>
      <c r="B1961" s="443">
        <v>1.43729</v>
      </c>
    </row>
    <row r="1962" spans="1:2" x14ac:dyDescent="0.25">
      <c r="A1962" s="442">
        <v>40749</v>
      </c>
      <c r="B1962" s="443">
        <v>1.4357</v>
      </c>
    </row>
    <row r="1963" spans="1:2" x14ac:dyDescent="0.25">
      <c r="A1963" s="442">
        <v>40748</v>
      </c>
      <c r="B1963" s="443">
        <v>1.4354800000000001</v>
      </c>
    </row>
    <row r="1964" spans="1:2" x14ac:dyDescent="0.25">
      <c r="A1964" s="442">
        <v>40747</v>
      </c>
      <c r="B1964" s="443">
        <v>1.43862</v>
      </c>
    </row>
    <row r="1965" spans="1:2" x14ac:dyDescent="0.25">
      <c r="A1965" s="442">
        <v>40746</v>
      </c>
      <c r="B1965" s="443">
        <v>1.42824</v>
      </c>
    </row>
    <row r="1966" spans="1:2" x14ac:dyDescent="0.25">
      <c r="A1966" s="442">
        <v>40745</v>
      </c>
      <c r="B1966" s="443">
        <v>1.4185000000000001</v>
      </c>
    </row>
    <row r="1967" spans="1:2" x14ac:dyDescent="0.25">
      <c r="A1967" s="442">
        <v>40744</v>
      </c>
      <c r="B1967" s="443">
        <v>1.4141699999999999</v>
      </c>
    </row>
    <row r="1968" spans="1:2" x14ac:dyDescent="0.25">
      <c r="A1968" s="442">
        <v>40743</v>
      </c>
      <c r="B1968" s="443">
        <v>1.40709</v>
      </c>
    </row>
    <row r="1969" spans="1:2" x14ac:dyDescent="0.25">
      <c r="A1969" s="442">
        <v>40742</v>
      </c>
      <c r="B1969" s="443">
        <v>1.4151800000000001</v>
      </c>
    </row>
    <row r="1970" spans="1:2" x14ac:dyDescent="0.25">
      <c r="A1970" s="442">
        <v>40741</v>
      </c>
      <c r="B1970" s="443">
        <v>1.4155</v>
      </c>
    </row>
    <row r="1971" spans="1:2" x14ac:dyDescent="0.25">
      <c r="A1971" s="442">
        <v>40740</v>
      </c>
      <c r="B1971" s="443">
        <v>1.4148799999999999</v>
      </c>
    </row>
    <row r="1972" spans="1:2" x14ac:dyDescent="0.25">
      <c r="A1972" s="442">
        <v>40739</v>
      </c>
      <c r="B1972" s="443">
        <v>1.41981</v>
      </c>
    </row>
    <row r="1973" spans="1:2" x14ac:dyDescent="0.25">
      <c r="A1973" s="442">
        <v>40738</v>
      </c>
      <c r="B1973" s="443">
        <v>1.40584</v>
      </c>
    </row>
    <row r="1974" spans="1:2" x14ac:dyDescent="0.25">
      <c r="A1974" s="442">
        <v>40737</v>
      </c>
      <c r="B1974" s="443">
        <v>1.39778</v>
      </c>
    </row>
    <row r="1975" spans="1:2" x14ac:dyDescent="0.25">
      <c r="A1975" s="442">
        <v>40736</v>
      </c>
      <c r="B1975" s="443">
        <v>1.41229</v>
      </c>
    </row>
    <row r="1976" spans="1:2" x14ac:dyDescent="0.25">
      <c r="A1976" s="442">
        <v>40735</v>
      </c>
      <c r="B1976" s="443">
        <v>1.4249799999999999</v>
      </c>
    </row>
    <row r="1977" spans="1:2" x14ac:dyDescent="0.25">
      <c r="A1977" s="442">
        <v>40734</v>
      </c>
      <c r="B1977" s="443">
        <v>1.42527</v>
      </c>
    </row>
    <row r="1978" spans="1:2" x14ac:dyDescent="0.25">
      <c r="A1978" s="442">
        <v>40733</v>
      </c>
      <c r="B1978" s="443">
        <v>1.4305600000000001</v>
      </c>
    </row>
    <row r="1979" spans="1:2" x14ac:dyDescent="0.25">
      <c r="A1979" s="442">
        <v>40732</v>
      </c>
      <c r="B1979" s="443">
        <v>1.43224</v>
      </c>
    </row>
    <row r="1980" spans="1:2" x14ac:dyDescent="0.25">
      <c r="A1980" s="442">
        <v>40731</v>
      </c>
      <c r="B1980" s="443">
        <v>1.43767</v>
      </c>
    </row>
    <row r="1981" spans="1:2" x14ac:dyDescent="0.25">
      <c r="A1981" s="442">
        <v>40730</v>
      </c>
      <c r="B1981" s="443">
        <v>1.4480500000000001</v>
      </c>
    </row>
    <row r="1982" spans="1:2" x14ac:dyDescent="0.25">
      <c r="A1982" s="442">
        <v>40729</v>
      </c>
      <c r="B1982" s="443">
        <v>1.45336</v>
      </c>
    </row>
    <row r="1983" spans="1:2" x14ac:dyDescent="0.25">
      <c r="A1983" s="442">
        <v>40728</v>
      </c>
      <c r="B1983" s="443">
        <v>1.45208</v>
      </c>
    </row>
    <row r="1984" spans="1:2" x14ac:dyDescent="0.25">
      <c r="A1984" s="442">
        <v>40727</v>
      </c>
      <c r="B1984" s="443">
        <v>1.4520299999999999</v>
      </c>
    </row>
    <row r="1985" spans="1:2" x14ac:dyDescent="0.25">
      <c r="A1985" s="442">
        <v>40726</v>
      </c>
      <c r="B1985" s="443">
        <v>1.4502200000000001</v>
      </c>
    </row>
    <row r="1986" spans="1:2" x14ac:dyDescent="0.25">
      <c r="A1986" s="442">
        <v>40725</v>
      </c>
      <c r="B1986" s="443">
        <v>1.44869</v>
      </c>
    </row>
    <row r="1987" spans="1:2" x14ac:dyDescent="0.25">
      <c r="A1987" s="442">
        <v>40724</v>
      </c>
      <c r="B1987" s="443">
        <v>1.43896</v>
      </c>
    </row>
    <row r="1988" spans="1:2" x14ac:dyDescent="0.25">
      <c r="A1988" s="442">
        <v>40723</v>
      </c>
      <c r="B1988" s="443">
        <v>1.4311</v>
      </c>
    </row>
    <row r="1989" spans="1:2" x14ac:dyDescent="0.25">
      <c r="A1989" s="442">
        <v>40722</v>
      </c>
      <c r="B1989" s="443">
        <v>1.4193100000000001</v>
      </c>
    </row>
    <row r="1990" spans="1:2" x14ac:dyDescent="0.25">
      <c r="A1990" s="442">
        <v>40721</v>
      </c>
      <c r="B1990" s="443">
        <v>1.4184099999999999</v>
      </c>
    </row>
    <row r="1991" spans="1:2" x14ac:dyDescent="0.25">
      <c r="A1991" s="442">
        <v>40720</v>
      </c>
      <c r="B1991" s="443">
        <v>1.41828</v>
      </c>
    </row>
    <row r="1992" spans="1:2" x14ac:dyDescent="0.25">
      <c r="A1992" s="442">
        <v>40719</v>
      </c>
      <c r="B1992" s="443">
        <v>1.42279</v>
      </c>
    </row>
    <row r="1993" spans="1:2" x14ac:dyDescent="0.25">
      <c r="A1993" s="442">
        <v>40718</v>
      </c>
      <c r="B1993" s="443">
        <v>1.4252800000000001</v>
      </c>
    </row>
    <row r="1994" spans="1:2" x14ac:dyDescent="0.25">
      <c r="A1994" s="442">
        <v>40717</v>
      </c>
      <c r="B1994" s="443">
        <v>1.4386399999999999</v>
      </c>
    </row>
    <row r="1995" spans="1:2" x14ac:dyDescent="0.25">
      <c r="A1995" s="442">
        <v>40716</v>
      </c>
      <c r="B1995" s="443">
        <v>1.43594</v>
      </c>
    </row>
    <row r="1996" spans="1:2" x14ac:dyDescent="0.25">
      <c r="A1996" s="442">
        <v>40715</v>
      </c>
      <c r="B1996" s="443">
        <v>1.4267099999999999</v>
      </c>
    </row>
    <row r="1997" spans="1:2" x14ac:dyDescent="0.25">
      <c r="A1997" s="442">
        <v>40714</v>
      </c>
      <c r="B1997" s="443">
        <v>1.43001</v>
      </c>
    </row>
    <row r="1998" spans="1:2" x14ac:dyDescent="0.25">
      <c r="A1998" s="442">
        <v>40713</v>
      </c>
      <c r="B1998" s="443">
        <v>1.4302900000000001</v>
      </c>
    </row>
    <row r="1999" spans="1:2" x14ac:dyDescent="0.25">
      <c r="A1999" s="442">
        <v>40712</v>
      </c>
      <c r="B1999" s="443">
        <v>1.42317</v>
      </c>
    </row>
    <row r="2000" spans="1:2" x14ac:dyDescent="0.25">
      <c r="A2000" s="442">
        <v>40711</v>
      </c>
      <c r="B2000" s="443">
        <v>1.4152400000000001</v>
      </c>
    </row>
    <row r="2001" spans="1:2" x14ac:dyDescent="0.25">
      <c r="A2001" s="442">
        <v>40710</v>
      </c>
      <c r="B2001" s="443">
        <v>1.43293</v>
      </c>
    </row>
    <row r="2002" spans="1:2" x14ac:dyDescent="0.25">
      <c r="A2002" s="442">
        <v>40709</v>
      </c>
      <c r="B2002" s="443">
        <v>1.44397</v>
      </c>
    </row>
    <row r="2003" spans="1:2" x14ac:dyDescent="0.25">
      <c r="A2003" s="442">
        <v>40708</v>
      </c>
      <c r="B2003" s="443">
        <v>1.4360900000000001</v>
      </c>
    </row>
    <row r="2004" spans="1:2" x14ac:dyDescent="0.25">
      <c r="A2004" s="442">
        <v>40707</v>
      </c>
      <c r="B2004" s="443">
        <v>1.43401</v>
      </c>
    </row>
    <row r="2005" spans="1:2" x14ac:dyDescent="0.25">
      <c r="A2005" s="442">
        <v>40706</v>
      </c>
      <c r="B2005" s="443">
        <v>1.4341999999999999</v>
      </c>
    </row>
    <row r="2006" spans="1:2" x14ac:dyDescent="0.25">
      <c r="A2006" s="442">
        <v>40705</v>
      </c>
      <c r="B2006" s="443">
        <v>1.44537</v>
      </c>
    </row>
    <row r="2007" spans="1:2" x14ac:dyDescent="0.25">
      <c r="A2007" s="442">
        <v>40704</v>
      </c>
      <c r="B2007" s="443">
        <v>1.4578100000000001</v>
      </c>
    </row>
    <row r="2008" spans="1:2" x14ac:dyDescent="0.25">
      <c r="A2008" s="442">
        <v>40703</v>
      </c>
      <c r="B2008" s="443">
        <v>1.46384</v>
      </c>
    </row>
    <row r="2009" spans="1:2" x14ac:dyDescent="0.25">
      <c r="A2009" s="442">
        <v>40702</v>
      </c>
      <c r="B2009" s="443">
        <v>1.46376</v>
      </c>
    </row>
    <row r="2010" spans="1:2" x14ac:dyDescent="0.25">
      <c r="A2010" s="442">
        <v>40701</v>
      </c>
      <c r="B2010" s="443">
        <v>1.46201</v>
      </c>
    </row>
    <row r="2011" spans="1:2" x14ac:dyDescent="0.25">
      <c r="A2011" s="442">
        <v>40700</v>
      </c>
      <c r="B2011" s="443">
        <v>1.4628699999999999</v>
      </c>
    </row>
    <row r="2012" spans="1:2" x14ac:dyDescent="0.25">
      <c r="A2012" s="442">
        <v>40699</v>
      </c>
      <c r="B2012" s="443">
        <v>1.4630300000000001</v>
      </c>
    </row>
    <row r="2013" spans="1:2" x14ac:dyDescent="0.25">
      <c r="A2013" s="442">
        <v>40698</v>
      </c>
      <c r="B2013" s="443">
        <v>1.45241</v>
      </c>
    </row>
    <row r="2014" spans="1:2" x14ac:dyDescent="0.25">
      <c r="A2014" s="442">
        <v>40697</v>
      </c>
      <c r="B2014" s="443">
        <v>1.4408000000000001</v>
      </c>
    </row>
    <row r="2015" spans="1:2" x14ac:dyDescent="0.25">
      <c r="A2015" s="442">
        <v>40696</v>
      </c>
      <c r="B2015" s="443">
        <v>1.4408700000000001</v>
      </c>
    </row>
    <row r="2016" spans="1:2" x14ac:dyDescent="0.25">
      <c r="A2016" s="442">
        <v>40695</v>
      </c>
      <c r="B2016" s="443">
        <v>1.4377</v>
      </c>
    </row>
    <row r="2017" spans="1:2" x14ac:dyDescent="0.25">
      <c r="A2017" s="442">
        <v>40694</v>
      </c>
      <c r="B2017" s="443">
        <v>1.42824</v>
      </c>
    </row>
    <row r="2018" spans="1:2" x14ac:dyDescent="0.25">
      <c r="A2018" s="442">
        <v>40693</v>
      </c>
      <c r="B2018" s="443">
        <v>1.4313400000000001</v>
      </c>
    </row>
    <row r="2019" spans="1:2" x14ac:dyDescent="0.25">
      <c r="A2019" s="442">
        <v>40692</v>
      </c>
      <c r="B2019" s="443">
        <v>1.43126</v>
      </c>
    </row>
    <row r="2020" spans="1:2" x14ac:dyDescent="0.25">
      <c r="A2020" s="442">
        <v>40691</v>
      </c>
      <c r="B2020" s="443">
        <v>1.4228499999999999</v>
      </c>
    </row>
    <row r="2021" spans="1:2" x14ac:dyDescent="0.25">
      <c r="A2021" s="442">
        <v>40690</v>
      </c>
      <c r="B2021" s="443">
        <v>1.41404</v>
      </c>
    </row>
    <row r="2022" spans="1:2" x14ac:dyDescent="0.25">
      <c r="A2022" s="442">
        <v>40689</v>
      </c>
      <c r="B2022" s="443">
        <v>1.4068799999999999</v>
      </c>
    </row>
    <row r="2023" spans="1:2" x14ac:dyDescent="0.25">
      <c r="A2023" s="442">
        <v>40688</v>
      </c>
      <c r="B2023" s="443">
        <v>1.4076299999999999</v>
      </c>
    </row>
    <row r="2024" spans="1:2" x14ac:dyDescent="0.25">
      <c r="A2024" s="442">
        <v>40687</v>
      </c>
      <c r="B2024" s="443">
        <v>1.4054</v>
      </c>
    </row>
    <row r="2025" spans="1:2" x14ac:dyDescent="0.25">
      <c r="A2025" s="442">
        <v>40686</v>
      </c>
      <c r="B2025" s="443">
        <v>1.4148799999999999</v>
      </c>
    </row>
    <row r="2026" spans="1:2" x14ac:dyDescent="0.25">
      <c r="A2026" s="442">
        <v>40685</v>
      </c>
      <c r="B2026" s="443">
        <v>1.4151400000000001</v>
      </c>
    </row>
    <row r="2027" spans="1:2" x14ac:dyDescent="0.25">
      <c r="A2027" s="442">
        <v>40684</v>
      </c>
      <c r="B2027" s="443">
        <v>1.42642</v>
      </c>
    </row>
    <row r="2028" spans="1:2" x14ac:dyDescent="0.25">
      <c r="A2028" s="442">
        <v>40683</v>
      </c>
      <c r="B2028" s="443">
        <v>1.42719</v>
      </c>
    </row>
    <row r="2029" spans="1:2" x14ac:dyDescent="0.25">
      <c r="A2029" s="442">
        <v>40682</v>
      </c>
      <c r="B2029" s="443">
        <v>1.4251199999999999</v>
      </c>
    </row>
    <row r="2030" spans="1:2" x14ac:dyDescent="0.25">
      <c r="A2030" s="442">
        <v>40681</v>
      </c>
      <c r="B2030" s="443">
        <v>1.4172899999999999</v>
      </c>
    </row>
    <row r="2031" spans="1:2" x14ac:dyDescent="0.25">
      <c r="A2031" s="442">
        <v>40680</v>
      </c>
      <c r="B2031" s="443">
        <v>1.41326</v>
      </c>
    </row>
    <row r="2032" spans="1:2" x14ac:dyDescent="0.25">
      <c r="A2032" s="442">
        <v>40679</v>
      </c>
      <c r="B2032" s="443">
        <v>1.4110400000000001</v>
      </c>
    </row>
    <row r="2033" spans="1:2" x14ac:dyDescent="0.25">
      <c r="A2033" s="442">
        <v>40678</v>
      </c>
      <c r="B2033" s="443">
        <v>1.41134</v>
      </c>
    </row>
    <row r="2034" spans="1:2" x14ac:dyDescent="0.25">
      <c r="A2034" s="442">
        <v>40677</v>
      </c>
      <c r="B2034" s="443">
        <v>1.4214800000000001</v>
      </c>
    </row>
    <row r="2035" spans="1:2" x14ac:dyDescent="0.25">
      <c r="A2035" s="442">
        <v>40676</v>
      </c>
      <c r="B2035" s="443">
        <v>1.42086</v>
      </c>
    </row>
    <row r="2036" spans="1:2" x14ac:dyDescent="0.25">
      <c r="A2036" s="442">
        <v>40675</v>
      </c>
      <c r="B2036" s="443">
        <v>1.43438</v>
      </c>
    </row>
    <row r="2037" spans="1:2" x14ac:dyDescent="0.25">
      <c r="A2037" s="442">
        <v>40674</v>
      </c>
      <c r="B2037" s="443">
        <v>1.4351100000000001</v>
      </c>
    </row>
    <row r="2038" spans="1:2" x14ac:dyDescent="0.25">
      <c r="A2038" s="442">
        <v>40673</v>
      </c>
      <c r="B2038" s="443">
        <v>1.4366699999999999</v>
      </c>
    </row>
    <row r="2039" spans="1:2" x14ac:dyDescent="0.25">
      <c r="A2039" s="442">
        <v>40672</v>
      </c>
      <c r="B2039" s="443">
        <v>1.43147</v>
      </c>
    </row>
    <row r="2040" spans="1:2" x14ac:dyDescent="0.25">
      <c r="A2040" s="442">
        <v>40671</v>
      </c>
      <c r="B2040" s="443">
        <v>1.4309000000000001</v>
      </c>
    </row>
    <row r="2041" spans="1:2" x14ac:dyDescent="0.25">
      <c r="A2041" s="442">
        <v>40670</v>
      </c>
      <c r="B2041" s="443">
        <v>1.4504900000000001</v>
      </c>
    </row>
    <row r="2042" spans="1:2" x14ac:dyDescent="0.25">
      <c r="A2042" s="442">
        <v>40669</v>
      </c>
      <c r="B2042" s="443">
        <v>1.4759</v>
      </c>
    </row>
    <row r="2043" spans="1:2" x14ac:dyDescent="0.25">
      <c r="A2043" s="442">
        <v>40668</v>
      </c>
      <c r="B2043" s="443">
        <v>1.4842200000000001</v>
      </c>
    </row>
    <row r="2044" spans="1:2" x14ac:dyDescent="0.25">
      <c r="A2044" s="442">
        <v>40667</v>
      </c>
      <c r="B2044" s="443">
        <v>1.48133</v>
      </c>
    </row>
    <row r="2045" spans="1:2" x14ac:dyDescent="0.25">
      <c r="A2045" s="442">
        <v>40666</v>
      </c>
      <c r="B2045" s="443">
        <v>1.4829000000000001</v>
      </c>
    </row>
    <row r="2046" spans="1:2" x14ac:dyDescent="0.25">
      <c r="A2046" s="442">
        <v>40665</v>
      </c>
      <c r="B2046" s="443">
        <v>1.48027</v>
      </c>
    </row>
    <row r="2047" spans="1:2" x14ac:dyDescent="0.25">
      <c r="A2047" s="442">
        <v>40664</v>
      </c>
      <c r="B2047" s="443">
        <v>1.4802</v>
      </c>
    </row>
    <row r="2048" spans="1:2" x14ac:dyDescent="0.25">
      <c r="A2048" s="442">
        <v>40663</v>
      </c>
      <c r="B2048" s="443">
        <v>1.4837899999999999</v>
      </c>
    </row>
    <row r="2049" spans="1:2" x14ac:dyDescent="0.25">
      <c r="A2049" s="442">
        <v>40662</v>
      </c>
      <c r="B2049" s="443">
        <v>1.48217</v>
      </c>
    </row>
    <row r="2050" spans="1:2" x14ac:dyDescent="0.25">
      <c r="A2050" s="442">
        <v>40661</v>
      </c>
      <c r="B2050" s="443">
        <v>1.46848</v>
      </c>
    </row>
    <row r="2051" spans="1:2" x14ac:dyDescent="0.25">
      <c r="A2051" s="442">
        <v>40660</v>
      </c>
      <c r="B2051" s="443">
        <v>1.4589799999999999</v>
      </c>
    </row>
    <row r="2052" spans="1:2" x14ac:dyDescent="0.25">
      <c r="A2052" s="442">
        <v>40659</v>
      </c>
      <c r="B2052" s="443">
        <v>1.4575199999999999</v>
      </c>
    </row>
    <row r="2053" spans="1:2" x14ac:dyDescent="0.25">
      <c r="A2053" s="442">
        <v>40658</v>
      </c>
      <c r="B2053" s="443">
        <v>1.4556800000000001</v>
      </c>
    </row>
    <row r="2054" spans="1:2" x14ac:dyDescent="0.25">
      <c r="A2054" s="442">
        <v>40657</v>
      </c>
      <c r="B2054" s="443">
        <v>1.4557</v>
      </c>
    </row>
    <row r="2055" spans="1:2" x14ac:dyDescent="0.25">
      <c r="A2055" s="442">
        <v>40656</v>
      </c>
      <c r="B2055" s="443">
        <v>1.4556899999999999</v>
      </c>
    </row>
    <row r="2056" spans="1:2" x14ac:dyDescent="0.25">
      <c r="A2056" s="442">
        <v>40655</v>
      </c>
      <c r="B2056" s="443">
        <v>1.45736</v>
      </c>
    </row>
    <row r="2057" spans="1:2" x14ac:dyDescent="0.25">
      <c r="A2057" s="442">
        <v>40654</v>
      </c>
      <c r="B2057" s="443">
        <v>1.44469</v>
      </c>
    </row>
    <row r="2058" spans="1:2" x14ac:dyDescent="0.25">
      <c r="A2058" s="442">
        <v>40653</v>
      </c>
      <c r="B2058" s="443">
        <v>1.4269700000000001</v>
      </c>
    </row>
    <row r="2059" spans="1:2" x14ac:dyDescent="0.25">
      <c r="A2059" s="442">
        <v>40652</v>
      </c>
      <c r="B2059" s="443">
        <v>1.4320299999999999</v>
      </c>
    </row>
    <row r="2060" spans="1:2" x14ac:dyDescent="0.25">
      <c r="A2060" s="442">
        <v>40651</v>
      </c>
      <c r="B2060" s="443">
        <v>1.44241</v>
      </c>
    </row>
    <row r="2061" spans="1:2" x14ac:dyDescent="0.25">
      <c r="A2061" s="442">
        <v>40650</v>
      </c>
      <c r="B2061" s="443">
        <v>1.4425300000000001</v>
      </c>
    </row>
    <row r="2062" spans="1:2" x14ac:dyDescent="0.25">
      <c r="A2062" s="442">
        <v>40649</v>
      </c>
      <c r="B2062" s="443">
        <v>1.4458</v>
      </c>
    </row>
    <row r="2063" spans="1:2" x14ac:dyDescent="0.25">
      <c r="A2063" s="442">
        <v>40648</v>
      </c>
      <c r="B2063" s="443">
        <v>1.44556</v>
      </c>
    </row>
    <row r="2064" spans="1:2" x14ac:dyDescent="0.25">
      <c r="A2064" s="442">
        <v>40647</v>
      </c>
      <c r="B2064" s="443">
        <v>1.4477599999999999</v>
      </c>
    </row>
    <row r="2065" spans="1:2" x14ac:dyDescent="0.25">
      <c r="A2065" s="442">
        <v>40646</v>
      </c>
      <c r="B2065" s="443">
        <v>1.44452</v>
      </c>
    </row>
    <row r="2066" spans="1:2" x14ac:dyDescent="0.25">
      <c r="A2066" s="442">
        <v>40645</v>
      </c>
      <c r="B2066" s="443">
        <v>1.4451099999999999</v>
      </c>
    </row>
    <row r="2067" spans="1:2" x14ac:dyDescent="0.25">
      <c r="A2067" s="442">
        <v>40644</v>
      </c>
      <c r="B2067" s="443">
        <v>1.44625</v>
      </c>
    </row>
    <row r="2068" spans="1:2" x14ac:dyDescent="0.25">
      <c r="A2068" s="442">
        <v>40643</v>
      </c>
      <c r="B2068" s="443">
        <v>1.4470499999999999</v>
      </c>
    </row>
    <row r="2069" spans="1:2" x14ac:dyDescent="0.25">
      <c r="A2069" s="442">
        <v>40642</v>
      </c>
      <c r="B2069" s="443">
        <v>1.4391499999999999</v>
      </c>
    </row>
    <row r="2070" spans="1:2" x14ac:dyDescent="0.25">
      <c r="A2070" s="442">
        <v>40641</v>
      </c>
      <c r="B2070" s="443">
        <v>1.4298999999999999</v>
      </c>
    </row>
    <row r="2071" spans="1:2" x14ac:dyDescent="0.25">
      <c r="A2071" s="442">
        <v>40640</v>
      </c>
      <c r="B2071" s="443">
        <v>1.4284300000000001</v>
      </c>
    </row>
    <row r="2072" spans="1:2" x14ac:dyDescent="0.25">
      <c r="A2072" s="442">
        <v>40639</v>
      </c>
      <c r="B2072" s="443">
        <v>1.42001</v>
      </c>
    </row>
    <row r="2073" spans="1:2" x14ac:dyDescent="0.25">
      <c r="A2073" s="442">
        <v>40638</v>
      </c>
      <c r="B2073" s="443">
        <v>1.4223600000000001</v>
      </c>
    </row>
    <row r="2074" spans="1:2" x14ac:dyDescent="0.25">
      <c r="A2074" s="442">
        <v>40637</v>
      </c>
      <c r="B2074" s="443">
        <v>1.4232100000000001</v>
      </c>
    </row>
    <row r="2075" spans="1:2" x14ac:dyDescent="0.25">
      <c r="A2075" s="442">
        <v>40636</v>
      </c>
      <c r="B2075" s="443">
        <v>1.42323</v>
      </c>
    </row>
    <row r="2076" spans="1:2" x14ac:dyDescent="0.25">
      <c r="A2076" s="442">
        <v>40635</v>
      </c>
      <c r="B2076" s="443">
        <v>1.41683</v>
      </c>
    </row>
    <row r="2077" spans="1:2" x14ac:dyDescent="0.25">
      <c r="A2077" s="442">
        <v>40634</v>
      </c>
      <c r="B2077" s="443">
        <v>1.4169400000000001</v>
      </c>
    </row>
    <row r="2078" spans="1:2" x14ac:dyDescent="0.25">
      <c r="A2078" s="442">
        <v>40633</v>
      </c>
      <c r="B2078" s="443">
        <v>1.4097900000000001</v>
      </c>
    </row>
    <row r="2079" spans="1:2" x14ac:dyDescent="0.25">
      <c r="A2079" s="442">
        <v>40632</v>
      </c>
      <c r="B2079" s="443">
        <v>1.4090400000000001</v>
      </c>
    </row>
    <row r="2080" spans="1:2" x14ac:dyDescent="0.25">
      <c r="A2080" s="442">
        <v>40631</v>
      </c>
      <c r="B2080" s="443">
        <v>1.4064099999999999</v>
      </c>
    </row>
    <row r="2081" spans="1:2" x14ac:dyDescent="0.25">
      <c r="A2081" s="442">
        <v>40630</v>
      </c>
      <c r="B2081" s="443">
        <v>1.4076200000000001</v>
      </c>
    </row>
    <row r="2082" spans="1:2" x14ac:dyDescent="0.25">
      <c r="A2082" s="442">
        <v>40629</v>
      </c>
      <c r="B2082" s="443">
        <v>1.40825</v>
      </c>
    </row>
    <row r="2083" spans="1:2" x14ac:dyDescent="0.25">
      <c r="A2083" s="442">
        <v>40628</v>
      </c>
      <c r="B2083" s="443">
        <v>1.41449</v>
      </c>
    </row>
    <row r="2084" spans="1:2" x14ac:dyDescent="0.25">
      <c r="A2084" s="442">
        <v>40627</v>
      </c>
      <c r="B2084" s="443">
        <v>1.41222</v>
      </c>
    </row>
    <row r="2085" spans="1:2" x14ac:dyDescent="0.25">
      <c r="A2085" s="442">
        <v>40626</v>
      </c>
      <c r="B2085" s="443">
        <v>1.4157999999999999</v>
      </c>
    </row>
    <row r="2086" spans="1:2" x14ac:dyDescent="0.25">
      <c r="A2086" s="442">
        <v>40625</v>
      </c>
      <c r="B2086" s="443">
        <v>1.42178</v>
      </c>
    </row>
    <row r="2087" spans="1:2" x14ac:dyDescent="0.25">
      <c r="A2087" s="442">
        <v>40624</v>
      </c>
      <c r="B2087" s="443">
        <v>1.4181299999999999</v>
      </c>
    </row>
    <row r="2088" spans="1:2" x14ac:dyDescent="0.25">
      <c r="A2088" s="442">
        <v>40623</v>
      </c>
      <c r="B2088" s="443">
        <v>1.41778</v>
      </c>
    </row>
    <row r="2089" spans="1:2" x14ac:dyDescent="0.25">
      <c r="A2089" s="442">
        <v>40622</v>
      </c>
      <c r="B2089" s="443">
        <v>1.4176899999999999</v>
      </c>
    </row>
    <row r="2090" spans="1:2" x14ac:dyDescent="0.25">
      <c r="A2090" s="442">
        <v>40621</v>
      </c>
      <c r="B2090" s="443">
        <v>1.4091499999999999</v>
      </c>
    </row>
    <row r="2091" spans="1:2" x14ac:dyDescent="0.25">
      <c r="A2091" s="442">
        <v>40620</v>
      </c>
      <c r="B2091" s="443">
        <v>1.3967799999999999</v>
      </c>
    </row>
    <row r="2092" spans="1:2" x14ac:dyDescent="0.25">
      <c r="A2092" s="442">
        <v>40619</v>
      </c>
      <c r="B2092" s="443">
        <v>1.3951</v>
      </c>
    </row>
    <row r="2093" spans="1:2" x14ac:dyDescent="0.25">
      <c r="A2093" s="442">
        <v>40618</v>
      </c>
      <c r="B2093" s="443">
        <v>1.39472</v>
      </c>
    </row>
    <row r="2094" spans="1:2" x14ac:dyDescent="0.25">
      <c r="A2094" s="442">
        <v>40617</v>
      </c>
      <c r="B2094" s="443">
        <v>1.3953100000000001</v>
      </c>
    </row>
    <row r="2095" spans="1:2" x14ac:dyDescent="0.25">
      <c r="A2095" s="442">
        <v>40616</v>
      </c>
      <c r="B2095" s="443">
        <v>1.3906400000000001</v>
      </c>
    </row>
    <row r="2096" spans="1:2" x14ac:dyDescent="0.25">
      <c r="A2096" s="442">
        <v>40615</v>
      </c>
      <c r="B2096" s="443">
        <v>1.38981</v>
      </c>
    </row>
    <row r="2097" spans="1:2" x14ac:dyDescent="0.25">
      <c r="A2097" s="442">
        <v>40614</v>
      </c>
      <c r="B2097" s="443">
        <v>1.3819900000000001</v>
      </c>
    </row>
    <row r="2098" spans="1:2" x14ac:dyDescent="0.25">
      <c r="A2098" s="442">
        <v>40613</v>
      </c>
      <c r="B2098" s="443">
        <v>1.38504</v>
      </c>
    </row>
    <row r="2099" spans="1:2" x14ac:dyDescent="0.25">
      <c r="A2099" s="442">
        <v>40612</v>
      </c>
      <c r="B2099" s="443">
        <v>1.38981</v>
      </c>
    </row>
    <row r="2100" spans="1:2" x14ac:dyDescent="0.25">
      <c r="A2100" s="442">
        <v>40611</v>
      </c>
      <c r="B2100" s="443">
        <v>1.3937999999999999</v>
      </c>
    </row>
    <row r="2101" spans="1:2" x14ac:dyDescent="0.25">
      <c r="A2101" s="442">
        <v>40610</v>
      </c>
      <c r="B2101" s="443">
        <v>1.3988799999999999</v>
      </c>
    </row>
    <row r="2102" spans="1:2" x14ac:dyDescent="0.25">
      <c r="A2102" s="442">
        <v>40609</v>
      </c>
      <c r="B2102" s="443">
        <v>1.3983000000000001</v>
      </c>
    </row>
    <row r="2103" spans="1:2" x14ac:dyDescent="0.25">
      <c r="A2103" s="442">
        <v>40608</v>
      </c>
      <c r="B2103" s="443">
        <v>1.3983699999999999</v>
      </c>
    </row>
    <row r="2104" spans="1:2" x14ac:dyDescent="0.25">
      <c r="A2104" s="442">
        <v>40607</v>
      </c>
      <c r="B2104" s="443">
        <v>1.3966799999999999</v>
      </c>
    </row>
    <row r="2105" spans="1:2" x14ac:dyDescent="0.25">
      <c r="A2105" s="442">
        <v>40606</v>
      </c>
      <c r="B2105" s="443">
        <v>1.38863</v>
      </c>
    </row>
    <row r="2106" spans="1:2" x14ac:dyDescent="0.25">
      <c r="A2106" s="442">
        <v>40605</v>
      </c>
      <c r="B2106" s="443">
        <v>1.3805099999999999</v>
      </c>
    </row>
    <row r="2107" spans="1:2" x14ac:dyDescent="0.25">
      <c r="A2107" s="442">
        <v>40604</v>
      </c>
      <c r="B2107" s="443">
        <v>1.38134</v>
      </c>
    </row>
    <row r="2108" spans="1:2" x14ac:dyDescent="0.25">
      <c r="A2108" s="442">
        <v>40603</v>
      </c>
      <c r="B2108" s="443">
        <v>1.3783799999999999</v>
      </c>
    </row>
    <row r="2109" spans="1:2" x14ac:dyDescent="0.25">
      <c r="A2109" s="442">
        <v>40602</v>
      </c>
      <c r="B2109" s="443">
        <v>1.37483</v>
      </c>
    </row>
    <row r="2110" spans="1:2" x14ac:dyDescent="0.25">
      <c r="A2110" s="442">
        <v>40601</v>
      </c>
      <c r="B2110" s="443">
        <v>1.3748199999999999</v>
      </c>
    </row>
    <row r="2111" spans="1:2" x14ac:dyDescent="0.25">
      <c r="A2111" s="442">
        <v>40600</v>
      </c>
      <c r="B2111" s="443">
        <v>1.37913</v>
      </c>
    </row>
    <row r="2112" spans="1:2" x14ac:dyDescent="0.25">
      <c r="A2112" s="442">
        <v>40599</v>
      </c>
      <c r="B2112" s="443">
        <v>1.37723</v>
      </c>
    </row>
    <row r="2113" spans="1:2" x14ac:dyDescent="0.25">
      <c r="A2113" s="442">
        <v>40598</v>
      </c>
      <c r="B2113" s="443">
        <v>1.3713299999999999</v>
      </c>
    </row>
    <row r="2114" spans="1:2" x14ac:dyDescent="0.25">
      <c r="A2114" s="442">
        <v>40597</v>
      </c>
      <c r="B2114" s="443">
        <v>1.3631800000000001</v>
      </c>
    </row>
    <row r="2115" spans="1:2" x14ac:dyDescent="0.25">
      <c r="A2115" s="442">
        <v>40596</v>
      </c>
      <c r="B2115" s="443">
        <v>1.36795</v>
      </c>
    </row>
    <row r="2116" spans="1:2" x14ac:dyDescent="0.25">
      <c r="A2116" s="442">
        <v>40595</v>
      </c>
      <c r="B2116" s="443">
        <v>1.36917</v>
      </c>
    </row>
    <row r="2117" spans="1:2" x14ac:dyDescent="0.25">
      <c r="A2117" s="442">
        <v>40594</v>
      </c>
      <c r="B2117" s="443">
        <v>1.3688100000000001</v>
      </c>
    </row>
    <row r="2118" spans="1:2" x14ac:dyDescent="0.25">
      <c r="A2118" s="442">
        <v>40593</v>
      </c>
      <c r="B2118" s="443">
        <v>1.36161</v>
      </c>
    </row>
    <row r="2119" spans="1:2" x14ac:dyDescent="0.25">
      <c r="A2119" s="442">
        <v>40592</v>
      </c>
      <c r="B2119" s="443">
        <v>1.3577999999999999</v>
      </c>
    </row>
    <row r="2120" spans="1:2" x14ac:dyDescent="0.25">
      <c r="A2120" s="442">
        <v>40591</v>
      </c>
      <c r="B2120" s="443">
        <v>1.35249</v>
      </c>
    </row>
    <row r="2121" spans="1:2" x14ac:dyDescent="0.25">
      <c r="A2121" s="442">
        <v>40590</v>
      </c>
      <c r="B2121" s="443">
        <v>1.3506199999999999</v>
      </c>
    </row>
    <row r="2122" spans="1:2" x14ac:dyDescent="0.25">
      <c r="A2122" s="442">
        <v>40589</v>
      </c>
      <c r="B2122" s="443">
        <v>1.34982</v>
      </c>
    </row>
    <row r="2123" spans="1:2" x14ac:dyDescent="0.25">
      <c r="A2123" s="442">
        <v>40588</v>
      </c>
      <c r="B2123" s="443">
        <v>1.35433</v>
      </c>
    </row>
    <row r="2124" spans="1:2" x14ac:dyDescent="0.25">
      <c r="A2124" s="442">
        <v>40587</v>
      </c>
      <c r="B2124" s="443">
        <v>1.3546199999999999</v>
      </c>
    </row>
    <row r="2125" spans="1:2" x14ac:dyDescent="0.25">
      <c r="A2125" s="442">
        <v>40586</v>
      </c>
      <c r="B2125" s="443">
        <v>1.3556299999999999</v>
      </c>
    </row>
    <row r="2126" spans="1:2" x14ac:dyDescent="0.25">
      <c r="A2126" s="442">
        <v>40585</v>
      </c>
      <c r="B2126" s="443">
        <v>1.3660699999999999</v>
      </c>
    </row>
    <row r="2127" spans="1:2" x14ac:dyDescent="0.25">
      <c r="A2127" s="442">
        <v>40584</v>
      </c>
      <c r="B2127" s="443">
        <v>1.36591</v>
      </c>
    </row>
    <row r="2128" spans="1:2" x14ac:dyDescent="0.25">
      <c r="A2128" s="442">
        <v>40583</v>
      </c>
      <c r="B2128" s="443">
        <v>1.3623799999999999</v>
      </c>
    </row>
    <row r="2129" spans="1:2" x14ac:dyDescent="0.25">
      <c r="A2129" s="442">
        <v>40582</v>
      </c>
      <c r="B2129" s="443">
        <v>1.3577300000000001</v>
      </c>
    </row>
    <row r="2130" spans="1:2" x14ac:dyDescent="0.25">
      <c r="A2130" s="442">
        <v>40581</v>
      </c>
      <c r="B2130" s="443">
        <v>1.3573299999999999</v>
      </c>
    </row>
    <row r="2131" spans="1:2" x14ac:dyDescent="0.25">
      <c r="A2131" s="442">
        <v>40580</v>
      </c>
      <c r="B2131" s="443">
        <v>1.35761</v>
      </c>
    </row>
    <row r="2132" spans="1:2" x14ac:dyDescent="0.25">
      <c r="A2132" s="442">
        <v>40579</v>
      </c>
      <c r="B2132" s="443">
        <v>1.3613999999999999</v>
      </c>
    </row>
    <row r="2133" spans="1:2" x14ac:dyDescent="0.25">
      <c r="A2133" s="442">
        <v>40578</v>
      </c>
      <c r="B2133" s="443">
        <v>1.3747400000000001</v>
      </c>
    </row>
    <row r="2134" spans="1:2" x14ac:dyDescent="0.25">
      <c r="A2134" s="442">
        <v>40577</v>
      </c>
      <c r="B2134" s="443">
        <v>1.3820300000000001</v>
      </c>
    </row>
    <row r="2135" spans="1:2" x14ac:dyDescent="0.25">
      <c r="A2135" s="442">
        <v>40576</v>
      </c>
      <c r="B2135" s="443">
        <v>1.37466</v>
      </c>
    </row>
    <row r="2136" spans="1:2" x14ac:dyDescent="0.25">
      <c r="A2136" s="442">
        <v>40575</v>
      </c>
      <c r="B2136" s="443">
        <v>1.3641700000000001</v>
      </c>
    </row>
    <row r="2137" spans="1:2" x14ac:dyDescent="0.25">
      <c r="A2137" s="442">
        <v>40574</v>
      </c>
      <c r="B2137" s="443">
        <v>1.3603400000000001</v>
      </c>
    </row>
    <row r="2138" spans="1:2" x14ac:dyDescent="0.25">
      <c r="A2138" s="442">
        <v>40573</v>
      </c>
      <c r="B2138" s="443">
        <v>1.3606199999999999</v>
      </c>
    </row>
    <row r="2139" spans="1:2" x14ac:dyDescent="0.25">
      <c r="A2139" s="442">
        <v>40572</v>
      </c>
      <c r="B2139" s="443">
        <v>1.369</v>
      </c>
    </row>
    <row r="2140" spans="1:2" x14ac:dyDescent="0.25">
      <c r="A2140" s="442">
        <v>40571</v>
      </c>
      <c r="B2140" s="443">
        <v>1.3708199999999999</v>
      </c>
    </row>
    <row r="2141" spans="1:2" x14ac:dyDescent="0.25">
      <c r="A2141" s="442">
        <v>40570</v>
      </c>
      <c r="B2141" s="443">
        <v>1.3684700000000001</v>
      </c>
    </row>
    <row r="2142" spans="1:2" x14ac:dyDescent="0.25">
      <c r="A2142" s="442">
        <v>40569</v>
      </c>
      <c r="B2142" s="443">
        <v>1.36415</v>
      </c>
    </row>
    <row r="2143" spans="1:2" x14ac:dyDescent="0.25">
      <c r="A2143" s="442">
        <v>40568</v>
      </c>
      <c r="B2143" s="443">
        <v>1.36069</v>
      </c>
    </row>
    <row r="2144" spans="1:2" x14ac:dyDescent="0.25">
      <c r="A2144" s="442">
        <v>40567</v>
      </c>
      <c r="B2144" s="443">
        <v>1.36104</v>
      </c>
    </row>
    <row r="2145" spans="1:2" x14ac:dyDescent="0.25">
      <c r="A2145" s="442">
        <v>40566</v>
      </c>
      <c r="B2145" s="443">
        <v>1.3612899999999999</v>
      </c>
    </row>
    <row r="2146" spans="1:2" x14ac:dyDescent="0.25">
      <c r="A2146" s="442">
        <v>40565</v>
      </c>
      <c r="B2146" s="443">
        <v>1.3524400000000001</v>
      </c>
    </row>
    <row r="2147" spans="1:2" x14ac:dyDescent="0.25">
      <c r="A2147" s="442">
        <v>40564</v>
      </c>
      <c r="B2147" s="443">
        <v>1.3460000000000001</v>
      </c>
    </row>
    <row r="2148" spans="1:2" x14ac:dyDescent="0.25">
      <c r="A2148" s="442">
        <v>40563</v>
      </c>
      <c r="B2148" s="443">
        <v>1.34545</v>
      </c>
    </row>
    <row r="2149" spans="1:2" x14ac:dyDescent="0.25">
      <c r="A2149" s="442">
        <v>40562</v>
      </c>
      <c r="B2149" s="443">
        <v>1.33477</v>
      </c>
    </row>
    <row r="2150" spans="1:2" x14ac:dyDescent="0.25">
      <c r="A2150" s="442">
        <v>40561</v>
      </c>
      <c r="B2150" s="443">
        <v>1.3316699999999999</v>
      </c>
    </row>
    <row r="2151" spans="1:2" x14ac:dyDescent="0.25">
      <c r="A2151" s="442">
        <v>40560</v>
      </c>
      <c r="B2151" s="443">
        <v>1.33823</v>
      </c>
    </row>
    <row r="2152" spans="1:2" x14ac:dyDescent="0.25">
      <c r="A2152" s="442">
        <v>40559</v>
      </c>
      <c r="B2152" s="443">
        <v>1.33812</v>
      </c>
    </row>
    <row r="2153" spans="1:2" x14ac:dyDescent="0.25">
      <c r="A2153" s="442">
        <v>40558</v>
      </c>
      <c r="B2153" s="443">
        <v>1.3356300000000001</v>
      </c>
    </row>
    <row r="2154" spans="1:2" x14ac:dyDescent="0.25">
      <c r="A2154" s="442">
        <v>40557</v>
      </c>
      <c r="B2154" s="443">
        <v>1.3193699999999999</v>
      </c>
    </row>
    <row r="2155" spans="1:2" x14ac:dyDescent="0.25">
      <c r="A2155" s="442">
        <v>40556</v>
      </c>
      <c r="B2155" s="443">
        <v>1.30199</v>
      </c>
    </row>
    <row r="2156" spans="1:2" x14ac:dyDescent="0.25">
      <c r="A2156" s="442">
        <v>40555</v>
      </c>
      <c r="B2156" s="443">
        <v>1.2948200000000001</v>
      </c>
    </row>
    <row r="2157" spans="1:2" x14ac:dyDescent="0.25">
      <c r="A2157" s="442">
        <v>40554</v>
      </c>
      <c r="B2157" s="443">
        <v>1.2913300000000001</v>
      </c>
    </row>
    <row r="2158" spans="1:2" x14ac:dyDescent="0.25">
      <c r="A2158" s="442">
        <v>40553</v>
      </c>
      <c r="B2158" s="443">
        <v>1.2901</v>
      </c>
    </row>
    <row r="2159" spans="1:2" x14ac:dyDescent="0.25">
      <c r="A2159" s="442">
        <v>40552</v>
      </c>
      <c r="B2159" s="443">
        <v>1.29026</v>
      </c>
    </row>
    <row r="2160" spans="1:2" x14ac:dyDescent="0.25">
      <c r="A2160" s="442">
        <v>40551</v>
      </c>
      <c r="B2160" s="443">
        <v>1.29779</v>
      </c>
    </row>
    <row r="2161" spans="1:2" x14ac:dyDescent="0.25">
      <c r="A2161" s="442">
        <v>40550</v>
      </c>
      <c r="B2161" s="443">
        <v>1.31057</v>
      </c>
    </row>
    <row r="2162" spans="1:2" x14ac:dyDescent="0.25">
      <c r="A2162" s="442">
        <v>40549</v>
      </c>
      <c r="B2162" s="443">
        <v>1.32368</v>
      </c>
    </row>
    <row r="2163" spans="1:2" x14ac:dyDescent="0.25">
      <c r="A2163" s="442">
        <v>40548</v>
      </c>
      <c r="B2163" s="443">
        <v>1.33517</v>
      </c>
    </row>
    <row r="2164" spans="1:2" x14ac:dyDescent="0.25">
      <c r="A2164" s="442">
        <v>40547</v>
      </c>
      <c r="B2164" s="443">
        <v>1.3325100000000001</v>
      </c>
    </row>
    <row r="2165" spans="1:2" x14ac:dyDescent="0.25">
      <c r="A2165" s="442">
        <v>40546</v>
      </c>
      <c r="B2165" s="443">
        <v>1.33717</v>
      </c>
    </row>
    <row r="2166" spans="1:2" x14ac:dyDescent="0.25">
      <c r="A2166" s="442">
        <v>40545</v>
      </c>
      <c r="B2166" s="443">
        <v>1.3376399999999999</v>
      </c>
    </row>
    <row r="2167" spans="1:2" x14ac:dyDescent="0.25">
      <c r="A2167" s="442">
        <v>40544</v>
      </c>
      <c r="B2167" s="443">
        <v>1.3339300000000001</v>
      </c>
    </row>
    <row r="2168" spans="1:2" x14ac:dyDescent="0.25">
      <c r="A2168" s="442">
        <v>40543</v>
      </c>
      <c r="B2168" s="443">
        <v>1.3251500000000001</v>
      </c>
    </row>
    <row r="2169" spans="1:2" x14ac:dyDescent="0.25">
      <c r="A2169" s="442">
        <v>40542</v>
      </c>
      <c r="B2169" s="443">
        <v>1.3140499999999999</v>
      </c>
    </row>
    <row r="2170" spans="1:2" x14ac:dyDescent="0.25">
      <c r="A2170" s="442">
        <v>40541</v>
      </c>
      <c r="B2170" s="443">
        <v>1.3194600000000001</v>
      </c>
    </row>
    <row r="2171" spans="1:2" x14ac:dyDescent="0.25">
      <c r="A2171" s="442">
        <v>40540</v>
      </c>
      <c r="B2171" s="443">
        <v>1.31352</v>
      </c>
    </row>
    <row r="2172" spans="1:2" x14ac:dyDescent="0.25">
      <c r="A2172" s="442">
        <v>40539</v>
      </c>
      <c r="B2172" s="443">
        <v>1.3116399999999999</v>
      </c>
    </row>
    <row r="2173" spans="1:2" x14ac:dyDescent="0.25">
      <c r="A2173" s="442">
        <v>40538</v>
      </c>
      <c r="B2173" s="443">
        <v>1.31172</v>
      </c>
    </row>
    <row r="2174" spans="1:2" x14ac:dyDescent="0.25">
      <c r="A2174" s="442">
        <v>40537</v>
      </c>
      <c r="B2174" s="443">
        <v>1.3119499999999999</v>
      </c>
    </row>
    <row r="2175" spans="1:2" x14ac:dyDescent="0.25">
      <c r="A2175" s="442">
        <v>40536</v>
      </c>
      <c r="B2175" s="443">
        <v>1.3104199999999999</v>
      </c>
    </row>
    <row r="2176" spans="1:2" x14ac:dyDescent="0.25">
      <c r="A2176" s="442">
        <v>40535</v>
      </c>
      <c r="B2176" s="443">
        <v>1.31159</v>
      </c>
    </row>
    <row r="2177" spans="1:2" x14ac:dyDescent="0.25">
      <c r="A2177" s="442">
        <v>40534</v>
      </c>
      <c r="B2177" s="443">
        <v>1.3144499999999999</v>
      </c>
    </row>
    <row r="2178" spans="1:2" x14ac:dyDescent="0.25">
      <c r="A2178" s="442">
        <v>40533</v>
      </c>
      <c r="B2178" s="443">
        <v>1.3148</v>
      </c>
    </row>
    <row r="2179" spans="1:2" x14ac:dyDescent="0.25">
      <c r="A2179" s="442">
        <v>40532</v>
      </c>
      <c r="B2179" s="443">
        <v>1.31819</v>
      </c>
    </row>
    <row r="2180" spans="1:2" x14ac:dyDescent="0.25">
      <c r="A2180" s="442">
        <v>40531</v>
      </c>
      <c r="B2180" s="443">
        <v>1.31836</v>
      </c>
    </row>
    <row r="2181" spans="1:2" x14ac:dyDescent="0.25">
      <c r="A2181" s="442">
        <v>40530</v>
      </c>
      <c r="B2181" s="443">
        <v>1.3249599999999999</v>
      </c>
    </row>
    <row r="2182" spans="1:2" x14ac:dyDescent="0.25">
      <c r="A2182" s="442">
        <v>40529</v>
      </c>
      <c r="B2182" s="443">
        <v>1.32236</v>
      </c>
    </row>
    <row r="2183" spans="1:2" x14ac:dyDescent="0.25">
      <c r="A2183" s="442">
        <v>40528</v>
      </c>
      <c r="B2183" s="443">
        <v>1.33253</v>
      </c>
    </row>
    <row r="2184" spans="1:2" x14ac:dyDescent="0.25">
      <c r="A2184" s="442">
        <v>40527</v>
      </c>
      <c r="B2184" s="443">
        <v>1.3408800000000001</v>
      </c>
    </row>
    <row r="2185" spans="1:2" x14ac:dyDescent="0.25">
      <c r="A2185" s="442">
        <v>40526</v>
      </c>
      <c r="B2185" s="443">
        <v>1.32605</v>
      </c>
    </row>
    <row r="2186" spans="1:2" x14ac:dyDescent="0.25">
      <c r="A2186" s="442">
        <v>40525</v>
      </c>
      <c r="B2186" s="443">
        <v>1.3221499999999999</v>
      </c>
    </row>
    <row r="2187" spans="1:2" x14ac:dyDescent="0.25">
      <c r="A2187" s="442">
        <v>40524</v>
      </c>
      <c r="B2187" s="443">
        <v>1.3221700000000001</v>
      </c>
    </row>
    <row r="2188" spans="1:2" x14ac:dyDescent="0.25">
      <c r="A2188" s="442">
        <v>40523</v>
      </c>
      <c r="B2188" s="443">
        <v>1.3239099999999999</v>
      </c>
    </row>
    <row r="2189" spans="1:2" x14ac:dyDescent="0.25">
      <c r="A2189" s="442">
        <v>40522</v>
      </c>
      <c r="B2189" s="443">
        <v>1.32545</v>
      </c>
    </row>
    <row r="2190" spans="1:2" x14ac:dyDescent="0.25">
      <c r="A2190" s="442">
        <v>40521</v>
      </c>
      <c r="B2190" s="443">
        <v>1.32362</v>
      </c>
    </row>
    <row r="2191" spans="1:2" x14ac:dyDescent="0.25">
      <c r="A2191" s="442">
        <v>40520</v>
      </c>
      <c r="B2191" s="443">
        <v>1.3330900000000001</v>
      </c>
    </row>
    <row r="2192" spans="1:2" x14ac:dyDescent="0.25">
      <c r="A2192" s="442">
        <v>40519</v>
      </c>
      <c r="B2192" s="443">
        <v>1.3327800000000001</v>
      </c>
    </row>
    <row r="2193" spans="1:2" x14ac:dyDescent="0.25">
      <c r="A2193" s="442">
        <v>40518</v>
      </c>
      <c r="B2193" s="443">
        <v>1.34117</v>
      </c>
    </row>
    <row r="2194" spans="1:2" x14ac:dyDescent="0.25">
      <c r="A2194" s="442">
        <v>40517</v>
      </c>
      <c r="B2194" s="443">
        <v>1.3411500000000001</v>
      </c>
    </row>
    <row r="2195" spans="1:2" x14ac:dyDescent="0.25">
      <c r="A2195" s="442">
        <v>40516</v>
      </c>
      <c r="B2195" s="443">
        <v>1.3267100000000001</v>
      </c>
    </row>
    <row r="2196" spans="1:2" x14ac:dyDescent="0.25">
      <c r="A2196" s="442">
        <v>40515</v>
      </c>
      <c r="B2196" s="443">
        <v>1.31532</v>
      </c>
    </row>
    <row r="2197" spans="1:2" x14ac:dyDescent="0.25">
      <c r="A2197" s="442">
        <v>40514</v>
      </c>
      <c r="B2197" s="443">
        <v>1.3055300000000001</v>
      </c>
    </row>
    <row r="2198" spans="1:2" x14ac:dyDescent="0.25">
      <c r="A2198" s="442">
        <v>40513</v>
      </c>
      <c r="B2198" s="443">
        <v>1.30633</v>
      </c>
    </row>
    <row r="2199" spans="1:2" x14ac:dyDescent="0.25">
      <c r="A2199" s="442">
        <v>40512</v>
      </c>
      <c r="B2199" s="443">
        <v>1.3191600000000001</v>
      </c>
    </row>
    <row r="2200" spans="1:2" x14ac:dyDescent="0.25">
      <c r="A2200" s="442">
        <v>40511</v>
      </c>
      <c r="B2200" s="443">
        <v>1.3242799999999999</v>
      </c>
    </row>
    <row r="2201" spans="1:2" x14ac:dyDescent="0.25">
      <c r="A2201" s="442">
        <v>40510</v>
      </c>
      <c r="B2201" s="443">
        <v>1.32368</v>
      </c>
    </row>
    <row r="2202" spans="1:2" x14ac:dyDescent="0.25">
      <c r="A2202" s="442">
        <v>40509</v>
      </c>
      <c r="B2202" s="443">
        <v>1.32795</v>
      </c>
    </row>
    <row r="2203" spans="1:2" x14ac:dyDescent="0.25">
      <c r="A2203" s="442">
        <v>40508</v>
      </c>
      <c r="B2203" s="443">
        <v>1.3336600000000001</v>
      </c>
    </row>
    <row r="2204" spans="1:2" x14ac:dyDescent="0.25">
      <c r="A2204" s="442">
        <v>40507</v>
      </c>
      <c r="B2204" s="443">
        <v>1.337</v>
      </c>
    </row>
    <row r="2205" spans="1:2" x14ac:dyDescent="0.25">
      <c r="A2205" s="442">
        <v>40506</v>
      </c>
      <c r="B2205" s="443">
        <v>1.3526400000000001</v>
      </c>
    </row>
    <row r="2206" spans="1:2" x14ac:dyDescent="0.25">
      <c r="A2206" s="442">
        <v>40505</v>
      </c>
      <c r="B2206" s="443">
        <v>1.3698999999999999</v>
      </c>
    </row>
    <row r="2207" spans="1:2" x14ac:dyDescent="0.25">
      <c r="A2207" s="442">
        <v>40504</v>
      </c>
      <c r="B2207" s="443">
        <v>1.3672599999999999</v>
      </c>
    </row>
    <row r="2208" spans="1:2" x14ac:dyDescent="0.25">
      <c r="A2208" s="442">
        <v>40503</v>
      </c>
      <c r="B2208" s="443">
        <v>1.3667899999999999</v>
      </c>
    </row>
    <row r="2209" spans="1:2" x14ac:dyDescent="0.25">
      <c r="A2209" s="442">
        <v>40502</v>
      </c>
      <c r="B2209" s="443">
        <v>1.36612</v>
      </c>
    </row>
    <row r="2210" spans="1:2" x14ac:dyDescent="0.25">
      <c r="A2210" s="442">
        <v>40501</v>
      </c>
      <c r="B2210" s="443">
        <v>1.35982</v>
      </c>
    </row>
    <row r="2211" spans="1:2" x14ac:dyDescent="0.25">
      <c r="A2211" s="442">
        <v>40500</v>
      </c>
      <c r="B2211" s="443">
        <v>1.3505400000000001</v>
      </c>
    </row>
    <row r="2212" spans="1:2" x14ac:dyDescent="0.25">
      <c r="A2212" s="442">
        <v>40499</v>
      </c>
      <c r="B2212" s="443">
        <v>1.35762</v>
      </c>
    </row>
    <row r="2213" spans="1:2" x14ac:dyDescent="0.25">
      <c r="A2213" s="442">
        <v>40498</v>
      </c>
      <c r="B2213" s="443">
        <v>1.36538</v>
      </c>
    </row>
    <row r="2214" spans="1:2" x14ac:dyDescent="0.25">
      <c r="A2214" s="442">
        <v>40497</v>
      </c>
      <c r="B2214" s="443">
        <v>1.3684799999999999</v>
      </c>
    </row>
    <row r="2215" spans="1:2" x14ac:dyDescent="0.25">
      <c r="A2215" s="442">
        <v>40496</v>
      </c>
      <c r="B2215" s="443">
        <v>1.36856</v>
      </c>
    </row>
    <row r="2216" spans="1:2" x14ac:dyDescent="0.25">
      <c r="A2216" s="442">
        <v>40495</v>
      </c>
      <c r="B2216" s="443">
        <v>1.36643</v>
      </c>
    </row>
    <row r="2217" spans="1:2" x14ac:dyDescent="0.25">
      <c r="A2217" s="442">
        <v>40494</v>
      </c>
      <c r="B2217" s="443">
        <v>1.3737600000000001</v>
      </c>
    </row>
    <row r="2218" spans="1:2" x14ac:dyDescent="0.25">
      <c r="A2218" s="442">
        <v>40493</v>
      </c>
      <c r="B2218" s="443">
        <v>1.37646</v>
      </c>
    </row>
    <row r="2219" spans="1:2" x14ac:dyDescent="0.25">
      <c r="A2219" s="442">
        <v>40492</v>
      </c>
      <c r="B2219" s="443">
        <v>1.3884000000000001</v>
      </c>
    </row>
    <row r="2220" spans="1:2" x14ac:dyDescent="0.25">
      <c r="A2220" s="442">
        <v>40491</v>
      </c>
      <c r="B2220" s="443">
        <v>1.3957599999999999</v>
      </c>
    </row>
    <row r="2221" spans="1:2" x14ac:dyDescent="0.25">
      <c r="A2221" s="442">
        <v>40490</v>
      </c>
      <c r="B2221" s="443">
        <v>1.4026400000000001</v>
      </c>
    </row>
    <row r="2222" spans="1:2" x14ac:dyDescent="0.25">
      <c r="A2222" s="442">
        <v>40489</v>
      </c>
      <c r="B2222" s="443">
        <v>1.4026400000000001</v>
      </c>
    </row>
    <row r="2223" spans="1:2" x14ac:dyDescent="0.25">
      <c r="A2223" s="442">
        <v>40488</v>
      </c>
      <c r="B2223" s="443">
        <v>1.4144600000000001</v>
      </c>
    </row>
    <row r="2224" spans="1:2" x14ac:dyDescent="0.25">
      <c r="A2224" s="442">
        <v>40487</v>
      </c>
      <c r="B2224" s="443">
        <v>1.41797</v>
      </c>
    </row>
    <row r="2225" spans="1:2" x14ac:dyDescent="0.25">
      <c r="A2225" s="442">
        <v>40486</v>
      </c>
      <c r="B2225" s="443">
        <v>1.4036500000000001</v>
      </c>
    </row>
    <row r="2226" spans="1:2" x14ac:dyDescent="0.25">
      <c r="A2226" s="442">
        <v>40485</v>
      </c>
      <c r="B2226" s="443">
        <v>1.3964099999999999</v>
      </c>
    </row>
    <row r="2227" spans="1:2" x14ac:dyDescent="0.25">
      <c r="A2227" s="442">
        <v>40484</v>
      </c>
      <c r="B2227" s="443">
        <v>1.3944399999999999</v>
      </c>
    </row>
    <row r="2228" spans="1:2" x14ac:dyDescent="0.25">
      <c r="A2228" s="442">
        <v>40483</v>
      </c>
      <c r="B2228" s="443">
        <v>1.39438</v>
      </c>
    </row>
    <row r="2229" spans="1:2" x14ac:dyDescent="0.25">
      <c r="A2229" s="442">
        <v>40482</v>
      </c>
      <c r="B2229" s="443">
        <v>1.39419</v>
      </c>
    </row>
    <row r="2230" spans="1:2" x14ac:dyDescent="0.25">
      <c r="A2230" s="442">
        <v>40481</v>
      </c>
      <c r="B2230" s="443">
        <v>1.3891899999999999</v>
      </c>
    </row>
    <row r="2231" spans="1:2" x14ac:dyDescent="0.25">
      <c r="A2231" s="442">
        <v>40480</v>
      </c>
      <c r="B2231" s="443">
        <v>1.38731</v>
      </c>
    </row>
    <row r="2232" spans="1:2" x14ac:dyDescent="0.25">
      <c r="A2232" s="442">
        <v>40479</v>
      </c>
      <c r="B2232" s="443">
        <v>1.3793899999999999</v>
      </c>
    </row>
    <row r="2233" spans="1:2" x14ac:dyDescent="0.25">
      <c r="A2233" s="442">
        <v>40478</v>
      </c>
      <c r="B2233" s="443">
        <v>1.39059</v>
      </c>
    </row>
    <row r="2234" spans="1:2" x14ac:dyDescent="0.25">
      <c r="A2234" s="442">
        <v>40477</v>
      </c>
      <c r="B2234" s="443">
        <v>1.4013899999999999</v>
      </c>
    </row>
    <row r="2235" spans="1:2" x14ac:dyDescent="0.25">
      <c r="A2235" s="442">
        <v>40476</v>
      </c>
      <c r="B2235" s="443">
        <v>1.3953100000000001</v>
      </c>
    </row>
    <row r="2236" spans="1:2" x14ac:dyDescent="0.25">
      <c r="A2236" s="442">
        <v>40475</v>
      </c>
      <c r="B2236" s="443">
        <v>1.3950899999999999</v>
      </c>
    </row>
    <row r="2237" spans="1:2" x14ac:dyDescent="0.25">
      <c r="A2237" s="442">
        <v>40474</v>
      </c>
      <c r="B2237" s="443">
        <v>1.39266</v>
      </c>
    </row>
    <row r="2238" spans="1:2" x14ac:dyDescent="0.25">
      <c r="A2238" s="442">
        <v>40473</v>
      </c>
      <c r="B2238" s="443">
        <v>1.3968400000000001</v>
      </c>
    </row>
    <row r="2239" spans="1:2" x14ac:dyDescent="0.25">
      <c r="A2239" s="442">
        <v>40472</v>
      </c>
      <c r="B2239" s="443">
        <v>1.3871899999999999</v>
      </c>
    </row>
    <row r="2240" spans="1:2" x14ac:dyDescent="0.25">
      <c r="A2240" s="442">
        <v>40471</v>
      </c>
      <c r="B2240" s="443">
        <v>1.3845799999999999</v>
      </c>
    </row>
    <row r="2241" spans="1:2" x14ac:dyDescent="0.25">
      <c r="A2241" s="442">
        <v>40470</v>
      </c>
      <c r="B2241" s="443">
        <v>1.3924300000000001</v>
      </c>
    </row>
    <row r="2242" spans="1:2" x14ac:dyDescent="0.25">
      <c r="A2242" s="442">
        <v>40469</v>
      </c>
      <c r="B2242" s="443">
        <v>1.3973899999999999</v>
      </c>
    </row>
    <row r="2243" spans="1:2" x14ac:dyDescent="0.25">
      <c r="A2243" s="442">
        <v>40468</v>
      </c>
      <c r="B2243" s="443">
        <v>1.3972199999999999</v>
      </c>
    </row>
    <row r="2244" spans="1:2" x14ac:dyDescent="0.25">
      <c r="A2244" s="442">
        <v>40467</v>
      </c>
      <c r="B2244" s="443">
        <v>1.4040600000000001</v>
      </c>
    </row>
    <row r="2245" spans="1:2" x14ac:dyDescent="0.25">
      <c r="A2245" s="442">
        <v>40466</v>
      </c>
      <c r="B2245" s="443">
        <v>1.4073599999999999</v>
      </c>
    </row>
    <row r="2246" spans="1:2" x14ac:dyDescent="0.25">
      <c r="A2246" s="442">
        <v>40465</v>
      </c>
      <c r="B2246" s="443">
        <v>1.39632</v>
      </c>
    </row>
    <row r="2247" spans="1:2" x14ac:dyDescent="0.25">
      <c r="A2247" s="442">
        <v>40464</v>
      </c>
      <c r="B2247" s="443">
        <v>1.3847499999999999</v>
      </c>
    </row>
    <row r="2248" spans="1:2" x14ac:dyDescent="0.25">
      <c r="A2248" s="442">
        <v>40463</v>
      </c>
      <c r="B2248" s="443">
        <v>1.3923300000000001</v>
      </c>
    </row>
    <row r="2249" spans="1:2" x14ac:dyDescent="0.25">
      <c r="A2249" s="442">
        <v>40462</v>
      </c>
      <c r="B2249" s="443">
        <v>1.3937299999999999</v>
      </c>
    </row>
    <row r="2250" spans="1:2" x14ac:dyDescent="0.25">
      <c r="A2250" s="442">
        <v>40461</v>
      </c>
      <c r="B2250" s="443">
        <v>1.3932800000000001</v>
      </c>
    </row>
    <row r="2251" spans="1:2" x14ac:dyDescent="0.25">
      <c r="A2251" s="442">
        <v>40460</v>
      </c>
      <c r="B2251" s="443">
        <v>1.3916900000000001</v>
      </c>
    </row>
    <row r="2252" spans="1:2" x14ac:dyDescent="0.25">
      <c r="A2252" s="442">
        <v>40459</v>
      </c>
      <c r="B2252" s="443">
        <v>1.3940600000000001</v>
      </c>
    </row>
    <row r="2253" spans="1:2" x14ac:dyDescent="0.25">
      <c r="A2253" s="442">
        <v>40458</v>
      </c>
      <c r="B2253" s="443">
        <v>1.3877900000000001</v>
      </c>
    </row>
    <row r="2254" spans="1:2" x14ac:dyDescent="0.25">
      <c r="A2254" s="442">
        <v>40457</v>
      </c>
      <c r="B2254" s="443">
        <v>1.37809</v>
      </c>
    </row>
    <row r="2255" spans="1:2" x14ac:dyDescent="0.25">
      <c r="A2255" s="442">
        <v>40456</v>
      </c>
      <c r="B2255" s="443">
        <v>1.3706700000000001</v>
      </c>
    </row>
    <row r="2256" spans="1:2" x14ac:dyDescent="0.25">
      <c r="A2256" s="442">
        <v>40455</v>
      </c>
      <c r="B2256" s="443">
        <v>1.3787199999999999</v>
      </c>
    </row>
    <row r="2257" spans="1:2" x14ac:dyDescent="0.25">
      <c r="A2257" s="442">
        <v>40454</v>
      </c>
      <c r="B2257" s="443">
        <v>1.3786</v>
      </c>
    </row>
    <row r="2258" spans="1:2" x14ac:dyDescent="0.25">
      <c r="A2258" s="442">
        <v>40453</v>
      </c>
      <c r="B2258" s="443">
        <v>1.3724799999999999</v>
      </c>
    </row>
    <row r="2259" spans="1:2" x14ac:dyDescent="0.25">
      <c r="A2259" s="442">
        <v>40452</v>
      </c>
      <c r="B2259" s="443">
        <v>1.3623099999999999</v>
      </c>
    </row>
    <row r="2260" spans="1:2" x14ac:dyDescent="0.25">
      <c r="A2260" s="442">
        <v>40451</v>
      </c>
      <c r="B2260" s="443">
        <v>1.3609500000000001</v>
      </c>
    </row>
    <row r="2261" spans="1:2" x14ac:dyDescent="0.25">
      <c r="A2261" s="442">
        <v>40450</v>
      </c>
      <c r="B2261" s="443">
        <v>1.34975</v>
      </c>
    </row>
    <row r="2262" spans="1:2" x14ac:dyDescent="0.25">
      <c r="A2262" s="442">
        <v>40449</v>
      </c>
      <c r="B2262" s="443">
        <v>1.3467800000000001</v>
      </c>
    </row>
    <row r="2263" spans="1:2" x14ac:dyDescent="0.25">
      <c r="A2263" s="442">
        <v>40448</v>
      </c>
      <c r="B2263" s="443">
        <v>1.3486400000000001</v>
      </c>
    </row>
    <row r="2264" spans="1:2" x14ac:dyDescent="0.25">
      <c r="A2264" s="442">
        <v>40447</v>
      </c>
      <c r="B2264" s="443">
        <v>1.3487100000000001</v>
      </c>
    </row>
    <row r="2265" spans="1:2" x14ac:dyDescent="0.25">
      <c r="A2265" s="442">
        <v>40446</v>
      </c>
      <c r="B2265" s="443">
        <v>1.3418699999999999</v>
      </c>
    </row>
    <row r="2266" spans="1:2" x14ac:dyDescent="0.25">
      <c r="A2266" s="442">
        <v>40445</v>
      </c>
      <c r="B2266" s="443">
        <v>1.33497</v>
      </c>
    </row>
    <row r="2267" spans="1:2" x14ac:dyDescent="0.25">
      <c r="A2267" s="442">
        <v>40444</v>
      </c>
      <c r="B2267" s="443">
        <v>1.33579</v>
      </c>
    </row>
    <row r="2268" spans="1:2" x14ac:dyDescent="0.25">
      <c r="A2268" s="442">
        <v>40443</v>
      </c>
      <c r="B2268" s="443">
        <v>1.31366</v>
      </c>
    </row>
    <row r="2269" spans="1:2" x14ac:dyDescent="0.25">
      <c r="A2269" s="442">
        <v>40442</v>
      </c>
      <c r="B2269" s="443">
        <v>1.3075699999999999</v>
      </c>
    </row>
    <row r="2270" spans="1:2" x14ac:dyDescent="0.25">
      <c r="A2270" s="442">
        <v>40441</v>
      </c>
      <c r="B2270" s="443">
        <v>1.30463</v>
      </c>
    </row>
    <row r="2271" spans="1:2" x14ac:dyDescent="0.25">
      <c r="A2271" s="442">
        <v>40440</v>
      </c>
      <c r="B2271" s="443">
        <v>1.3045599999999999</v>
      </c>
    </row>
    <row r="2272" spans="1:2" x14ac:dyDescent="0.25">
      <c r="A2272" s="442">
        <v>40439</v>
      </c>
      <c r="B2272" s="443">
        <v>1.30836</v>
      </c>
    </row>
    <row r="2273" spans="1:2" x14ac:dyDescent="0.25">
      <c r="A2273" s="442">
        <v>40438</v>
      </c>
      <c r="B2273" s="443">
        <v>1.3056700000000001</v>
      </c>
    </row>
    <row r="2274" spans="1:2" x14ac:dyDescent="0.25">
      <c r="A2274" s="442">
        <v>40437</v>
      </c>
      <c r="B2274" s="443">
        <v>1.2990699999999999</v>
      </c>
    </row>
    <row r="2275" spans="1:2" x14ac:dyDescent="0.25">
      <c r="A2275" s="442">
        <v>40436</v>
      </c>
      <c r="B2275" s="443">
        <v>1.29192</v>
      </c>
    </row>
    <row r="2276" spans="1:2" x14ac:dyDescent="0.25">
      <c r="A2276" s="442">
        <v>40435</v>
      </c>
      <c r="B2276" s="443">
        <v>1.28332</v>
      </c>
    </row>
    <row r="2277" spans="1:2" x14ac:dyDescent="0.25">
      <c r="A2277" s="442">
        <v>40434</v>
      </c>
      <c r="B2277" s="443">
        <v>1.26796</v>
      </c>
    </row>
    <row r="2278" spans="1:2" x14ac:dyDescent="0.25">
      <c r="A2278" s="442">
        <v>40433</v>
      </c>
      <c r="B2278" s="443">
        <v>1.2676499999999999</v>
      </c>
    </row>
    <row r="2279" spans="1:2" x14ac:dyDescent="0.25">
      <c r="A2279" s="442">
        <v>40432</v>
      </c>
      <c r="B2279" s="443">
        <v>1.2710399999999999</v>
      </c>
    </row>
    <row r="2280" spans="1:2" x14ac:dyDescent="0.25">
      <c r="A2280" s="442">
        <v>40431</v>
      </c>
      <c r="B2280" s="443">
        <v>1.2708699999999999</v>
      </c>
    </row>
    <row r="2281" spans="1:2" x14ac:dyDescent="0.25">
      <c r="A2281" s="442">
        <v>40430</v>
      </c>
      <c r="B2281" s="443">
        <v>1.2714099999999999</v>
      </c>
    </row>
    <row r="2282" spans="1:2" x14ac:dyDescent="0.25">
      <c r="A2282" s="442">
        <v>40429</v>
      </c>
      <c r="B2282" s="443">
        <v>1.27475</v>
      </c>
    </row>
    <row r="2283" spans="1:2" x14ac:dyDescent="0.25">
      <c r="A2283" s="442">
        <v>40428</v>
      </c>
      <c r="B2283" s="443">
        <v>1.28843</v>
      </c>
    </row>
    <row r="2284" spans="1:2" x14ac:dyDescent="0.25">
      <c r="A2284" s="442">
        <v>40427</v>
      </c>
      <c r="B2284" s="443">
        <v>1.28904</v>
      </c>
    </row>
    <row r="2285" spans="1:2" x14ac:dyDescent="0.25">
      <c r="A2285" s="442">
        <v>40426</v>
      </c>
      <c r="B2285" s="443">
        <v>1.28905</v>
      </c>
    </row>
    <row r="2286" spans="1:2" x14ac:dyDescent="0.25">
      <c r="A2286" s="442">
        <v>40425</v>
      </c>
      <c r="B2286" s="443">
        <v>1.28518</v>
      </c>
    </row>
    <row r="2287" spans="1:2" x14ac:dyDescent="0.25">
      <c r="A2287" s="442">
        <v>40424</v>
      </c>
      <c r="B2287" s="443">
        <v>1.2812600000000001</v>
      </c>
    </row>
    <row r="2288" spans="1:2" x14ac:dyDescent="0.25">
      <c r="A2288" s="442">
        <v>40423</v>
      </c>
      <c r="B2288" s="443">
        <v>1.2778400000000001</v>
      </c>
    </row>
    <row r="2289" spans="1:2" x14ac:dyDescent="0.25">
      <c r="A2289" s="442">
        <v>40422</v>
      </c>
      <c r="B2289" s="443">
        <v>1.2680499999999999</v>
      </c>
    </row>
    <row r="2290" spans="1:2" x14ac:dyDescent="0.25">
      <c r="A2290" s="442">
        <v>40421</v>
      </c>
      <c r="B2290" s="443">
        <v>1.2700199999999999</v>
      </c>
    </row>
    <row r="2291" spans="1:2" x14ac:dyDescent="0.25">
      <c r="A2291" s="442">
        <v>40420</v>
      </c>
      <c r="B2291" s="443">
        <v>1.27579</v>
      </c>
    </row>
    <row r="2292" spans="1:2" x14ac:dyDescent="0.25">
      <c r="A2292" s="442">
        <v>40419</v>
      </c>
      <c r="B2292" s="443">
        <v>1.2758100000000001</v>
      </c>
    </row>
    <row r="2293" spans="1:2" x14ac:dyDescent="0.25">
      <c r="A2293" s="442">
        <v>40418</v>
      </c>
      <c r="B2293" s="443">
        <v>1.2725200000000001</v>
      </c>
    </row>
    <row r="2294" spans="1:2" x14ac:dyDescent="0.25">
      <c r="A2294" s="442">
        <v>40417</v>
      </c>
      <c r="B2294" s="443">
        <v>1.2708900000000001</v>
      </c>
    </row>
    <row r="2295" spans="1:2" x14ac:dyDescent="0.25">
      <c r="A2295" s="442">
        <v>40416</v>
      </c>
      <c r="B2295" s="443">
        <v>1.2652300000000001</v>
      </c>
    </row>
    <row r="2296" spans="1:2" x14ac:dyDescent="0.25">
      <c r="A2296" s="442">
        <v>40415</v>
      </c>
      <c r="B2296" s="443">
        <v>1.2645599999999999</v>
      </c>
    </row>
    <row r="2297" spans="1:2" x14ac:dyDescent="0.25">
      <c r="A2297" s="442">
        <v>40414</v>
      </c>
      <c r="B2297" s="443">
        <v>1.26912</v>
      </c>
    </row>
    <row r="2298" spans="1:2" x14ac:dyDescent="0.25">
      <c r="A2298" s="442">
        <v>40413</v>
      </c>
      <c r="B2298" s="443">
        <v>1.2704800000000001</v>
      </c>
    </row>
    <row r="2299" spans="1:2" x14ac:dyDescent="0.25">
      <c r="A2299" s="442">
        <v>40412</v>
      </c>
      <c r="B2299" s="443">
        <v>1.2705500000000001</v>
      </c>
    </row>
    <row r="2300" spans="1:2" x14ac:dyDescent="0.25">
      <c r="A2300" s="442">
        <v>40411</v>
      </c>
      <c r="B2300" s="443">
        <v>1.27338</v>
      </c>
    </row>
    <row r="2301" spans="1:2" x14ac:dyDescent="0.25">
      <c r="A2301" s="442">
        <v>40410</v>
      </c>
      <c r="B2301" s="443">
        <v>1.2826599999999999</v>
      </c>
    </row>
    <row r="2302" spans="1:2" x14ac:dyDescent="0.25">
      <c r="A2302" s="442">
        <v>40409</v>
      </c>
      <c r="B2302" s="443">
        <v>1.28657</v>
      </c>
    </row>
    <row r="2303" spans="1:2" x14ac:dyDescent="0.25">
      <c r="A2303" s="442">
        <v>40408</v>
      </c>
      <c r="B2303" s="443">
        <v>1.2871300000000001</v>
      </c>
    </row>
    <row r="2304" spans="1:2" x14ac:dyDescent="0.25">
      <c r="A2304" s="442">
        <v>40407</v>
      </c>
      <c r="B2304" s="443">
        <v>1.2816700000000001</v>
      </c>
    </row>
    <row r="2305" spans="1:2" x14ac:dyDescent="0.25">
      <c r="A2305" s="442">
        <v>40406</v>
      </c>
      <c r="B2305" s="443">
        <v>1.27501</v>
      </c>
    </row>
    <row r="2306" spans="1:2" x14ac:dyDescent="0.25">
      <c r="A2306" s="442">
        <v>40405</v>
      </c>
      <c r="B2306" s="443">
        <v>1.2748999999999999</v>
      </c>
    </row>
    <row r="2307" spans="1:2" x14ac:dyDescent="0.25">
      <c r="A2307" s="442">
        <v>40404</v>
      </c>
      <c r="B2307" s="443">
        <v>1.28105</v>
      </c>
    </row>
    <row r="2308" spans="1:2" x14ac:dyDescent="0.25">
      <c r="A2308" s="442">
        <v>40403</v>
      </c>
      <c r="B2308" s="443">
        <v>1.28505</v>
      </c>
    </row>
    <row r="2309" spans="1:2" x14ac:dyDescent="0.25">
      <c r="A2309" s="442">
        <v>40402</v>
      </c>
      <c r="B2309" s="443">
        <v>1.29796</v>
      </c>
    </row>
    <row r="2310" spans="1:2" x14ac:dyDescent="0.25">
      <c r="A2310" s="442">
        <v>40401</v>
      </c>
      <c r="B2310" s="443">
        <v>1.31446</v>
      </c>
    </row>
    <row r="2311" spans="1:2" x14ac:dyDescent="0.25">
      <c r="A2311" s="442">
        <v>40400</v>
      </c>
      <c r="B2311" s="443">
        <v>1.32542</v>
      </c>
    </row>
    <row r="2312" spans="1:2" x14ac:dyDescent="0.25">
      <c r="A2312" s="442">
        <v>40399</v>
      </c>
      <c r="B2312" s="443">
        <v>1.32758</v>
      </c>
    </row>
    <row r="2313" spans="1:2" x14ac:dyDescent="0.25">
      <c r="A2313" s="442">
        <v>40398</v>
      </c>
      <c r="B2313" s="443">
        <v>1.32745</v>
      </c>
    </row>
    <row r="2314" spans="1:2" x14ac:dyDescent="0.25">
      <c r="A2314" s="442">
        <v>40397</v>
      </c>
      <c r="B2314" s="443">
        <v>1.32314</v>
      </c>
    </row>
    <row r="2315" spans="1:2" x14ac:dyDescent="0.25">
      <c r="A2315" s="442">
        <v>40396</v>
      </c>
      <c r="B2315" s="443">
        <v>1.31714</v>
      </c>
    </row>
    <row r="2316" spans="1:2" x14ac:dyDescent="0.25">
      <c r="A2316" s="442">
        <v>40395</v>
      </c>
      <c r="B2316" s="443">
        <v>1.31871</v>
      </c>
    </row>
    <row r="2317" spans="1:2" x14ac:dyDescent="0.25">
      <c r="A2317" s="442">
        <v>40394</v>
      </c>
      <c r="B2317" s="443">
        <v>1.32141</v>
      </c>
    </row>
    <row r="2318" spans="1:2" x14ac:dyDescent="0.25">
      <c r="A2318" s="442">
        <v>40393</v>
      </c>
      <c r="B2318" s="443">
        <v>1.3117000000000001</v>
      </c>
    </row>
    <row r="2319" spans="1:2" x14ac:dyDescent="0.25">
      <c r="A2319" s="442">
        <v>40392</v>
      </c>
      <c r="B2319" s="443">
        <v>1.3046599999999999</v>
      </c>
    </row>
    <row r="2320" spans="1:2" x14ac:dyDescent="0.25">
      <c r="A2320" s="442">
        <v>40391</v>
      </c>
      <c r="B2320" s="443">
        <v>1.3045599999999999</v>
      </c>
    </row>
    <row r="2321" spans="1:2" x14ac:dyDescent="0.25">
      <c r="A2321" s="442">
        <v>40390</v>
      </c>
      <c r="B2321" s="443">
        <v>1.3041400000000001</v>
      </c>
    </row>
    <row r="2322" spans="1:2" x14ac:dyDescent="0.25">
      <c r="A2322" s="442">
        <v>40389</v>
      </c>
      <c r="B2322" s="443">
        <v>1.3063400000000001</v>
      </c>
    </row>
    <row r="2323" spans="1:2" x14ac:dyDescent="0.25">
      <c r="A2323" s="442">
        <v>40388</v>
      </c>
      <c r="B2323" s="443">
        <v>1.2999700000000001</v>
      </c>
    </row>
    <row r="2324" spans="1:2" x14ac:dyDescent="0.25">
      <c r="A2324" s="442">
        <v>40387</v>
      </c>
      <c r="B2324" s="443">
        <v>1.29956</v>
      </c>
    </row>
    <row r="2325" spans="1:2" x14ac:dyDescent="0.25">
      <c r="A2325" s="442">
        <v>40386</v>
      </c>
      <c r="B2325" s="443">
        <v>1.2946200000000001</v>
      </c>
    </row>
    <row r="2326" spans="1:2" x14ac:dyDescent="0.25">
      <c r="A2326" s="442">
        <v>40385</v>
      </c>
      <c r="B2326" s="443">
        <v>1.29034</v>
      </c>
    </row>
    <row r="2327" spans="1:2" x14ac:dyDescent="0.25">
      <c r="A2327" s="442">
        <v>40384</v>
      </c>
      <c r="B2327" s="443">
        <v>1.2905500000000001</v>
      </c>
    </row>
    <row r="2328" spans="1:2" x14ac:dyDescent="0.25">
      <c r="A2328" s="442">
        <v>40383</v>
      </c>
      <c r="B2328" s="443">
        <v>1.2887900000000001</v>
      </c>
    </row>
    <row r="2329" spans="1:2" x14ac:dyDescent="0.25">
      <c r="A2329" s="442">
        <v>40382</v>
      </c>
      <c r="B2329" s="443">
        <v>1.2850699999999999</v>
      </c>
    </row>
    <row r="2330" spans="1:2" x14ac:dyDescent="0.25">
      <c r="A2330" s="442">
        <v>40381</v>
      </c>
      <c r="B2330" s="443">
        <v>1.28261</v>
      </c>
    </row>
    <row r="2331" spans="1:2" x14ac:dyDescent="0.25">
      <c r="A2331" s="442">
        <v>40380</v>
      </c>
      <c r="B2331" s="443">
        <v>1.2921100000000001</v>
      </c>
    </row>
    <row r="2332" spans="1:2" x14ac:dyDescent="0.25">
      <c r="A2332" s="442">
        <v>40379</v>
      </c>
      <c r="B2332" s="443">
        <v>1.29457</v>
      </c>
    </row>
    <row r="2333" spans="1:2" x14ac:dyDescent="0.25">
      <c r="A2333" s="442">
        <v>40378</v>
      </c>
      <c r="B2333" s="443">
        <v>1.29233</v>
      </c>
    </row>
    <row r="2334" spans="1:2" x14ac:dyDescent="0.25">
      <c r="A2334" s="442">
        <v>40377</v>
      </c>
      <c r="B2334" s="443">
        <v>1.2924899999999999</v>
      </c>
    </row>
    <row r="2335" spans="1:2" x14ac:dyDescent="0.25">
      <c r="A2335" s="442">
        <v>40376</v>
      </c>
      <c r="B2335" s="443">
        <v>1.29413</v>
      </c>
    </row>
    <row r="2336" spans="1:2" x14ac:dyDescent="0.25">
      <c r="A2336" s="442">
        <v>40375</v>
      </c>
      <c r="B2336" s="443">
        <v>1.2830699999999999</v>
      </c>
    </row>
    <row r="2337" spans="1:2" x14ac:dyDescent="0.25">
      <c r="A2337" s="442">
        <v>40374</v>
      </c>
      <c r="B2337" s="443">
        <v>1.27233</v>
      </c>
    </row>
    <row r="2338" spans="1:2" x14ac:dyDescent="0.25">
      <c r="A2338" s="442">
        <v>40373</v>
      </c>
      <c r="B2338" s="443">
        <v>1.2628200000000001</v>
      </c>
    </row>
    <row r="2339" spans="1:2" x14ac:dyDescent="0.25">
      <c r="A2339" s="442">
        <v>40372</v>
      </c>
      <c r="B2339" s="443">
        <v>1.2580800000000001</v>
      </c>
    </row>
    <row r="2340" spans="1:2" x14ac:dyDescent="0.25">
      <c r="A2340" s="442">
        <v>40371</v>
      </c>
      <c r="B2340" s="443">
        <v>1.2634000000000001</v>
      </c>
    </row>
    <row r="2341" spans="1:2" x14ac:dyDescent="0.25">
      <c r="A2341" s="442">
        <v>40370</v>
      </c>
      <c r="B2341" s="443">
        <v>1.26352</v>
      </c>
    </row>
    <row r="2342" spans="1:2" x14ac:dyDescent="0.25">
      <c r="A2342" s="442">
        <v>40369</v>
      </c>
      <c r="B2342" s="443">
        <v>1.2658700000000001</v>
      </c>
    </row>
    <row r="2343" spans="1:2" x14ac:dyDescent="0.25">
      <c r="A2343" s="442">
        <v>40368</v>
      </c>
      <c r="B2343" s="443">
        <v>1.2664</v>
      </c>
    </row>
    <row r="2344" spans="1:2" x14ac:dyDescent="0.25">
      <c r="A2344" s="442">
        <v>40367</v>
      </c>
      <c r="B2344" s="443">
        <v>1.2600499999999999</v>
      </c>
    </row>
    <row r="2345" spans="1:2" x14ac:dyDescent="0.25">
      <c r="A2345" s="442">
        <v>40366</v>
      </c>
      <c r="B2345" s="443">
        <v>1.25962</v>
      </c>
    </row>
    <row r="2346" spans="1:2" x14ac:dyDescent="0.25">
      <c r="A2346" s="442">
        <v>40365</v>
      </c>
      <c r="B2346" s="443">
        <v>1.25326</v>
      </c>
    </row>
    <row r="2347" spans="1:2" x14ac:dyDescent="0.25">
      <c r="A2347" s="442">
        <v>40364</v>
      </c>
      <c r="B2347" s="443">
        <v>1.2560100000000001</v>
      </c>
    </row>
    <row r="2348" spans="1:2" x14ac:dyDescent="0.25">
      <c r="A2348" s="442">
        <v>40363</v>
      </c>
      <c r="B2348" s="443">
        <v>1.2561</v>
      </c>
    </row>
    <row r="2349" spans="1:2" x14ac:dyDescent="0.25">
      <c r="A2349" s="442">
        <v>40362</v>
      </c>
      <c r="B2349" s="443">
        <v>1.25359</v>
      </c>
    </row>
    <row r="2350" spans="1:2" x14ac:dyDescent="0.25">
      <c r="A2350" s="442">
        <v>40361</v>
      </c>
      <c r="B2350" s="443">
        <v>1.23603</v>
      </c>
    </row>
    <row r="2351" spans="1:2" x14ac:dyDescent="0.25">
      <c r="A2351" s="442">
        <v>40360</v>
      </c>
      <c r="B2351" s="443">
        <v>1.2248600000000001</v>
      </c>
    </row>
    <row r="2352" spans="1:2" x14ac:dyDescent="0.25">
      <c r="A2352" s="442">
        <v>40359</v>
      </c>
      <c r="B2352" s="443">
        <v>1.22055</v>
      </c>
    </row>
    <row r="2353" spans="1:2" x14ac:dyDescent="0.25">
      <c r="A2353" s="442">
        <v>40358</v>
      </c>
      <c r="B2353" s="443">
        <v>1.2332099999999999</v>
      </c>
    </row>
    <row r="2354" spans="1:2" x14ac:dyDescent="0.25">
      <c r="A2354" s="442">
        <v>40357</v>
      </c>
      <c r="B2354" s="443">
        <v>1.2364999999999999</v>
      </c>
    </row>
    <row r="2355" spans="1:2" x14ac:dyDescent="0.25">
      <c r="A2355" s="442">
        <v>40356</v>
      </c>
      <c r="B2355" s="443">
        <v>1.23644</v>
      </c>
    </row>
    <row r="2356" spans="1:2" x14ac:dyDescent="0.25">
      <c r="A2356" s="442">
        <v>40355</v>
      </c>
      <c r="B2356" s="443">
        <v>1.2323599999999999</v>
      </c>
    </row>
    <row r="2357" spans="1:2" x14ac:dyDescent="0.25">
      <c r="A2357" s="442">
        <v>40354</v>
      </c>
      <c r="B2357" s="443">
        <v>1.23166</v>
      </c>
    </row>
    <row r="2358" spans="1:2" x14ac:dyDescent="0.25">
      <c r="A2358" s="442">
        <v>40353</v>
      </c>
      <c r="B2358" s="443">
        <v>1.22716</v>
      </c>
    </row>
    <row r="2359" spans="1:2" x14ac:dyDescent="0.25">
      <c r="A2359" s="442">
        <v>40352</v>
      </c>
      <c r="B2359" s="443">
        <v>1.2289699999999999</v>
      </c>
    </row>
    <row r="2360" spans="1:2" x14ac:dyDescent="0.25">
      <c r="A2360" s="442">
        <v>40351</v>
      </c>
      <c r="B2360" s="443">
        <v>1.23847</v>
      </c>
    </row>
    <row r="2361" spans="1:2" x14ac:dyDescent="0.25">
      <c r="A2361" s="442">
        <v>40350</v>
      </c>
      <c r="B2361" s="443">
        <v>1.23882</v>
      </c>
    </row>
    <row r="2362" spans="1:2" x14ac:dyDescent="0.25">
      <c r="A2362" s="442">
        <v>40349</v>
      </c>
      <c r="B2362" s="443">
        <v>1.23695</v>
      </c>
    </row>
    <row r="2363" spans="1:2" x14ac:dyDescent="0.25">
      <c r="A2363" s="442">
        <v>40348</v>
      </c>
      <c r="B2363" s="443">
        <v>1.23773</v>
      </c>
    </row>
    <row r="2364" spans="1:2" x14ac:dyDescent="0.25">
      <c r="A2364" s="442">
        <v>40347</v>
      </c>
      <c r="B2364" s="443">
        <v>1.2344599999999999</v>
      </c>
    </row>
    <row r="2365" spans="1:2" x14ac:dyDescent="0.25">
      <c r="A2365" s="442">
        <v>40346</v>
      </c>
      <c r="B2365" s="443">
        <v>1.2305699999999999</v>
      </c>
    </row>
    <row r="2366" spans="1:2" x14ac:dyDescent="0.25">
      <c r="A2366" s="442">
        <v>40345</v>
      </c>
      <c r="B2366" s="443">
        <v>1.22672</v>
      </c>
    </row>
    <row r="2367" spans="1:2" x14ac:dyDescent="0.25">
      <c r="A2367" s="442">
        <v>40344</v>
      </c>
      <c r="B2367" s="443">
        <v>1.22279</v>
      </c>
    </row>
    <row r="2368" spans="1:2" x14ac:dyDescent="0.25">
      <c r="A2368" s="442">
        <v>40343</v>
      </c>
      <c r="B2368" s="443">
        <v>1.21075</v>
      </c>
    </row>
    <row r="2369" spans="1:2" x14ac:dyDescent="0.25">
      <c r="A2369" s="442">
        <v>40342</v>
      </c>
      <c r="B2369" s="443">
        <v>1.21068</v>
      </c>
    </row>
    <row r="2370" spans="1:2" x14ac:dyDescent="0.25">
      <c r="A2370" s="442">
        <v>40341</v>
      </c>
      <c r="B2370" s="443">
        <v>1.20994</v>
      </c>
    </row>
    <row r="2371" spans="1:2" x14ac:dyDescent="0.25">
      <c r="A2371" s="442">
        <v>40340</v>
      </c>
      <c r="B2371" s="443">
        <v>1.20729</v>
      </c>
    </row>
    <row r="2372" spans="1:2" x14ac:dyDescent="0.25">
      <c r="A2372" s="442">
        <v>40339</v>
      </c>
      <c r="B2372" s="443">
        <v>1.1988799999999999</v>
      </c>
    </row>
    <row r="2373" spans="1:2" x14ac:dyDescent="0.25">
      <c r="A2373" s="442">
        <v>40338</v>
      </c>
      <c r="B2373" s="443">
        <v>1.1945600000000001</v>
      </c>
    </row>
    <row r="2374" spans="1:2" x14ac:dyDescent="0.25">
      <c r="A2374" s="442">
        <v>40337</v>
      </c>
      <c r="B2374" s="443">
        <v>1.19417</v>
      </c>
    </row>
    <row r="2375" spans="1:2" x14ac:dyDescent="0.25">
      <c r="A2375" s="442">
        <v>40336</v>
      </c>
      <c r="B2375" s="443">
        <v>1.19601</v>
      </c>
    </row>
    <row r="2376" spans="1:2" x14ac:dyDescent="0.25">
      <c r="A2376" s="442">
        <v>40335</v>
      </c>
      <c r="B2376" s="443">
        <v>1.19628</v>
      </c>
    </row>
    <row r="2377" spans="1:2" x14ac:dyDescent="0.25">
      <c r="A2377" s="442">
        <v>40334</v>
      </c>
      <c r="B2377" s="443">
        <v>1.2085600000000001</v>
      </c>
    </row>
    <row r="2378" spans="1:2" x14ac:dyDescent="0.25">
      <c r="A2378" s="442">
        <v>40333</v>
      </c>
      <c r="B2378" s="443">
        <v>1.2238</v>
      </c>
    </row>
    <row r="2379" spans="1:2" x14ac:dyDescent="0.25">
      <c r="A2379" s="442">
        <v>40332</v>
      </c>
      <c r="B2379" s="443">
        <v>1.22214</v>
      </c>
    </row>
    <row r="2380" spans="1:2" x14ac:dyDescent="0.25">
      <c r="A2380" s="442">
        <v>40331</v>
      </c>
      <c r="B2380" s="443">
        <v>1.2225699999999999</v>
      </c>
    </row>
    <row r="2381" spans="1:2" x14ac:dyDescent="0.25">
      <c r="A2381" s="442">
        <v>40330</v>
      </c>
      <c r="B2381" s="443">
        <v>1.23004</v>
      </c>
    </row>
    <row r="2382" spans="1:2" x14ac:dyDescent="0.25">
      <c r="A2382" s="442">
        <v>40329</v>
      </c>
      <c r="B2382" s="443">
        <v>1.22664</v>
      </c>
    </row>
    <row r="2383" spans="1:2" x14ac:dyDescent="0.25">
      <c r="A2383" s="442">
        <v>40328</v>
      </c>
      <c r="B2383" s="443">
        <v>1.22681</v>
      </c>
    </row>
    <row r="2384" spans="1:2" x14ac:dyDescent="0.25">
      <c r="A2384" s="442">
        <v>40327</v>
      </c>
      <c r="B2384" s="443">
        <v>1.2342200000000001</v>
      </c>
    </row>
    <row r="2385" spans="1:2" x14ac:dyDescent="0.25">
      <c r="A2385" s="442">
        <v>40326</v>
      </c>
      <c r="B2385" s="443">
        <v>1.22986</v>
      </c>
    </row>
    <row r="2386" spans="1:2" x14ac:dyDescent="0.25">
      <c r="A2386" s="442">
        <v>40325</v>
      </c>
      <c r="B2386" s="443">
        <v>1.2262599999999999</v>
      </c>
    </row>
    <row r="2387" spans="1:2" x14ac:dyDescent="0.25">
      <c r="A2387" s="442">
        <v>40324</v>
      </c>
      <c r="B2387" s="443">
        <v>1.22593</v>
      </c>
    </row>
    <row r="2388" spans="1:2" x14ac:dyDescent="0.25">
      <c r="A2388" s="442">
        <v>40323</v>
      </c>
      <c r="B2388" s="443">
        <v>1.2418800000000001</v>
      </c>
    </row>
    <row r="2389" spans="1:2" x14ac:dyDescent="0.25">
      <c r="A2389" s="442">
        <v>40322</v>
      </c>
      <c r="B2389" s="443">
        <v>1.25715</v>
      </c>
    </row>
    <row r="2390" spans="1:2" x14ac:dyDescent="0.25">
      <c r="A2390" s="442">
        <v>40321</v>
      </c>
      <c r="B2390" s="443">
        <v>1.25684</v>
      </c>
    </row>
    <row r="2391" spans="1:2" x14ac:dyDescent="0.25">
      <c r="A2391" s="442">
        <v>40320</v>
      </c>
      <c r="B2391" s="443">
        <v>1.25552</v>
      </c>
    </row>
    <row r="2392" spans="1:2" x14ac:dyDescent="0.25">
      <c r="A2392" s="442">
        <v>40319</v>
      </c>
      <c r="B2392" s="443">
        <v>1.2393700000000001</v>
      </c>
    </row>
    <row r="2393" spans="1:2" x14ac:dyDescent="0.25">
      <c r="A2393" s="442">
        <v>40318</v>
      </c>
      <c r="B2393" s="443">
        <v>1.2266900000000001</v>
      </c>
    </row>
    <row r="2394" spans="1:2" x14ac:dyDescent="0.25">
      <c r="A2394" s="442">
        <v>40317</v>
      </c>
      <c r="B2394" s="443">
        <v>1.23515</v>
      </c>
    </row>
    <row r="2395" spans="1:2" x14ac:dyDescent="0.25">
      <c r="A2395" s="442">
        <v>40316</v>
      </c>
      <c r="B2395" s="443">
        <v>1.2327999999999999</v>
      </c>
    </row>
    <row r="2396" spans="1:2" x14ac:dyDescent="0.25">
      <c r="A2396" s="442">
        <v>40315</v>
      </c>
      <c r="B2396" s="443">
        <v>1.23492</v>
      </c>
    </row>
    <row r="2397" spans="1:2" x14ac:dyDescent="0.25">
      <c r="A2397" s="442">
        <v>40314</v>
      </c>
      <c r="B2397" s="443">
        <v>1.2354099999999999</v>
      </c>
    </row>
    <row r="2398" spans="1:2" x14ac:dyDescent="0.25">
      <c r="A2398" s="442">
        <v>40313</v>
      </c>
      <c r="B2398" s="443">
        <v>1.2459499999999999</v>
      </c>
    </row>
    <row r="2399" spans="1:2" x14ac:dyDescent="0.25">
      <c r="A2399" s="442">
        <v>40312</v>
      </c>
      <c r="B2399" s="443">
        <v>1.25945</v>
      </c>
    </row>
    <row r="2400" spans="1:2" x14ac:dyDescent="0.25">
      <c r="A2400" s="442">
        <v>40311</v>
      </c>
      <c r="B2400" s="443">
        <v>1.26553</v>
      </c>
    </row>
    <row r="2401" spans="1:2" x14ac:dyDescent="0.25">
      <c r="A2401" s="442">
        <v>40310</v>
      </c>
      <c r="B2401" s="443">
        <v>1.27091</v>
      </c>
    </row>
    <row r="2402" spans="1:2" x14ac:dyDescent="0.25">
      <c r="A2402" s="442">
        <v>40309</v>
      </c>
      <c r="B2402" s="443">
        <v>1.2908599999999999</v>
      </c>
    </row>
    <row r="2403" spans="1:2" x14ac:dyDescent="0.25">
      <c r="A2403" s="442">
        <v>40308</v>
      </c>
      <c r="B2403" s="443">
        <v>1.27704</v>
      </c>
    </row>
    <row r="2404" spans="1:2" x14ac:dyDescent="0.25">
      <c r="A2404" s="442">
        <v>40307</v>
      </c>
      <c r="B2404" s="443">
        <v>1.2752399999999999</v>
      </c>
    </row>
    <row r="2405" spans="1:2" x14ac:dyDescent="0.25">
      <c r="A2405" s="442">
        <v>40306</v>
      </c>
      <c r="B2405" s="443">
        <v>1.27142</v>
      </c>
    </row>
    <row r="2406" spans="1:2" x14ac:dyDescent="0.25">
      <c r="A2406" s="442">
        <v>40305</v>
      </c>
      <c r="B2406" s="443">
        <v>1.2733000000000001</v>
      </c>
    </row>
    <row r="2407" spans="1:2" x14ac:dyDescent="0.25">
      <c r="A2407" s="442">
        <v>40304</v>
      </c>
      <c r="B2407" s="443">
        <v>1.2903100000000001</v>
      </c>
    </row>
    <row r="2408" spans="1:2" x14ac:dyDescent="0.25">
      <c r="A2408" s="442">
        <v>40303</v>
      </c>
      <c r="B2408" s="443">
        <v>1.3090599999999999</v>
      </c>
    </row>
    <row r="2409" spans="1:2" x14ac:dyDescent="0.25">
      <c r="A2409" s="442">
        <v>40302</v>
      </c>
      <c r="B2409" s="443">
        <v>1.32158</v>
      </c>
    </row>
    <row r="2410" spans="1:2" x14ac:dyDescent="0.25">
      <c r="A2410" s="442">
        <v>40301</v>
      </c>
      <c r="B2410" s="443">
        <v>1.3292600000000001</v>
      </c>
    </row>
    <row r="2411" spans="1:2" x14ac:dyDescent="0.25">
      <c r="A2411" s="442">
        <v>40300</v>
      </c>
      <c r="B2411" s="443">
        <v>1.32853</v>
      </c>
    </row>
    <row r="2412" spans="1:2" x14ac:dyDescent="0.25">
      <c r="A2412" s="442">
        <v>40299</v>
      </c>
      <c r="B2412" s="443">
        <v>1.32952</v>
      </c>
    </row>
    <row r="2413" spans="1:2" x14ac:dyDescent="0.25">
      <c r="A2413" s="442">
        <v>40298</v>
      </c>
      <c r="B2413" s="443">
        <v>1.3236300000000001</v>
      </c>
    </row>
    <row r="2414" spans="1:2" x14ac:dyDescent="0.25">
      <c r="A2414" s="442">
        <v>40297</v>
      </c>
      <c r="B2414" s="443">
        <v>1.31897</v>
      </c>
    </row>
    <row r="2415" spans="1:2" x14ac:dyDescent="0.25">
      <c r="A2415" s="442">
        <v>40296</v>
      </c>
      <c r="B2415" s="443">
        <v>1.3297699999999999</v>
      </c>
    </row>
    <row r="2416" spans="1:2" x14ac:dyDescent="0.25">
      <c r="A2416" s="442">
        <v>40295</v>
      </c>
      <c r="B2416" s="443">
        <v>1.33403</v>
      </c>
    </row>
    <row r="2417" spans="1:2" x14ac:dyDescent="0.25">
      <c r="A2417" s="442">
        <v>40294</v>
      </c>
      <c r="B2417" s="443">
        <v>1.33806</v>
      </c>
    </row>
    <row r="2418" spans="1:2" x14ac:dyDescent="0.25">
      <c r="A2418" s="442">
        <v>40293</v>
      </c>
      <c r="B2418" s="443">
        <v>1.3382000000000001</v>
      </c>
    </row>
    <row r="2419" spans="1:2" x14ac:dyDescent="0.25">
      <c r="A2419" s="442">
        <v>40292</v>
      </c>
      <c r="B2419" s="443">
        <v>1.33127</v>
      </c>
    </row>
    <row r="2420" spans="1:2" x14ac:dyDescent="0.25">
      <c r="A2420" s="442">
        <v>40291</v>
      </c>
      <c r="B2420" s="443">
        <v>1.3341499999999999</v>
      </c>
    </row>
    <row r="2421" spans="1:2" x14ac:dyDescent="0.25">
      <c r="A2421" s="442">
        <v>40290</v>
      </c>
      <c r="B2421" s="443">
        <v>1.3405</v>
      </c>
    </row>
    <row r="2422" spans="1:2" x14ac:dyDescent="0.25">
      <c r="A2422" s="442">
        <v>40289</v>
      </c>
      <c r="B2422" s="443">
        <v>1.3466400000000001</v>
      </c>
    </row>
    <row r="2423" spans="1:2" x14ac:dyDescent="0.25">
      <c r="A2423" s="442">
        <v>40288</v>
      </c>
      <c r="B2423" s="443">
        <v>1.34548</v>
      </c>
    </row>
    <row r="2424" spans="1:2" x14ac:dyDescent="0.25">
      <c r="A2424" s="442">
        <v>40287</v>
      </c>
      <c r="B2424" s="443">
        <v>1.34901</v>
      </c>
    </row>
    <row r="2425" spans="1:2" x14ac:dyDescent="0.25">
      <c r="A2425" s="442">
        <v>40286</v>
      </c>
      <c r="B2425" s="443">
        <v>1.34964</v>
      </c>
    </row>
    <row r="2426" spans="1:2" x14ac:dyDescent="0.25">
      <c r="A2426" s="442">
        <v>40285</v>
      </c>
      <c r="B2426" s="443">
        <v>1.35205</v>
      </c>
    </row>
    <row r="2427" spans="1:2" x14ac:dyDescent="0.25">
      <c r="A2427" s="442">
        <v>40284</v>
      </c>
      <c r="B2427" s="443">
        <v>1.35741</v>
      </c>
    </row>
    <row r="2428" spans="1:2" x14ac:dyDescent="0.25">
      <c r="A2428" s="442">
        <v>40283</v>
      </c>
      <c r="B2428" s="443">
        <v>1.36409</v>
      </c>
    </row>
    <row r="2429" spans="1:2" x14ac:dyDescent="0.25">
      <c r="A2429" s="442">
        <v>40282</v>
      </c>
      <c r="B2429" s="443">
        <v>1.3586400000000001</v>
      </c>
    </row>
    <row r="2430" spans="1:2" x14ac:dyDescent="0.25">
      <c r="A2430" s="442">
        <v>40281</v>
      </c>
      <c r="B2430" s="443">
        <v>1.3605100000000001</v>
      </c>
    </row>
    <row r="2431" spans="1:2" x14ac:dyDescent="0.25">
      <c r="A2431" s="442">
        <v>40280</v>
      </c>
      <c r="B2431" s="443">
        <v>1.3497300000000001</v>
      </c>
    </row>
    <row r="2432" spans="1:2" x14ac:dyDescent="0.25">
      <c r="A2432" s="442">
        <v>40279</v>
      </c>
      <c r="B2432" s="443">
        <v>1.34945</v>
      </c>
    </row>
    <row r="2433" spans="1:2" x14ac:dyDescent="0.25">
      <c r="A2433" s="442">
        <v>40278</v>
      </c>
      <c r="B2433" s="443">
        <v>1.34192</v>
      </c>
    </row>
    <row r="2434" spans="1:2" x14ac:dyDescent="0.25">
      <c r="A2434" s="442">
        <v>40277</v>
      </c>
      <c r="B2434" s="443">
        <v>1.3326800000000001</v>
      </c>
    </row>
    <row r="2435" spans="1:2" x14ac:dyDescent="0.25">
      <c r="A2435" s="442">
        <v>40276</v>
      </c>
      <c r="B2435" s="443">
        <v>1.3364</v>
      </c>
    </row>
    <row r="2436" spans="1:2" x14ac:dyDescent="0.25">
      <c r="A2436" s="442">
        <v>40275</v>
      </c>
      <c r="B2436" s="443">
        <v>1.33975</v>
      </c>
    </row>
    <row r="2437" spans="1:2" x14ac:dyDescent="0.25">
      <c r="A2437" s="442">
        <v>40274</v>
      </c>
      <c r="B2437" s="443">
        <v>1.34876</v>
      </c>
    </row>
    <row r="2438" spans="1:2" x14ac:dyDescent="0.25">
      <c r="A2438" s="442">
        <v>40273</v>
      </c>
      <c r="B2438" s="443">
        <v>1.3493299999999999</v>
      </c>
    </row>
    <row r="2439" spans="1:2" x14ac:dyDescent="0.25">
      <c r="A2439" s="442">
        <v>40272</v>
      </c>
      <c r="B2439" s="443">
        <v>1.3492900000000001</v>
      </c>
    </row>
    <row r="2440" spans="1:2" x14ac:dyDescent="0.25">
      <c r="A2440" s="442">
        <v>40271</v>
      </c>
      <c r="B2440" s="443">
        <v>1.3539699999999999</v>
      </c>
    </row>
    <row r="2441" spans="1:2" x14ac:dyDescent="0.25">
      <c r="A2441" s="442">
        <v>40270</v>
      </c>
      <c r="B2441" s="443">
        <v>1.35276</v>
      </c>
    </row>
    <row r="2442" spans="1:2" x14ac:dyDescent="0.25">
      <c r="A2442" s="442">
        <v>40269</v>
      </c>
      <c r="B2442" s="443">
        <v>1.34849</v>
      </c>
    </row>
    <row r="2443" spans="1:2" x14ac:dyDescent="0.25">
      <c r="A2443" s="442">
        <v>40268</v>
      </c>
      <c r="B2443" s="443">
        <v>1.3452999999999999</v>
      </c>
    </row>
    <row r="2444" spans="1:2" x14ac:dyDescent="0.25">
      <c r="A2444" s="442">
        <v>40267</v>
      </c>
      <c r="B2444" s="443">
        <v>1.34649</v>
      </c>
    </row>
    <row r="2445" spans="1:2" x14ac:dyDescent="0.25">
      <c r="A2445" s="442">
        <v>40266</v>
      </c>
      <c r="B2445" s="443">
        <v>1.3413600000000001</v>
      </c>
    </row>
    <row r="2446" spans="1:2" x14ac:dyDescent="0.25">
      <c r="A2446" s="442">
        <v>40265</v>
      </c>
      <c r="B2446" s="443">
        <v>1.3387100000000001</v>
      </c>
    </row>
    <row r="2447" spans="1:2" x14ac:dyDescent="0.25">
      <c r="A2447" s="442">
        <v>40264</v>
      </c>
      <c r="B2447" s="443">
        <v>1.3380399999999999</v>
      </c>
    </row>
    <row r="2448" spans="1:2" x14ac:dyDescent="0.25">
      <c r="A2448" s="442">
        <v>40263</v>
      </c>
      <c r="B2448" s="443">
        <v>1.33236</v>
      </c>
    </row>
    <row r="2449" spans="1:2" x14ac:dyDescent="0.25">
      <c r="A2449" s="442">
        <v>40262</v>
      </c>
      <c r="B2449" s="443">
        <v>1.33626</v>
      </c>
    </row>
    <row r="2450" spans="1:2" x14ac:dyDescent="0.25">
      <c r="A2450" s="442">
        <v>40261</v>
      </c>
      <c r="B2450" s="443">
        <v>1.35144</v>
      </c>
    </row>
    <row r="2451" spans="1:2" x14ac:dyDescent="0.25">
      <c r="A2451" s="442">
        <v>40260</v>
      </c>
      <c r="B2451" s="443">
        <v>1.3525</v>
      </c>
    </row>
    <row r="2452" spans="1:2" x14ac:dyDescent="0.25">
      <c r="A2452" s="442">
        <v>40259</v>
      </c>
      <c r="B2452" s="443">
        <v>1.35253</v>
      </c>
    </row>
    <row r="2453" spans="1:2" x14ac:dyDescent="0.25">
      <c r="A2453" s="442">
        <v>40258</v>
      </c>
      <c r="B2453" s="443">
        <v>1.35311</v>
      </c>
    </row>
    <row r="2454" spans="1:2" x14ac:dyDescent="0.25">
      <c r="A2454" s="442">
        <v>40257</v>
      </c>
      <c r="B2454" s="443">
        <v>1.3559099999999999</v>
      </c>
    </row>
    <row r="2455" spans="1:2" x14ac:dyDescent="0.25">
      <c r="A2455" s="442">
        <v>40256</v>
      </c>
      <c r="B2455" s="443">
        <v>1.3649500000000001</v>
      </c>
    </row>
    <row r="2456" spans="1:2" x14ac:dyDescent="0.25">
      <c r="A2456" s="442">
        <v>40255</v>
      </c>
      <c r="B2456" s="443">
        <v>1.3763700000000001</v>
      </c>
    </row>
    <row r="2457" spans="1:2" x14ac:dyDescent="0.25">
      <c r="A2457" s="442">
        <v>40254</v>
      </c>
      <c r="B2457" s="443">
        <v>1.3722099999999999</v>
      </c>
    </row>
    <row r="2458" spans="1:2" x14ac:dyDescent="0.25">
      <c r="A2458" s="442">
        <v>40253</v>
      </c>
      <c r="B2458" s="443">
        <v>1.3700300000000001</v>
      </c>
    </row>
    <row r="2459" spans="1:2" x14ac:dyDescent="0.25">
      <c r="A2459" s="442">
        <v>40252</v>
      </c>
      <c r="B2459" s="443">
        <v>1.3764700000000001</v>
      </c>
    </row>
    <row r="2460" spans="1:2" x14ac:dyDescent="0.25">
      <c r="A2460" s="442">
        <v>40251</v>
      </c>
      <c r="B2460" s="443">
        <v>1.3763700000000001</v>
      </c>
    </row>
    <row r="2461" spans="1:2" x14ac:dyDescent="0.25">
      <c r="A2461" s="442">
        <v>40250</v>
      </c>
      <c r="B2461" s="443">
        <v>1.3743799999999999</v>
      </c>
    </row>
    <row r="2462" spans="1:2" x14ac:dyDescent="0.25">
      <c r="A2462" s="442">
        <v>40249</v>
      </c>
      <c r="B2462" s="443">
        <v>1.36565</v>
      </c>
    </row>
    <row r="2463" spans="1:2" x14ac:dyDescent="0.25">
      <c r="A2463" s="442">
        <v>40248</v>
      </c>
      <c r="B2463" s="443">
        <v>1.36145</v>
      </c>
    </row>
    <row r="2464" spans="1:2" x14ac:dyDescent="0.25">
      <c r="A2464" s="442">
        <v>40247</v>
      </c>
      <c r="B2464" s="443">
        <v>1.35873</v>
      </c>
    </row>
    <row r="2465" spans="1:2" x14ac:dyDescent="0.25">
      <c r="A2465" s="442">
        <v>40246</v>
      </c>
      <c r="B2465" s="443">
        <v>1.3653</v>
      </c>
    </row>
    <row r="2466" spans="1:2" x14ac:dyDescent="0.25">
      <c r="A2466" s="442">
        <v>40245</v>
      </c>
      <c r="B2466" s="443">
        <v>1.36205</v>
      </c>
    </row>
    <row r="2467" spans="1:2" x14ac:dyDescent="0.25">
      <c r="A2467" s="442">
        <v>40244</v>
      </c>
      <c r="B2467" s="443">
        <v>1.3620300000000001</v>
      </c>
    </row>
    <row r="2468" spans="1:2" x14ac:dyDescent="0.25">
      <c r="A2468" s="442">
        <v>40243</v>
      </c>
      <c r="B2468" s="443">
        <v>1.3593599999999999</v>
      </c>
    </row>
    <row r="2469" spans="1:2" x14ac:dyDescent="0.25">
      <c r="A2469" s="442">
        <v>40242</v>
      </c>
      <c r="B2469" s="443">
        <v>1.36297</v>
      </c>
    </row>
    <row r="2470" spans="1:2" x14ac:dyDescent="0.25">
      <c r="A2470" s="442">
        <v>40241</v>
      </c>
      <c r="B2470" s="443">
        <v>1.3661799999999999</v>
      </c>
    </row>
    <row r="2471" spans="1:2" x14ac:dyDescent="0.25">
      <c r="A2471" s="442">
        <v>40240</v>
      </c>
      <c r="B2471" s="443">
        <v>1.3551599999999999</v>
      </c>
    </row>
    <row r="2472" spans="1:2" x14ac:dyDescent="0.25">
      <c r="A2472" s="442">
        <v>40239</v>
      </c>
      <c r="B2472" s="443">
        <v>1.35643</v>
      </c>
    </row>
    <row r="2473" spans="1:2" x14ac:dyDescent="0.25">
      <c r="A2473" s="442">
        <v>40238</v>
      </c>
      <c r="B2473" s="443">
        <v>1.36269</v>
      </c>
    </row>
    <row r="2474" spans="1:2" x14ac:dyDescent="0.25">
      <c r="A2474" s="442">
        <v>40237</v>
      </c>
      <c r="B2474" s="443">
        <v>1.3623700000000001</v>
      </c>
    </row>
    <row r="2475" spans="1:2" x14ac:dyDescent="0.25">
      <c r="A2475" s="442">
        <v>40236</v>
      </c>
      <c r="B2475" s="443">
        <v>1.35992</v>
      </c>
    </row>
    <row r="2476" spans="1:2" x14ac:dyDescent="0.25">
      <c r="A2476" s="442">
        <v>40235</v>
      </c>
      <c r="B2476" s="443">
        <v>1.3499300000000001</v>
      </c>
    </row>
    <row r="2477" spans="1:2" x14ac:dyDescent="0.25">
      <c r="A2477" s="442">
        <v>40234</v>
      </c>
      <c r="B2477" s="443">
        <v>1.35463</v>
      </c>
    </row>
    <row r="2478" spans="1:2" x14ac:dyDescent="0.25">
      <c r="A2478" s="442">
        <v>40233</v>
      </c>
      <c r="B2478" s="443">
        <v>1.35768</v>
      </c>
    </row>
    <row r="2479" spans="1:2" x14ac:dyDescent="0.25">
      <c r="A2479" s="442">
        <v>40232</v>
      </c>
      <c r="B2479" s="443">
        <v>1.36066</v>
      </c>
    </row>
    <row r="2480" spans="1:2" x14ac:dyDescent="0.25">
      <c r="A2480" s="442">
        <v>40231</v>
      </c>
      <c r="B2480" s="443">
        <v>1.36097</v>
      </c>
    </row>
    <row r="2481" spans="1:2" x14ac:dyDescent="0.25">
      <c r="A2481" s="442">
        <v>40230</v>
      </c>
      <c r="B2481" s="443">
        <v>1.3607</v>
      </c>
    </row>
    <row r="2482" spans="1:2" x14ac:dyDescent="0.25">
      <c r="A2482" s="442">
        <v>40229</v>
      </c>
      <c r="B2482" s="443">
        <v>1.3521700000000001</v>
      </c>
    </row>
    <row r="2483" spans="1:2" x14ac:dyDescent="0.25">
      <c r="A2483" s="442">
        <v>40228</v>
      </c>
      <c r="B2483" s="443">
        <v>1.3582700000000001</v>
      </c>
    </row>
    <row r="2484" spans="1:2" x14ac:dyDescent="0.25">
      <c r="A2484" s="442">
        <v>40227</v>
      </c>
      <c r="B2484" s="443">
        <v>1.3694500000000001</v>
      </c>
    </row>
    <row r="2485" spans="1:2" x14ac:dyDescent="0.25">
      <c r="A2485" s="442">
        <v>40226</v>
      </c>
      <c r="B2485" s="443">
        <v>1.369</v>
      </c>
    </row>
    <row r="2486" spans="1:2" x14ac:dyDescent="0.25">
      <c r="A2486" s="442">
        <v>40225</v>
      </c>
      <c r="B2486" s="443">
        <v>1.36025</v>
      </c>
    </row>
    <row r="2487" spans="1:2" x14ac:dyDescent="0.25">
      <c r="A2487" s="442">
        <v>40224</v>
      </c>
      <c r="B2487" s="443">
        <v>1.3626400000000001</v>
      </c>
    </row>
    <row r="2488" spans="1:2" x14ac:dyDescent="0.25">
      <c r="A2488" s="442">
        <v>40223</v>
      </c>
      <c r="B2488" s="443">
        <v>1.3627899999999999</v>
      </c>
    </row>
    <row r="2489" spans="1:2" x14ac:dyDescent="0.25">
      <c r="A2489" s="442">
        <v>40222</v>
      </c>
      <c r="B2489" s="443">
        <v>1.3633</v>
      </c>
    </row>
    <row r="2490" spans="1:2" x14ac:dyDescent="0.25">
      <c r="A2490" s="442">
        <v>40221</v>
      </c>
      <c r="B2490" s="443">
        <v>1.37304</v>
      </c>
    </row>
    <row r="2491" spans="1:2" x14ac:dyDescent="0.25">
      <c r="A2491" s="442">
        <v>40220</v>
      </c>
      <c r="B2491" s="443">
        <v>1.3760300000000001</v>
      </c>
    </row>
    <row r="2492" spans="1:2" x14ac:dyDescent="0.25">
      <c r="A2492" s="442">
        <v>40219</v>
      </c>
      <c r="B2492" s="443">
        <v>1.3716699999999999</v>
      </c>
    </row>
    <row r="2493" spans="1:2" x14ac:dyDescent="0.25">
      <c r="A2493" s="442">
        <v>40218</v>
      </c>
      <c r="B2493" s="443">
        <v>1.36659</v>
      </c>
    </row>
    <row r="2494" spans="1:2" x14ac:dyDescent="0.25">
      <c r="A2494" s="442">
        <v>40217</v>
      </c>
      <c r="B2494" s="443">
        <v>1.3677699999999999</v>
      </c>
    </row>
    <row r="2495" spans="1:2" x14ac:dyDescent="0.25">
      <c r="A2495" s="442">
        <v>40216</v>
      </c>
      <c r="B2495" s="443">
        <v>1.3673500000000001</v>
      </c>
    </row>
    <row r="2496" spans="1:2" x14ac:dyDescent="0.25">
      <c r="A2496" s="442">
        <v>40215</v>
      </c>
      <c r="B2496" s="443">
        <v>1.3688499999999999</v>
      </c>
    </row>
    <row r="2497" spans="1:2" x14ac:dyDescent="0.25">
      <c r="A2497" s="442">
        <v>40214</v>
      </c>
      <c r="B2497" s="443">
        <v>1.3842099999999999</v>
      </c>
    </row>
    <row r="2498" spans="1:2" x14ac:dyDescent="0.25">
      <c r="A2498" s="442">
        <v>40213</v>
      </c>
      <c r="B2498" s="443">
        <v>1.3958299999999999</v>
      </c>
    </row>
    <row r="2499" spans="1:2" x14ac:dyDescent="0.25">
      <c r="A2499" s="442">
        <v>40212</v>
      </c>
      <c r="B2499" s="443">
        <v>1.39351</v>
      </c>
    </row>
    <row r="2500" spans="1:2" x14ac:dyDescent="0.25">
      <c r="A2500" s="442">
        <v>40211</v>
      </c>
      <c r="B2500" s="443">
        <v>1.38924</v>
      </c>
    </row>
    <row r="2501" spans="1:2" x14ac:dyDescent="0.25">
      <c r="A2501" s="442">
        <v>40210</v>
      </c>
      <c r="B2501" s="443">
        <v>1.3857699999999999</v>
      </c>
    </row>
    <row r="2502" spans="1:2" x14ac:dyDescent="0.25">
      <c r="A2502" s="442">
        <v>40209</v>
      </c>
      <c r="B2502" s="443">
        <v>1.38575</v>
      </c>
    </row>
    <row r="2503" spans="1:2" x14ac:dyDescent="0.25">
      <c r="A2503" s="442">
        <v>40208</v>
      </c>
      <c r="B2503" s="443">
        <v>1.3934899999999999</v>
      </c>
    </row>
    <row r="2504" spans="1:2" x14ac:dyDescent="0.25">
      <c r="A2504" s="442">
        <v>40207</v>
      </c>
      <c r="B2504" s="443">
        <v>1.4001999999999999</v>
      </c>
    </row>
    <row r="2505" spans="1:2" x14ac:dyDescent="0.25">
      <c r="A2505" s="442">
        <v>40206</v>
      </c>
      <c r="B2505" s="443">
        <v>1.4059699999999999</v>
      </c>
    </row>
    <row r="2506" spans="1:2" x14ac:dyDescent="0.25">
      <c r="A2506" s="442">
        <v>40205</v>
      </c>
      <c r="B2506" s="443">
        <v>1.41049</v>
      </c>
    </row>
    <row r="2507" spans="1:2" x14ac:dyDescent="0.25">
      <c r="A2507" s="442">
        <v>40204</v>
      </c>
      <c r="B2507" s="443">
        <v>1.4155</v>
      </c>
    </row>
    <row r="2508" spans="1:2" x14ac:dyDescent="0.25">
      <c r="A2508" s="442">
        <v>40203</v>
      </c>
      <c r="B2508" s="443">
        <v>1.4140299999999999</v>
      </c>
    </row>
    <row r="2509" spans="1:2" x14ac:dyDescent="0.25">
      <c r="A2509" s="442">
        <v>40202</v>
      </c>
      <c r="B2509" s="443">
        <v>1.41307</v>
      </c>
    </row>
    <row r="2510" spans="1:2" x14ac:dyDescent="0.25">
      <c r="A2510" s="442">
        <v>40201</v>
      </c>
      <c r="B2510" s="443">
        <v>1.41272</v>
      </c>
    </row>
    <row r="2511" spans="1:2" x14ac:dyDescent="0.25">
      <c r="A2511" s="442">
        <v>40200</v>
      </c>
      <c r="B2511" s="443">
        <v>1.40896</v>
      </c>
    </row>
    <row r="2512" spans="1:2" x14ac:dyDescent="0.25">
      <c r="A2512" s="442">
        <v>40199</v>
      </c>
      <c r="B2512" s="443">
        <v>1.41831</v>
      </c>
    </row>
    <row r="2513" spans="1:2" x14ac:dyDescent="0.25">
      <c r="A2513" s="442">
        <v>40198</v>
      </c>
      <c r="B2513" s="443">
        <v>1.4346699999999999</v>
      </c>
    </row>
    <row r="2514" spans="1:2" x14ac:dyDescent="0.25">
      <c r="A2514" s="442">
        <v>40197</v>
      </c>
      <c r="B2514" s="443">
        <v>1.4373400000000001</v>
      </c>
    </row>
    <row r="2515" spans="1:2" x14ac:dyDescent="0.25">
      <c r="A2515" s="442">
        <v>40196</v>
      </c>
      <c r="B2515" s="443">
        <v>1.43781</v>
      </c>
    </row>
    <row r="2516" spans="1:2" x14ac:dyDescent="0.25">
      <c r="A2516" s="442">
        <v>40195</v>
      </c>
      <c r="B2516" s="443">
        <v>1.43811</v>
      </c>
    </row>
    <row r="2517" spans="1:2" x14ac:dyDescent="0.25">
      <c r="A2517" s="442">
        <v>40194</v>
      </c>
      <c r="B2517" s="443">
        <v>1.44153</v>
      </c>
    </row>
    <row r="2518" spans="1:2" x14ac:dyDescent="0.25">
      <c r="A2518" s="442">
        <v>40193</v>
      </c>
      <c r="B2518" s="443">
        <v>1.4512100000000001</v>
      </c>
    </row>
    <row r="2519" spans="1:2" x14ac:dyDescent="0.25">
      <c r="A2519" s="442">
        <v>40192</v>
      </c>
      <c r="B2519" s="443">
        <v>1.45021</v>
      </c>
    </row>
    <row r="2520" spans="1:2" x14ac:dyDescent="0.25">
      <c r="A2520" s="442">
        <v>40191</v>
      </c>
      <c r="B2520" s="443">
        <v>1.44963</v>
      </c>
    </row>
    <row r="2521" spans="1:2" x14ac:dyDescent="0.25">
      <c r="A2521" s="442">
        <v>40190</v>
      </c>
      <c r="B2521" s="443">
        <v>1.45034</v>
      </c>
    </row>
    <row r="2522" spans="1:2" x14ac:dyDescent="0.25">
      <c r="A2522" s="442">
        <v>40189</v>
      </c>
      <c r="B2522" s="443">
        <v>1.44072</v>
      </c>
    </row>
    <row r="2523" spans="1:2" x14ac:dyDescent="0.25">
      <c r="A2523" s="442">
        <v>40188</v>
      </c>
      <c r="B2523" s="443">
        <v>1.44049</v>
      </c>
    </row>
    <row r="2524" spans="1:2" x14ac:dyDescent="0.25">
      <c r="A2524" s="442">
        <v>40187</v>
      </c>
      <c r="B2524" s="443">
        <v>1.43327</v>
      </c>
    </row>
    <row r="2525" spans="1:2" x14ac:dyDescent="0.25">
      <c r="A2525" s="442">
        <v>40186</v>
      </c>
      <c r="B2525" s="443">
        <v>1.43652</v>
      </c>
    </row>
    <row r="2526" spans="1:2" x14ac:dyDescent="0.25">
      <c r="A2526" s="442">
        <v>40185</v>
      </c>
      <c r="B2526" s="443">
        <v>1.4364699999999999</v>
      </c>
    </row>
    <row r="2527" spans="1:2" x14ac:dyDescent="0.25">
      <c r="A2527" s="442">
        <v>40184</v>
      </c>
      <c r="B2527" s="443">
        <v>1.4416100000000001</v>
      </c>
    </row>
    <row r="2528" spans="1:2" x14ac:dyDescent="0.25">
      <c r="A2528" s="442">
        <v>40183</v>
      </c>
      <c r="B2528" s="443">
        <v>1.4353100000000001</v>
      </c>
    </row>
    <row r="2529" spans="1:2" x14ac:dyDescent="0.25">
      <c r="A2529" s="442">
        <v>40182</v>
      </c>
      <c r="B2529" s="443">
        <v>1.4307300000000001</v>
      </c>
    </row>
    <row r="2530" spans="1:2" x14ac:dyDescent="0.25">
      <c r="A2530" s="442">
        <v>40181</v>
      </c>
      <c r="B2530" s="443">
        <v>1.4388099999999999</v>
      </c>
    </row>
    <row r="2531" spans="1:2" x14ac:dyDescent="0.25">
      <c r="A2531" s="442">
        <v>40180</v>
      </c>
      <c r="B2531" s="443">
        <v>1.4307399999999999</v>
      </c>
    </row>
    <row r="2532" spans="1:2" x14ac:dyDescent="0.25">
      <c r="A2532" s="442">
        <v>40179</v>
      </c>
      <c r="B2532" s="443">
        <v>1.43658</v>
      </c>
    </row>
    <row r="2533" spans="1:2" x14ac:dyDescent="0.25">
      <c r="A2533" s="442">
        <v>40178</v>
      </c>
      <c r="B2533" s="443">
        <v>1.4332199999999999</v>
      </c>
    </row>
    <row r="2534" spans="1:2" x14ac:dyDescent="0.25">
      <c r="A2534" s="442">
        <v>40177</v>
      </c>
      <c r="B2534" s="443">
        <v>1.43876</v>
      </c>
    </row>
    <row r="2535" spans="1:2" x14ac:dyDescent="0.25">
      <c r="A2535" s="442">
        <v>40176</v>
      </c>
      <c r="B2535" s="443">
        <v>1.4387799999999999</v>
      </c>
    </row>
    <row r="2536" spans="1:2" x14ac:dyDescent="0.25">
      <c r="A2536" s="442">
        <v>40175</v>
      </c>
      <c r="B2536" s="443">
        <v>1.43832</v>
      </c>
    </row>
    <row r="2537" spans="1:2" x14ac:dyDescent="0.25">
      <c r="A2537" s="442">
        <v>40174</v>
      </c>
      <c r="B2537" s="443">
        <v>1.4397</v>
      </c>
    </row>
    <row r="2538" spans="1:2" x14ac:dyDescent="0.25">
      <c r="A2538" s="442">
        <v>40173</v>
      </c>
      <c r="B2538" s="443">
        <v>1.4378500000000001</v>
      </c>
    </row>
    <row r="2539" spans="1:2" x14ac:dyDescent="0.25">
      <c r="A2539" s="442">
        <v>40172</v>
      </c>
      <c r="B2539" s="443">
        <v>1.4359900000000001</v>
      </c>
    </row>
    <row r="2540" spans="1:2" x14ac:dyDescent="0.25">
      <c r="A2540" s="442">
        <v>40171</v>
      </c>
      <c r="B2540" s="443">
        <v>1.4277500000000001</v>
      </c>
    </row>
    <row r="2541" spans="1:2" x14ac:dyDescent="0.25">
      <c r="A2541" s="442">
        <v>40170</v>
      </c>
      <c r="B2541" s="443">
        <v>1.42845</v>
      </c>
    </row>
    <row r="2542" spans="1:2" x14ac:dyDescent="0.25">
      <c r="A2542" s="442">
        <v>40169</v>
      </c>
      <c r="B2542" s="443">
        <v>1.43255</v>
      </c>
    </row>
    <row r="2543" spans="1:2" x14ac:dyDescent="0.25">
      <c r="A2543" s="442">
        <v>40168</v>
      </c>
      <c r="B2543" s="443">
        <v>1.4331400000000001</v>
      </c>
    </row>
    <row r="2544" spans="1:2" x14ac:dyDescent="0.25">
      <c r="A2544" s="442">
        <v>40167</v>
      </c>
      <c r="B2544" s="443">
        <v>1.43333</v>
      </c>
    </row>
    <row r="2545" spans="1:2" x14ac:dyDescent="0.25">
      <c r="A2545" s="442">
        <v>40166</v>
      </c>
      <c r="B2545" s="443">
        <v>1.4351</v>
      </c>
    </row>
    <row r="2546" spans="1:2" x14ac:dyDescent="0.25">
      <c r="A2546" s="442">
        <v>40165</v>
      </c>
      <c r="B2546" s="443">
        <v>1.4404600000000001</v>
      </c>
    </row>
    <row r="2547" spans="1:2" x14ac:dyDescent="0.25">
      <c r="A2547" s="442">
        <v>40164</v>
      </c>
      <c r="B2547" s="443">
        <v>1.45461</v>
      </c>
    </row>
    <row r="2548" spans="1:2" x14ac:dyDescent="0.25">
      <c r="A2548" s="442">
        <v>40163</v>
      </c>
      <c r="B2548" s="443">
        <v>1.4589300000000001</v>
      </c>
    </row>
    <row r="2549" spans="1:2" x14ac:dyDescent="0.25">
      <c r="A2549" s="442">
        <v>40162</v>
      </c>
      <c r="B2549" s="443">
        <v>1.4644900000000001</v>
      </c>
    </row>
    <row r="2550" spans="1:2" x14ac:dyDescent="0.25">
      <c r="A2550" s="442">
        <v>40161</v>
      </c>
      <c r="B2550" s="443">
        <v>1.4613400000000001</v>
      </c>
    </row>
    <row r="2551" spans="1:2" x14ac:dyDescent="0.25">
      <c r="A2551" s="442">
        <v>40160</v>
      </c>
      <c r="B2551" s="443">
        <v>1.4611799999999999</v>
      </c>
    </row>
    <row r="2552" spans="1:2" x14ac:dyDescent="0.25">
      <c r="A2552" s="442">
        <v>40159</v>
      </c>
      <c r="B2552" s="443">
        <v>1.47038</v>
      </c>
    </row>
    <row r="2553" spans="1:2" x14ac:dyDescent="0.25">
      <c r="A2553" s="442">
        <v>40158</v>
      </c>
      <c r="B2553" s="443">
        <v>1.4726399999999999</v>
      </c>
    </row>
    <row r="2554" spans="1:2" x14ac:dyDescent="0.25">
      <c r="A2554" s="442">
        <v>40157</v>
      </c>
      <c r="B2554" s="443">
        <v>1.47224</v>
      </c>
    </row>
    <row r="2555" spans="1:2" x14ac:dyDescent="0.25">
      <c r="A2555" s="442">
        <v>40156</v>
      </c>
      <c r="B2555" s="443">
        <v>1.47967</v>
      </c>
    </row>
    <row r="2556" spans="1:2" x14ac:dyDescent="0.25">
      <c r="A2556" s="442">
        <v>40155</v>
      </c>
      <c r="B2556" s="443">
        <v>1.48444</v>
      </c>
    </row>
    <row r="2557" spans="1:2" x14ac:dyDescent="0.25">
      <c r="A2557" s="442">
        <v>40154</v>
      </c>
      <c r="B2557" s="443">
        <v>1.48519</v>
      </c>
    </row>
    <row r="2558" spans="1:2" x14ac:dyDescent="0.25">
      <c r="A2558" s="442">
        <v>40153</v>
      </c>
      <c r="B2558" s="443">
        <v>1.48506</v>
      </c>
    </row>
    <row r="2559" spans="1:2" x14ac:dyDescent="0.25">
      <c r="A2559" s="442">
        <v>40152</v>
      </c>
      <c r="B2559" s="443">
        <v>1.50081</v>
      </c>
    </row>
    <row r="2560" spans="1:2" x14ac:dyDescent="0.25">
      <c r="A2560" s="442">
        <v>40151</v>
      </c>
      <c r="B2560" s="443">
        <v>1.50902</v>
      </c>
    </row>
    <row r="2561" spans="1:2" x14ac:dyDescent="0.25">
      <c r="A2561" s="442">
        <v>40150</v>
      </c>
      <c r="B2561" s="443">
        <v>1.5078499999999999</v>
      </c>
    </row>
    <row r="2562" spans="1:2" x14ac:dyDescent="0.25">
      <c r="A2562" s="442">
        <v>40149</v>
      </c>
      <c r="B2562" s="443">
        <v>1.5050300000000001</v>
      </c>
    </row>
    <row r="2563" spans="1:2" x14ac:dyDescent="0.25">
      <c r="A2563" s="442">
        <v>40148</v>
      </c>
      <c r="B2563" s="443">
        <v>1.5026900000000001</v>
      </c>
    </row>
    <row r="2564" spans="1:2" x14ac:dyDescent="0.25">
      <c r="A2564" s="442">
        <v>40147</v>
      </c>
      <c r="B2564" s="443">
        <v>1.4986600000000001</v>
      </c>
    </row>
    <row r="2565" spans="1:2" x14ac:dyDescent="0.25">
      <c r="A2565" s="442">
        <v>40146</v>
      </c>
      <c r="B2565" s="443">
        <v>1.49837</v>
      </c>
    </row>
    <row r="2566" spans="1:2" x14ac:dyDescent="0.25">
      <c r="A2566" s="442">
        <v>40145</v>
      </c>
      <c r="B2566" s="443">
        <v>1.4938199999999999</v>
      </c>
    </row>
    <row r="2567" spans="1:2" x14ac:dyDescent="0.25">
      <c r="A2567" s="442">
        <v>40144</v>
      </c>
      <c r="B2567" s="443">
        <v>1.5075099999999999</v>
      </c>
    </row>
    <row r="2568" spans="1:2" x14ac:dyDescent="0.25">
      <c r="A2568" s="442">
        <v>40143</v>
      </c>
      <c r="B2568" s="443">
        <v>1.50275</v>
      </c>
    </row>
    <row r="2569" spans="1:2" x14ac:dyDescent="0.25">
      <c r="A2569" s="442">
        <v>40142</v>
      </c>
      <c r="B2569" s="443">
        <v>1.4949300000000001</v>
      </c>
    </row>
    <row r="2570" spans="1:2" x14ac:dyDescent="0.25">
      <c r="A2570" s="442">
        <v>40141</v>
      </c>
      <c r="B2570" s="443">
        <v>1.4943900000000001</v>
      </c>
    </row>
    <row r="2571" spans="1:2" x14ac:dyDescent="0.25">
      <c r="A2571" s="442">
        <v>40140</v>
      </c>
      <c r="B2571" s="443">
        <v>1.4858800000000001</v>
      </c>
    </row>
    <row r="2572" spans="1:2" x14ac:dyDescent="0.25">
      <c r="A2572" s="442">
        <v>40139</v>
      </c>
      <c r="B2572" s="443">
        <v>1.48583</v>
      </c>
    </row>
    <row r="2573" spans="1:2" x14ac:dyDescent="0.25">
      <c r="A2573" s="442">
        <v>40138</v>
      </c>
      <c r="B2573" s="443">
        <v>1.48831</v>
      </c>
    </row>
    <row r="2574" spans="1:2" x14ac:dyDescent="0.25">
      <c r="A2574" s="442">
        <v>40137</v>
      </c>
      <c r="B2574" s="443">
        <v>1.4904900000000001</v>
      </c>
    </row>
    <row r="2575" spans="1:2" x14ac:dyDescent="0.25">
      <c r="A2575" s="442">
        <v>40136</v>
      </c>
      <c r="B2575" s="443">
        <v>1.4917899999999999</v>
      </c>
    </row>
    <row r="2576" spans="1:2" x14ac:dyDescent="0.25">
      <c r="A2576" s="442">
        <v>40135</v>
      </c>
      <c r="B2576" s="443">
        <v>1.4918499999999999</v>
      </c>
    </row>
    <row r="2577" spans="1:2" x14ac:dyDescent="0.25">
      <c r="A2577" s="442">
        <v>40134</v>
      </c>
      <c r="B2577" s="443">
        <v>1.4961</v>
      </c>
    </row>
    <row r="2578" spans="1:2" x14ac:dyDescent="0.25">
      <c r="A2578" s="442">
        <v>40133</v>
      </c>
      <c r="B2578" s="443">
        <v>1.49007</v>
      </c>
    </row>
    <row r="2579" spans="1:2" x14ac:dyDescent="0.25">
      <c r="A2579" s="442">
        <v>40132</v>
      </c>
      <c r="B2579" s="443">
        <v>1.4898100000000001</v>
      </c>
    </row>
    <row r="2580" spans="1:2" x14ac:dyDescent="0.25">
      <c r="A2580" s="442">
        <v>40131</v>
      </c>
      <c r="B2580" s="443">
        <v>1.48742</v>
      </c>
    </row>
    <row r="2581" spans="1:2" x14ac:dyDescent="0.25">
      <c r="A2581" s="442">
        <v>40130</v>
      </c>
      <c r="B2581" s="443">
        <v>1.49464</v>
      </c>
    </row>
    <row r="2582" spans="1:2" x14ac:dyDescent="0.25">
      <c r="A2582" s="442">
        <v>40129</v>
      </c>
      <c r="B2582" s="443">
        <v>1.4998</v>
      </c>
    </row>
    <row r="2583" spans="1:2" x14ac:dyDescent="0.25">
      <c r="A2583" s="442">
        <v>40128</v>
      </c>
      <c r="B2583" s="443">
        <v>1.4981500000000001</v>
      </c>
    </row>
    <row r="2584" spans="1:2" x14ac:dyDescent="0.25">
      <c r="A2584" s="442">
        <v>40127</v>
      </c>
      <c r="B2584" s="443">
        <v>1.4952000000000001</v>
      </c>
    </row>
    <row r="2585" spans="1:2" x14ac:dyDescent="0.25">
      <c r="A2585" s="442">
        <v>40126</v>
      </c>
      <c r="B2585" s="443">
        <v>1.4847399999999999</v>
      </c>
    </row>
    <row r="2586" spans="1:2" x14ac:dyDescent="0.25">
      <c r="A2586" s="442">
        <v>40125</v>
      </c>
      <c r="B2586" s="443">
        <v>1.4843200000000001</v>
      </c>
    </row>
    <row r="2587" spans="1:2" x14ac:dyDescent="0.25">
      <c r="A2587" s="442">
        <v>40124</v>
      </c>
      <c r="B2587" s="443">
        <v>1.48681</v>
      </c>
    </row>
    <row r="2588" spans="1:2" x14ac:dyDescent="0.25">
      <c r="A2588" s="442">
        <v>40123</v>
      </c>
      <c r="B2588" s="443">
        <v>1.4854799999999999</v>
      </c>
    </row>
    <row r="2589" spans="1:2" x14ac:dyDescent="0.25">
      <c r="A2589" s="442">
        <v>40122</v>
      </c>
      <c r="B2589" s="443">
        <v>1.47681</v>
      </c>
    </row>
    <row r="2590" spans="1:2" x14ac:dyDescent="0.25">
      <c r="A2590" s="442">
        <v>40121</v>
      </c>
      <c r="B2590" s="443">
        <v>1.47275</v>
      </c>
    </row>
    <row r="2591" spans="1:2" x14ac:dyDescent="0.25">
      <c r="A2591" s="442">
        <v>40120</v>
      </c>
      <c r="B2591" s="443">
        <v>1.47594</v>
      </c>
    </row>
    <row r="2592" spans="1:2" x14ac:dyDescent="0.25">
      <c r="A2592" s="442">
        <v>40119</v>
      </c>
      <c r="B2592" s="443">
        <v>1.47112</v>
      </c>
    </row>
    <row r="2593" spans="1:2" x14ac:dyDescent="0.25">
      <c r="A2593" s="442">
        <v>40118</v>
      </c>
      <c r="B2593" s="443">
        <v>1.47105</v>
      </c>
    </row>
    <row r="2594" spans="1:2" x14ac:dyDescent="0.25">
      <c r="A2594" s="442">
        <v>40117</v>
      </c>
      <c r="B2594" s="443">
        <v>1.48045</v>
      </c>
    </row>
    <row r="2595" spans="1:2" x14ac:dyDescent="0.25">
      <c r="A2595" s="442">
        <v>40116</v>
      </c>
      <c r="B2595" s="443">
        <v>1.4757800000000001</v>
      </c>
    </row>
    <row r="2596" spans="1:2" x14ac:dyDescent="0.25">
      <c r="A2596" s="442">
        <v>40115</v>
      </c>
      <c r="B2596" s="443">
        <v>1.47865</v>
      </c>
    </row>
    <row r="2597" spans="1:2" x14ac:dyDescent="0.25">
      <c r="A2597" s="442">
        <v>40114</v>
      </c>
      <c r="B2597" s="443">
        <v>1.4856</v>
      </c>
    </row>
    <row r="2598" spans="1:2" x14ac:dyDescent="0.25">
      <c r="A2598" s="442">
        <v>40113</v>
      </c>
      <c r="B2598" s="443">
        <v>1.49895</v>
      </c>
    </row>
    <row r="2599" spans="1:2" x14ac:dyDescent="0.25">
      <c r="A2599" s="442">
        <v>40112</v>
      </c>
      <c r="B2599" s="443">
        <v>1.5001500000000001</v>
      </c>
    </row>
    <row r="2600" spans="1:2" x14ac:dyDescent="0.25">
      <c r="A2600" s="442">
        <v>40111</v>
      </c>
      <c r="B2600" s="443">
        <v>1.5004</v>
      </c>
    </row>
    <row r="2601" spans="1:2" x14ac:dyDescent="0.25">
      <c r="A2601" s="442">
        <v>40110</v>
      </c>
      <c r="B2601" s="443">
        <v>1.50244</v>
      </c>
    </row>
    <row r="2602" spans="1:2" x14ac:dyDescent="0.25">
      <c r="A2602" s="442">
        <v>40109</v>
      </c>
      <c r="B2602" s="443">
        <v>1.4998100000000001</v>
      </c>
    </row>
    <row r="2603" spans="1:2" x14ac:dyDescent="0.25">
      <c r="A2603" s="442">
        <v>40108</v>
      </c>
      <c r="B2603" s="443">
        <v>1.49563</v>
      </c>
    </row>
    <row r="2604" spans="1:2" x14ac:dyDescent="0.25">
      <c r="A2604" s="442">
        <v>40107</v>
      </c>
      <c r="B2604" s="443">
        <v>1.49566</v>
      </c>
    </row>
    <row r="2605" spans="1:2" x14ac:dyDescent="0.25">
      <c r="A2605" s="442">
        <v>40106</v>
      </c>
      <c r="B2605" s="443">
        <v>1.4912000000000001</v>
      </c>
    </row>
    <row r="2606" spans="1:2" x14ac:dyDescent="0.25">
      <c r="A2606" s="442">
        <v>40105</v>
      </c>
      <c r="B2606" s="443">
        <v>1.49021</v>
      </c>
    </row>
    <row r="2607" spans="1:2" x14ac:dyDescent="0.25">
      <c r="A2607" s="442">
        <v>40104</v>
      </c>
      <c r="B2607" s="443">
        <v>1.4902299999999999</v>
      </c>
    </row>
    <row r="2608" spans="1:2" x14ac:dyDescent="0.25">
      <c r="A2608" s="442">
        <v>40103</v>
      </c>
      <c r="B2608" s="443">
        <v>1.4912000000000001</v>
      </c>
    </row>
    <row r="2609" spans="1:2" x14ac:dyDescent="0.25">
      <c r="A2609" s="442">
        <v>40102</v>
      </c>
      <c r="B2609" s="443">
        <v>1.49299</v>
      </c>
    </row>
    <row r="2610" spans="1:2" x14ac:dyDescent="0.25">
      <c r="A2610" s="442">
        <v>40101</v>
      </c>
      <c r="B2610" s="443">
        <v>1.48861</v>
      </c>
    </row>
    <row r="2611" spans="1:2" x14ac:dyDescent="0.25">
      <c r="A2611" s="442">
        <v>40100</v>
      </c>
      <c r="B2611" s="443">
        <v>1.4803900000000001</v>
      </c>
    </row>
    <row r="2612" spans="1:2" x14ac:dyDescent="0.25">
      <c r="A2612" s="442">
        <v>40099</v>
      </c>
      <c r="B2612" s="443">
        <v>1.4742500000000001</v>
      </c>
    </row>
    <row r="2613" spans="1:2" x14ac:dyDescent="0.25">
      <c r="A2613" s="442">
        <v>40098</v>
      </c>
      <c r="B2613" s="443">
        <v>1.47248</v>
      </c>
    </row>
    <row r="2614" spans="1:2" x14ac:dyDescent="0.25">
      <c r="A2614" s="442">
        <v>40097</v>
      </c>
      <c r="B2614" s="443">
        <v>1.4725699999999999</v>
      </c>
    </row>
    <row r="2615" spans="1:2" x14ac:dyDescent="0.25">
      <c r="A2615" s="442">
        <v>40096</v>
      </c>
      <c r="B2615" s="443">
        <v>1.4736100000000001</v>
      </c>
    </row>
    <row r="2616" spans="1:2" x14ac:dyDescent="0.25">
      <c r="A2616" s="442">
        <v>40095</v>
      </c>
      <c r="B2616" s="443">
        <v>1.4756199999999999</v>
      </c>
    </row>
    <row r="2617" spans="1:2" x14ac:dyDescent="0.25">
      <c r="A2617" s="442">
        <v>40094</v>
      </c>
      <c r="B2617" s="443">
        <v>1.4698100000000001</v>
      </c>
    </row>
    <row r="2618" spans="1:2" x14ac:dyDescent="0.25">
      <c r="A2618" s="442">
        <v>40093</v>
      </c>
      <c r="B2618" s="443">
        <v>1.47089</v>
      </c>
    </row>
    <row r="2619" spans="1:2" x14ac:dyDescent="0.25">
      <c r="A2619" s="442">
        <v>40092</v>
      </c>
      <c r="B2619" s="443">
        <v>1.4627300000000001</v>
      </c>
    </row>
    <row r="2620" spans="1:2" x14ac:dyDescent="0.25">
      <c r="A2620" s="442">
        <v>40091</v>
      </c>
      <c r="B2620" s="443">
        <v>1.4574800000000001</v>
      </c>
    </row>
    <row r="2621" spans="1:2" x14ac:dyDescent="0.25">
      <c r="A2621" s="442">
        <v>40090</v>
      </c>
      <c r="B2621" s="443">
        <v>1.4571400000000001</v>
      </c>
    </row>
    <row r="2622" spans="1:2" x14ac:dyDescent="0.25">
      <c r="A2622" s="442">
        <v>40089</v>
      </c>
      <c r="B2622" s="443">
        <v>1.4555100000000001</v>
      </c>
    </row>
    <row r="2623" spans="1:2" x14ac:dyDescent="0.25">
      <c r="A2623" s="442">
        <v>40088</v>
      </c>
      <c r="B2623" s="443">
        <v>1.4584999999999999</v>
      </c>
    </row>
    <row r="2624" spans="1:2" x14ac:dyDescent="0.25">
      <c r="A2624" s="442">
        <v>40087</v>
      </c>
      <c r="B2624" s="443">
        <v>1.4622599999999999</v>
      </c>
    </row>
    <row r="2625" spans="1:2" x14ac:dyDescent="0.25">
      <c r="A2625" s="442">
        <v>40086</v>
      </c>
      <c r="B2625" s="443">
        <v>1.45905</v>
      </c>
    </row>
    <row r="2626" spans="1:2" x14ac:dyDescent="0.25">
      <c r="A2626" s="442">
        <v>40085</v>
      </c>
      <c r="B2626" s="443">
        <v>1.46326</v>
      </c>
    </row>
    <row r="2627" spans="1:2" x14ac:dyDescent="0.25">
      <c r="A2627" s="442">
        <v>40084</v>
      </c>
      <c r="B2627" s="443">
        <v>1.46861</v>
      </c>
    </row>
    <row r="2628" spans="1:2" x14ac:dyDescent="0.25">
      <c r="A2628" s="442">
        <v>40083</v>
      </c>
      <c r="B2628" s="443">
        <v>1.4684299999999999</v>
      </c>
    </row>
    <row r="2629" spans="1:2" x14ac:dyDescent="0.25">
      <c r="A2629" s="442">
        <v>40082</v>
      </c>
      <c r="B2629" s="443">
        <v>1.46692</v>
      </c>
    </row>
    <row r="2630" spans="1:2" x14ac:dyDescent="0.25">
      <c r="A2630" s="442">
        <v>40081</v>
      </c>
      <c r="B2630" s="443">
        <v>1.47235</v>
      </c>
    </row>
    <row r="2631" spans="1:2" x14ac:dyDescent="0.25">
      <c r="A2631" s="442">
        <v>40080</v>
      </c>
      <c r="B2631" s="443">
        <v>1.47885</v>
      </c>
    </row>
    <row r="2632" spans="1:2" x14ac:dyDescent="0.25">
      <c r="A2632" s="442">
        <v>40079</v>
      </c>
      <c r="B2632" s="443">
        <v>1.4753499999999999</v>
      </c>
    </row>
    <row r="2633" spans="1:2" x14ac:dyDescent="0.25">
      <c r="A2633" s="442">
        <v>40078</v>
      </c>
      <c r="B2633" s="443">
        <v>1.4674100000000001</v>
      </c>
    </row>
    <row r="2634" spans="1:2" x14ac:dyDescent="0.25">
      <c r="A2634" s="442">
        <v>40077</v>
      </c>
      <c r="B2634" s="443">
        <v>1.4705900000000001</v>
      </c>
    </row>
    <row r="2635" spans="1:2" x14ac:dyDescent="0.25">
      <c r="A2635" s="442">
        <v>40076</v>
      </c>
      <c r="B2635" s="443">
        <v>1.47061</v>
      </c>
    </row>
    <row r="2636" spans="1:2" x14ac:dyDescent="0.25">
      <c r="A2636" s="442">
        <v>40075</v>
      </c>
      <c r="B2636" s="443">
        <v>1.4712400000000001</v>
      </c>
    </row>
    <row r="2637" spans="1:2" x14ac:dyDescent="0.25">
      <c r="A2637" s="442">
        <v>40074</v>
      </c>
      <c r="B2637" s="443">
        <v>1.4726600000000001</v>
      </c>
    </row>
    <row r="2638" spans="1:2" x14ac:dyDescent="0.25">
      <c r="A2638" s="442">
        <v>40073</v>
      </c>
      <c r="B2638" s="443">
        <v>1.4685600000000001</v>
      </c>
    </row>
    <row r="2639" spans="1:2" x14ac:dyDescent="0.25">
      <c r="A2639" s="442">
        <v>40072</v>
      </c>
      <c r="B2639" s="443">
        <v>1.46204</v>
      </c>
    </row>
    <row r="2640" spans="1:2" x14ac:dyDescent="0.25">
      <c r="A2640" s="442">
        <v>40071</v>
      </c>
      <c r="B2640" s="443">
        <v>1.4572799999999999</v>
      </c>
    </row>
    <row r="2641" spans="1:2" x14ac:dyDescent="0.25">
      <c r="A2641" s="442">
        <v>40070</v>
      </c>
      <c r="B2641" s="443">
        <v>1.45679</v>
      </c>
    </row>
    <row r="2642" spans="1:2" x14ac:dyDescent="0.25">
      <c r="A2642" s="442">
        <v>40069</v>
      </c>
      <c r="B2642" s="443">
        <v>1.4565900000000001</v>
      </c>
    </row>
    <row r="2643" spans="1:2" x14ac:dyDescent="0.25">
      <c r="A2643" s="442">
        <v>40068</v>
      </c>
      <c r="B2643" s="443">
        <v>1.45916</v>
      </c>
    </row>
    <row r="2644" spans="1:2" x14ac:dyDescent="0.25">
      <c r="A2644" s="442">
        <v>40067</v>
      </c>
      <c r="B2644" s="443">
        <v>1.45631</v>
      </c>
    </row>
    <row r="2645" spans="1:2" x14ac:dyDescent="0.25">
      <c r="A2645" s="442">
        <v>40066</v>
      </c>
      <c r="B2645" s="443">
        <v>1.4519200000000001</v>
      </c>
    </row>
    <row r="2646" spans="1:2" x14ac:dyDescent="0.25">
      <c r="A2646" s="442">
        <v>40065</v>
      </c>
      <c r="B2646" s="443">
        <v>1.4420200000000001</v>
      </c>
    </row>
    <row r="2647" spans="1:2" x14ac:dyDescent="0.25">
      <c r="A2647" s="442">
        <v>40064</v>
      </c>
      <c r="B2647" s="443">
        <v>1.43319</v>
      </c>
    </row>
    <row r="2648" spans="1:2" x14ac:dyDescent="0.25">
      <c r="A2648" s="442">
        <v>40063</v>
      </c>
      <c r="B2648" s="443">
        <v>1.42862</v>
      </c>
    </row>
    <row r="2649" spans="1:2" x14ac:dyDescent="0.25">
      <c r="A2649" s="442">
        <v>40062</v>
      </c>
      <c r="B2649" s="443">
        <v>1.4285699999999999</v>
      </c>
    </row>
    <row r="2650" spans="1:2" x14ac:dyDescent="0.25">
      <c r="A2650" s="442">
        <v>40061</v>
      </c>
      <c r="B2650" s="443">
        <v>1.4265000000000001</v>
      </c>
    </row>
    <row r="2651" spans="1:2" x14ac:dyDescent="0.25">
      <c r="A2651" s="442">
        <v>40060</v>
      </c>
      <c r="B2651" s="443">
        <v>1.4276899999999999</v>
      </c>
    </row>
    <row r="2652" spans="1:2" x14ac:dyDescent="0.25">
      <c r="A2652" s="442">
        <v>40059</v>
      </c>
      <c r="B2652" s="443">
        <v>1.42282</v>
      </c>
    </row>
    <row r="2653" spans="1:2" x14ac:dyDescent="0.25">
      <c r="A2653" s="442">
        <v>40058</v>
      </c>
      <c r="B2653" s="443">
        <v>1.43062</v>
      </c>
    </row>
    <row r="2654" spans="1:2" x14ac:dyDescent="0.25">
      <c r="A2654" s="442">
        <v>40057</v>
      </c>
      <c r="B2654" s="443">
        <v>1.4302600000000001</v>
      </c>
    </row>
    <row r="2655" spans="1:2" x14ac:dyDescent="0.25">
      <c r="A2655" s="442">
        <v>40056</v>
      </c>
      <c r="B2655" s="443">
        <v>1.4298200000000001</v>
      </c>
    </row>
    <row r="2656" spans="1:2" x14ac:dyDescent="0.25">
      <c r="A2656" s="442">
        <v>40055</v>
      </c>
      <c r="B2656" s="443">
        <v>1.4297899999999999</v>
      </c>
    </row>
    <row r="2657" spans="1:2" x14ac:dyDescent="0.25">
      <c r="A2657" s="442">
        <v>40054</v>
      </c>
      <c r="B2657" s="443">
        <v>1.4349000000000001</v>
      </c>
    </row>
    <row r="2658" spans="1:2" x14ac:dyDescent="0.25">
      <c r="A2658" s="442">
        <v>40053</v>
      </c>
      <c r="B2658" s="443">
        <v>1.42625</v>
      </c>
    </row>
    <row r="2659" spans="1:2" x14ac:dyDescent="0.25">
      <c r="A2659" s="442">
        <v>40052</v>
      </c>
      <c r="B2659" s="443">
        <v>1.42787</v>
      </c>
    </row>
    <row r="2660" spans="1:2" x14ac:dyDescent="0.25">
      <c r="A2660" s="442">
        <v>40051</v>
      </c>
      <c r="B2660" s="443">
        <v>1.43035</v>
      </c>
    </row>
    <row r="2661" spans="1:2" x14ac:dyDescent="0.25">
      <c r="A2661" s="442">
        <v>40050</v>
      </c>
      <c r="B2661" s="443">
        <v>1.43207</v>
      </c>
    </row>
    <row r="2662" spans="1:2" x14ac:dyDescent="0.25">
      <c r="A2662" s="442">
        <v>40049</v>
      </c>
      <c r="B2662" s="443">
        <v>1.4321600000000001</v>
      </c>
    </row>
    <row r="2663" spans="1:2" x14ac:dyDescent="0.25">
      <c r="A2663" s="442">
        <v>40048</v>
      </c>
      <c r="B2663" s="443">
        <v>1.4320999999999999</v>
      </c>
    </row>
    <row r="2664" spans="1:2" x14ac:dyDescent="0.25">
      <c r="A2664" s="442">
        <v>40047</v>
      </c>
      <c r="B2664" s="443">
        <v>1.4286700000000001</v>
      </c>
    </row>
    <row r="2665" spans="1:2" x14ac:dyDescent="0.25">
      <c r="A2665" s="442">
        <v>40046</v>
      </c>
      <c r="B2665" s="443">
        <v>1.4232199999999999</v>
      </c>
    </row>
    <row r="2666" spans="1:2" x14ac:dyDescent="0.25">
      <c r="A2666" s="442">
        <v>40045</v>
      </c>
      <c r="B2666" s="443">
        <v>1.4155800000000001</v>
      </c>
    </row>
    <row r="2667" spans="1:2" x14ac:dyDescent="0.25">
      <c r="A2667" s="442">
        <v>40044</v>
      </c>
      <c r="B2667" s="443">
        <v>1.4111199999999999</v>
      </c>
    </row>
    <row r="2668" spans="1:2" x14ac:dyDescent="0.25">
      <c r="A2668" s="442">
        <v>40043</v>
      </c>
      <c r="B2668" s="443">
        <v>1.4115200000000001</v>
      </c>
    </row>
    <row r="2669" spans="1:2" x14ac:dyDescent="0.25">
      <c r="A2669" s="442">
        <v>40042</v>
      </c>
      <c r="B2669" s="443">
        <v>1.41971</v>
      </c>
    </row>
    <row r="2670" spans="1:2" x14ac:dyDescent="0.25">
      <c r="A2670" s="442">
        <v>40041</v>
      </c>
      <c r="B2670" s="443">
        <v>1.4198</v>
      </c>
    </row>
    <row r="2671" spans="1:2" x14ac:dyDescent="0.25">
      <c r="A2671" s="442">
        <v>40040</v>
      </c>
      <c r="B2671" s="443">
        <v>1.42557</v>
      </c>
    </row>
    <row r="2672" spans="1:2" x14ac:dyDescent="0.25">
      <c r="A2672" s="442">
        <v>40039</v>
      </c>
      <c r="B2672" s="443">
        <v>1.42527</v>
      </c>
    </row>
    <row r="2673" spans="1:2" x14ac:dyDescent="0.25">
      <c r="A2673" s="442">
        <v>40038</v>
      </c>
      <c r="B2673" s="443">
        <v>1.4163699999999999</v>
      </c>
    </row>
    <row r="2674" spans="1:2" x14ac:dyDescent="0.25">
      <c r="A2674" s="442">
        <v>40037</v>
      </c>
      <c r="B2674" s="443">
        <v>1.41479</v>
      </c>
    </row>
    <row r="2675" spans="1:2" x14ac:dyDescent="0.25">
      <c r="A2675" s="442">
        <v>40036</v>
      </c>
      <c r="B2675" s="443">
        <v>1.4177599999999999</v>
      </c>
    </row>
    <row r="2676" spans="1:2" x14ac:dyDescent="0.25">
      <c r="A2676" s="442">
        <v>40035</v>
      </c>
      <c r="B2676" s="443">
        <v>1.41788</v>
      </c>
    </row>
    <row r="2677" spans="1:2" x14ac:dyDescent="0.25">
      <c r="A2677" s="442">
        <v>40034</v>
      </c>
      <c r="B2677" s="443">
        <v>1.4177900000000001</v>
      </c>
    </row>
    <row r="2678" spans="1:2" x14ac:dyDescent="0.25">
      <c r="A2678" s="442">
        <v>40033</v>
      </c>
      <c r="B2678" s="443">
        <v>1.4306399999999999</v>
      </c>
    </row>
    <row r="2679" spans="1:2" x14ac:dyDescent="0.25">
      <c r="A2679" s="442">
        <v>40032</v>
      </c>
      <c r="B2679" s="443">
        <v>1.4385699999999999</v>
      </c>
    </row>
    <row r="2680" spans="1:2" x14ac:dyDescent="0.25">
      <c r="A2680" s="442">
        <v>40031</v>
      </c>
      <c r="B2680" s="443">
        <v>1.44032</v>
      </c>
    </row>
    <row r="2681" spans="1:2" x14ac:dyDescent="0.25">
      <c r="A2681" s="442">
        <v>40030</v>
      </c>
      <c r="B2681" s="443">
        <v>1.44007</v>
      </c>
    </row>
    <row r="2682" spans="1:2" x14ac:dyDescent="0.25">
      <c r="A2682" s="442">
        <v>40029</v>
      </c>
      <c r="B2682" s="443">
        <v>1.43075</v>
      </c>
    </row>
    <row r="2683" spans="1:2" x14ac:dyDescent="0.25">
      <c r="A2683" s="442">
        <v>40028</v>
      </c>
      <c r="B2683" s="443">
        <v>1.42536</v>
      </c>
    </row>
    <row r="2684" spans="1:2" x14ac:dyDescent="0.25">
      <c r="A2684" s="442">
        <v>40027</v>
      </c>
      <c r="B2684" s="443">
        <v>1.4252100000000001</v>
      </c>
    </row>
    <row r="2685" spans="1:2" x14ac:dyDescent="0.25">
      <c r="A2685" s="442">
        <v>40026</v>
      </c>
      <c r="B2685" s="443">
        <v>1.4146799999999999</v>
      </c>
    </row>
    <row r="2686" spans="1:2" x14ac:dyDescent="0.25">
      <c r="A2686" s="442">
        <v>40025</v>
      </c>
      <c r="B2686" s="443">
        <v>1.4059299999999999</v>
      </c>
    </row>
    <row r="2687" spans="1:2" x14ac:dyDescent="0.25">
      <c r="A2687" s="442">
        <v>40024</v>
      </c>
      <c r="B2687" s="443">
        <v>1.41205</v>
      </c>
    </row>
    <row r="2688" spans="1:2" x14ac:dyDescent="0.25">
      <c r="A2688" s="442">
        <v>40023</v>
      </c>
      <c r="B2688" s="443">
        <v>1.42255</v>
      </c>
    </row>
    <row r="2689" spans="1:2" x14ac:dyDescent="0.25">
      <c r="A2689" s="442">
        <v>40022</v>
      </c>
      <c r="B2689" s="443">
        <v>1.42344</v>
      </c>
    </row>
    <row r="2690" spans="1:2" x14ac:dyDescent="0.25">
      <c r="A2690" s="442">
        <v>40021</v>
      </c>
      <c r="B2690" s="443">
        <v>1.41988</v>
      </c>
    </row>
    <row r="2691" spans="1:2" x14ac:dyDescent="0.25">
      <c r="A2691" s="442">
        <v>40020</v>
      </c>
      <c r="B2691" s="443">
        <v>1.41971</v>
      </c>
    </row>
    <row r="2692" spans="1:2" x14ac:dyDescent="0.25">
      <c r="A2692" s="442">
        <v>40019</v>
      </c>
      <c r="B2692" s="443">
        <v>1.41934</v>
      </c>
    </row>
    <row r="2693" spans="1:2" x14ac:dyDescent="0.25">
      <c r="A2693" s="442">
        <v>40018</v>
      </c>
      <c r="B2693" s="443">
        <v>1.4223600000000001</v>
      </c>
    </row>
    <row r="2694" spans="1:2" x14ac:dyDescent="0.25">
      <c r="A2694" s="442">
        <v>40017</v>
      </c>
      <c r="B2694" s="443">
        <v>1.4202699999999999</v>
      </c>
    </row>
    <row r="2695" spans="1:2" x14ac:dyDescent="0.25">
      <c r="A2695" s="442">
        <v>40016</v>
      </c>
      <c r="B2695" s="443">
        <v>1.4211499999999999</v>
      </c>
    </row>
    <row r="2696" spans="1:2" x14ac:dyDescent="0.25">
      <c r="A2696" s="442">
        <v>40015</v>
      </c>
      <c r="B2696" s="443">
        <v>1.419</v>
      </c>
    </row>
    <row r="2697" spans="1:2" x14ac:dyDescent="0.25">
      <c r="A2697" s="442">
        <v>40014</v>
      </c>
      <c r="B2697" s="443">
        <v>1.40967</v>
      </c>
    </row>
    <row r="2698" spans="1:2" x14ac:dyDescent="0.25">
      <c r="A2698" s="442">
        <v>40013</v>
      </c>
      <c r="B2698" s="443">
        <v>1.4096500000000001</v>
      </c>
    </row>
    <row r="2699" spans="1:2" x14ac:dyDescent="0.25">
      <c r="A2699" s="442">
        <v>40012</v>
      </c>
      <c r="B2699" s="443">
        <v>1.4113100000000001</v>
      </c>
    </row>
    <row r="2700" spans="1:2" x14ac:dyDescent="0.25">
      <c r="A2700" s="442">
        <v>40011</v>
      </c>
      <c r="B2700" s="443">
        <v>1.4101300000000001</v>
      </c>
    </row>
    <row r="2701" spans="1:2" x14ac:dyDescent="0.25">
      <c r="A2701" s="442">
        <v>40010</v>
      </c>
      <c r="B2701" s="443">
        <v>1.40435</v>
      </c>
    </row>
    <row r="2702" spans="1:2" x14ac:dyDescent="0.25">
      <c r="A2702" s="442">
        <v>40009</v>
      </c>
      <c r="B2702" s="443">
        <v>1.3973599999999999</v>
      </c>
    </row>
    <row r="2703" spans="1:2" x14ac:dyDescent="0.25">
      <c r="A2703" s="442">
        <v>40008</v>
      </c>
      <c r="B2703" s="443">
        <v>1.3943700000000001</v>
      </c>
    </row>
    <row r="2704" spans="1:2" x14ac:dyDescent="0.25">
      <c r="A2704" s="442">
        <v>40007</v>
      </c>
      <c r="B2704" s="443">
        <v>1.3931800000000001</v>
      </c>
    </row>
    <row r="2705" spans="1:2" x14ac:dyDescent="0.25">
      <c r="A2705" s="442">
        <v>40006</v>
      </c>
      <c r="B2705" s="443">
        <v>1.3931800000000001</v>
      </c>
    </row>
    <row r="2706" spans="1:2" x14ac:dyDescent="0.25">
      <c r="A2706" s="442">
        <v>40005</v>
      </c>
      <c r="B2706" s="443">
        <v>1.39534</v>
      </c>
    </row>
    <row r="2707" spans="1:2" x14ac:dyDescent="0.25">
      <c r="A2707" s="442">
        <v>40004</v>
      </c>
      <c r="B2707" s="443">
        <v>1.39523</v>
      </c>
    </row>
    <row r="2708" spans="1:2" x14ac:dyDescent="0.25">
      <c r="A2708" s="442">
        <v>40003</v>
      </c>
      <c r="B2708" s="443">
        <v>1.3894200000000001</v>
      </c>
    </row>
    <row r="2709" spans="1:2" x14ac:dyDescent="0.25">
      <c r="A2709" s="442">
        <v>40002</v>
      </c>
      <c r="B2709" s="443">
        <v>1.39656</v>
      </c>
    </row>
    <row r="2710" spans="1:2" x14ac:dyDescent="0.25">
      <c r="A2710" s="442">
        <v>40001</v>
      </c>
      <c r="B2710" s="443">
        <v>1.39459</v>
      </c>
    </row>
    <row r="2711" spans="1:2" x14ac:dyDescent="0.25">
      <c r="A2711" s="442">
        <v>40000</v>
      </c>
      <c r="B2711" s="443">
        <v>1.3973800000000001</v>
      </c>
    </row>
    <row r="2712" spans="1:2" x14ac:dyDescent="0.25">
      <c r="A2712" s="442">
        <v>39999</v>
      </c>
      <c r="B2712" s="443">
        <v>1.3974599999999999</v>
      </c>
    </row>
    <row r="2713" spans="1:2" x14ac:dyDescent="0.25">
      <c r="A2713" s="442">
        <v>39998</v>
      </c>
      <c r="B2713" s="443">
        <v>1.3986400000000001</v>
      </c>
    </row>
    <row r="2714" spans="1:2" x14ac:dyDescent="0.25">
      <c r="A2714" s="442">
        <v>39997</v>
      </c>
      <c r="B2714" s="443">
        <v>1.40771</v>
      </c>
    </row>
    <row r="2715" spans="1:2" x14ac:dyDescent="0.25">
      <c r="A2715" s="442">
        <v>39996</v>
      </c>
      <c r="B2715" s="443">
        <v>1.4082699999999999</v>
      </c>
    </row>
    <row r="2716" spans="1:2" x14ac:dyDescent="0.25">
      <c r="A2716" s="442">
        <v>39995</v>
      </c>
      <c r="B2716" s="443">
        <v>1.4085099999999999</v>
      </c>
    </row>
    <row r="2717" spans="1:2" x14ac:dyDescent="0.25">
      <c r="A2717" s="442">
        <v>39994</v>
      </c>
      <c r="B2717" s="443">
        <v>1.40466</v>
      </c>
    </row>
    <row r="2718" spans="1:2" x14ac:dyDescent="0.25">
      <c r="A2718" s="442">
        <v>39993</v>
      </c>
      <c r="B2718" s="443">
        <v>1.4052500000000001</v>
      </c>
    </row>
    <row r="2719" spans="1:2" x14ac:dyDescent="0.25">
      <c r="A2719" s="442">
        <v>39992</v>
      </c>
      <c r="B2719" s="443">
        <v>1.4052</v>
      </c>
    </row>
    <row r="2720" spans="1:2" x14ac:dyDescent="0.25">
      <c r="A2720" s="442">
        <v>39991</v>
      </c>
      <c r="B2720" s="443">
        <v>1.40506</v>
      </c>
    </row>
    <row r="2721" spans="1:2" x14ac:dyDescent="0.25">
      <c r="A2721" s="442">
        <v>39990</v>
      </c>
      <c r="B2721" s="443">
        <v>1.3952</v>
      </c>
    </row>
    <row r="2722" spans="1:2" x14ac:dyDescent="0.25">
      <c r="A2722" s="442">
        <v>39989</v>
      </c>
      <c r="B2722" s="443">
        <v>1.4049199999999999</v>
      </c>
    </row>
    <row r="2723" spans="1:2" x14ac:dyDescent="0.25">
      <c r="A2723" s="442">
        <v>39988</v>
      </c>
      <c r="B2723" s="443">
        <v>1.39411</v>
      </c>
    </row>
    <row r="2724" spans="1:2" x14ac:dyDescent="0.25">
      <c r="A2724" s="442">
        <v>39987</v>
      </c>
      <c r="B2724" s="443">
        <v>1.3881399999999999</v>
      </c>
    </row>
    <row r="2725" spans="1:2" x14ac:dyDescent="0.25">
      <c r="A2725" s="442">
        <v>39986</v>
      </c>
      <c r="B2725" s="443">
        <v>1.39327</v>
      </c>
    </row>
    <row r="2726" spans="1:2" x14ac:dyDescent="0.25">
      <c r="A2726" s="442">
        <v>39985</v>
      </c>
      <c r="B2726" s="443">
        <v>1.3931500000000001</v>
      </c>
    </row>
    <row r="2727" spans="1:2" x14ac:dyDescent="0.25">
      <c r="A2727" s="442">
        <v>39984</v>
      </c>
      <c r="B2727" s="443">
        <v>1.3928199999999999</v>
      </c>
    </row>
    <row r="2728" spans="1:2" x14ac:dyDescent="0.25">
      <c r="A2728" s="442">
        <v>39983</v>
      </c>
      <c r="B2728" s="443">
        <v>1.39439</v>
      </c>
    </row>
    <row r="2729" spans="1:2" x14ac:dyDescent="0.25">
      <c r="A2729" s="442">
        <v>39982</v>
      </c>
      <c r="B2729" s="443">
        <v>1.3871</v>
      </c>
    </row>
    <row r="2730" spans="1:2" x14ac:dyDescent="0.25">
      <c r="A2730" s="442">
        <v>39981</v>
      </c>
      <c r="B2730" s="443">
        <v>1.3840300000000001</v>
      </c>
    </row>
    <row r="2731" spans="1:2" x14ac:dyDescent="0.25">
      <c r="A2731" s="442">
        <v>39980</v>
      </c>
      <c r="B2731" s="443">
        <v>1.3884099999999999</v>
      </c>
    </row>
    <row r="2732" spans="1:2" x14ac:dyDescent="0.25">
      <c r="A2732" s="442">
        <v>39979</v>
      </c>
      <c r="B2732" s="443">
        <v>1.4010899999999999</v>
      </c>
    </row>
    <row r="2733" spans="1:2" x14ac:dyDescent="0.25">
      <c r="A2733" s="442">
        <v>39978</v>
      </c>
      <c r="B2733" s="443">
        <v>1.4011499999999999</v>
      </c>
    </row>
    <row r="2734" spans="1:2" x14ac:dyDescent="0.25">
      <c r="A2734" s="442">
        <v>39977</v>
      </c>
      <c r="B2734" s="443">
        <v>1.40523</v>
      </c>
    </row>
    <row r="2735" spans="1:2" x14ac:dyDescent="0.25">
      <c r="A2735" s="442">
        <v>39976</v>
      </c>
      <c r="B2735" s="443">
        <v>1.4036999999999999</v>
      </c>
    </row>
    <row r="2736" spans="1:2" x14ac:dyDescent="0.25">
      <c r="A2736" s="442">
        <v>39975</v>
      </c>
      <c r="B2736" s="443">
        <v>1.40526</v>
      </c>
    </row>
    <row r="2737" spans="1:2" x14ac:dyDescent="0.25">
      <c r="A2737" s="442">
        <v>39974</v>
      </c>
      <c r="B2737" s="443">
        <v>1.3949400000000001</v>
      </c>
    </row>
    <row r="2738" spans="1:2" x14ac:dyDescent="0.25">
      <c r="A2738" s="442">
        <v>39973</v>
      </c>
      <c r="B2738" s="443">
        <v>1.3914299999999999</v>
      </c>
    </row>
    <row r="2739" spans="1:2" x14ac:dyDescent="0.25">
      <c r="A2739" s="442">
        <v>39972</v>
      </c>
      <c r="B2739" s="443">
        <v>1.3963300000000001</v>
      </c>
    </row>
    <row r="2740" spans="1:2" x14ac:dyDescent="0.25">
      <c r="A2740" s="442">
        <v>39971</v>
      </c>
      <c r="B2740" s="443">
        <v>1.3963300000000001</v>
      </c>
    </row>
    <row r="2741" spans="1:2" x14ac:dyDescent="0.25">
      <c r="A2741" s="442">
        <v>39970</v>
      </c>
      <c r="B2741" s="443">
        <v>1.4123699999999999</v>
      </c>
    </row>
    <row r="2742" spans="1:2" x14ac:dyDescent="0.25">
      <c r="A2742" s="442">
        <v>39969</v>
      </c>
      <c r="B2742" s="443">
        <v>1.41723</v>
      </c>
    </row>
    <row r="2743" spans="1:2" x14ac:dyDescent="0.25">
      <c r="A2743" s="442">
        <v>39968</v>
      </c>
      <c r="B2743" s="443">
        <v>1.42333</v>
      </c>
    </row>
    <row r="2744" spans="1:2" x14ac:dyDescent="0.25">
      <c r="A2744" s="442">
        <v>39967</v>
      </c>
      <c r="B2744" s="443">
        <v>1.4205399999999999</v>
      </c>
    </row>
    <row r="2745" spans="1:2" x14ac:dyDescent="0.25">
      <c r="A2745" s="442">
        <v>39966</v>
      </c>
      <c r="B2745" s="443">
        <v>1.41717</v>
      </c>
    </row>
    <row r="2746" spans="1:2" x14ac:dyDescent="0.25">
      <c r="A2746" s="442">
        <v>39965</v>
      </c>
      <c r="B2746" s="443">
        <v>1.4144399999999999</v>
      </c>
    </row>
    <row r="2747" spans="1:2" x14ac:dyDescent="0.25">
      <c r="A2747" s="442">
        <v>39964</v>
      </c>
      <c r="B2747" s="443">
        <v>1.4144000000000001</v>
      </c>
    </row>
    <row r="2748" spans="1:2" x14ac:dyDescent="0.25">
      <c r="A2748" s="442">
        <v>39963</v>
      </c>
      <c r="B2748" s="443">
        <v>1.4043000000000001</v>
      </c>
    </row>
    <row r="2749" spans="1:2" x14ac:dyDescent="0.25">
      <c r="A2749" s="442">
        <v>39962</v>
      </c>
      <c r="B2749" s="443">
        <v>1.3876200000000001</v>
      </c>
    </row>
    <row r="2750" spans="1:2" x14ac:dyDescent="0.25">
      <c r="A2750" s="442">
        <v>39961</v>
      </c>
      <c r="B2750" s="443">
        <v>1.3948100000000001</v>
      </c>
    </row>
    <row r="2751" spans="1:2" x14ac:dyDescent="0.25">
      <c r="A2751" s="442">
        <v>39960</v>
      </c>
      <c r="B2751" s="443">
        <v>1.3961300000000001</v>
      </c>
    </row>
    <row r="2752" spans="1:2" x14ac:dyDescent="0.25">
      <c r="A2752" s="442">
        <v>39959</v>
      </c>
      <c r="B2752" s="443">
        <v>1.40022</v>
      </c>
    </row>
    <row r="2753" spans="1:2" x14ac:dyDescent="0.25">
      <c r="A2753" s="442">
        <v>39958</v>
      </c>
      <c r="B2753" s="443">
        <v>1.39943</v>
      </c>
    </row>
    <row r="2754" spans="1:2" x14ac:dyDescent="0.25">
      <c r="A2754" s="442">
        <v>39957</v>
      </c>
      <c r="B2754" s="443">
        <v>1.3993199999999999</v>
      </c>
    </row>
    <row r="2755" spans="1:2" x14ac:dyDescent="0.25">
      <c r="A2755" s="442">
        <v>39956</v>
      </c>
      <c r="B2755" s="443">
        <v>1.39595</v>
      </c>
    </row>
    <row r="2756" spans="1:2" x14ac:dyDescent="0.25">
      <c r="A2756" s="442">
        <v>39955</v>
      </c>
      <c r="B2756" s="443">
        <v>1.3798699999999999</v>
      </c>
    </row>
    <row r="2757" spans="1:2" x14ac:dyDescent="0.25">
      <c r="A2757" s="442">
        <v>39954</v>
      </c>
      <c r="B2757" s="443">
        <v>1.3677699999999999</v>
      </c>
    </row>
    <row r="2758" spans="1:2" x14ac:dyDescent="0.25">
      <c r="A2758" s="442">
        <v>39953</v>
      </c>
      <c r="B2758" s="443">
        <v>1.3592299999999999</v>
      </c>
    </row>
    <row r="2759" spans="1:2" x14ac:dyDescent="0.25">
      <c r="A2759" s="442">
        <v>39952</v>
      </c>
      <c r="B2759" s="443">
        <v>1.3479300000000001</v>
      </c>
    </row>
    <row r="2760" spans="1:2" x14ac:dyDescent="0.25">
      <c r="A2760" s="442">
        <v>39951</v>
      </c>
      <c r="B2760" s="443">
        <v>1.3489</v>
      </c>
    </row>
    <row r="2761" spans="1:2" x14ac:dyDescent="0.25">
      <c r="A2761" s="442">
        <v>39950</v>
      </c>
      <c r="B2761" s="443">
        <v>1.34903</v>
      </c>
    </row>
    <row r="2762" spans="1:2" x14ac:dyDescent="0.25">
      <c r="A2762" s="442">
        <v>39949</v>
      </c>
      <c r="B2762" s="443">
        <v>1.35798</v>
      </c>
    </row>
    <row r="2763" spans="1:2" x14ac:dyDescent="0.25">
      <c r="A2763" s="442">
        <v>39948</v>
      </c>
      <c r="B2763" s="443">
        <v>1.3587800000000001</v>
      </c>
    </row>
    <row r="2764" spans="1:2" x14ac:dyDescent="0.25">
      <c r="A2764" s="442">
        <v>39947</v>
      </c>
      <c r="B2764" s="443">
        <v>1.3647800000000001</v>
      </c>
    </row>
    <row r="2765" spans="1:2" x14ac:dyDescent="0.25">
      <c r="A2765" s="442">
        <v>39946</v>
      </c>
      <c r="B2765" s="443">
        <v>1.3621099999999999</v>
      </c>
    </row>
    <row r="2766" spans="1:2" x14ac:dyDescent="0.25">
      <c r="A2766" s="442">
        <v>39945</v>
      </c>
      <c r="B2766" s="443">
        <v>1.3613999999999999</v>
      </c>
    </row>
    <row r="2767" spans="1:2" x14ac:dyDescent="0.25">
      <c r="A2767" s="442">
        <v>39944</v>
      </c>
      <c r="B2767" s="443">
        <v>1.3629599999999999</v>
      </c>
    </row>
    <row r="2768" spans="1:2" x14ac:dyDescent="0.25">
      <c r="A2768" s="442">
        <v>39943</v>
      </c>
      <c r="B2768" s="443">
        <v>1.36283</v>
      </c>
    </row>
    <row r="2769" spans="1:2" x14ac:dyDescent="0.25">
      <c r="A2769" s="442">
        <v>39942</v>
      </c>
      <c r="B2769" s="443">
        <v>1.34459</v>
      </c>
    </row>
    <row r="2770" spans="1:2" x14ac:dyDescent="0.25">
      <c r="A2770" s="442">
        <v>39941</v>
      </c>
      <c r="B2770" s="443">
        <v>1.3345100000000001</v>
      </c>
    </row>
    <row r="2771" spans="1:2" x14ac:dyDescent="0.25">
      <c r="A2771" s="442">
        <v>39940</v>
      </c>
      <c r="B2771" s="443">
        <v>1.33033</v>
      </c>
    </row>
    <row r="2772" spans="1:2" x14ac:dyDescent="0.25">
      <c r="A2772" s="442">
        <v>39939</v>
      </c>
      <c r="B2772" s="443">
        <v>1.33779</v>
      </c>
    </row>
    <row r="2773" spans="1:2" x14ac:dyDescent="0.25">
      <c r="A2773" s="442">
        <v>39938</v>
      </c>
      <c r="B2773" s="443">
        <v>1.3310299999999999</v>
      </c>
    </row>
    <row r="2774" spans="1:2" x14ac:dyDescent="0.25">
      <c r="A2774" s="442">
        <v>39937</v>
      </c>
      <c r="B2774" s="443">
        <v>1.3265499999999999</v>
      </c>
    </row>
    <row r="2775" spans="1:2" x14ac:dyDescent="0.25">
      <c r="A2775" s="442">
        <v>39936</v>
      </c>
      <c r="B2775" s="443">
        <v>1.32653</v>
      </c>
    </row>
    <row r="2776" spans="1:2" x14ac:dyDescent="0.25">
      <c r="A2776" s="442">
        <v>39935</v>
      </c>
      <c r="B2776" s="443">
        <v>1.3259700000000001</v>
      </c>
    </row>
    <row r="2777" spans="1:2" x14ac:dyDescent="0.25">
      <c r="A2777" s="442">
        <v>39934</v>
      </c>
      <c r="B2777" s="443">
        <v>1.3278000000000001</v>
      </c>
    </row>
    <row r="2778" spans="1:2" x14ac:dyDescent="0.25">
      <c r="A2778" s="442">
        <v>39933</v>
      </c>
      <c r="B2778" s="443">
        <v>1.3213900000000001</v>
      </c>
    </row>
    <row r="2779" spans="1:2" x14ac:dyDescent="0.25">
      <c r="A2779" s="442">
        <v>39932</v>
      </c>
      <c r="B2779" s="443">
        <v>1.30383</v>
      </c>
    </row>
    <row r="2780" spans="1:2" x14ac:dyDescent="0.25">
      <c r="A2780" s="442">
        <v>39931</v>
      </c>
      <c r="B2780" s="443">
        <v>1.3148599999999999</v>
      </c>
    </row>
    <row r="2781" spans="1:2" x14ac:dyDescent="0.25">
      <c r="A2781" s="442">
        <v>39930</v>
      </c>
      <c r="B2781" s="443">
        <v>1.32369</v>
      </c>
    </row>
    <row r="2782" spans="1:2" x14ac:dyDescent="0.25">
      <c r="A2782" s="442">
        <v>39929</v>
      </c>
      <c r="B2782" s="443">
        <v>1.3239300000000001</v>
      </c>
    </row>
    <row r="2783" spans="1:2" x14ac:dyDescent="0.25">
      <c r="A2783" s="442">
        <v>39928</v>
      </c>
      <c r="B2783" s="443">
        <v>1.3200799999999999</v>
      </c>
    </row>
    <row r="2784" spans="1:2" x14ac:dyDescent="0.25">
      <c r="A2784" s="442">
        <v>39927</v>
      </c>
      <c r="B2784" s="443">
        <v>1.3032300000000001</v>
      </c>
    </row>
    <row r="2785" spans="1:2" x14ac:dyDescent="0.25">
      <c r="A2785" s="442">
        <v>39926</v>
      </c>
      <c r="B2785" s="443">
        <v>1.2955399999999999</v>
      </c>
    </row>
    <row r="2786" spans="1:2" x14ac:dyDescent="0.25">
      <c r="A2786" s="442">
        <v>39925</v>
      </c>
      <c r="B2786" s="443">
        <v>1.29392</v>
      </c>
    </row>
    <row r="2787" spans="1:2" x14ac:dyDescent="0.25">
      <c r="A2787" s="442">
        <v>39924</v>
      </c>
      <c r="B2787" s="443">
        <v>1.2976099999999999</v>
      </c>
    </row>
    <row r="2788" spans="1:2" x14ac:dyDescent="0.25">
      <c r="A2788" s="442">
        <v>39923</v>
      </c>
      <c r="B2788" s="443">
        <v>1.304</v>
      </c>
    </row>
    <row r="2789" spans="1:2" x14ac:dyDescent="0.25">
      <c r="A2789" s="442">
        <v>39922</v>
      </c>
      <c r="B2789" s="443">
        <v>1.30392</v>
      </c>
    </row>
    <row r="2790" spans="1:2" x14ac:dyDescent="0.25">
      <c r="A2790" s="442">
        <v>39921</v>
      </c>
      <c r="B2790" s="443">
        <v>1.3096399999999999</v>
      </c>
    </row>
    <row r="2791" spans="1:2" x14ac:dyDescent="0.25">
      <c r="A2791" s="442">
        <v>39920</v>
      </c>
      <c r="B2791" s="443">
        <v>1.3196699999999999</v>
      </c>
    </row>
    <row r="2792" spans="1:2" x14ac:dyDescent="0.25">
      <c r="A2792" s="442">
        <v>39919</v>
      </c>
      <c r="B2792" s="443">
        <v>1.3228200000000001</v>
      </c>
    </row>
    <row r="2793" spans="1:2" x14ac:dyDescent="0.25">
      <c r="A2793" s="442">
        <v>39918</v>
      </c>
      <c r="B2793" s="443">
        <v>1.3307100000000001</v>
      </c>
    </row>
    <row r="2794" spans="1:2" x14ac:dyDescent="0.25">
      <c r="A2794" s="442">
        <v>39917</v>
      </c>
      <c r="B2794" s="443">
        <v>1.3229200000000001</v>
      </c>
    </row>
    <row r="2795" spans="1:2" x14ac:dyDescent="0.25">
      <c r="A2795" s="442">
        <v>39916</v>
      </c>
      <c r="B2795" s="443">
        <v>1.3180099999999999</v>
      </c>
    </row>
    <row r="2796" spans="1:2" x14ac:dyDescent="0.25">
      <c r="A2796" s="442">
        <v>39915</v>
      </c>
      <c r="B2796" s="443">
        <v>1.3180400000000001</v>
      </c>
    </row>
    <row r="2797" spans="1:2" x14ac:dyDescent="0.25">
      <c r="A2797" s="442">
        <v>39914</v>
      </c>
      <c r="B2797" s="443">
        <v>1.3139400000000001</v>
      </c>
    </row>
    <row r="2798" spans="1:2" x14ac:dyDescent="0.25">
      <c r="A2798" s="442">
        <v>39913</v>
      </c>
      <c r="B2798" s="443">
        <v>1.32443</v>
      </c>
    </row>
    <row r="2799" spans="1:2" x14ac:dyDescent="0.25">
      <c r="A2799" s="442">
        <v>39912</v>
      </c>
      <c r="B2799" s="443">
        <v>1.32314</v>
      </c>
    </row>
    <row r="2800" spans="1:2" x14ac:dyDescent="0.25">
      <c r="A2800" s="442">
        <v>39911</v>
      </c>
      <c r="B2800" s="443">
        <v>1.3323</v>
      </c>
    </row>
    <row r="2801" spans="1:2" x14ac:dyDescent="0.25">
      <c r="A2801" s="442">
        <v>39910</v>
      </c>
      <c r="B2801" s="443">
        <v>1.3497300000000001</v>
      </c>
    </row>
    <row r="2802" spans="1:2" x14ac:dyDescent="0.25">
      <c r="A2802" s="442">
        <v>39909</v>
      </c>
      <c r="B2802" s="443">
        <v>1.3480799999999999</v>
      </c>
    </row>
    <row r="2803" spans="1:2" x14ac:dyDescent="0.25">
      <c r="A2803" s="442">
        <v>39908</v>
      </c>
      <c r="B2803" s="443">
        <v>1.34796</v>
      </c>
    </row>
    <row r="2804" spans="1:2" x14ac:dyDescent="0.25">
      <c r="A2804" s="442">
        <v>39907</v>
      </c>
      <c r="B2804" s="443">
        <v>1.34413</v>
      </c>
    </row>
    <row r="2805" spans="1:2" x14ac:dyDescent="0.25">
      <c r="A2805" s="442">
        <v>39906</v>
      </c>
      <c r="B2805" s="443">
        <v>1.3331299999999999</v>
      </c>
    </row>
    <row r="2806" spans="1:2" x14ac:dyDescent="0.25">
      <c r="A2806" s="442">
        <v>39905</v>
      </c>
      <c r="B2806" s="443">
        <v>1.32256</v>
      </c>
    </row>
    <row r="2807" spans="1:2" x14ac:dyDescent="0.25">
      <c r="A2807" s="442">
        <v>39904</v>
      </c>
      <c r="B2807" s="443">
        <v>1.32744</v>
      </c>
    </row>
    <row r="2808" spans="1:2" x14ac:dyDescent="0.25">
      <c r="A2808" s="442">
        <v>39903</v>
      </c>
      <c r="B2808" s="443">
        <v>1.3205199999999999</v>
      </c>
    </row>
    <row r="2809" spans="1:2" x14ac:dyDescent="0.25">
      <c r="A2809" s="442">
        <v>39902</v>
      </c>
      <c r="B2809" s="443">
        <v>1.32829</v>
      </c>
    </row>
    <row r="2810" spans="1:2" x14ac:dyDescent="0.25">
      <c r="A2810" s="442">
        <v>39901</v>
      </c>
      <c r="B2810" s="443">
        <v>1.32847</v>
      </c>
    </row>
    <row r="2811" spans="1:2" x14ac:dyDescent="0.25">
      <c r="A2811" s="442">
        <v>39900</v>
      </c>
      <c r="B2811" s="443">
        <v>1.34524</v>
      </c>
    </row>
    <row r="2812" spans="1:2" x14ac:dyDescent="0.25">
      <c r="A2812" s="442">
        <v>39899</v>
      </c>
      <c r="B2812" s="443">
        <v>1.35724</v>
      </c>
    </row>
    <row r="2813" spans="1:2" x14ac:dyDescent="0.25">
      <c r="A2813" s="442">
        <v>39898</v>
      </c>
      <c r="B2813" s="443">
        <v>1.3497399999999999</v>
      </c>
    </row>
    <row r="2814" spans="1:2" x14ac:dyDescent="0.25">
      <c r="A2814" s="442">
        <v>39897</v>
      </c>
      <c r="B2814" s="443">
        <v>1.35941</v>
      </c>
    </row>
    <row r="2815" spans="1:2" x14ac:dyDescent="0.25">
      <c r="A2815" s="442">
        <v>39896</v>
      </c>
      <c r="B2815" s="443">
        <v>1.36293</v>
      </c>
    </row>
    <row r="2816" spans="1:2" x14ac:dyDescent="0.25">
      <c r="A2816" s="442">
        <v>39895</v>
      </c>
      <c r="B2816" s="443">
        <v>1.35765</v>
      </c>
    </row>
    <row r="2817" spans="1:2" x14ac:dyDescent="0.25">
      <c r="A2817" s="442">
        <v>39894</v>
      </c>
      <c r="B2817" s="443">
        <v>1.35762</v>
      </c>
    </row>
    <row r="2818" spans="1:2" x14ac:dyDescent="0.25">
      <c r="A2818" s="442">
        <v>39893</v>
      </c>
      <c r="B2818" s="443">
        <v>1.3626100000000001</v>
      </c>
    </row>
    <row r="2819" spans="1:2" x14ac:dyDescent="0.25">
      <c r="A2819" s="442">
        <v>39892</v>
      </c>
      <c r="B2819" s="443">
        <v>1.3539600000000001</v>
      </c>
    </row>
    <row r="2820" spans="1:2" x14ac:dyDescent="0.25">
      <c r="A2820" s="442">
        <v>39891</v>
      </c>
      <c r="B2820" s="443">
        <v>1.3079499999999999</v>
      </c>
    </row>
    <row r="2821" spans="1:2" x14ac:dyDescent="0.25">
      <c r="A2821" s="442">
        <v>39890</v>
      </c>
      <c r="B2821" s="443">
        <v>1.2985500000000001</v>
      </c>
    </row>
    <row r="2822" spans="1:2" x14ac:dyDescent="0.25">
      <c r="A2822" s="442">
        <v>39889</v>
      </c>
      <c r="B2822" s="443">
        <v>1.2950900000000001</v>
      </c>
    </row>
    <row r="2823" spans="1:2" x14ac:dyDescent="0.25">
      <c r="A2823" s="442">
        <v>39888</v>
      </c>
      <c r="B2823" s="443">
        <v>1.29236</v>
      </c>
    </row>
    <row r="2824" spans="1:2" x14ac:dyDescent="0.25">
      <c r="A2824" s="442">
        <v>39887</v>
      </c>
      <c r="B2824" s="443">
        <v>1.2924199999999999</v>
      </c>
    </row>
    <row r="2825" spans="1:2" x14ac:dyDescent="0.25">
      <c r="A2825" s="442">
        <v>39886</v>
      </c>
      <c r="B2825" s="443">
        <v>1.2907299999999999</v>
      </c>
    </row>
    <row r="2826" spans="1:2" x14ac:dyDescent="0.25">
      <c r="A2826" s="442">
        <v>39885</v>
      </c>
      <c r="B2826" s="443">
        <v>1.28121</v>
      </c>
    </row>
    <row r="2827" spans="1:2" x14ac:dyDescent="0.25">
      <c r="A2827" s="442">
        <v>39884</v>
      </c>
      <c r="B2827" s="443">
        <v>1.2717799999999999</v>
      </c>
    </row>
    <row r="2828" spans="1:2" x14ac:dyDescent="0.25">
      <c r="A2828" s="442">
        <v>39883</v>
      </c>
      <c r="B2828" s="443">
        <v>1.2685299999999999</v>
      </c>
    </row>
    <row r="2829" spans="1:2" x14ac:dyDescent="0.25">
      <c r="A2829" s="442">
        <v>39882</v>
      </c>
      <c r="B2829" s="443">
        <v>1.2644899999999999</v>
      </c>
    </row>
    <row r="2830" spans="1:2" x14ac:dyDescent="0.25">
      <c r="A2830" s="442">
        <v>39881</v>
      </c>
      <c r="B2830" s="443">
        <v>1.26494</v>
      </c>
    </row>
    <row r="2831" spans="1:2" x14ac:dyDescent="0.25">
      <c r="A2831" s="442">
        <v>39880</v>
      </c>
      <c r="B2831" s="443">
        <v>1.2648999999999999</v>
      </c>
    </row>
    <row r="2832" spans="1:2" x14ac:dyDescent="0.25">
      <c r="A2832" s="442">
        <v>39879</v>
      </c>
      <c r="B2832" s="443">
        <v>1.2631600000000001</v>
      </c>
    </row>
    <row r="2833" spans="1:2" x14ac:dyDescent="0.25">
      <c r="A2833" s="442">
        <v>39878</v>
      </c>
      <c r="B2833" s="443">
        <v>1.2584500000000001</v>
      </c>
    </row>
    <row r="2834" spans="1:2" x14ac:dyDescent="0.25">
      <c r="A2834" s="442">
        <v>39877</v>
      </c>
      <c r="B2834" s="443">
        <v>1.2542800000000001</v>
      </c>
    </row>
    <row r="2835" spans="1:2" x14ac:dyDescent="0.25">
      <c r="A2835" s="442">
        <v>39876</v>
      </c>
      <c r="B2835" s="443">
        <v>1.26003</v>
      </c>
    </row>
    <row r="2836" spans="1:2" x14ac:dyDescent="0.25">
      <c r="A2836" s="442">
        <v>39875</v>
      </c>
      <c r="B2836" s="443">
        <v>1.2589999999999999</v>
      </c>
    </row>
    <row r="2837" spans="1:2" x14ac:dyDescent="0.25">
      <c r="A2837" s="442">
        <v>39874</v>
      </c>
      <c r="B2837" s="443">
        <v>1.26623</v>
      </c>
    </row>
    <row r="2838" spans="1:2" x14ac:dyDescent="0.25">
      <c r="A2838" s="442">
        <v>39873</v>
      </c>
      <c r="B2838" s="443">
        <v>1.26644</v>
      </c>
    </row>
    <row r="2839" spans="1:2" x14ac:dyDescent="0.25">
      <c r="A2839" s="442">
        <v>39872</v>
      </c>
      <c r="B2839" s="443">
        <v>1.26942</v>
      </c>
    </row>
    <row r="2840" spans="1:2" x14ac:dyDescent="0.25">
      <c r="A2840" s="442">
        <v>39871</v>
      </c>
      <c r="B2840" s="443">
        <v>1.2744</v>
      </c>
    </row>
    <row r="2841" spans="1:2" x14ac:dyDescent="0.25">
      <c r="A2841" s="442">
        <v>39870</v>
      </c>
      <c r="B2841" s="443">
        <v>1.2811699999999999</v>
      </c>
    </row>
    <row r="2842" spans="1:2" x14ac:dyDescent="0.25">
      <c r="A2842" s="442">
        <v>39869</v>
      </c>
      <c r="B2842" s="443">
        <v>1.2749600000000001</v>
      </c>
    </row>
    <row r="2843" spans="1:2" x14ac:dyDescent="0.25">
      <c r="A2843" s="442">
        <v>39868</v>
      </c>
      <c r="B2843" s="443">
        <v>1.2829999999999999</v>
      </c>
    </row>
    <row r="2844" spans="1:2" x14ac:dyDescent="0.25">
      <c r="A2844" s="442">
        <v>39867</v>
      </c>
      <c r="B2844" s="443">
        <v>1.2817000000000001</v>
      </c>
    </row>
    <row r="2845" spans="1:2" x14ac:dyDescent="0.25">
      <c r="A2845" s="442">
        <v>39866</v>
      </c>
      <c r="B2845" s="443">
        <v>1.2821800000000001</v>
      </c>
    </row>
    <row r="2846" spans="1:2" x14ac:dyDescent="0.25">
      <c r="A2846" s="442">
        <v>39865</v>
      </c>
      <c r="B2846" s="443">
        <v>1.26535</v>
      </c>
    </row>
    <row r="2847" spans="1:2" x14ac:dyDescent="0.25">
      <c r="A2847" s="442">
        <v>39864</v>
      </c>
      <c r="B2847" s="443">
        <v>1.2630600000000001</v>
      </c>
    </row>
    <row r="2848" spans="1:2" x14ac:dyDescent="0.25">
      <c r="A2848" s="442">
        <v>39863</v>
      </c>
      <c r="B2848" s="443">
        <v>1.25824</v>
      </c>
    </row>
    <row r="2849" spans="1:2" x14ac:dyDescent="0.25">
      <c r="A2849" s="442">
        <v>39862</v>
      </c>
      <c r="B2849" s="443">
        <v>1.26515</v>
      </c>
    </row>
    <row r="2850" spans="1:2" x14ac:dyDescent="0.25">
      <c r="A2850" s="442">
        <v>39861</v>
      </c>
      <c r="B2850" s="443">
        <v>1.27719</v>
      </c>
    </row>
    <row r="2851" spans="1:2" x14ac:dyDescent="0.25">
      <c r="A2851" s="442">
        <v>39860</v>
      </c>
      <c r="B2851" s="443">
        <v>1.28542</v>
      </c>
    </row>
    <row r="2852" spans="1:2" x14ac:dyDescent="0.25">
      <c r="A2852" s="442">
        <v>39859</v>
      </c>
      <c r="B2852" s="443">
        <v>1.28576</v>
      </c>
    </row>
    <row r="2853" spans="1:2" x14ac:dyDescent="0.25">
      <c r="A2853" s="442">
        <v>39858</v>
      </c>
      <c r="B2853" s="443">
        <v>1.2889200000000001</v>
      </c>
    </row>
    <row r="2854" spans="1:2" x14ac:dyDescent="0.25">
      <c r="A2854" s="442">
        <v>39857</v>
      </c>
      <c r="B2854" s="443">
        <v>1.2859700000000001</v>
      </c>
    </row>
    <row r="2855" spans="1:2" x14ac:dyDescent="0.25">
      <c r="A2855" s="442">
        <v>39856</v>
      </c>
      <c r="B2855" s="443">
        <v>1.29091</v>
      </c>
    </row>
    <row r="2856" spans="1:2" x14ac:dyDescent="0.25">
      <c r="A2856" s="442">
        <v>39855</v>
      </c>
      <c r="B2856" s="443">
        <v>1.2925</v>
      </c>
    </row>
    <row r="2857" spans="1:2" x14ac:dyDescent="0.25">
      <c r="A2857" s="442">
        <v>39854</v>
      </c>
      <c r="B2857" s="443">
        <v>1.29728</v>
      </c>
    </row>
    <row r="2858" spans="1:2" x14ac:dyDescent="0.25">
      <c r="A2858" s="442">
        <v>39853</v>
      </c>
      <c r="B2858" s="443">
        <v>1.29358</v>
      </c>
    </row>
    <row r="2859" spans="1:2" x14ac:dyDescent="0.25">
      <c r="A2859" s="442">
        <v>39852</v>
      </c>
      <c r="B2859" s="443">
        <v>1.2935000000000001</v>
      </c>
    </row>
    <row r="2860" spans="1:2" x14ac:dyDescent="0.25">
      <c r="A2860" s="442">
        <v>39851</v>
      </c>
      <c r="B2860" s="443">
        <v>1.2823599999999999</v>
      </c>
    </row>
    <row r="2861" spans="1:2" x14ac:dyDescent="0.25">
      <c r="A2861" s="442">
        <v>39850</v>
      </c>
      <c r="B2861" s="443">
        <v>1.2837099999999999</v>
      </c>
    </row>
    <row r="2862" spans="1:2" x14ac:dyDescent="0.25">
      <c r="A2862" s="442">
        <v>39849</v>
      </c>
      <c r="B2862" s="443">
        <v>1.29426</v>
      </c>
    </row>
    <row r="2863" spans="1:2" x14ac:dyDescent="0.25">
      <c r="A2863" s="442">
        <v>39848</v>
      </c>
      <c r="B2863" s="443">
        <v>1.28851</v>
      </c>
    </row>
    <row r="2864" spans="1:2" x14ac:dyDescent="0.25">
      <c r="A2864" s="442">
        <v>39847</v>
      </c>
      <c r="B2864" s="443">
        <v>1.2767299999999999</v>
      </c>
    </row>
    <row r="2865" spans="1:2" x14ac:dyDescent="0.25">
      <c r="A2865" s="442">
        <v>39846</v>
      </c>
      <c r="B2865" s="443">
        <v>1.2804800000000001</v>
      </c>
    </row>
    <row r="2866" spans="1:2" x14ac:dyDescent="0.25">
      <c r="A2866" s="442">
        <v>39845</v>
      </c>
      <c r="B2866" s="443">
        <v>1.2806999999999999</v>
      </c>
    </row>
    <row r="2867" spans="1:2" x14ac:dyDescent="0.25">
      <c r="A2867" s="442">
        <v>39844</v>
      </c>
      <c r="B2867" s="443">
        <v>1.2871600000000001</v>
      </c>
    </row>
    <row r="2868" spans="1:2" x14ac:dyDescent="0.25">
      <c r="A2868" s="442">
        <v>39843</v>
      </c>
      <c r="B2868" s="443">
        <v>1.3085199999999999</v>
      </c>
    </row>
    <row r="2869" spans="1:2" x14ac:dyDescent="0.25">
      <c r="A2869" s="442">
        <v>39842</v>
      </c>
      <c r="B2869" s="443">
        <v>1.3233600000000001</v>
      </c>
    </row>
    <row r="2870" spans="1:2" x14ac:dyDescent="0.25">
      <c r="A2870" s="442">
        <v>39841</v>
      </c>
      <c r="B2870" s="443">
        <v>1.32009</v>
      </c>
    </row>
    <row r="2871" spans="1:2" x14ac:dyDescent="0.25">
      <c r="A2871" s="442">
        <v>39840</v>
      </c>
      <c r="B2871" s="443">
        <v>1.2993399999999999</v>
      </c>
    </row>
    <row r="2872" spans="1:2" x14ac:dyDescent="0.25">
      <c r="A2872" s="442">
        <v>39839</v>
      </c>
      <c r="B2872" s="443">
        <v>1.2983</v>
      </c>
    </row>
    <row r="2873" spans="1:2" x14ac:dyDescent="0.25">
      <c r="A2873" s="442">
        <v>39838</v>
      </c>
      <c r="B2873" s="443">
        <v>1.2982899999999999</v>
      </c>
    </row>
    <row r="2874" spans="1:2" x14ac:dyDescent="0.25">
      <c r="A2874" s="442">
        <v>39837</v>
      </c>
      <c r="B2874" s="443">
        <v>1.2910699999999999</v>
      </c>
    </row>
    <row r="2875" spans="1:2" x14ac:dyDescent="0.25">
      <c r="A2875" s="442">
        <v>39836</v>
      </c>
      <c r="B2875" s="443">
        <v>1.2999000000000001</v>
      </c>
    </row>
    <row r="2876" spans="1:2" x14ac:dyDescent="0.25">
      <c r="A2876" s="442">
        <v>39835</v>
      </c>
      <c r="B2876" s="443">
        <v>1.2916399999999999</v>
      </c>
    </row>
    <row r="2877" spans="1:2" x14ac:dyDescent="0.25">
      <c r="A2877" s="442">
        <v>39834</v>
      </c>
      <c r="B2877" s="443">
        <v>1.29786</v>
      </c>
    </row>
    <row r="2878" spans="1:2" x14ac:dyDescent="0.25">
      <c r="A2878" s="442">
        <v>39833</v>
      </c>
      <c r="B2878" s="443">
        <v>1.32603</v>
      </c>
    </row>
    <row r="2879" spans="1:2" x14ac:dyDescent="0.25">
      <c r="A2879" s="442">
        <v>39832</v>
      </c>
      <c r="B2879" s="443">
        <v>1.3270200000000001</v>
      </c>
    </row>
    <row r="2880" spans="1:2" x14ac:dyDescent="0.25">
      <c r="A2880" s="442">
        <v>39831</v>
      </c>
      <c r="B2880" s="443">
        <v>1.3262799999999999</v>
      </c>
    </row>
    <row r="2881" spans="1:2" x14ac:dyDescent="0.25">
      <c r="A2881" s="442">
        <v>39830</v>
      </c>
      <c r="B2881" s="443">
        <v>1.3229299999999999</v>
      </c>
    </row>
    <row r="2882" spans="1:2" x14ac:dyDescent="0.25">
      <c r="A2882" s="442">
        <v>39829</v>
      </c>
      <c r="B2882" s="443">
        <v>1.3151600000000001</v>
      </c>
    </row>
    <row r="2883" spans="1:2" x14ac:dyDescent="0.25">
      <c r="A2883" s="442">
        <v>39828</v>
      </c>
      <c r="B2883" s="443">
        <v>1.32118</v>
      </c>
    </row>
    <row r="2884" spans="1:2" x14ac:dyDescent="0.25">
      <c r="A2884" s="442">
        <v>39827</v>
      </c>
      <c r="B2884" s="443">
        <v>1.32758</v>
      </c>
    </row>
    <row r="2885" spans="1:2" x14ac:dyDescent="0.25">
      <c r="A2885" s="442">
        <v>39826</v>
      </c>
      <c r="B2885" s="443">
        <v>1.33985</v>
      </c>
    </row>
    <row r="2886" spans="1:2" x14ac:dyDescent="0.25">
      <c r="A2886" s="442">
        <v>39825</v>
      </c>
      <c r="B2886" s="443">
        <v>1.3469800000000001</v>
      </c>
    </row>
    <row r="2887" spans="1:2" x14ac:dyDescent="0.25">
      <c r="A2887" s="442">
        <v>39824</v>
      </c>
      <c r="B2887" s="443">
        <v>1.3469599999999999</v>
      </c>
    </row>
    <row r="2888" spans="1:2" x14ac:dyDescent="0.25">
      <c r="A2888" s="442">
        <v>39823</v>
      </c>
      <c r="B2888" s="443">
        <v>1.3621099999999999</v>
      </c>
    </row>
    <row r="2889" spans="1:2" x14ac:dyDescent="0.25">
      <c r="A2889" s="442">
        <v>39822</v>
      </c>
      <c r="B2889" s="443">
        <v>1.36399</v>
      </c>
    </row>
    <row r="2890" spans="1:2" x14ac:dyDescent="0.25">
      <c r="A2890" s="442">
        <v>39821</v>
      </c>
      <c r="B2890" s="443">
        <v>1.3576900000000001</v>
      </c>
    </row>
    <row r="2891" spans="1:2" x14ac:dyDescent="0.25">
      <c r="A2891" s="442">
        <v>39820</v>
      </c>
      <c r="B2891" s="443">
        <v>1.34954</v>
      </c>
    </row>
    <row r="2892" spans="1:2" x14ac:dyDescent="0.25">
      <c r="A2892" s="442">
        <v>39819</v>
      </c>
      <c r="B2892" s="443">
        <v>1.3753</v>
      </c>
    </row>
    <row r="2893" spans="1:2" x14ac:dyDescent="0.25">
      <c r="A2893" s="442">
        <v>39818</v>
      </c>
      <c r="B2893" s="443">
        <v>1.3912800000000001</v>
      </c>
    </row>
    <row r="2894" spans="1:2" x14ac:dyDescent="0.25">
      <c r="A2894" s="442">
        <v>39817</v>
      </c>
      <c r="B2894" s="443">
        <v>1.3914599999999999</v>
      </c>
    </row>
    <row r="2895" spans="1:2" x14ac:dyDescent="0.25">
      <c r="A2895" s="442">
        <v>39816</v>
      </c>
      <c r="B2895" s="443">
        <v>1.3921600000000001</v>
      </c>
    </row>
    <row r="2896" spans="1:2" x14ac:dyDescent="0.25">
      <c r="A2896" s="442">
        <v>39815</v>
      </c>
      <c r="B2896" s="443">
        <v>1.39682</v>
      </c>
    </row>
    <row r="2897" spans="1:2" x14ac:dyDescent="0.25">
      <c r="A2897" s="442">
        <v>39814</v>
      </c>
      <c r="B2897" s="443">
        <v>1.40395</v>
      </c>
    </row>
    <row r="2898" spans="1:2" x14ac:dyDescent="0.25">
      <c r="A2898" s="442">
        <v>39813</v>
      </c>
      <c r="B2898" s="443">
        <v>1.4095299999999999</v>
      </c>
    </row>
    <row r="2899" spans="1:2" x14ac:dyDescent="0.25">
      <c r="A2899" s="442">
        <v>39812</v>
      </c>
      <c r="B2899" s="443">
        <v>1.41865</v>
      </c>
    </row>
    <row r="2900" spans="1:2" x14ac:dyDescent="0.25">
      <c r="A2900" s="442">
        <v>39811</v>
      </c>
      <c r="B2900" s="443">
        <v>1.4026700000000001</v>
      </c>
    </row>
    <row r="2901" spans="1:2" x14ac:dyDescent="0.25">
      <c r="A2901" s="442">
        <v>39810</v>
      </c>
      <c r="B2901" s="443">
        <v>1.4027099999999999</v>
      </c>
    </row>
    <row r="2902" spans="1:2" x14ac:dyDescent="0.25">
      <c r="A2902" s="442">
        <v>39809</v>
      </c>
      <c r="B2902" s="443">
        <v>1.4047499999999999</v>
      </c>
    </row>
    <row r="2903" spans="1:2" x14ac:dyDescent="0.25">
      <c r="A2903" s="442">
        <v>39808</v>
      </c>
      <c r="B2903" s="443">
        <v>1.40059</v>
      </c>
    </row>
    <row r="2904" spans="1:2" x14ac:dyDescent="0.25">
      <c r="A2904" s="442">
        <v>39807</v>
      </c>
      <c r="B2904" s="443">
        <v>1.3971199999999999</v>
      </c>
    </row>
    <row r="2905" spans="1:2" x14ac:dyDescent="0.25">
      <c r="A2905" s="442">
        <v>39806</v>
      </c>
      <c r="B2905" s="443">
        <v>1.3974</v>
      </c>
    </row>
    <row r="2906" spans="1:2" x14ac:dyDescent="0.25">
      <c r="A2906" s="442">
        <v>39805</v>
      </c>
      <c r="B2906" s="443">
        <v>1.39802</v>
      </c>
    </row>
    <row r="2907" spans="1:2" x14ac:dyDescent="0.25">
      <c r="A2907" s="442">
        <v>39804</v>
      </c>
      <c r="B2907" s="443">
        <v>1.3907799999999999</v>
      </c>
    </row>
    <row r="2908" spans="1:2" x14ac:dyDescent="0.25">
      <c r="A2908" s="442">
        <v>39803</v>
      </c>
      <c r="B2908" s="443">
        <v>1.3907099999999999</v>
      </c>
    </row>
    <row r="2909" spans="1:2" x14ac:dyDescent="0.25">
      <c r="A2909" s="442">
        <v>39802</v>
      </c>
      <c r="B2909" s="443">
        <v>1.41178</v>
      </c>
    </row>
    <row r="2910" spans="1:2" x14ac:dyDescent="0.25">
      <c r="A2910" s="442">
        <v>39801</v>
      </c>
      <c r="B2910" s="443">
        <v>1.4436500000000001</v>
      </c>
    </row>
    <row r="2911" spans="1:2" x14ac:dyDescent="0.25">
      <c r="A2911" s="442">
        <v>39800</v>
      </c>
      <c r="B2911" s="443">
        <v>1.4137200000000001</v>
      </c>
    </row>
    <row r="2912" spans="1:2" x14ac:dyDescent="0.25">
      <c r="A2912" s="442">
        <v>39799</v>
      </c>
      <c r="B2912" s="443">
        <v>1.3720600000000001</v>
      </c>
    </row>
    <row r="2913" spans="1:2" x14ac:dyDescent="0.25">
      <c r="A2913" s="442">
        <v>39798</v>
      </c>
      <c r="B2913" s="443">
        <v>1.34999</v>
      </c>
    </row>
    <row r="2914" spans="1:2" x14ac:dyDescent="0.25">
      <c r="A2914" s="442">
        <v>39797</v>
      </c>
      <c r="B2914" s="443">
        <v>1.33819</v>
      </c>
    </row>
    <row r="2915" spans="1:2" x14ac:dyDescent="0.25">
      <c r="A2915" s="442">
        <v>39796</v>
      </c>
      <c r="B2915" s="443">
        <v>1.33849</v>
      </c>
    </row>
    <row r="2916" spans="1:2" x14ac:dyDescent="0.25">
      <c r="A2916" s="442">
        <v>39795</v>
      </c>
      <c r="B2916" s="443">
        <v>1.33392</v>
      </c>
    </row>
    <row r="2917" spans="1:2" x14ac:dyDescent="0.25">
      <c r="A2917" s="442">
        <v>39794</v>
      </c>
      <c r="B2917" s="443">
        <v>1.3140700000000001</v>
      </c>
    </row>
    <row r="2918" spans="1:2" x14ac:dyDescent="0.25">
      <c r="A2918" s="442">
        <v>39793</v>
      </c>
      <c r="B2918" s="443">
        <v>1.2958000000000001</v>
      </c>
    </row>
    <row r="2919" spans="1:2" x14ac:dyDescent="0.25">
      <c r="A2919" s="442">
        <v>39792</v>
      </c>
      <c r="B2919" s="443">
        <v>1.28904</v>
      </c>
    </row>
    <row r="2920" spans="1:2" x14ac:dyDescent="0.25">
      <c r="A2920" s="442">
        <v>39791</v>
      </c>
      <c r="B2920" s="443">
        <v>1.28281</v>
      </c>
    </row>
    <row r="2921" spans="1:2" x14ac:dyDescent="0.25">
      <c r="A2921" s="442">
        <v>39790</v>
      </c>
      <c r="B2921" s="443">
        <v>1.27142</v>
      </c>
    </row>
    <row r="2922" spans="1:2" x14ac:dyDescent="0.25">
      <c r="A2922" s="442">
        <v>39789</v>
      </c>
      <c r="B2922" s="443">
        <v>1.2713099999999999</v>
      </c>
    </row>
    <row r="2923" spans="1:2" x14ac:dyDescent="0.25">
      <c r="A2923" s="442">
        <v>39788</v>
      </c>
      <c r="B2923" s="443">
        <v>1.27315</v>
      </c>
    </row>
    <row r="2924" spans="1:2" x14ac:dyDescent="0.25">
      <c r="A2924" s="442">
        <v>39787</v>
      </c>
      <c r="B2924" s="443">
        <v>1.26919</v>
      </c>
    </row>
    <row r="2925" spans="1:2" x14ac:dyDescent="0.25">
      <c r="A2925" s="442">
        <v>39786</v>
      </c>
      <c r="B2925" s="443">
        <v>1.2676499999999999</v>
      </c>
    </row>
    <row r="2926" spans="1:2" x14ac:dyDescent="0.25">
      <c r="A2926" s="442">
        <v>39785</v>
      </c>
      <c r="B2926" s="443">
        <v>1.2650300000000001</v>
      </c>
    </row>
    <row r="2927" spans="1:2" x14ac:dyDescent="0.25">
      <c r="A2927" s="442">
        <v>39784</v>
      </c>
      <c r="B2927" s="443">
        <v>1.26606</v>
      </c>
    </row>
    <row r="2928" spans="1:2" x14ac:dyDescent="0.25">
      <c r="A2928" s="442">
        <v>39783</v>
      </c>
      <c r="B2928" s="443">
        <v>1.2687600000000001</v>
      </c>
    </row>
    <row r="2929" spans="1:2" x14ac:dyDescent="0.25">
      <c r="A2929" s="442">
        <v>39782</v>
      </c>
      <c r="B2929" s="443">
        <v>1.2686900000000001</v>
      </c>
    </row>
    <row r="2930" spans="1:2" x14ac:dyDescent="0.25">
      <c r="A2930" s="442">
        <v>39781</v>
      </c>
      <c r="B2930" s="443">
        <v>1.28359</v>
      </c>
    </row>
    <row r="2931" spans="1:2" x14ac:dyDescent="0.25">
      <c r="A2931" s="442">
        <v>39780</v>
      </c>
      <c r="B2931" s="443">
        <v>1.29037</v>
      </c>
    </row>
    <row r="2932" spans="1:2" x14ac:dyDescent="0.25">
      <c r="A2932" s="442">
        <v>39779</v>
      </c>
      <c r="B2932" s="443">
        <v>1.2969900000000001</v>
      </c>
    </row>
    <row r="2933" spans="1:2" x14ac:dyDescent="0.25">
      <c r="A2933" s="442">
        <v>39778</v>
      </c>
      <c r="B2933" s="443">
        <v>1.2910900000000001</v>
      </c>
    </row>
    <row r="2934" spans="1:2" x14ac:dyDescent="0.25">
      <c r="A2934" s="442">
        <v>39777</v>
      </c>
      <c r="B2934" s="443">
        <v>1.2687600000000001</v>
      </c>
    </row>
    <row r="2935" spans="1:2" x14ac:dyDescent="0.25">
      <c r="A2935" s="442">
        <v>39776</v>
      </c>
      <c r="B2935" s="443">
        <v>1.2582500000000001</v>
      </c>
    </row>
    <row r="2936" spans="1:2" x14ac:dyDescent="0.25">
      <c r="A2936" s="442">
        <v>39775</v>
      </c>
      <c r="B2936" s="443">
        <v>1.25806</v>
      </c>
    </row>
    <row r="2937" spans="1:2" x14ac:dyDescent="0.25">
      <c r="A2937" s="442">
        <v>39774</v>
      </c>
      <c r="B2937" s="443">
        <v>1.2518199999999999</v>
      </c>
    </row>
    <row r="2938" spans="1:2" x14ac:dyDescent="0.25">
      <c r="A2938" s="442">
        <v>39773</v>
      </c>
      <c r="B2938" s="443">
        <v>1.2517199999999999</v>
      </c>
    </row>
    <row r="2939" spans="1:2" x14ac:dyDescent="0.25">
      <c r="A2939" s="442">
        <v>39772</v>
      </c>
      <c r="B2939" s="443">
        <v>1.2627200000000001</v>
      </c>
    </row>
    <row r="2940" spans="1:2" x14ac:dyDescent="0.25">
      <c r="A2940" s="442">
        <v>39771</v>
      </c>
      <c r="B2940" s="443">
        <v>1.26291</v>
      </c>
    </row>
    <row r="2941" spans="1:2" x14ac:dyDescent="0.25">
      <c r="A2941" s="442">
        <v>39770</v>
      </c>
      <c r="B2941" s="443">
        <v>1.26152</v>
      </c>
    </row>
    <row r="2942" spans="1:2" x14ac:dyDescent="0.25">
      <c r="A2942" s="442">
        <v>39769</v>
      </c>
      <c r="B2942" s="443">
        <v>1.2597100000000001</v>
      </c>
    </row>
    <row r="2943" spans="1:2" x14ac:dyDescent="0.25">
      <c r="A2943" s="442">
        <v>39768</v>
      </c>
      <c r="B2943" s="443">
        <v>1.2606999999999999</v>
      </c>
    </row>
    <row r="2944" spans="1:2" x14ac:dyDescent="0.25">
      <c r="A2944" s="442">
        <v>39767</v>
      </c>
      <c r="B2944" s="443">
        <v>1.27267</v>
      </c>
    </row>
    <row r="2945" spans="1:2" x14ac:dyDescent="0.25">
      <c r="A2945" s="442">
        <v>39766</v>
      </c>
      <c r="B2945" s="443">
        <v>1.24943</v>
      </c>
    </row>
    <row r="2946" spans="1:2" x14ac:dyDescent="0.25">
      <c r="A2946" s="442">
        <v>39765</v>
      </c>
      <c r="B2946" s="443">
        <v>1.25447</v>
      </c>
    </row>
    <row r="2947" spans="1:2" x14ac:dyDescent="0.25">
      <c r="A2947" s="442">
        <v>39764</v>
      </c>
      <c r="B2947" s="443">
        <v>1.2698400000000001</v>
      </c>
    </row>
    <row r="2948" spans="1:2" x14ac:dyDescent="0.25">
      <c r="A2948" s="442">
        <v>39763</v>
      </c>
      <c r="B2948" s="443">
        <v>1.2839499999999999</v>
      </c>
    </row>
    <row r="2949" spans="1:2" x14ac:dyDescent="0.25">
      <c r="A2949" s="442">
        <v>39762</v>
      </c>
      <c r="B2949" s="443">
        <v>1.27156</v>
      </c>
    </row>
    <row r="2950" spans="1:2" x14ac:dyDescent="0.25">
      <c r="A2950" s="442">
        <v>39761</v>
      </c>
      <c r="B2950" s="443">
        <v>1.2713399999999999</v>
      </c>
    </row>
    <row r="2951" spans="1:2" x14ac:dyDescent="0.25">
      <c r="A2951" s="442">
        <v>39760</v>
      </c>
      <c r="B2951" s="443">
        <v>1.2748900000000001</v>
      </c>
    </row>
    <row r="2952" spans="1:2" x14ac:dyDescent="0.25">
      <c r="A2952" s="442">
        <v>39759</v>
      </c>
      <c r="B2952" s="443">
        <v>1.28546</v>
      </c>
    </row>
    <row r="2953" spans="1:2" x14ac:dyDescent="0.25">
      <c r="A2953" s="442">
        <v>39758</v>
      </c>
      <c r="B2953" s="443">
        <v>1.29349</v>
      </c>
    </row>
    <row r="2954" spans="1:2" x14ac:dyDescent="0.25">
      <c r="A2954" s="442">
        <v>39757</v>
      </c>
      <c r="B2954" s="443">
        <v>1.2726500000000001</v>
      </c>
    </row>
    <row r="2955" spans="1:2" x14ac:dyDescent="0.25">
      <c r="A2955" s="442">
        <v>39756</v>
      </c>
      <c r="B2955" s="443">
        <v>1.27868</v>
      </c>
    </row>
    <row r="2956" spans="1:2" x14ac:dyDescent="0.25">
      <c r="A2956" s="442">
        <v>39755</v>
      </c>
      <c r="B2956" s="443">
        <v>1.2719800000000001</v>
      </c>
    </row>
    <row r="2957" spans="1:2" x14ac:dyDescent="0.25">
      <c r="A2957" s="442">
        <v>39754</v>
      </c>
      <c r="B2957" s="443">
        <v>1.27172</v>
      </c>
    </row>
    <row r="2958" spans="1:2" x14ac:dyDescent="0.25">
      <c r="A2958" s="442">
        <v>39753</v>
      </c>
      <c r="B2958" s="443">
        <v>1.27389</v>
      </c>
    </row>
    <row r="2959" spans="1:2" x14ac:dyDescent="0.25">
      <c r="A2959" s="442">
        <v>39752</v>
      </c>
      <c r="B2959" s="443">
        <v>1.30528</v>
      </c>
    </row>
    <row r="2960" spans="1:2" x14ac:dyDescent="0.25">
      <c r="A2960" s="442">
        <v>39751</v>
      </c>
      <c r="B2960" s="443">
        <v>1.2783</v>
      </c>
    </row>
    <row r="2961" spans="1:2" x14ac:dyDescent="0.25">
      <c r="A2961" s="442">
        <v>39750</v>
      </c>
      <c r="B2961" s="443">
        <v>1.2488900000000001</v>
      </c>
    </row>
    <row r="2962" spans="1:2" x14ac:dyDescent="0.25">
      <c r="A2962" s="442">
        <v>39749</v>
      </c>
      <c r="B2962" s="443">
        <v>1.25145</v>
      </c>
    </row>
    <row r="2963" spans="1:2" x14ac:dyDescent="0.25">
      <c r="A2963" s="442">
        <v>39748</v>
      </c>
      <c r="B2963" s="443">
        <v>1.26136</v>
      </c>
    </row>
    <row r="2964" spans="1:2" x14ac:dyDescent="0.25">
      <c r="A2964" s="442">
        <v>39747</v>
      </c>
      <c r="B2964" s="443">
        <v>1.2697000000000001</v>
      </c>
    </row>
    <row r="2965" spans="1:2" x14ac:dyDescent="0.25">
      <c r="A2965" s="442">
        <v>39746</v>
      </c>
      <c r="B2965" s="443">
        <v>1.2653099999999999</v>
      </c>
    </row>
    <row r="2966" spans="1:2" x14ac:dyDescent="0.25">
      <c r="A2966" s="442">
        <v>39745</v>
      </c>
      <c r="B2966" s="443">
        <v>1.28186</v>
      </c>
    </row>
    <row r="2967" spans="1:2" x14ac:dyDescent="0.25">
      <c r="A2967" s="442">
        <v>39744</v>
      </c>
      <c r="B2967" s="443">
        <v>1.2916399999999999</v>
      </c>
    </row>
    <row r="2968" spans="1:2" x14ac:dyDescent="0.25">
      <c r="A2968" s="442">
        <v>39743</v>
      </c>
      <c r="B2968" s="443">
        <v>1.32467</v>
      </c>
    </row>
    <row r="2969" spans="1:2" x14ac:dyDescent="0.25">
      <c r="A2969" s="442">
        <v>39742</v>
      </c>
      <c r="B2969" s="443">
        <v>1.34152</v>
      </c>
    </row>
    <row r="2970" spans="1:2" x14ac:dyDescent="0.25">
      <c r="A2970" s="442">
        <v>39741</v>
      </c>
      <c r="B2970" s="443">
        <v>1.34039</v>
      </c>
    </row>
    <row r="2971" spans="1:2" x14ac:dyDescent="0.25">
      <c r="A2971" s="442">
        <v>39740</v>
      </c>
      <c r="B2971" s="443">
        <v>1.34036</v>
      </c>
    </row>
    <row r="2972" spans="1:2" x14ac:dyDescent="0.25">
      <c r="A2972" s="442">
        <v>39739</v>
      </c>
      <c r="B2972" s="443">
        <v>1.3455600000000001</v>
      </c>
    </row>
    <row r="2973" spans="1:2" x14ac:dyDescent="0.25">
      <c r="A2973" s="442">
        <v>39738</v>
      </c>
      <c r="B2973" s="443">
        <v>1.34467</v>
      </c>
    </row>
    <row r="2974" spans="1:2" x14ac:dyDescent="0.25">
      <c r="A2974" s="442">
        <v>39737</v>
      </c>
      <c r="B2974" s="443">
        <v>1.35849</v>
      </c>
    </row>
    <row r="2975" spans="1:2" x14ac:dyDescent="0.25">
      <c r="A2975" s="442">
        <v>39736</v>
      </c>
      <c r="B2975" s="443">
        <v>1.36625</v>
      </c>
    </row>
    <row r="2976" spans="1:2" x14ac:dyDescent="0.25">
      <c r="A2976" s="442">
        <v>39735</v>
      </c>
      <c r="B2976" s="443">
        <v>1.35765</v>
      </c>
    </row>
    <row r="2977" spans="1:2" x14ac:dyDescent="0.25">
      <c r="A2977" s="442">
        <v>39734</v>
      </c>
      <c r="B2977" s="443">
        <v>1.3402700000000001</v>
      </c>
    </row>
    <row r="2978" spans="1:2" x14ac:dyDescent="0.25">
      <c r="A2978" s="442">
        <v>39733</v>
      </c>
      <c r="B2978" s="443">
        <v>1.33924</v>
      </c>
    </row>
    <row r="2979" spans="1:2" x14ac:dyDescent="0.25">
      <c r="A2979" s="442">
        <v>39732</v>
      </c>
      <c r="B2979" s="443">
        <v>1.35372</v>
      </c>
    </row>
    <row r="2980" spans="1:2" x14ac:dyDescent="0.25">
      <c r="A2980" s="442">
        <v>39731</v>
      </c>
      <c r="B2980" s="443">
        <v>1.3666799999999999</v>
      </c>
    </row>
    <row r="2981" spans="1:2" x14ac:dyDescent="0.25">
      <c r="A2981" s="442">
        <v>39730</v>
      </c>
      <c r="B2981" s="443">
        <v>1.3629599999999999</v>
      </c>
    </row>
    <row r="2982" spans="1:2" x14ac:dyDescent="0.25">
      <c r="A2982" s="442">
        <v>39729</v>
      </c>
      <c r="B2982" s="443">
        <v>1.35714</v>
      </c>
    </row>
    <row r="2983" spans="1:2" x14ac:dyDescent="0.25">
      <c r="A2983" s="442">
        <v>39728</v>
      </c>
      <c r="B2983" s="443">
        <v>1.3587899999999999</v>
      </c>
    </row>
    <row r="2984" spans="1:2" x14ac:dyDescent="0.25">
      <c r="A2984" s="442">
        <v>39727</v>
      </c>
      <c r="B2984" s="443">
        <v>1.3762000000000001</v>
      </c>
    </row>
    <row r="2985" spans="1:2" x14ac:dyDescent="0.25">
      <c r="A2985" s="442">
        <v>39726</v>
      </c>
      <c r="B2985" s="443">
        <v>1.3770199999999999</v>
      </c>
    </row>
    <row r="2986" spans="1:2" x14ac:dyDescent="0.25">
      <c r="A2986" s="442">
        <v>39725</v>
      </c>
      <c r="B2986" s="443">
        <v>1.3826499999999999</v>
      </c>
    </row>
    <row r="2987" spans="1:2" x14ac:dyDescent="0.25">
      <c r="A2987" s="442">
        <v>39724</v>
      </c>
      <c r="B2987" s="443">
        <v>1.3911899999999999</v>
      </c>
    </row>
    <row r="2988" spans="1:2" x14ac:dyDescent="0.25">
      <c r="A2988" s="442">
        <v>39723</v>
      </c>
      <c r="B2988" s="443">
        <v>1.4089400000000001</v>
      </c>
    </row>
    <row r="2989" spans="1:2" x14ac:dyDescent="0.25">
      <c r="A2989" s="442">
        <v>39722</v>
      </c>
      <c r="B2989" s="443">
        <v>1.4292100000000001</v>
      </c>
    </row>
    <row r="2990" spans="1:2" x14ac:dyDescent="0.25">
      <c r="A2990" s="442">
        <v>39721</v>
      </c>
      <c r="B2990" s="443">
        <v>1.4445300000000001</v>
      </c>
    </row>
    <row r="2991" spans="1:2" x14ac:dyDescent="0.25">
      <c r="A2991" s="442">
        <v>39720</v>
      </c>
      <c r="B2991" s="443">
        <v>1.4607300000000001</v>
      </c>
    </row>
    <row r="2992" spans="1:2" x14ac:dyDescent="0.25">
      <c r="A2992" s="442">
        <v>39719</v>
      </c>
      <c r="B2992" s="443">
        <v>1.46071</v>
      </c>
    </row>
    <row r="2993" spans="1:2" x14ac:dyDescent="0.25">
      <c r="A2993" s="442">
        <v>39718</v>
      </c>
      <c r="B2993" s="443">
        <v>1.46126</v>
      </c>
    </row>
    <row r="2994" spans="1:2" x14ac:dyDescent="0.25">
      <c r="A2994" s="442">
        <v>39717</v>
      </c>
      <c r="B2994" s="443">
        <v>1.4672499999999999</v>
      </c>
    </row>
    <row r="2995" spans="1:2" x14ac:dyDescent="0.25">
      <c r="A2995" s="442">
        <v>39716</v>
      </c>
      <c r="B2995" s="443">
        <v>1.46743</v>
      </c>
    </row>
    <row r="2996" spans="1:2" x14ac:dyDescent="0.25">
      <c r="A2996" s="442">
        <v>39715</v>
      </c>
      <c r="B2996" s="443">
        <v>1.47542</v>
      </c>
    </row>
    <row r="2997" spans="1:2" x14ac:dyDescent="0.25">
      <c r="A2997" s="442">
        <v>39714</v>
      </c>
      <c r="B2997" s="443">
        <v>1.45791</v>
      </c>
    </row>
    <row r="2998" spans="1:2" x14ac:dyDescent="0.25">
      <c r="A2998" s="442">
        <v>39713</v>
      </c>
      <c r="B2998" s="443">
        <v>1.4462600000000001</v>
      </c>
    </row>
    <row r="2999" spans="1:2" x14ac:dyDescent="0.25">
      <c r="A2999" s="442">
        <v>39712</v>
      </c>
      <c r="B2999" s="443">
        <v>1.4461900000000001</v>
      </c>
    </row>
    <row r="3000" spans="1:2" x14ac:dyDescent="0.25">
      <c r="A3000" s="442">
        <v>39711</v>
      </c>
      <c r="B3000" s="443">
        <v>1.4310700000000001</v>
      </c>
    </row>
    <row r="3001" spans="1:2" x14ac:dyDescent="0.25">
      <c r="A3001" s="442">
        <v>39710</v>
      </c>
      <c r="B3001" s="443">
        <v>1.43763</v>
      </c>
    </row>
    <row r="3002" spans="1:2" x14ac:dyDescent="0.25">
      <c r="A3002" s="442">
        <v>39709</v>
      </c>
      <c r="B3002" s="443">
        <v>1.4194</v>
      </c>
    </row>
    <row r="3003" spans="1:2" x14ac:dyDescent="0.25">
      <c r="A3003" s="442">
        <v>39708</v>
      </c>
      <c r="B3003" s="443">
        <v>1.4214</v>
      </c>
    </row>
    <row r="3004" spans="1:2" x14ac:dyDescent="0.25">
      <c r="A3004" s="442">
        <v>39707</v>
      </c>
      <c r="B3004" s="443">
        <v>1.4274</v>
      </c>
    </row>
    <row r="3005" spans="1:2" x14ac:dyDescent="0.25">
      <c r="A3005" s="442">
        <v>39706</v>
      </c>
      <c r="B3005" s="443">
        <v>1.42258</v>
      </c>
    </row>
    <row r="3006" spans="1:2" x14ac:dyDescent="0.25">
      <c r="A3006" s="442">
        <v>39705</v>
      </c>
      <c r="B3006" s="443">
        <v>1.42232</v>
      </c>
    </row>
    <row r="3007" spans="1:2" x14ac:dyDescent="0.25">
      <c r="A3007" s="442">
        <v>39704</v>
      </c>
      <c r="B3007" s="443">
        <v>1.40737</v>
      </c>
    </row>
    <row r="3008" spans="1:2" x14ac:dyDescent="0.25">
      <c r="A3008" s="442">
        <v>39703</v>
      </c>
      <c r="B3008" s="443">
        <v>1.3947700000000001</v>
      </c>
    </row>
    <row r="3009" spans="1:2" x14ac:dyDescent="0.25">
      <c r="A3009" s="442">
        <v>39702</v>
      </c>
      <c r="B3009" s="443">
        <v>1.4109499999999999</v>
      </c>
    </row>
    <row r="3010" spans="1:2" x14ac:dyDescent="0.25">
      <c r="A3010" s="442">
        <v>39701</v>
      </c>
      <c r="B3010" s="443">
        <v>1.41316</v>
      </c>
    </row>
    <row r="3011" spans="1:2" x14ac:dyDescent="0.25">
      <c r="A3011" s="442">
        <v>39700</v>
      </c>
      <c r="B3011" s="443">
        <v>1.42757</v>
      </c>
    </row>
    <row r="3012" spans="1:2" x14ac:dyDescent="0.25">
      <c r="A3012" s="442">
        <v>39699</v>
      </c>
      <c r="B3012" s="443">
        <v>1.42645</v>
      </c>
    </row>
    <row r="3013" spans="1:2" x14ac:dyDescent="0.25">
      <c r="A3013" s="442">
        <v>39698</v>
      </c>
      <c r="B3013" s="443">
        <v>1.42618</v>
      </c>
    </row>
    <row r="3014" spans="1:2" x14ac:dyDescent="0.25">
      <c r="A3014" s="442">
        <v>39697</v>
      </c>
      <c r="B3014" s="443">
        <v>1.4267099999999999</v>
      </c>
    </row>
    <row r="3015" spans="1:2" x14ac:dyDescent="0.25">
      <c r="A3015" s="442">
        <v>39696</v>
      </c>
      <c r="B3015" s="443">
        <v>1.4462999999999999</v>
      </c>
    </row>
    <row r="3016" spans="1:2" x14ac:dyDescent="0.25">
      <c r="A3016" s="442">
        <v>39695</v>
      </c>
      <c r="B3016" s="443">
        <v>1.4468099999999999</v>
      </c>
    </row>
    <row r="3017" spans="1:2" x14ac:dyDescent="0.25">
      <c r="A3017" s="442">
        <v>39694</v>
      </c>
      <c r="B3017" s="443">
        <v>1.45421</v>
      </c>
    </row>
    <row r="3018" spans="1:2" x14ac:dyDescent="0.25">
      <c r="A3018" s="442">
        <v>39693</v>
      </c>
      <c r="B3018" s="443">
        <v>1.4637500000000001</v>
      </c>
    </row>
    <row r="3019" spans="1:2" x14ac:dyDescent="0.25">
      <c r="A3019" s="442">
        <v>39692</v>
      </c>
      <c r="B3019" s="443">
        <v>1.46696</v>
      </c>
    </row>
    <row r="3020" spans="1:2" x14ac:dyDescent="0.25">
      <c r="A3020" s="442">
        <v>39691</v>
      </c>
      <c r="B3020" s="443">
        <v>1.46685</v>
      </c>
    </row>
    <row r="3021" spans="1:2" x14ac:dyDescent="0.25">
      <c r="A3021" s="442">
        <v>39690</v>
      </c>
      <c r="B3021" s="443">
        <v>1.4714400000000001</v>
      </c>
    </row>
    <row r="3022" spans="1:2" x14ac:dyDescent="0.25">
      <c r="A3022" s="442">
        <v>39689</v>
      </c>
      <c r="B3022" s="443">
        <v>1.4750000000000001</v>
      </c>
    </row>
    <row r="3023" spans="1:2" x14ac:dyDescent="0.25">
      <c r="A3023" s="442">
        <v>39688</v>
      </c>
      <c r="B3023" s="443">
        <v>1.4701500000000001</v>
      </c>
    </row>
    <row r="3024" spans="1:2" x14ac:dyDescent="0.25">
      <c r="A3024" s="442">
        <v>39687</v>
      </c>
      <c r="B3024" s="443">
        <v>1.46726</v>
      </c>
    </row>
    <row r="3025" spans="1:2" x14ac:dyDescent="0.25">
      <c r="A3025" s="442">
        <v>39686</v>
      </c>
      <c r="B3025" s="443">
        <v>1.47567</v>
      </c>
    </row>
    <row r="3026" spans="1:2" x14ac:dyDescent="0.25">
      <c r="A3026" s="442">
        <v>39685</v>
      </c>
      <c r="B3026" s="443">
        <v>1.4787699999999999</v>
      </c>
    </row>
    <row r="3027" spans="1:2" x14ac:dyDescent="0.25">
      <c r="A3027" s="442">
        <v>39684</v>
      </c>
      <c r="B3027" s="443">
        <v>1.47868</v>
      </c>
    </row>
    <row r="3028" spans="1:2" x14ac:dyDescent="0.25">
      <c r="A3028" s="442">
        <v>39683</v>
      </c>
      <c r="B3028" s="443">
        <v>1.48478</v>
      </c>
    </row>
    <row r="3029" spans="1:2" x14ac:dyDescent="0.25">
      <c r="A3029" s="442">
        <v>39682</v>
      </c>
      <c r="B3029" s="443">
        <v>1.4801299999999999</v>
      </c>
    </row>
    <row r="3030" spans="1:2" x14ac:dyDescent="0.25">
      <c r="A3030" s="442">
        <v>39681</v>
      </c>
      <c r="B3030" s="443">
        <v>1.4747399999999999</v>
      </c>
    </row>
    <row r="3031" spans="1:2" x14ac:dyDescent="0.25">
      <c r="A3031" s="442">
        <v>39680</v>
      </c>
      <c r="B3031" s="443">
        <v>1.46963</v>
      </c>
    </row>
    <row r="3032" spans="1:2" x14ac:dyDescent="0.25">
      <c r="A3032" s="442">
        <v>39679</v>
      </c>
      <c r="B3032" s="443">
        <v>1.4718199999999999</v>
      </c>
    </row>
    <row r="3033" spans="1:2" x14ac:dyDescent="0.25">
      <c r="A3033" s="442">
        <v>39678</v>
      </c>
      <c r="B3033" s="443">
        <v>1.46814</v>
      </c>
    </row>
    <row r="3034" spans="1:2" x14ac:dyDescent="0.25">
      <c r="A3034" s="442">
        <v>39677</v>
      </c>
      <c r="B3034" s="443">
        <v>1.46811</v>
      </c>
    </row>
    <row r="3035" spans="1:2" x14ac:dyDescent="0.25">
      <c r="A3035" s="442">
        <v>39676</v>
      </c>
      <c r="B3035" s="443">
        <v>1.474</v>
      </c>
    </row>
    <row r="3036" spans="1:2" x14ac:dyDescent="0.25">
      <c r="A3036" s="442">
        <v>39675</v>
      </c>
      <c r="B3036" s="443">
        <v>1.4885600000000001</v>
      </c>
    </row>
    <row r="3037" spans="1:2" x14ac:dyDescent="0.25">
      <c r="A3037" s="442">
        <v>39674</v>
      </c>
      <c r="B3037" s="443">
        <v>1.49135</v>
      </c>
    </row>
    <row r="3038" spans="1:2" x14ac:dyDescent="0.25">
      <c r="A3038" s="442">
        <v>39673</v>
      </c>
      <c r="B3038" s="443">
        <v>1.48976</v>
      </c>
    </row>
    <row r="3039" spans="1:2" x14ac:dyDescent="0.25">
      <c r="A3039" s="442">
        <v>39672</v>
      </c>
      <c r="B3039" s="443">
        <v>1.4975499999999999</v>
      </c>
    </row>
    <row r="3040" spans="1:2" x14ac:dyDescent="0.25">
      <c r="A3040" s="442">
        <v>39671</v>
      </c>
      <c r="B3040" s="443">
        <v>1.5000500000000001</v>
      </c>
    </row>
    <row r="3041" spans="1:2" x14ac:dyDescent="0.25">
      <c r="A3041" s="442">
        <v>39670</v>
      </c>
      <c r="B3041" s="443">
        <v>1.5000800000000001</v>
      </c>
    </row>
    <row r="3042" spans="1:2" x14ac:dyDescent="0.25">
      <c r="A3042" s="442">
        <v>39669</v>
      </c>
      <c r="B3042" s="443">
        <v>1.5165200000000001</v>
      </c>
    </row>
    <row r="3043" spans="1:2" x14ac:dyDescent="0.25">
      <c r="A3043" s="442">
        <v>39668</v>
      </c>
      <c r="B3043" s="443">
        <v>1.54145</v>
      </c>
    </row>
    <row r="3044" spans="1:2" x14ac:dyDescent="0.25">
      <c r="A3044" s="442">
        <v>39667</v>
      </c>
      <c r="B3044" s="443">
        <v>1.54603</v>
      </c>
    </row>
    <row r="3045" spans="1:2" x14ac:dyDescent="0.25">
      <c r="A3045" s="442">
        <v>39666</v>
      </c>
      <c r="B3045" s="443">
        <v>1.5513999999999999</v>
      </c>
    </row>
    <row r="3046" spans="1:2" x14ac:dyDescent="0.25">
      <c r="A3046" s="442">
        <v>39665</v>
      </c>
      <c r="B3046" s="443">
        <v>1.5579799999999999</v>
      </c>
    </row>
    <row r="3047" spans="1:2" x14ac:dyDescent="0.25">
      <c r="A3047" s="442">
        <v>39664</v>
      </c>
      <c r="B3047" s="443">
        <v>1.5558799999999999</v>
      </c>
    </row>
    <row r="3048" spans="1:2" x14ac:dyDescent="0.25">
      <c r="A3048" s="442">
        <v>39663</v>
      </c>
      <c r="B3048" s="443">
        <v>1.5558399999999999</v>
      </c>
    </row>
    <row r="3049" spans="1:2" x14ac:dyDescent="0.25">
      <c r="A3049" s="442">
        <v>39662</v>
      </c>
      <c r="B3049" s="443">
        <v>1.5539000000000001</v>
      </c>
    </row>
    <row r="3050" spans="1:2" x14ac:dyDescent="0.25">
      <c r="A3050" s="442">
        <v>39661</v>
      </c>
      <c r="B3050" s="443">
        <v>1.55992</v>
      </c>
    </row>
    <row r="3051" spans="1:2" x14ac:dyDescent="0.25">
      <c r="A3051" s="442">
        <v>39660</v>
      </c>
      <c r="B3051" s="443">
        <v>1.5581700000000001</v>
      </c>
    </row>
    <row r="3052" spans="1:2" x14ac:dyDescent="0.25">
      <c r="A3052" s="442">
        <v>39659</v>
      </c>
      <c r="B3052" s="443">
        <v>1.5698300000000001</v>
      </c>
    </row>
    <row r="3053" spans="1:2" x14ac:dyDescent="0.25">
      <c r="A3053" s="442">
        <v>39658</v>
      </c>
      <c r="B3053" s="443">
        <v>1.5723100000000001</v>
      </c>
    </row>
    <row r="3054" spans="1:2" x14ac:dyDescent="0.25">
      <c r="A3054" s="442">
        <v>39657</v>
      </c>
      <c r="B3054" s="443">
        <v>1.5704400000000001</v>
      </c>
    </row>
    <row r="3055" spans="1:2" x14ac:dyDescent="0.25">
      <c r="A3055" s="442">
        <v>39656</v>
      </c>
      <c r="B3055" s="443">
        <v>1.5704100000000001</v>
      </c>
    </row>
    <row r="3056" spans="1:2" x14ac:dyDescent="0.25">
      <c r="A3056" s="442">
        <v>39655</v>
      </c>
      <c r="B3056" s="443">
        <v>1.5703800000000001</v>
      </c>
    </row>
    <row r="3057" spans="1:2" x14ac:dyDescent="0.25">
      <c r="A3057" s="442">
        <v>39654</v>
      </c>
      <c r="B3057" s="443">
        <v>1.5678399999999999</v>
      </c>
    </row>
    <row r="3058" spans="1:2" x14ac:dyDescent="0.25">
      <c r="A3058" s="442">
        <v>39653</v>
      </c>
      <c r="B3058" s="443">
        <v>1.57521</v>
      </c>
    </row>
    <row r="3059" spans="1:2" x14ac:dyDescent="0.25">
      <c r="A3059" s="442">
        <v>39652</v>
      </c>
      <c r="B3059" s="443">
        <v>1.58884</v>
      </c>
    </row>
    <row r="3060" spans="1:2" x14ac:dyDescent="0.25">
      <c r="A3060" s="442">
        <v>39651</v>
      </c>
      <c r="B3060" s="443">
        <v>1.58629</v>
      </c>
    </row>
    <row r="3061" spans="1:2" x14ac:dyDescent="0.25">
      <c r="A3061" s="442">
        <v>39650</v>
      </c>
      <c r="B3061" s="443">
        <v>1.5842400000000001</v>
      </c>
    </row>
    <row r="3062" spans="1:2" x14ac:dyDescent="0.25">
      <c r="A3062" s="442">
        <v>39649</v>
      </c>
      <c r="B3062" s="443">
        <v>1.58426</v>
      </c>
    </row>
    <row r="3063" spans="1:2" x14ac:dyDescent="0.25">
      <c r="A3063" s="442">
        <v>39648</v>
      </c>
      <c r="B3063" s="443">
        <v>1.58474</v>
      </c>
    </row>
    <row r="3064" spans="1:2" x14ac:dyDescent="0.25">
      <c r="A3064" s="442">
        <v>39647</v>
      </c>
      <c r="B3064" s="443">
        <v>1.5845199999999999</v>
      </c>
    </row>
    <row r="3065" spans="1:2" x14ac:dyDescent="0.25">
      <c r="A3065" s="442">
        <v>39646</v>
      </c>
      <c r="B3065" s="443">
        <v>1.58918</v>
      </c>
    </row>
    <row r="3066" spans="1:2" x14ac:dyDescent="0.25">
      <c r="A3066" s="442">
        <v>39645</v>
      </c>
      <c r="B3066" s="443">
        <v>1.5938399999999999</v>
      </c>
    </row>
    <row r="3067" spans="1:2" x14ac:dyDescent="0.25">
      <c r="A3067" s="442">
        <v>39644</v>
      </c>
      <c r="B3067" s="443">
        <v>1.58965</v>
      </c>
    </row>
    <row r="3068" spans="1:2" x14ac:dyDescent="0.25">
      <c r="A3068" s="442">
        <v>39643</v>
      </c>
      <c r="B3068" s="443">
        <v>1.59327</v>
      </c>
    </row>
    <row r="3069" spans="1:2" x14ac:dyDescent="0.25">
      <c r="A3069" s="442">
        <v>39642</v>
      </c>
      <c r="B3069" s="443">
        <v>1.59321</v>
      </c>
    </row>
    <row r="3070" spans="1:2" x14ac:dyDescent="0.25">
      <c r="A3070" s="442">
        <v>39641</v>
      </c>
      <c r="B3070" s="443">
        <v>1.58222</v>
      </c>
    </row>
    <row r="3071" spans="1:2" x14ac:dyDescent="0.25">
      <c r="A3071" s="442">
        <v>39640</v>
      </c>
      <c r="B3071" s="443">
        <v>1.57365</v>
      </c>
    </row>
    <row r="3072" spans="1:2" x14ac:dyDescent="0.25">
      <c r="A3072" s="442">
        <v>39639</v>
      </c>
      <c r="B3072" s="443">
        <v>1.56962</v>
      </c>
    </row>
    <row r="3073" spans="1:2" x14ac:dyDescent="0.25">
      <c r="A3073" s="442">
        <v>39638</v>
      </c>
      <c r="B3073" s="443">
        <v>1.56965</v>
      </c>
    </row>
    <row r="3074" spans="1:2" x14ac:dyDescent="0.25">
      <c r="A3074" s="442">
        <v>39637</v>
      </c>
      <c r="B3074" s="443">
        <v>1.56657</v>
      </c>
    </row>
    <row r="3075" spans="1:2" x14ac:dyDescent="0.25">
      <c r="A3075" s="442">
        <v>39636</v>
      </c>
      <c r="B3075" s="443">
        <v>1.57043</v>
      </c>
    </row>
    <row r="3076" spans="1:2" x14ac:dyDescent="0.25">
      <c r="A3076" s="442">
        <v>39635</v>
      </c>
      <c r="B3076" s="443">
        <v>1.5704199999999999</v>
      </c>
    </row>
    <row r="3077" spans="1:2" x14ac:dyDescent="0.25">
      <c r="A3077" s="442">
        <v>39634</v>
      </c>
      <c r="B3077" s="443">
        <v>1.5698700000000001</v>
      </c>
    </row>
    <row r="3078" spans="1:2" x14ac:dyDescent="0.25">
      <c r="A3078" s="442">
        <v>39633</v>
      </c>
      <c r="B3078" s="443">
        <v>1.58274</v>
      </c>
    </row>
    <row r="3079" spans="1:2" x14ac:dyDescent="0.25">
      <c r="A3079" s="442">
        <v>39632</v>
      </c>
      <c r="B3079" s="443">
        <v>1.5822799999999999</v>
      </c>
    </row>
    <row r="3080" spans="1:2" x14ac:dyDescent="0.25">
      <c r="A3080" s="442">
        <v>39631</v>
      </c>
      <c r="B3080" s="443">
        <v>1.5766800000000001</v>
      </c>
    </row>
    <row r="3081" spans="1:2" x14ac:dyDescent="0.25">
      <c r="A3081" s="442">
        <v>39630</v>
      </c>
      <c r="B3081" s="443">
        <v>1.5777699999999999</v>
      </c>
    </row>
    <row r="3082" spans="1:2" x14ac:dyDescent="0.25">
      <c r="A3082" s="442">
        <v>39629</v>
      </c>
      <c r="B3082" s="443">
        <v>1.5788800000000001</v>
      </c>
    </row>
    <row r="3083" spans="1:2" x14ac:dyDescent="0.25">
      <c r="A3083" s="442">
        <v>39628</v>
      </c>
      <c r="B3083" s="443">
        <v>1.57891</v>
      </c>
    </row>
    <row r="3084" spans="1:2" x14ac:dyDescent="0.25">
      <c r="A3084" s="442">
        <v>39627</v>
      </c>
      <c r="B3084" s="443">
        <v>1.57504</v>
      </c>
    </row>
    <row r="3085" spans="1:2" x14ac:dyDescent="0.25">
      <c r="A3085" s="442">
        <v>39626</v>
      </c>
      <c r="B3085" s="443">
        <v>1.56959</v>
      </c>
    </row>
    <row r="3086" spans="1:2" x14ac:dyDescent="0.25">
      <c r="A3086" s="442">
        <v>39625</v>
      </c>
      <c r="B3086" s="443">
        <v>1.5580799999999999</v>
      </c>
    </row>
    <row r="3087" spans="1:2" x14ac:dyDescent="0.25">
      <c r="A3087" s="442">
        <v>39624</v>
      </c>
      <c r="B3087" s="443">
        <v>1.5548500000000001</v>
      </c>
    </row>
    <row r="3088" spans="1:2" x14ac:dyDescent="0.25">
      <c r="A3088" s="442">
        <v>39623</v>
      </c>
      <c r="B3088" s="443">
        <v>1.55576</v>
      </c>
    </row>
    <row r="3089" spans="1:2" x14ac:dyDescent="0.25">
      <c r="A3089" s="442">
        <v>39622</v>
      </c>
      <c r="B3089" s="443">
        <v>1.5602100000000001</v>
      </c>
    </row>
    <row r="3090" spans="1:2" x14ac:dyDescent="0.25">
      <c r="A3090" s="442">
        <v>39621</v>
      </c>
      <c r="B3090" s="443">
        <v>1.5602199999999999</v>
      </c>
    </row>
    <row r="3091" spans="1:2" x14ac:dyDescent="0.25">
      <c r="A3091" s="442">
        <v>39620</v>
      </c>
      <c r="B3091" s="443">
        <v>1.55914</v>
      </c>
    </row>
    <row r="3092" spans="1:2" x14ac:dyDescent="0.25">
      <c r="A3092" s="442">
        <v>39619</v>
      </c>
      <c r="B3092" s="443">
        <v>1.55247</v>
      </c>
    </row>
    <row r="3093" spans="1:2" x14ac:dyDescent="0.25">
      <c r="A3093" s="442">
        <v>39618</v>
      </c>
      <c r="B3093" s="443">
        <v>1.5503499999999999</v>
      </c>
    </row>
    <row r="3094" spans="1:2" x14ac:dyDescent="0.25">
      <c r="A3094" s="442">
        <v>39617</v>
      </c>
      <c r="B3094" s="443">
        <v>1.55023</v>
      </c>
    </row>
    <row r="3095" spans="1:2" x14ac:dyDescent="0.25">
      <c r="A3095" s="442">
        <v>39616</v>
      </c>
      <c r="B3095" s="443">
        <v>1.5428999999999999</v>
      </c>
    </row>
    <row r="3096" spans="1:2" x14ac:dyDescent="0.25">
      <c r="A3096" s="442">
        <v>39615</v>
      </c>
      <c r="B3096" s="443">
        <v>1.53783</v>
      </c>
    </row>
    <row r="3097" spans="1:2" x14ac:dyDescent="0.25">
      <c r="A3097" s="442">
        <v>39614</v>
      </c>
      <c r="B3097" s="443">
        <v>1.53756</v>
      </c>
    </row>
    <row r="3098" spans="1:2" x14ac:dyDescent="0.25">
      <c r="A3098" s="442">
        <v>39613</v>
      </c>
      <c r="B3098" s="443">
        <v>1.5370699999999999</v>
      </c>
    </row>
    <row r="3099" spans="1:2" x14ac:dyDescent="0.25">
      <c r="A3099" s="442">
        <v>39612</v>
      </c>
      <c r="B3099" s="443">
        <v>1.5463199999999999</v>
      </c>
    </row>
    <row r="3100" spans="1:2" x14ac:dyDescent="0.25">
      <c r="A3100" s="442">
        <v>39611</v>
      </c>
      <c r="B3100" s="443">
        <v>1.5499499999999999</v>
      </c>
    </row>
    <row r="3101" spans="1:2" x14ac:dyDescent="0.25">
      <c r="A3101" s="442">
        <v>39610</v>
      </c>
      <c r="B3101" s="443">
        <v>1.5551699999999999</v>
      </c>
    </row>
    <row r="3102" spans="1:2" x14ac:dyDescent="0.25">
      <c r="A3102" s="442">
        <v>39609</v>
      </c>
      <c r="B3102" s="443">
        <v>1.5757300000000001</v>
      </c>
    </row>
    <row r="3103" spans="1:2" x14ac:dyDescent="0.25">
      <c r="A3103" s="442">
        <v>39608</v>
      </c>
      <c r="B3103" s="443">
        <v>1.5772999999999999</v>
      </c>
    </row>
    <row r="3104" spans="1:2" x14ac:dyDescent="0.25">
      <c r="A3104" s="442">
        <v>39607</v>
      </c>
      <c r="B3104" s="443">
        <v>1.5732900000000001</v>
      </c>
    </row>
    <row r="3105" spans="1:2" x14ac:dyDescent="0.25">
      <c r="A3105" s="442">
        <v>39606</v>
      </c>
      <c r="B3105" s="443">
        <v>1.5660000000000001</v>
      </c>
    </row>
    <row r="3106" spans="1:2" x14ac:dyDescent="0.25">
      <c r="A3106" s="442">
        <v>39605</v>
      </c>
      <c r="B3106" s="443">
        <v>1.54575</v>
      </c>
    </row>
    <row r="3107" spans="1:2" x14ac:dyDescent="0.25">
      <c r="A3107" s="442">
        <v>39604</v>
      </c>
      <c r="B3107" s="443">
        <v>1.54498</v>
      </c>
    </row>
    <row r="3108" spans="1:2" x14ac:dyDescent="0.25">
      <c r="A3108" s="442">
        <v>39603</v>
      </c>
      <c r="B3108" s="443">
        <v>1.5527899999999999</v>
      </c>
    </row>
    <row r="3109" spans="1:2" x14ac:dyDescent="0.25">
      <c r="A3109" s="442">
        <v>39602</v>
      </c>
      <c r="B3109" s="443">
        <v>1.5540099999999999</v>
      </c>
    </row>
    <row r="3110" spans="1:2" x14ac:dyDescent="0.25">
      <c r="A3110" s="442">
        <v>39601</v>
      </c>
      <c r="B3110" s="443">
        <v>1.55491</v>
      </c>
    </row>
    <row r="3111" spans="1:2" x14ac:dyDescent="0.25">
      <c r="A3111" s="442">
        <v>39600</v>
      </c>
      <c r="B3111" s="443">
        <v>1.5548900000000001</v>
      </c>
    </row>
    <row r="3112" spans="1:2" x14ac:dyDescent="0.25">
      <c r="A3112" s="442">
        <v>39599</v>
      </c>
      <c r="B3112" s="443">
        <v>1.5523100000000001</v>
      </c>
    </row>
    <row r="3113" spans="1:2" x14ac:dyDescent="0.25">
      <c r="A3113" s="442">
        <v>39598</v>
      </c>
      <c r="B3113" s="443">
        <v>1.5585599999999999</v>
      </c>
    </row>
    <row r="3114" spans="1:2" x14ac:dyDescent="0.25">
      <c r="A3114" s="442">
        <v>39597</v>
      </c>
      <c r="B3114" s="443">
        <v>1.56758</v>
      </c>
    </row>
    <row r="3115" spans="1:2" x14ac:dyDescent="0.25">
      <c r="A3115" s="442">
        <v>39596</v>
      </c>
      <c r="B3115" s="443">
        <v>1.57575</v>
      </c>
    </row>
    <row r="3116" spans="1:2" x14ac:dyDescent="0.25">
      <c r="A3116" s="442">
        <v>39595</v>
      </c>
      <c r="B3116" s="443">
        <v>1.5765199999999999</v>
      </c>
    </row>
    <row r="3117" spans="1:2" x14ac:dyDescent="0.25">
      <c r="A3117" s="442">
        <v>39594</v>
      </c>
      <c r="B3117" s="443">
        <v>1.57572</v>
      </c>
    </row>
    <row r="3118" spans="1:2" x14ac:dyDescent="0.25">
      <c r="A3118" s="442">
        <v>39593</v>
      </c>
      <c r="B3118" s="443">
        <v>1.5757300000000001</v>
      </c>
    </row>
    <row r="3119" spans="1:2" x14ac:dyDescent="0.25">
      <c r="A3119" s="442">
        <v>39592</v>
      </c>
      <c r="B3119" s="443">
        <v>1.5749299999999999</v>
      </c>
    </row>
    <row r="3120" spans="1:2" x14ac:dyDescent="0.25">
      <c r="A3120" s="442">
        <v>39591</v>
      </c>
      <c r="B3120" s="443">
        <v>1.57576</v>
      </c>
    </row>
    <row r="3121" spans="1:2" x14ac:dyDescent="0.25">
      <c r="A3121" s="442">
        <v>39590</v>
      </c>
      <c r="B3121" s="443">
        <v>1.5707500000000001</v>
      </c>
    </row>
    <row r="3122" spans="1:2" x14ac:dyDescent="0.25">
      <c r="A3122" s="442">
        <v>39589</v>
      </c>
      <c r="B3122" s="443">
        <v>1.5590299999999999</v>
      </c>
    </row>
    <row r="3123" spans="1:2" x14ac:dyDescent="0.25">
      <c r="A3123" s="442">
        <v>39588</v>
      </c>
      <c r="B3123" s="443">
        <v>1.55633</v>
      </c>
    </row>
    <row r="3124" spans="1:2" x14ac:dyDescent="0.25">
      <c r="A3124" s="442">
        <v>39587</v>
      </c>
      <c r="B3124" s="443">
        <v>1.55721</v>
      </c>
    </row>
    <row r="3125" spans="1:2" x14ac:dyDescent="0.25">
      <c r="A3125" s="442">
        <v>39586</v>
      </c>
      <c r="B3125" s="443">
        <v>1.5572299999999999</v>
      </c>
    </row>
    <row r="3126" spans="1:2" x14ac:dyDescent="0.25">
      <c r="A3126" s="442">
        <v>39585</v>
      </c>
      <c r="B3126" s="443">
        <v>1.54979</v>
      </c>
    </row>
    <row r="3127" spans="1:2" x14ac:dyDescent="0.25">
      <c r="A3127" s="442">
        <v>39584</v>
      </c>
      <c r="B3127" s="443">
        <v>1.5478499999999999</v>
      </c>
    </row>
    <row r="3128" spans="1:2" x14ac:dyDescent="0.25">
      <c r="A3128" s="442">
        <v>39583</v>
      </c>
      <c r="B3128" s="443">
        <v>1.5455000000000001</v>
      </c>
    </row>
    <row r="3129" spans="1:2" x14ac:dyDescent="0.25">
      <c r="A3129" s="442">
        <v>39582</v>
      </c>
      <c r="B3129" s="443">
        <v>1.55057</v>
      </c>
    </row>
    <row r="3130" spans="1:2" x14ac:dyDescent="0.25">
      <c r="A3130" s="442">
        <v>39581</v>
      </c>
      <c r="B3130" s="443">
        <v>1.54603</v>
      </c>
    </row>
    <row r="3131" spans="1:2" x14ac:dyDescent="0.25">
      <c r="A3131" s="442">
        <v>39580</v>
      </c>
      <c r="B3131" s="443">
        <v>1.54772</v>
      </c>
    </row>
    <row r="3132" spans="1:2" x14ac:dyDescent="0.25">
      <c r="A3132" s="442">
        <v>39579</v>
      </c>
      <c r="B3132" s="443">
        <v>1.5477799999999999</v>
      </c>
    </row>
    <row r="3133" spans="1:2" x14ac:dyDescent="0.25">
      <c r="A3133" s="442">
        <v>39578</v>
      </c>
      <c r="B3133" s="443">
        <v>1.54362</v>
      </c>
    </row>
    <row r="3134" spans="1:2" x14ac:dyDescent="0.25">
      <c r="A3134" s="442">
        <v>39577</v>
      </c>
      <c r="B3134" s="443">
        <v>1.5363800000000001</v>
      </c>
    </row>
    <row r="3135" spans="1:2" x14ac:dyDescent="0.25">
      <c r="A3135" s="442">
        <v>39576</v>
      </c>
      <c r="B3135" s="443">
        <v>1.5462800000000001</v>
      </c>
    </row>
    <row r="3136" spans="1:2" x14ac:dyDescent="0.25">
      <c r="A3136" s="442">
        <v>39575</v>
      </c>
      <c r="B3136" s="443">
        <v>1.5519099999999999</v>
      </c>
    </row>
    <row r="3137" spans="1:2" x14ac:dyDescent="0.25">
      <c r="A3137" s="442">
        <v>39574</v>
      </c>
      <c r="B3137" s="443">
        <v>1.54643</v>
      </c>
    </row>
    <row r="3138" spans="1:2" x14ac:dyDescent="0.25">
      <c r="A3138" s="442">
        <v>39573</v>
      </c>
      <c r="B3138" s="443">
        <v>1.5419</v>
      </c>
    </row>
    <row r="3139" spans="1:2" x14ac:dyDescent="0.25">
      <c r="A3139" s="442">
        <v>39572</v>
      </c>
      <c r="B3139" s="443">
        <v>1.5419099999999999</v>
      </c>
    </row>
    <row r="3140" spans="1:2" x14ac:dyDescent="0.25">
      <c r="A3140" s="442">
        <v>39571</v>
      </c>
      <c r="B3140" s="443">
        <v>1.5450299999999999</v>
      </c>
    </row>
    <row r="3141" spans="1:2" x14ac:dyDescent="0.25">
      <c r="A3141" s="442">
        <v>39570</v>
      </c>
      <c r="B3141" s="443">
        <v>1.5555000000000001</v>
      </c>
    </row>
    <row r="3142" spans="1:2" x14ac:dyDescent="0.25">
      <c r="A3142" s="442">
        <v>39569</v>
      </c>
      <c r="B3142" s="443">
        <v>1.55694</v>
      </c>
    </row>
    <row r="3143" spans="1:2" x14ac:dyDescent="0.25">
      <c r="A3143" s="442">
        <v>39568</v>
      </c>
      <c r="B3143" s="443">
        <v>1.5607500000000001</v>
      </c>
    </row>
    <row r="3144" spans="1:2" x14ac:dyDescent="0.25">
      <c r="A3144" s="442">
        <v>39567</v>
      </c>
      <c r="B3144" s="443">
        <v>1.5635600000000001</v>
      </c>
    </row>
    <row r="3145" spans="1:2" x14ac:dyDescent="0.25">
      <c r="A3145" s="442">
        <v>39566</v>
      </c>
      <c r="B3145" s="443">
        <v>1.5621499999999999</v>
      </c>
    </row>
    <row r="3146" spans="1:2" x14ac:dyDescent="0.25">
      <c r="A3146" s="442">
        <v>39565</v>
      </c>
      <c r="B3146" s="443">
        <v>1.5624400000000001</v>
      </c>
    </row>
    <row r="3147" spans="1:2" x14ac:dyDescent="0.25">
      <c r="A3147" s="442">
        <v>39564</v>
      </c>
      <c r="B3147" s="443">
        <v>1.5644899999999999</v>
      </c>
    </row>
    <row r="3148" spans="1:2" x14ac:dyDescent="0.25">
      <c r="A3148" s="442">
        <v>39563</v>
      </c>
      <c r="B3148" s="443">
        <v>1.5785800000000001</v>
      </c>
    </row>
    <row r="3149" spans="1:2" x14ac:dyDescent="0.25">
      <c r="A3149" s="442">
        <v>39562</v>
      </c>
      <c r="B3149" s="443">
        <v>1.5950800000000001</v>
      </c>
    </row>
    <row r="3150" spans="1:2" x14ac:dyDescent="0.25">
      <c r="A3150" s="442">
        <v>39561</v>
      </c>
      <c r="B3150" s="443">
        <v>1.593</v>
      </c>
    </row>
    <row r="3151" spans="1:2" x14ac:dyDescent="0.25">
      <c r="A3151" s="442">
        <v>39560</v>
      </c>
      <c r="B3151" s="443">
        <v>1.5855699999999999</v>
      </c>
    </row>
    <row r="3152" spans="1:2" x14ac:dyDescent="0.25">
      <c r="A3152" s="442">
        <v>39559</v>
      </c>
      <c r="B3152" s="443">
        <v>1.5811999999999999</v>
      </c>
    </row>
    <row r="3153" spans="1:2" x14ac:dyDescent="0.25">
      <c r="A3153" s="442">
        <v>39558</v>
      </c>
      <c r="B3153" s="443">
        <v>1.58118</v>
      </c>
    </row>
    <row r="3154" spans="1:2" x14ac:dyDescent="0.25">
      <c r="A3154" s="442">
        <v>39557</v>
      </c>
      <c r="B3154" s="443">
        <v>1.58517</v>
      </c>
    </row>
    <row r="3155" spans="1:2" x14ac:dyDescent="0.25">
      <c r="A3155" s="442">
        <v>39556</v>
      </c>
      <c r="B3155" s="443">
        <v>1.59274</v>
      </c>
    </row>
    <row r="3156" spans="1:2" x14ac:dyDescent="0.25">
      <c r="A3156" s="442">
        <v>39555</v>
      </c>
      <c r="B3156" s="443">
        <v>1.58683</v>
      </c>
    </row>
    <row r="3157" spans="1:2" x14ac:dyDescent="0.25">
      <c r="A3157" s="442">
        <v>39554</v>
      </c>
      <c r="B3157" s="443">
        <v>1.5819799999999999</v>
      </c>
    </row>
    <row r="3158" spans="1:2" x14ac:dyDescent="0.25">
      <c r="A3158" s="442">
        <v>39553</v>
      </c>
      <c r="B3158" s="443">
        <v>1.5769</v>
      </c>
    </row>
    <row r="3159" spans="1:2" x14ac:dyDescent="0.25">
      <c r="A3159" s="442">
        <v>39552</v>
      </c>
      <c r="B3159" s="443">
        <v>1.5794699999999999</v>
      </c>
    </row>
    <row r="3160" spans="1:2" x14ac:dyDescent="0.25">
      <c r="A3160" s="442">
        <v>39551</v>
      </c>
      <c r="B3160" s="443">
        <v>1.5802799999999999</v>
      </c>
    </row>
    <row r="3161" spans="1:2" x14ac:dyDescent="0.25">
      <c r="A3161" s="442">
        <v>39550</v>
      </c>
      <c r="B3161" s="443">
        <v>1.57927</v>
      </c>
    </row>
    <row r="3162" spans="1:2" x14ac:dyDescent="0.25">
      <c r="A3162" s="442">
        <v>39549</v>
      </c>
      <c r="B3162" s="443">
        <v>1.58236</v>
      </c>
    </row>
    <row r="3163" spans="1:2" x14ac:dyDescent="0.25">
      <c r="A3163" s="442">
        <v>39548</v>
      </c>
      <c r="B3163" s="443">
        <v>1.57382</v>
      </c>
    </row>
    <row r="3164" spans="1:2" x14ac:dyDescent="0.25">
      <c r="A3164" s="442">
        <v>39547</v>
      </c>
      <c r="B3164" s="443">
        <v>1.57311</v>
      </c>
    </row>
    <row r="3165" spans="1:2" x14ac:dyDescent="0.25">
      <c r="A3165" s="442">
        <v>39546</v>
      </c>
      <c r="B3165" s="443">
        <v>1.5704</v>
      </c>
    </row>
    <row r="3166" spans="1:2" x14ac:dyDescent="0.25">
      <c r="A3166" s="442">
        <v>39545</v>
      </c>
      <c r="B3166" s="443">
        <v>1.57324</v>
      </c>
    </row>
    <row r="3167" spans="1:2" x14ac:dyDescent="0.25">
      <c r="A3167" s="442">
        <v>39544</v>
      </c>
      <c r="B3167" s="443">
        <v>1.5732299999999999</v>
      </c>
    </row>
    <row r="3168" spans="1:2" x14ac:dyDescent="0.25">
      <c r="A3168" s="442">
        <v>39543</v>
      </c>
      <c r="B3168" s="443">
        <v>1.5712900000000001</v>
      </c>
    </row>
    <row r="3169" spans="1:2" x14ac:dyDescent="0.25">
      <c r="A3169" s="442">
        <v>39542</v>
      </c>
      <c r="B3169" s="443">
        <v>1.56351</v>
      </c>
    </row>
    <row r="3170" spans="1:2" x14ac:dyDescent="0.25">
      <c r="A3170" s="442">
        <v>39541</v>
      </c>
      <c r="B3170" s="443">
        <v>1.5618099999999999</v>
      </c>
    </row>
    <row r="3171" spans="1:2" x14ac:dyDescent="0.25">
      <c r="A3171" s="442">
        <v>39540</v>
      </c>
      <c r="B3171" s="443">
        <v>1.56952</v>
      </c>
    </row>
    <row r="3172" spans="1:2" x14ac:dyDescent="0.25">
      <c r="A3172" s="442">
        <v>39539</v>
      </c>
      <c r="B3172" s="443">
        <v>1.57986</v>
      </c>
    </row>
    <row r="3173" spans="1:2" x14ac:dyDescent="0.25">
      <c r="A3173" s="442">
        <v>39538</v>
      </c>
      <c r="B3173" s="443">
        <v>1.579</v>
      </c>
    </row>
    <row r="3174" spans="1:2" x14ac:dyDescent="0.25">
      <c r="A3174" s="442">
        <v>39537</v>
      </c>
      <c r="B3174" s="443">
        <v>1.5789800000000001</v>
      </c>
    </row>
    <row r="3175" spans="1:2" x14ac:dyDescent="0.25">
      <c r="A3175" s="442">
        <v>39536</v>
      </c>
      <c r="B3175" s="443">
        <v>1.5783499999999999</v>
      </c>
    </row>
    <row r="3176" spans="1:2" x14ac:dyDescent="0.25">
      <c r="A3176" s="442">
        <v>39535</v>
      </c>
      <c r="B3176" s="443">
        <v>1.58002</v>
      </c>
    </row>
    <row r="3177" spans="1:2" x14ac:dyDescent="0.25">
      <c r="A3177" s="442">
        <v>39534</v>
      </c>
      <c r="B3177" s="443">
        <v>1.56812</v>
      </c>
    </row>
    <row r="3178" spans="1:2" x14ac:dyDescent="0.25">
      <c r="A3178" s="442">
        <v>39533</v>
      </c>
      <c r="B3178" s="443">
        <v>1.55318</v>
      </c>
    </row>
    <row r="3179" spans="1:2" x14ac:dyDescent="0.25">
      <c r="A3179" s="442">
        <v>39532</v>
      </c>
      <c r="B3179" s="443">
        <v>1.53996</v>
      </c>
    </row>
    <row r="3180" spans="1:2" x14ac:dyDescent="0.25">
      <c r="A3180" s="442">
        <v>39531</v>
      </c>
      <c r="B3180" s="443">
        <v>1.5429299999999999</v>
      </c>
    </row>
    <row r="3181" spans="1:2" x14ac:dyDescent="0.25">
      <c r="A3181" s="442">
        <v>39530</v>
      </c>
      <c r="B3181" s="443">
        <v>1.5428999999999999</v>
      </c>
    </row>
    <row r="3182" spans="1:2" x14ac:dyDescent="0.25">
      <c r="A3182" s="442">
        <v>39529</v>
      </c>
      <c r="B3182" s="443">
        <v>1.5438000000000001</v>
      </c>
    </row>
    <row r="3183" spans="1:2" x14ac:dyDescent="0.25">
      <c r="A3183" s="442">
        <v>39528</v>
      </c>
      <c r="B3183" s="443">
        <v>1.5529500000000001</v>
      </c>
    </row>
    <row r="3184" spans="1:2" x14ac:dyDescent="0.25">
      <c r="A3184" s="442">
        <v>39527</v>
      </c>
      <c r="B3184" s="443">
        <v>1.5678099999999999</v>
      </c>
    </row>
    <row r="3185" spans="1:2" x14ac:dyDescent="0.25">
      <c r="A3185" s="442">
        <v>39526</v>
      </c>
      <c r="B3185" s="443">
        <v>1.5763199999999999</v>
      </c>
    </row>
    <row r="3186" spans="1:2" x14ac:dyDescent="0.25">
      <c r="A3186" s="442">
        <v>39525</v>
      </c>
      <c r="B3186" s="443">
        <v>1.5769899999999999</v>
      </c>
    </row>
    <row r="3187" spans="1:2" x14ac:dyDescent="0.25">
      <c r="A3187" s="442">
        <v>39524</v>
      </c>
      <c r="B3187" s="443">
        <v>1.56684</v>
      </c>
    </row>
    <row r="3188" spans="1:2" x14ac:dyDescent="0.25">
      <c r="A3188" s="442">
        <v>39523</v>
      </c>
      <c r="B3188" s="443">
        <v>1.5668599999999999</v>
      </c>
    </row>
    <row r="3189" spans="1:2" x14ac:dyDescent="0.25">
      <c r="A3189" s="442">
        <v>39522</v>
      </c>
      <c r="B3189" s="443">
        <v>1.56097</v>
      </c>
    </row>
    <row r="3190" spans="1:2" x14ac:dyDescent="0.25">
      <c r="A3190" s="442">
        <v>39521</v>
      </c>
      <c r="B3190" s="443">
        <v>1.5567</v>
      </c>
    </row>
    <row r="3191" spans="1:2" x14ac:dyDescent="0.25">
      <c r="A3191" s="442">
        <v>39520</v>
      </c>
      <c r="B3191" s="443">
        <v>1.5409999999999999</v>
      </c>
    </row>
    <row r="3192" spans="1:2" x14ac:dyDescent="0.25">
      <c r="A3192" s="442">
        <v>39519</v>
      </c>
      <c r="B3192" s="443">
        <v>1.53613</v>
      </c>
    </row>
    <row r="3193" spans="1:2" x14ac:dyDescent="0.25">
      <c r="A3193" s="442">
        <v>39518</v>
      </c>
      <c r="B3193" s="443">
        <v>1.5366899999999999</v>
      </c>
    </row>
    <row r="3194" spans="1:2" x14ac:dyDescent="0.25">
      <c r="A3194" s="442">
        <v>39517</v>
      </c>
      <c r="B3194" s="443">
        <v>1.53505</v>
      </c>
    </row>
    <row r="3195" spans="1:2" x14ac:dyDescent="0.25">
      <c r="A3195" s="442">
        <v>39516</v>
      </c>
      <c r="B3195" s="443">
        <v>1.53505</v>
      </c>
    </row>
    <row r="3196" spans="1:2" x14ac:dyDescent="0.25">
      <c r="A3196" s="442">
        <v>39515</v>
      </c>
      <c r="B3196" s="443">
        <v>1.53803</v>
      </c>
    </row>
    <row r="3197" spans="1:2" x14ac:dyDescent="0.25">
      <c r="A3197" s="442">
        <v>39514</v>
      </c>
      <c r="B3197" s="443">
        <v>1.53102</v>
      </c>
    </row>
    <row r="3198" spans="1:2" x14ac:dyDescent="0.25">
      <c r="A3198" s="442">
        <v>39513</v>
      </c>
      <c r="B3198" s="443">
        <v>1.52118</v>
      </c>
    </row>
    <row r="3199" spans="1:2" x14ac:dyDescent="0.25">
      <c r="A3199" s="442">
        <v>39512</v>
      </c>
      <c r="B3199" s="443">
        <v>1.52023</v>
      </c>
    </row>
    <row r="3200" spans="1:2" x14ac:dyDescent="0.25">
      <c r="A3200" s="442">
        <v>39511</v>
      </c>
      <c r="B3200" s="443">
        <v>1.51962</v>
      </c>
    </row>
    <row r="3201" spans="1:2" x14ac:dyDescent="0.25">
      <c r="A3201" s="442">
        <v>39510</v>
      </c>
      <c r="B3201" s="443">
        <v>1.51735</v>
      </c>
    </row>
    <row r="3202" spans="1:2" x14ac:dyDescent="0.25">
      <c r="A3202" s="442">
        <v>39509</v>
      </c>
      <c r="B3202" s="443">
        <v>1.51745</v>
      </c>
    </row>
    <row r="3203" spans="1:2" x14ac:dyDescent="0.25">
      <c r="A3203" s="442">
        <v>39508</v>
      </c>
      <c r="B3203" s="443">
        <v>1.51898</v>
      </c>
    </row>
    <row r="3204" spans="1:2" x14ac:dyDescent="0.25">
      <c r="A3204" s="442">
        <v>39507</v>
      </c>
      <c r="B3204" s="443">
        <v>1.5125900000000001</v>
      </c>
    </row>
    <row r="3205" spans="1:2" x14ac:dyDescent="0.25">
      <c r="A3205" s="442">
        <v>39506</v>
      </c>
      <c r="B3205" s="443">
        <v>1.5036700000000001</v>
      </c>
    </row>
    <row r="3206" spans="1:2" x14ac:dyDescent="0.25">
      <c r="A3206" s="442">
        <v>39505</v>
      </c>
      <c r="B3206" s="443">
        <v>1.48515</v>
      </c>
    </row>
    <row r="3207" spans="1:2" x14ac:dyDescent="0.25">
      <c r="A3207" s="442">
        <v>39504</v>
      </c>
      <c r="B3207" s="443">
        <v>1.48203</v>
      </c>
    </row>
    <row r="3208" spans="1:2" x14ac:dyDescent="0.25">
      <c r="A3208" s="442">
        <v>39503</v>
      </c>
      <c r="B3208" s="443">
        <v>1.4822299999999999</v>
      </c>
    </row>
    <row r="3209" spans="1:2" x14ac:dyDescent="0.25">
      <c r="A3209" s="442">
        <v>39502</v>
      </c>
      <c r="B3209" s="443">
        <v>1.4822</v>
      </c>
    </row>
    <row r="3210" spans="1:2" x14ac:dyDescent="0.25">
      <c r="A3210" s="442">
        <v>39501</v>
      </c>
      <c r="B3210" s="443">
        <v>1.48183</v>
      </c>
    </row>
    <row r="3211" spans="1:2" x14ac:dyDescent="0.25">
      <c r="A3211" s="442">
        <v>39500</v>
      </c>
      <c r="B3211" s="443">
        <v>1.47397</v>
      </c>
    </row>
    <row r="3212" spans="1:2" x14ac:dyDescent="0.25">
      <c r="A3212" s="442">
        <v>39499</v>
      </c>
      <c r="B3212" s="443">
        <v>1.4701299999999999</v>
      </c>
    </row>
    <row r="3213" spans="1:2" x14ac:dyDescent="0.25">
      <c r="A3213" s="442">
        <v>39498</v>
      </c>
      <c r="B3213" s="443">
        <v>1.47007</v>
      </c>
    </row>
    <row r="3214" spans="1:2" x14ac:dyDescent="0.25">
      <c r="A3214" s="442">
        <v>39497</v>
      </c>
      <c r="B3214" s="443">
        <v>1.46587</v>
      </c>
    </row>
    <row r="3215" spans="1:2" x14ac:dyDescent="0.25">
      <c r="A3215" s="442">
        <v>39496</v>
      </c>
      <c r="B3215" s="443">
        <v>1.4676800000000001</v>
      </c>
    </row>
    <row r="3216" spans="1:2" x14ac:dyDescent="0.25">
      <c r="A3216" s="442">
        <v>39495</v>
      </c>
      <c r="B3216" s="443">
        <v>1.4677199999999999</v>
      </c>
    </row>
    <row r="3217" spans="1:2" x14ac:dyDescent="0.25">
      <c r="A3217" s="442">
        <v>39494</v>
      </c>
      <c r="B3217" s="443">
        <v>1.4656899999999999</v>
      </c>
    </row>
    <row r="3218" spans="1:2" x14ac:dyDescent="0.25">
      <c r="A3218" s="442">
        <v>39493</v>
      </c>
      <c r="B3218" s="443">
        <v>1.45946</v>
      </c>
    </row>
    <row r="3219" spans="1:2" x14ac:dyDescent="0.25">
      <c r="A3219" s="442">
        <v>39492</v>
      </c>
      <c r="B3219" s="443">
        <v>1.4573100000000001</v>
      </c>
    </row>
    <row r="3220" spans="1:2" x14ac:dyDescent="0.25">
      <c r="A3220" s="442">
        <v>39491</v>
      </c>
      <c r="B3220" s="443">
        <v>1.45373</v>
      </c>
    </row>
    <row r="3221" spans="1:2" x14ac:dyDescent="0.25">
      <c r="A3221" s="442">
        <v>39490</v>
      </c>
      <c r="B3221" s="443">
        <v>1.4530000000000001</v>
      </c>
    </row>
    <row r="3222" spans="1:2" x14ac:dyDescent="0.25">
      <c r="A3222" s="442">
        <v>39489</v>
      </c>
      <c r="B3222" s="443">
        <v>1.4500999999999999</v>
      </c>
    </row>
    <row r="3223" spans="1:2" x14ac:dyDescent="0.25">
      <c r="A3223" s="442">
        <v>39488</v>
      </c>
      <c r="B3223" s="443">
        <v>1.45011</v>
      </c>
    </row>
    <row r="3224" spans="1:2" x14ac:dyDescent="0.25">
      <c r="A3224" s="442">
        <v>39487</v>
      </c>
      <c r="B3224" s="443">
        <v>1.4487300000000001</v>
      </c>
    </row>
    <row r="3225" spans="1:2" x14ac:dyDescent="0.25">
      <c r="A3225" s="442">
        <v>39486</v>
      </c>
      <c r="B3225" s="443">
        <v>1.45861</v>
      </c>
    </row>
    <row r="3226" spans="1:2" x14ac:dyDescent="0.25">
      <c r="A3226" s="442">
        <v>39485</v>
      </c>
      <c r="B3226" s="443">
        <v>1.4635100000000001</v>
      </c>
    </row>
    <row r="3227" spans="1:2" x14ac:dyDescent="0.25">
      <c r="A3227" s="442">
        <v>39484</v>
      </c>
      <c r="B3227" s="443">
        <v>1.4748699999999999</v>
      </c>
    </row>
    <row r="3228" spans="1:2" x14ac:dyDescent="0.25">
      <c r="A3228" s="442">
        <v>39483</v>
      </c>
      <c r="B3228" s="443">
        <v>1.4814099999999999</v>
      </c>
    </row>
    <row r="3229" spans="1:2" x14ac:dyDescent="0.25">
      <c r="A3229" s="442">
        <v>39482</v>
      </c>
      <c r="B3229" s="443">
        <v>1.4797800000000001</v>
      </c>
    </row>
    <row r="3230" spans="1:2" x14ac:dyDescent="0.25">
      <c r="A3230" s="442">
        <v>39481</v>
      </c>
      <c r="B3230" s="443">
        <v>1.47973</v>
      </c>
    </row>
    <row r="3231" spans="1:2" x14ac:dyDescent="0.25">
      <c r="A3231" s="442">
        <v>39480</v>
      </c>
      <c r="B3231" s="443">
        <v>1.48611</v>
      </c>
    </row>
    <row r="3232" spans="1:2" x14ac:dyDescent="0.25">
      <c r="A3232" s="442">
        <v>39479</v>
      </c>
      <c r="B3232" s="443">
        <v>1.48533</v>
      </c>
    </row>
    <row r="3233" spans="1:2" x14ac:dyDescent="0.25">
      <c r="A3233" s="442">
        <v>39478</v>
      </c>
      <c r="B3233" s="443">
        <v>1.47828</v>
      </c>
    </row>
    <row r="3234" spans="1:2" x14ac:dyDescent="0.25">
      <c r="A3234" s="442">
        <v>39477</v>
      </c>
      <c r="B3234" s="443">
        <v>1.47723</v>
      </c>
    </row>
    <row r="3235" spans="1:2" x14ac:dyDescent="0.25">
      <c r="A3235" s="442">
        <v>39476</v>
      </c>
      <c r="B3235" s="443">
        <v>1.47122</v>
      </c>
    </row>
    <row r="3236" spans="1:2" x14ac:dyDescent="0.25">
      <c r="A3236" s="442">
        <v>39475</v>
      </c>
      <c r="B3236" s="443">
        <v>1.4676199999999999</v>
      </c>
    </row>
    <row r="3237" spans="1:2" x14ac:dyDescent="0.25">
      <c r="A3237" s="442">
        <v>39474</v>
      </c>
      <c r="B3237" s="443">
        <v>1.4675800000000001</v>
      </c>
    </row>
    <row r="3238" spans="1:2" x14ac:dyDescent="0.25">
      <c r="A3238" s="442">
        <v>39473</v>
      </c>
      <c r="B3238" s="443">
        <v>1.4732499999999999</v>
      </c>
    </row>
    <row r="3239" spans="1:2" x14ac:dyDescent="0.25">
      <c r="A3239" s="442">
        <v>39472</v>
      </c>
      <c r="B3239" s="443">
        <v>1.46532</v>
      </c>
    </row>
    <row r="3240" spans="1:2" x14ac:dyDescent="0.25">
      <c r="A3240" s="442">
        <v>39471</v>
      </c>
      <c r="B3240" s="443">
        <v>1.4603200000000001</v>
      </c>
    </row>
    <row r="3241" spans="1:2" x14ac:dyDescent="0.25">
      <c r="A3241" s="442">
        <v>39470</v>
      </c>
      <c r="B3241" s="443">
        <v>1.4486399999999999</v>
      </c>
    </row>
    <row r="3242" spans="1:2" x14ac:dyDescent="0.25">
      <c r="A3242" s="442">
        <v>39469</v>
      </c>
      <c r="B3242" s="443">
        <v>1.45191</v>
      </c>
    </row>
    <row r="3243" spans="1:2" x14ac:dyDescent="0.25">
      <c r="A3243" s="442">
        <v>39468</v>
      </c>
      <c r="B3243" s="443">
        <v>1.46149</v>
      </c>
    </row>
    <row r="3244" spans="1:2" x14ac:dyDescent="0.25">
      <c r="A3244" s="442">
        <v>39467</v>
      </c>
      <c r="B3244" s="443">
        <v>1.4616</v>
      </c>
    </row>
    <row r="3245" spans="1:2" x14ac:dyDescent="0.25">
      <c r="A3245" s="442">
        <v>39466</v>
      </c>
      <c r="B3245" s="443">
        <v>1.46391</v>
      </c>
    </row>
    <row r="3246" spans="1:2" x14ac:dyDescent="0.25">
      <c r="A3246" s="442">
        <v>39465</v>
      </c>
      <c r="B3246" s="443">
        <v>1.46601</v>
      </c>
    </row>
    <row r="3247" spans="1:2" x14ac:dyDescent="0.25">
      <c r="A3247" s="442">
        <v>39464</v>
      </c>
      <c r="B3247" s="443">
        <v>1.4784600000000001</v>
      </c>
    </row>
    <row r="3248" spans="1:2" x14ac:dyDescent="0.25">
      <c r="A3248" s="442">
        <v>39463</v>
      </c>
      <c r="B3248" s="443">
        <v>1.4866900000000001</v>
      </c>
    </row>
    <row r="3249" spans="1:2" x14ac:dyDescent="0.25">
      <c r="A3249" s="442">
        <v>39462</v>
      </c>
      <c r="B3249" s="443">
        <v>1.48465</v>
      </c>
    </row>
    <row r="3250" spans="1:2" x14ac:dyDescent="0.25">
      <c r="A3250" s="442">
        <v>39461</v>
      </c>
      <c r="B3250" s="443">
        <v>1.4772099999999999</v>
      </c>
    </row>
    <row r="3251" spans="1:2" x14ac:dyDescent="0.25">
      <c r="A3251" s="442">
        <v>39460</v>
      </c>
      <c r="B3251" s="443">
        <v>1.47719</v>
      </c>
    </row>
    <row r="3252" spans="1:2" x14ac:dyDescent="0.25">
      <c r="A3252" s="442">
        <v>39459</v>
      </c>
      <c r="B3252" s="443">
        <v>1.4792400000000001</v>
      </c>
    </row>
    <row r="3253" spans="1:2" x14ac:dyDescent="0.25">
      <c r="A3253" s="442">
        <v>39458</v>
      </c>
      <c r="B3253" s="443">
        <v>1.46943</v>
      </c>
    </row>
    <row r="3254" spans="1:2" x14ac:dyDescent="0.25">
      <c r="A3254" s="442">
        <v>39457</v>
      </c>
      <c r="B3254" s="443">
        <v>1.46997</v>
      </c>
    </row>
    <row r="3255" spans="1:2" x14ac:dyDescent="0.25">
      <c r="A3255" s="442">
        <v>39456</v>
      </c>
      <c r="B3255" s="443">
        <v>1.4705299999999999</v>
      </c>
    </row>
    <row r="3256" spans="1:2" x14ac:dyDescent="0.25">
      <c r="A3256" s="442">
        <v>39455</v>
      </c>
      <c r="B3256" s="443">
        <v>1.4713099999999999</v>
      </c>
    </row>
    <row r="3257" spans="1:2" x14ac:dyDescent="0.25">
      <c r="A3257" s="442">
        <v>39454</v>
      </c>
      <c r="B3257" s="443">
        <v>1.47384</v>
      </c>
    </row>
    <row r="3258" spans="1:2" x14ac:dyDescent="0.25">
      <c r="A3258" s="442">
        <v>39453</v>
      </c>
      <c r="B3258" s="443">
        <v>1.4739100000000001</v>
      </c>
    </row>
    <row r="3259" spans="1:2" x14ac:dyDescent="0.25">
      <c r="A3259" s="442">
        <v>39452</v>
      </c>
      <c r="B3259" s="443">
        <v>1.47437</v>
      </c>
    </row>
    <row r="3260" spans="1:2" x14ac:dyDescent="0.25">
      <c r="A3260" s="442">
        <v>39451</v>
      </c>
      <c r="B3260" s="443">
        <v>1.4724999999999999</v>
      </c>
    </row>
    <row r="3261" spans="1:2" x14ac:dyDescent="0.25">
      <c r="A3261" s="442">
        <v>39450</v>
      </c>
      <c r="B3261" s="443">
        <v>1.4653799999999999</v>
      </c>
    </row>
    <row r="3262" spans="1:2" x14ac:dyDescent="0.25">
      <c r="A3262" s="442">
        <v>39449</v>
      </c>
      <c r="B3262" s="443">
        <v>1.45872</v>
      </c>
    </row>
    <row r="3263" spans="1:2" x14ac:dyDescent="0.25">
      <c r="A3263" s="442">
        <v>39448</v>
      </c>
      <c r="B3263" s="443">
        <v>1.46994</v>
      </c>
    </row>
    <row r="3264" spans="1:2" x14ac:dyDescent="0.25">
      <c r="A3264" s="442">
        <v>39447</v>
      </c>
      <c r="B3264" s="443">
        <v>1.4718500000000001</v>
      </c>
    </row>
    <row r="3265" spans="1:2" x14ac:dyDescent="0.25">
      <c r="A3265" s="442">
        <v>39446</v>
      </c>
      <c r="B3265" s="443">
        <v>1.4718100000000001</v>
      </c>
    </row>
    <row r="3266" spans="1:2" x14ac:dyDescent="0.25">
      <c r="A3266" s="442">
        <v>39445</v>
      </c>
      <c r="B3266" s="443">
        <v>1.4654199999999999</v>
      </c>
    </row>
    <row r="3267" spans="1:2" x14ac:dyDescent="0.25">
      <c r="A3267" s="442">
        <v>39444</v>
      </c>
      <c r="B3267" s="443">
        <v>1.45211</v>
      </c>
    </row>
    <row r="3268" spans="1:2" x14ac:dyDescent="0.25">
      <c r="A3268" s="442">
        <v>39443</v>
      </c>
      <c r="B3268" s="443">
        <v>1.4434400000000001</v>
      </c>
    </row>
    <row r="3269" spans="1:2" x14ac:dyDescent="0.25">
      <c r="A3269" s="442">
        <v>39442</v>
      </c>
      <c r="B3269" s="443">
        <v>1.4391700000000001</v>
      </c>
    </row>
    <row r="3270" spans="1:2" x14ac:dyDescent="0.25">
      <c r="A3270" s="442">
        <v>39441</v>
      </c>
      <c r="B3270" s="443">
        <v>1.43885</v>
      </c>
    </row>
    <row r="3271" spans="1:2" x14ac:dyDescent="0.25">
      <c r="A3271" s="442">
        <v>39440</v>
      </c>
      <c r="B3271" s="443">
        <v>1.4376599999999999</v>
      </c>
    </row>
    <row r="3272" spans="1:2" x14ac:dyDescent="0.25">
      <c r="A3272" s="442">
        <v>39439</v>
      </c>
      <c r="B3272" s="443">
        <v>1.4375599999999999</v>
      </c>
    </row>
    <row r="3273" spans="1:2" x14ac:dyDescent="0.25">
      <c r="A3273" s="442">
        <v>39438</v>
      </c>
      <c r="B3273" s="443">
        <v>1.4358500000000001</v>
      </c>
    </row>
    <row r="3274" spans="1:2" x14ac:dyDescent="0.25">
      <c r="A3274" s="442">
        <v>39437</v>
      </c>
      <c r="B3274" s="443">
        <v>1.4359900000000001</v>
      </c>
    </row>
    <row r="3275" spans="1:2" x14ac:dyDescent="0.25">
      <c r="A3275" s="442">
        <v>39436</v>
      </c>
      <c r="B3275" s="443">
        <v>1.4396800000000001</v>
      </c>
    </row>
    <row r="3276" spans="1:2" x14ac:dyDescent="0.25">
      <c r="A3276" s="442">
        <v>39435</v>
      </c>
      <c r="B3276" s="443">
        <v>1.4400500000000001</v>
      </c>
    </row>
    <row r="3277" spans="1:2" x14ac:dyDescent="0.25">
      <c r="A3277" s="442">
        <v>39434</v>
      </c>
      <c r="B3277" s="443">
        <v>1.4398500000000001</v>
      </c>
    </row>
    <row r="3278" spans="1:2" x14ac:dyDescent="0.25">
      <c r="A3278" s="442">
        <v>39433</v>
      </c>
      <c r="B3278" s="443">
        <v>1.44231</v>
      </c>
    </row>
    <row r="3279" spans="1:2" x14ac:dyDescent="0.25">
      <c r="A3279" s="442">
        <v>39432</v>
      </c>
      <c r="B3279" s="443">
        <v>1.4424300000000001</v>
      </c>
    </row>
    <row r="3280" spans="1:2" x14ac:dyDescent="0.25">
      <c r="A3280" s="442">
        <v>39431</v>
      </c>
      <c r="B3280" s="443">
        <v>1.45604</v>
      </c>
    </row>
    <row r="3281" spans="1:2" x14ac:dyDescent="0.25">
      <c r="A3281" s="442">
        <v>39430</v>
      </c>
      <c r="B3281" s="443">
        <v>1.46862</v>
      </c>
    </row>
    <row r="3282" spans="1:2" x14ac:dyDescent="0.25">
      <c r="A3282" s="442">
        <v>39429</v>
      </c>
      <c r="B3282" s="443">
        <v>1.4678800000000001</v>
      </c>
    </row>
    <row r="3283" spans="1:2" x14ac:dyDescent="0.25">
      <c r="A3283" s="442">
        <v>39428</v>
      </c>
      <c r="B3283" s="443">
        <v>1.47071</v>
      </c>
    </row>
    <row r="3284" spans="1:2" x14ac:dyDescent="0.25">
      <c r="A3284" s="442">
        <v>39427</v>
      </c>
      <c r="B3284" s="443">
        <v>1.46716</v>
      </c>
    </row>
    <row r="3285" spans="1:2" x14ac:dyDescent="0.25">
      <c r="A3285" s="442">
        <v>39426</v>
      </c>
      <c r="B3285" s="443">
        <v>1.4652499999999999</v>
      </c>
    </row>
    <row r="3286" spans="1:2" x14ac:dyDescent="0.25">
      <c r="A3286" s="442">
        <v>39425</v>
      </c>
      <c r="B3286" s="443">
        <v>1.4652799999999999</v>
      </c>
    </row>
    <row r="3287" spans="1:2" x14ac:dyDescent="0.25">
      <c r="A3287" s="442">
        <v>39424</v>
      </c>
      <c r="B3287" s="443">
        <v>1.46349</v>
      </c>
    </row>
    <row r="3288" spans="1:2" x14ac:dyDescent="0.25">
      <c r="A3288" s="442">
        <v>39423</v>
      </c>
      <c r="B3288" s="443">
        <v>1.4601200000000001</v>
      </c>
    </row>
    <row r="3289" spans="1:2" x14ac:dyDescent="0.25">
      <c r="A3289" s="442">
        <v>39422</v>
      </c>
      <c r="B3289" s="443">
        <v>1.4722</v>
      </c>
    </row>
    <row r="3290" spans="1:2" x14ac:dyDescent="0.25">
      <c r="A3290" s="442">
        <v>39421</v>
      </c>
      <c r="B3290" s="443">
        <v>1.4694199999999999</v>
      </c>
    </row>
    <row r="3291" spans="1:2" x14ac:dyDescent="0.25">
      <c r="A3291" s="442">
        <v>39420</v>
      </c>
      <c r="B3291" s="443">
        <v>1.46573</v>
      </c>
    </row>
    <row r="3292" spans="1:2" x14ac:dyDescent="0.25">
      <c r="A3292" s="442">
        <v>39419</v>
      </c>
      <c r="B3292" s="443">
        <v>1.4628699999999999</v>
      </c>
    </row>
    <row r="3293" spans="1:2" x14ac:dyDescent="0.25">
      <c r="A3293" s="442">
        <v>39418</v>
      </c>
      <c r="B3293" s="443">
        <v>1.46668</v>
      </c>
    </row>
    <row r="3294" spans="1:2" x14ac:dyDescent="0.25">
      <c r="A3294" s="442">
        <v>39417</v>
      </c>
      <c r="B3294" s="443">
        <v>1.4739</v>
      </c>
    </row>
    <row r="3295" spans="1:2" x14ac:dyDescent="0.25">
      <c r="A3295" s="442">
        <v>39416</v>
      </c>
      <c r="B3295" s="443">
        <v>1.47905</v>
      </c>
    </row>
    <row r="3296" spans="1:2" x14ac:dyDescent="0.25">
      <c r="A3296" s="442">
        <v>39415</v>
      </c>
      <c r="B3296" s="443">
        <v>1.47898</v>
      </c>
    </row>
    <row r="3297" spans="1:2" x14ac:dyDescent="0.25">
      <c r="A3297" s="442">
        <v>39414</v>
      </c>
      <c r="B3297" s="443">
        <v>1.48567</v>
      </c>
    </row>
    <row r="3298" spans="1:2" x14ac:dyDescent="0.25">
      <c r="A3298" s="442">
        <v>39413</v>
      </c>
      <c r="B3298" s="443">
        <v>1.4839100000000001</v>
      </c>
    </row>
    <row r="3299" spans="1:2" x14ac:dyDescent="0.25">
      <c r="A3299" s="442">
        <v>39412</v>
      </c>
      <c r="B3299" s="443">
        <v>1.48289</v>
      </c>
    </row>
    <row r="3300" spans="1:2" x14ac:dyDescent="0.25">
      <c r="A3300" s="442">
        <v>39411</v>
      </c>
      <c r="B3300" s="443">
        <v>1.48325</v>
      </c>
    </row>
    <row r="3301" spans="1:2" x14ac:dyDescent="0.25">
      <c r="A3301" s="442">
        <v>39410</v>
      </c>
      <c r="B3301" s="443">
        <v>1.4857499999999999</v>
      </c>
    </row>
    <row r="3302" spans="1:2" x14ac:dyDescent="0.25">
      <c r="A3302" s="442">
        <v>39409</v>
      </c>
      <c r="B3302" s="443">
        <v>1.4847900000000001</v>
      </c>
    </row>
    <row r="3303" spans="1:2" x14ac:dyDescent="0.25">
      <c r="A3303" s="442">
        <v>39408</v>
      </c>
      <c r="B3303" s="443">
        <v>1.4823200000000001</v>
      </c>
    </row>
    <row r="3304" spans="1:2" x14ac:dyDescent="0.25">
      <c r="A3304" s="442">
        <v>39407</v>
      </c>
      <c r="B3304" s="443">
        <v>1.4722900000000001</v>
      </c>
    </row>
    <row r="3305" spans="1:2" x14ac:dyDescent="0.25">
      <c r="A3305" s="442">
        <v>39406</v>
      </c>
      <c r="B3305" s="443">
        <v>1.4659</v>
      </c>
    </row>
    <row r="3306" spans="1:2" x14ac:dyDescent="0.25">
      <c r="A3306" s="442">
        <v>39405</v>
      </c>
      <c r="B3306" s="443">
        <v>1.4657500000000001</v>
      </c>
    </row>
    <row r="3307" spans="1:2" x14ac:dyDescent="0.25">
      <c r="A3307" s="442">
        <v>39404</v>
      </c>
      <c r="B3307" s="443">
        <v>1.4656899999999999</v>
      </c>
    </row>
    <row r="3308" spans="1:2" x14ac:dyDescent="0.25">
      <c r="A3308" s="442">
        <v>39403</v>
      </c>
      <c r="B3308" s="443">
        <v>1.4625999999999999</v>
      </c>
    </row>
    <row r="3309" spans="1:2" x14ac:dyDescent="0.25">
      <c r="A3309" s="442">
        <v>39402</v>
      </c>
      <c r="B3309" s="443">
        <v>1.4648699999999999</v>
      </c>
    </row>
    <row r="3310" spans="1:2" x14ac:dyDescent="0.25">
      <c r="A3310" s="442">
        <v>39401</v>
      </c>
      <c r="B3310" s="443">
        <v>1.46576</v>
      </c>
    </row>
    <row r="3311" spans="1:2" x14ac:dyDescent="0.25">
      <c r="A3311" s="442">
        <v>39400</v>
      </c>
      <c r="B3311" s="443">
        <v>1.45797</v>
      </c>
    </row>
    <row r="3312" spans="1:2" x14ac:dyDescent="0.25">
      <c r="A3312" s="442">
        <v>39399</v>
      </c>
      <c r="B3312" s="443">
        <v>1.4605900000000001</v>
      </c>
    </row>
    <row r="3313" spans="1:2" x14ac:dyDescent="0.25">
      <c r="A3313" s="442">
        <v>39398</v>
      </c>
      <c r="B3313" s="443">
        <v>1.4673</v>
      </c>
    </row>
    <row r="3314" spans="1:2" x14ac:dyDescent="0.25">
      <c r="A3314" s="442">
        <v>39397</v>
      </c>
      <c r="B3314" s="443">
        <v>1.4673099999999999</v>
      </c>
    </row>
    <row r="3315" spans="1:2" x14ac:dyDescent="0.25">
      <c r="A3315" s="442">
        <v>39396</v>
      </c>
      <c r="B3315" s="443">
        <v>1.4691799999999999</v>
      </c>
    </row>
    <row r="3316" spans="1:2" x14ac:dyDescent="0.25">
      <c r="A3316" s="442">
        <v>39395</v>
      </c>
      <c r="B3316" s="443">
        <v>1.46556</v>
      </c>
    </row>
    <row r="3317" spans="1:2" x14ac:dyDescent="0.25">
      <c r="A3317" s="442">
        <v>39394</v>
      </c>
      <c r="B3317" s="443">
        <v>1.46326</v>
      </c>
    </row>
    <row r="3318" spans="1:2" x14ac:dyDescent="0.25">
      <c r="A3318" s="442">
        <v>39393</v>
      </c>
      <c r="B3318" s="443">
        <v>1.4513</v>
      </c>
    </row>
    <row r="3319" spans="1:2" x14ac:dyDescent="0.25">
      <c r="A3319" s="442">
        <v>39392</v>
      </c>
      <c r="B3319" s="443">
        <v>1.44842</v>
      </c>
    </row>
    <row r="3320" spans="1:2" x14ac:dyDescent="0.25">
      <c r="A3320" s="442">
        <v>39391</v>
      </c>
      <c r="B3320" s="443">
        <v>1.4511700000000001</v>
      </c>
    </row>
    <row r="3321" spans="1:2" x14ac:dyDescent="0.25">
      <c r="A3321" s="442">
        <v>39390</v>
      </c>
      <c r="B3321" s="443">
        <v>1.4504300000000001</v>
      </c>
    </row>
    <row r="3322" spans="1:2" x14ac:dyDescent="0.25">
      <c r="A3322" s="442">
        <v>39389</v>
      </c>
      <c r="B3322" s="443">
        <v>1.44628</v>
      </c>
    </row>
    <row r="3323" spans="1:2" x14ac:dyDescent="0.25">
      <c r="A3323" s="442">
        <v>39388</v>
      </c>
      <c r="B3323" s="443">
        <v>1.4452400000000001</v>
      </c>
    </row>
    <row r="3324" spans="1:2" x14ac:dyDescent="0.25">
      <c r="A3324" s="442">
        <v>39387</v>
      </c>
      <c r="B3324" s="443">
        <v>1.4446099999999999</v>
      </c>
    </row>
    <row r="3325" spans="1:2" x14ac:dyDescent="0.25">
      <c r="A3325" s="442">
        <v>39386</v>
      </c>
      <c r="B3325" s="443">
        <v>1.4410099999999999</v>
      </c>
    </row>
    <row r="3326" spans="1:2" x14ac:dyDescent="0.25">
      <c r="A3326" s="442">
        <v>39385</v>
      </c>
      <c r="B3326" s="443">
        <v>1.4411799999999999</v>
      </c>
    </row>
    <row r="3327" spans="1:2" x14ac:dyDescent="0.25">
      <c r="A3327" s="442">
        <v>39384</v>
      </c>
      <c r="B3327" s="443">
        <v>1.43889</v>
      </c>
    </row>
    <row r="3328" spans="1:2" x14ac:dyDescent="0.25">
      <c r="A3328" s="442">
        <v>39383</v>
      </c>
      <c r="B3328" s="443">
        <v>1.43879</v>
      </c>
    </row>
    <row r="3329" spans="1:2" x14ac:dyDescent="0.25">
      <c r="A3329" s="442">
        <v>39382</v>
      </c>
      <c r="B3329" s="443">
        <v>1.43537</v>
      </c>
    </row>
    <row r="3330" spans="1:2" x14ac:dyDescent="0.25">
      <c r="A3330" s="442">
        <v>39381</v>
      </c>
      <c r="B3330" s="443">
        <v>1.4282600000000001</v>
      </c>
    </row>
    <row r="3331" spans="1:2" x14ac:dyDescent="0.25">
      <c r="A3331" s="442">
        <v>39380</v>
      </c>
      <c r="B3331" s="443">
        <v>1.42435</v>
      </c>
    </row>
    <row r="3332" spans="1:2" x14ac:dyDescent="0.25">
      <c r="A3332" s="442">
        <v>39379</v>
      </c>
      <c r="B3332" s="443">
        <v>1.4213100000000001</v>
      </c>
    </row>
    <row r="3333" spans="1:2" x14ac:dyDescent="0.25">
      <c r="A3333" s="442">
        <v>39378</v>
      </c>
      <c r="B3333" s="443">
        <v>1.4257599999999999</v>
      </c>
    </row>
    <row r="3334" spans="1:2" x14ac:dyDescent="0.25">
      <c r="A3334" s="442">
        <v>39377</v>
      </c>
      <c r="B3334" s="443">
        <v>1.4298</v>
      </c>
    </row>
    <row r="3335" spans="1:2" x14ac:dyDescent="0.25">
      <c r="A3335" s="442">
        <v>39376</v>
      </c>
      <c r="B3335" s="443">
        <v>1.4295899999999999</v>
      </c>
    </row>
    <row r="3336" spans="1:2" x14ac:dyDescent="0.25">
      <c r="A3336" s="442">
        <v>39375</v>
      </c>
      <c r="B3336" s="443">
        <v>1.42849</v>
      </c>
    </row>
    <row r="3337" spans="1:2" x14ac:dyDescent="0.25">
      <c r="A3337" s="442">
        <v>39374</v>
      </c>
      <c r="B3337" s="443">
        <v>1.4250100000000001</v>
      </c>
    </row>
    <row r="3338" spans="1:2" x14ac:dyDescent="0.25">
      <c r="A3338" s="442">
        <v>39373</v>
      </c>
      <c r="B3338" s="443">
        <v>1.4181699999999999</v>
      </c>
    </row>
    <row r="3339" spans="1:2" x14ac:dyDescent="0.25">
      <c r="A3339" s="442">
        <v>39372</v>
      </c>
      <c r="B3339" s="443">
        <v>1.4182600000000001</v>
      </c>
    </row>
    <row r="3340" spans="1:2" x14ac:dyDescent="0.25">
      <c r="A3340" s="442">
        <v>39371</v>
      </c>
      <c r="B3340" s="443">
        <v>1.4194100000000001</v>
      </c>
    </row>
    <row r="3341" spans="1:2" x14ac:dyDescent="0.25">
      <c r="A3341" s="442">
        <v>39370</v>
      </c>
      <c r="B3341" s="443">
        <v>1.41734</v>
      </c>
    </row>
    <row r="3342" spans="1:2" x14ac:dyDescent="0.25">
      <c r="A3342" s="442">
        <v>39369</v>
      </c>
      <c r="B3342" s="443">
        <v>1.4174800000000001</v>
      </c>
    </row>
    <row r="3343" spans="1:2" x14ac:dyDescent="0.25">
      <c r="A3343" s="442">
        <v>39368</v>
      </c>
      <c r="B3343" s="443">
        <v>1.4185099999999999</v>
      </c>
    </row>
    <row r="3344" spans="1:2" x14ac:dyDescent="0.25">
      <c r="A3344" s="442">
        <v>39367</v>
      </c>
      <c r="B3344" s="443">
        <v>1.4178500000000001</v>
      </c>
    </row>
    <row r="3345" spans="1:2" x14ac:dyDescent="0.25">
      <c r="A3345" s="442">
        <v>39366</v>
      </c>
      <c r="B3345" s="443">
        <v>1.4126099999999999</v>
      </c>
    </row>
    <row r="3346" spans="1:2" x14ac:dyDescent="0.25">
      <c r="A3346" s="442">
        <v>39365</v>
      </c>
      <c r="B3346" s="443">
        <v>1.40496</v>
      </c>
    </row>
    <row r="3347" spans="1:2" x14ac:dyDescent="0.25">
      <c r="A3347" s="442">
        <v>39364</v>
      </c>
      <c r="B3347" s="443">
        <v>1.41028</v>
      </c>
    </row>
    <row r="3348" spans="1:2" x14ac:dyDescent="0.25">
      <c r="A3348" s="442">
        <v>39363</v>
      </c>
      <c r="B3348" s="443">
        <v>1.41303</v>
      </c>
    </row>
    <row r="3349" spans="1:2" x14ac:dyDescent="0.25">
      <c r="A3349" s="442">
        <v>39362</v>
      </c>
      <c r="B3349" s="443">
        <v>1.41303</v>
      </c>
    </row>
    <row r="3350" spans="1:2" x14ac:dyDescent="0.25">
      <c r="A3350" s="442">
        <v>39361</v>
      </c>
      <c r="B3350" s="443">
        <v>1.4129499999999999</v>
      </c>
    </row>
    <row r="3351" spans="1:2" x14ac:dyDescent="0.25">
      <c r="A3351" s="442">
        <v>39360</v>
      </c>
      <c r="B3351" s="443">
        <v>1.4105700000000001</v>
      </c>
    </row>
    <row r="3352" spans="1:2" x14ac:dyDescent="0.25">
      <c r="A3352" s="442">
        <v>39359</v>
      </c>
      <c r="B3352" s="443">
        <v>1.4158500000000001</v>
      </c>
    </row>
    <row r="3353" spans="1:2" x14ac:dyDescent="0.25">
      <c r="A3353" s="442">
        <v>39358</v>
      </c>
      <c r="B3353" s="443">
        <v>1.41926</v>
      </c>
    </row>
    <row r="3354" spans="1:2" x14ac:dyDescent="0.25">
      <c r="A3354" s="442">
        <v>39357</v>
      </c>
      <c r="B3354" s="443">
        <v>1.42465</v>
      </c>
    </row>
    <row r="3355" spans="1:2" x14ac:dyDescent="0.25">
      <c r="A3355" s="442">
        <v>39356</v>
      </c>
      <c r="B3355" s="443">
        <v>1.42624</v>
      </c>
    </row>
    <row r="3356" spans="1:2" x14ac:dyDescent="0.25">
      <c r="A3356" s="442">
        <v>39355</v>
      </c>
      <c r="B3356" s="443">
        <v>1.42618</v>
      </c>
    </row>
    <row r="3357" spans="1:2" x14ac:dyDescent="0.25">
      <c r="A3357" s="442">
        <v>39354</v>
      </c>
      <c r="B3357" s="443">
        <v>1.41859</v>
      </c>
    </row>
    <row r="3358" spans="1:2" x14ac:dyDescent="0.25">
      <c r="A3358" s="442">
        <v>39353</v>
      </c>
      <c r="B3358" s="443">
        <v>1.41445</v>
      </c>
    </row>
    <row r="3359" spans="1:2" x14ac:dyDescent="0.25">
      <c r="A3359" s="442">
        <v>39352</v>
      </c>
      <c r="B3359" s="443">
        <v>1.4132899999999999</v>
      </c>
    </row>
    <row r="3360" spans="1:2" x14ac:dyDescent="0.25">
      <c r="A3360" s="442">
        <v>39351</v>
      </c>
      <c r="B3360" s="443">
        <v>1.40977</v>
      </c>
    </row>
    <row r="3361" spans="1:2" x14ac:dyDescent="0.25">
      <c r="A3361" s="442">
        <v>39350</v>
      </c>
      <c r="B3361" s="443">
        <v>1.4098900000000001</v>
      </c>
    </row>
    <row r="3362" spans="1:2" x14ac:dyDescent="0.25">
      <c r="A3362" s="442">
        <v>39349</v>
      </c>
      <c r="B3362" s="443">
        <v>1.4085799999999999</v>
      </c>
    </row>
    <row r="3363" spans="1:2" x14ac:dyDescent="0.25">
      <c r="A3363" s="442">
        <v>39348</v>
      </c>
      <c r="B3363" s="443">
        <v>1.4086000000000001</v>
      </c>
    </row>
    <row r="3364" spans="1:2" x14ac:dyDescent="0.25">
      <c r="A3364" s="442">
        <v>39347</v>
      </c>
      <c r="B3364" s="443">
        <v>1.40751</v>
      </c>
    </row>
    <row r="3365" spans="1:2" x14ac:dyDescent="0.25">
      <c r="A3365" s="442">
        <v>39346</v>
      </c>
      <c r="B3365" s="443">
        <v>1.4019200000000001</v>
      </c>
    </row>
    <row r="3366" spans="1:2" x14ac:dyDescent="0.25">
      <c r="A3366" s="442">
        <v>39345</v>
      </c>
      <c r="B3366" s="443">
        <v>1.39683</v>
      </c>
    </row>
    <row r="3367" spans="1:2" x14ac:dyDescent="0.25">
      <c r="A3367" s="442">
        <v>39344</v>
      </c>
      <c r="B3367" s="443">
        <v>1.38724</v>
      </c>
    </row>
    <row r="3368" spans="1:2" x14ac:dyDescent="0.25">
      <c r="A3368" s="442">
        <v>39343</v>
      </c>
      <c r="B3368" s="443">
        <v>1.38693</v>
      </c>
    </row>
    <row r="3369" spans="1:2" x14ac:dyDescent="0.25">
      <c r="A3369" s="442">
        <v>39342</v>
      </c>
      <c r="B3369" s="443">
        <v>1.3869800000000001</v>
      </c>
    </row>
    <row r="3370" spans="1:2" x14ac:dyDescent="0.25">
      <c r="A3370" s="442">
        <v>39341</v>
      </c>
      <c r="B3370" s="443">
        <v>1.38696</v>
      </c>
    </row>
    <row r="3371" spans="1:2" x14ac:dyDescent="0.25">
      <c r="A3371" s="442">
        <v>39340</v>
      </c>
      <c r="B3371" s="443">
        <v>1.38713</v>
      </c>
    </row>
    <row r="3372" spans="1:2" x14ac:dyDescent="0.25">
      <c r="A3372" s="442">
        <v>39339</v>
      </c>
      <c r="B3372" s="443">
        <v>1.3893800000000001</v>
      </c>
    </row>
    <row r="3373" spans="1:2" x14ac:dyDescent="0.25">
      <c r="A3373" s="442">
        <v>39338</v>
      </c>
      <c r="B3373" s="443">
        <v>1.38632</v>
      </c>
    </row>
    <row r="3374" spans="1:2" x14ac:dyDescent="0.25">
      <c r="A3374" s="442">
        <v>39337</v>
      </c>
      <c r="B3374" s="443">
        <v>1.38083</v>
      </c>
    </row>
    <row r="3375" spans="1:2" x14ac:dyDescent="0.25">
      <c r="A3375" s="442">
        <v>39336</v>
      </c>
      <c r="B3375" s="443">
        <v>1.37856</v>
      </c>
    </row>
    <row r="3376" spans="1:2" x14ac:dyDescent="0.25">
      <c r="A3376" s="442">
        <v>39335</v>
      </c>
      <c r="B3376" s="443">
        <v>1.3763300000000001</v>
      </c>
    </row>
    <row r="3377" spans="1:2" x14ac:dyDescent="0.25">
      <c r="A3377" s="442">
        <v>39334</v>
      </c>
      <c r="B3377" s="443">
        <v>1.3763000000000001</v>
      </c>
    </row>
    <row r="3378" spans="1:2" x14ac:dyDescent="0.25">
      <c r="A3378" s="442">
        <v>39333</v>
      </c>
      <c r="B3378" s="443">
        <v>1.3709100000000001</v>
      </c>
    </row>
    <row r="3379" spans="1:2" x14ac:dyDescent="0.25">
      <c r="A3379" s="442">
        <v>39332</v>
      </c>
      <c r="B3379" s="443">
        <v>1.3660099999999999</v>
      </c>
    </row>
    <row r="3380" spans="1:2" x14ac:dyDescent="0.25">
      <c r="A3380" s="442">
        <v>39331</v>
      </c>
      <c r="B3380" s="443">
        <v>1.36134</v>
      </c>
    </row>
    <row r="3381" spans="1:2" x14ac:dyDescent="0.25">
      <c r="A3381" s="442">
        <v>39330</v>
      </c>
      <c r="B3381" s="443">
        <v>1.36033</v>
      </c>
    </row>
    <row r="3382" spans="1:2" x14ac:dyDescent="0.25">
      <c r="A3382" s="442">
        <v>39329</v>
      </c>
      <c r="B3382" s="443">
        <v>1.3630800000000001</v>
      </c>
    </row>
    <row r="3383" spans="1:2" x14ac:dyDescent="0.25">
      <c r="A3383" s="442">
        <v>39328</v>
      </c>
      <c r="B3383" s="443">
        <v>1.36246</v>
      </c>
    </row>
    <row r="3384" spans="1:2" x14ac:dyDescent="0.25">
      <c r="A3384" s="442">
        <v>39327</v>
      </c>
      <c r="B3384" s="443">
        <v>1.36243</v>
      </c>
    </row>
    <row r="3385" spans="1:2" x14ac:dyDescent="0.25">
      <c r="A3385" s="442">
        <v>39326</v>
      </c>
      <c r="B3385" s="443">
        <v>1.3654900000000001</v>
      </c>
    </row>
    <row r="3386" spans="1:2" x14ac:dyDescent="0.25">
      <c r="A3386" s="442">
        <v>39325</v>
      </c>
      <c r="B3386" s="443">
        <v>1.3645400000000001</v>
      </c>
    </row>
    <row r="3387" spans="1:2" x14ac:dyDescent="0.25">
      <c r="A3387" s="442">
        <v>39324</v>
      </c>
      <c r="B3387" s="443">
        <v>1.36134</v>
      </c>
    </row>
    <row r="3388" spans="1:2" x14ac:dyDescent="0.25">
      <c r="A3388" s="442">
        <v>39323</v>
      </c>
      <c r="B3388" s="443">
        <v>1.36389</v>
      </c>
    </row>
    <row r="3389" spans="1:2" x14ac:dyDescent="0.25">
      <c r="A3389" s="442">
        <v>39322</v>
      </c>
      <c r="B3389" s="443">
        <v>1.36616</v>
      </c>
    </row>
    <row r="3390" spans="1:2" x14ac:dyDescent="0.25">
      <c r="A3390" s="442">
        <v>39321</v>
      </c>
      <c r="B3390" s="443">
        <v>1.36704</v>
      </c>
    </row>
    <row r="3391" spans="1:2" x14ac:dyDescent="0.25">
      <c r="A3391" s="442">
        <v>39320</v>
      </c>
      <c r="B3391" s="443">
        <v>1.3670100000000001</v>
      </c>
    </row>
    <row r="3392" spans="1:2" x14ac:dyDescent="0.25">
      <c r="A3392" s="442">
        <v>39319</v>
      </c>
      <c r="B3392" s="443">
        <v>1.35965</v>
      </c>
    </row>
    <row r="3393" spans="1:2" x14ac:dyDescent="0.25">
      <c r="A3393" s="442">
        <v>39318</v>
      </c>
      <c r="B3393" s="443">
        <v>1.35562</v>
      </c>
    </row>
    <row r="3394" spans="1:2" x14ac:dyDescent="0.25">
      <c r="A3394" s="442">
        <v>39317</v>
      </c>
      <c r="B3394" s="443">
        <v>1.3487100000000001</v>
      </c>
    </row>
    <row r="3395" spans="1:2" x14ac:dyDescent="0.25">
      <c r="A3395" s="442">
        <v>39316</v>
      </c>
      <c r="B3395" s="443">
        <v>1.34782</v>
      </c>
    </row>
    <row r="3396" spans="1:2" x14ac:dyDescent="0.25">
      <c r="A3396" s="442">
        <v>39315</v>
      </c>
      <c r="B3396" s="443">
        <v>1.34853</v>
      </c>
    </row>
    <row r="3397" spans="1:2" x14ac:dyDescent="0.25">
      <c r="A3397" s="442">
        <v>39314</v>
      </c>
      <c r="B3397" s="443">
        <v>1.3469800000000001</v>
      </c>
    </row>
    <row r="3398" spans="1:2" x14ac:dyDescent="0.25">
      <c r="A3398" s="442">
        <v>39313</v>
      </c>
      <c r="B3398" s="443">
        <v>1.34697</v>
      </c>
    </row>
    <row r="3399" spans="1:2" x14ac:dyDescent="0.25">
      <c r="A3399" s="442">
        <v>39312</v>
      </c>
      <c r="B3399" s="443">
        <v>1.3446800000000001</v>
      </c>
    </row>
    <row r="3400" spans="1:2" x14ac:dyDescent="0.25">
      <c r="A3400" s="442">
        <v>39311</v>
      </c>
      <c r="B3400" s="443">
        <v>1.34152</v>
      </c>
    </row>
    <row r="3401" spans="1:2" x14ac:dyDescent="0.25">
      <c r="A3401" s="442">
        <v>39310</v>
      </c>
      <c r="B3401" s="443">
        <v>1.3497699999999999</v>
      </c>
    </row>
    <row r="3402" spans="1:2" x14ac:dyDescent="0.25">
      <c r="A3402" s="442">
        <v>39309</v>
      </c>
      <c r="B3402" s="443">
        <v>1.35904</v>
      </c>
    </row>
    <row r="3403" spans="1:2" x14ac:dyDescent="0.25">
      <c r="A3403" s="442">
        <v>39308</v>
      </c>
      <c r="B3403" s="443">
        <v>1.3664799999999999</v>
      </c>
    </row>
    <row r="3404" spans="1:2" x14ac:dyDescent="0.25">
      <c r="A3404" s="442">
        <v>39307</v>
      </c>
      <c r="B3404" s="443">
        <v>1.3689100000000001</v>
      </c>
    </row>
    <row r="3405" spans="1:2" x14ac:dyDescent="0.25">
      <c r="A3405" s="442">
        <v>39306</v>
      </c>
      <c r="B3405" s="443">
        <v>1.3689</v>
      </c>
    </row>
    <row r="3406" spans="1:2" x14ac:dyDescent="0.25">
      <c r="A3406" s="442">
        <v>39305</v>
      </c>
      <c r="B3406" s="443">
        <v>1.3675600000000001</v>
      </c>
    </row>
    <row r="3407" spans="1:2" x14ac:dyDescent="0.25">
      <c r="A3407" s="442">
        <v>39304</v>
      </c>
      <c r="B3407" s="443">
        <v>1.3755500000000001</v>
      </c>
    </row>
    <row r="3408" spans="1:2" x14ac:dyDescent="0.25">
      <c r="A3408" s="442">
        <v>39303</v>
      </c>
      <c r="B3408" s="443">
        <v>1.37673</v>
      </c>
    </row>
    <row r="3409" spans="1:2" x14ac:dyDescent="0.25">
      <c r="A3409" s="442">
        <v>39302</v>
      </c>
      <c r="B3409" s="443">
        <v>1.37866</v>
      </c>
    </row>
    <row r="3410" spans="1:2" x14ac:dyDescent="0.25">
      <c r="A3410" s="442">
        <v>39301</v>
      </c>
      <c r="B3410" s="443">
        <v>1.3809199999999999</v>
      </c>
    </row>
    <row r="3411" spans="1:2" x14ac:dyDescent="0.25">
      <c r="A3411" s="442">
        <v>39300</v>
      </c>
      <c r="B3411" s="443">
        <v>1.37693</v>
      </c>
    </row>
    <row r="3412" spans="1:2" x14ac:dyDescent="0.25">
      <c r="A3412" s="442">
        <v>39299</v>
      </c>
      <c r="B3412" s="443">
        <v>1.37687</v>
      </c>
    </row>
    <row r="3413" spans="1:2" x14ac:dyDescent="0.25">
      <c r="A3413" s="442">
        <v>39298</v>
      </c>
      <c r="B3413" s="443">
        <v>1.37219</v>
      </c>
    </row>
    <row r="3414" spans="1:2" x14ac:dyDescent="0.25">
      <c r="A3414" s="442">
        <v>39297</v>
      </c>
      <c r="B3414" s="443">
        <v>1.3670100000000001</v>
      </c>
    </row>
    <row r="3415" spans="1:2" x14ac:dyDescent="0.25">
      <c r="A3415" s="442">
        <v>39296</v>
      </c>
      <c r="B3415" s="443">
        <v>1.3666499999999999</v>
      </c>
    </row>
    <row r="3416" spans="1:2" x14ac:dyDescent="0.25">
      <c r="A3416" s="442">
        <v>39295</v>
      </c>
      <c r="B3416" s="443">
        <v>1.37035</v>
      </c>
    </row>
    <row r="3417" spans="1:2" x14ac:dyDescent="0.25">
      <c r="A3417" s="442">
        <v>39294</v>
      </c>
      <c r="B3417" s="443">
        <v>1.3653999999999999</v>
      </c>
    </row>
    <row r="3418" spans="1:2" x14ac:dyDescent="0.25">
      <c r="A3418" s="442">
        <v>39293</v>
      </c>
      <c r="B3418" s="443">
        <v>1.3629800000000001</v>
      </c>
    </row>
    <row r="3419" spans="1:2" x14ac:dyDescent="0.25">
      <c r="A3419" s="442">
        <v>39292</v>
      </c>
      <c r="B3419" s="443">
        <v>1.3630199999999999</v>
      </c>
    </row>
    <row r="3420" spans="1:2" x14ac:dyDescent="0.25">
      <c r="A3420" s="442">
        <v>39291</v>
      </c>
      <c r="B3420" s="443">
        <v>1.3695999999999999</v>
      </c>
    </row>
    <row r="3421" spans="1:2" x14ac:dyDescent="0.25">
      <c r="A3421" s="442">
        <v>39290</v>
      </c>
      <c r="B3421" s="443">
        <v>1.3722000000000001</v>
      </c>
    </row>
    <row r="3422" spans="1:2" x14ac:dyDescent="0.25">
      <c r="A3422" s="442">
        <v>39289</v>
      </c>
      <c r="B3422" s="443">
        <v>1.3769800000000001</v>
      </c>
    </row>
    <row r="3423" spans="1:2" x14ac:dyDescent="0.25">
      <c r="A3423" s="442">
        <v>39288</v>
      </c>
      <c r="B3423" s="443">
        <v>1.38218</v>
      </c>
    </row>
    <row r="3424" spans="1:2" x14ac:dyDescent="0.25">
      <c r="A3424" s="442">
        <v>39287</v>
      </c>
      <c r="B3424" s="443">
        <v>1.3821699999999999</v>
      </c>
    </row>
    <row r="3425" spans="1:2" x14ac:dyDescent="0.25">
      <c r="A3425" s="442">
        <v>39286</v>
      </c>
      <c r="B3425" s="443">
        <v>1.3822399999999999</v>
      </c>
    </row>
    <row r="3426" spans="1:2" x14ac:dyDescent="0.25">
      <c r="A3426" s="442">
        <v>39285</v>
      </c>
      <c r="B3426" s="443">
        <v>1.38222</v>
      </c>
    </row>
    <row r="3427" spans="1:2" x14ac:dyDescent="0.25">
      <c r="A3427" s="442">
        <v>39284</v>
      </c>
      <c r="B3427" s="443">
        <v>1.3803700000000001</v>
      </c>
    </row>
    <row r="3428" spans="1:2" x14ac:dyDescent="0.25">
      <c r="A3428" s="442">
        <v>39283</v>
      </c>
      <c r="B3428" s="443">
        <v>1.38069</v>
      </c>
    </row>
    <row r="3429" spans="1:2" x14ac:dyDescent="0.25">
      <c r="A3429" s="442">
        <v>39282</v>
      </c>
      <c r="B3429" s="443">
        <v>1.37982</v>
      </c>
    </row>
    <row r="3430" spans="1:2" x14ac:dyDescent="0.25">
      <c r="A3430" s="442">
        <v>39281</v>
      </c>
      <c r="B3430" s="443">
        <v>1.3779399999999999</v>
      </c>
    </row>
    <row r="3431" spans="1:2" x14ac:dyDescent="0.25">
      <c r="A3431" s="442">
        <v>39280</v>
      </c>
      <c r="B3431" s="443">
        <v>1.37822</v>
      </c>
    </row>
    <row r="3432" spans="1:2" x14ac:dyDescent="0.25">
      <c r="A3432" s="442">
        <v>39279</v>
      </c>
      <c r="B3432" s="443">
        <v>1.3778600000000001</v>
      </c>
    </row>
    <row r="3433" spans="1:2" x14ac:dyDescent="0.25">
      <c r="A3433" s="442">
        <v>39278</v>
      </c>
      <c r="B3433" s="443">
        <v>1.3778600000000001</v>
      </c>
    </row>
    <row r="3434" spans="1:2" x14ac:dyDescent="0.25">
      <c r="A3434" s="442">
        <v>39277</v>
      </c>
      <c r="B3434" s="443">
        <v>1.37836</v>
      </c>
    </row>
    <row r="3435" spans="1:2" x14ac:dyDescent="0.25">
      <c r="A3435" s="442">
        <v>39276</v>
      </c>
      <c r="B3435" s="443">
        <v>1.3766799999999999</v>
      </c>
    </row>
    <row r="3436" spans="1:2" x14ac:dyDescent="0.25">
      <c r="A3436" s="442">
        <v>39275</v>
      </c>
      <c r="B3436" s="443">
        <v>1.37507</v>
      </c>
    </row>
    <row r="3437" spans="1:2" x14ac:dyDescent="0.25">
      <c r="A3437" s="442">
        <v>39274</v>
      </c>
      <c r="B3437" s="443">
        <v>1.3653200000000001</v>
      </c>
    </row>
    <row r="3438" spans="1:2" x14ac:dyDescent="0.25">
      <c r="A3438" s="442">
        <v>39273</v>
      </c>
      <c r="B3438" s="443">
        <v>1.36233</v>
      </c>
    </row>
    <row r="3439" spans="1:2" x14ac:dyDescent="0.25">
      <c r="A3439" s="442">
        <v>39272</v>
      </c>
      <c r="B3439" s="443">
        <v>1.3623000000000001</v>
      </c>
    </row>
    <row r="3440" spans="1:2" x14ac:dyDescent="0.25">
      <c r="A3440" s="442">
        <v>39271</v>
      </c>
      <c r="B3440" s="443">
        <v>1.3622799999999999</v>
      </c>
    </row>
    <row r="3441" spans="1:2" x14ac:dyDescent="0.25">
      <c r="A3441" s="442">
        <v>39270</v>
      </c>
      <c r="B3441" s="443">
        <v>1.36012</v>
      </c>
    </row>
    <row r="3442" spans="1:2" x14ac:dyDescent="0.25">
      <c r="A3442" s="442">
        <v>39269</v>
      </c>
      <c r="B3442" s="443">
        <v>1.36147</v>
      </c>
    </row>
    <row r="3443" spans="1:2" x14ac:dyDescent="0.25">
      <c r="A3443" s="442">
        <v>39268</v>
      </c>
      <c r="B3443" s="443">
        <v>1.3615299999999999</v>
      </c>
    </row>
    <row r="3444" spans="1:2" x14ac:dyDescent="0.25">
      <c r="A3444" s="442">
        <v>39267</v>
      </c>
      <c r="B3444" s="443">
        <v>1.3615200000000001</v>
      </c>
    </row>
    <row r="3445" spans="1:2" x14ac:dyDescent="0.25">
      <c r="A3445" s="442">
        <v>39266</v>
      </c>
      <c r="B3445" s="443">
        <v>1.3570199999999999</v>
      </c>
    </row>
    <row r="3446" spans="1:2" x14ac:dyDescent="0.25">
      <c r="A3446" s="442">
        <v>39265</v>
      </c>
      <c r="B3446" s="443">
        <v>1.35361</v>
      </c>
    </row>
    <row r="3447" spans="1:2" x14ac:dyDescent="0.25">
      <c r="A3447" s="442">
        <v>39264</v>
      </c>
      <c r="B3447" s="443">
        <v>1.3536300000000001</v>
      </c>
    </row>
    <row r="3448" spans="1:2" x14ac:dyDescent="0.25">
      <c r="A3448" s="442">
        <v>39263</v>
      </c>
      <c r="B3448" s="443">
        <v>1.34741</v>
      </c>
    </row>
    <row r="3449" spans="1:2" x14ac:dyDescent="0.25">
      <c r="A3449" s="442">
        <v>39262</v>
      </c>
      <c r="B3449" s="443">
        <v>1.34596</v>
      </c>
    </row>
    <row r="3450" spans="1:2" x14ac:dyDescent="0.25">
      <c r="A3450" s="442">
        <v>39261</v>
      </c>
      <c r="B3450" s="443">
        <v>1.34412</v>
      </c>
    </row>
    <row r="3451" spans="1:2" x14ac:dyDescent="0.25">
      <c r="A3451" s="442">
        <v>39260</v>
      </c>
      <c r="B3451" s="443">
        <v>1.3460300000000001</v>
      </c>
    </row>
    <row r="3452" spans="1:2" x14ac:dyDescent="0.25">
      <c r="A3452" s="442">
        <v>39259</v>
      </c>
      <c r="B3452" s="443">
        <v>1.3459700000000001</v>
      </c>
    </row>
    <row r="3453" spans="1:2" x14ac:dyDescent="0.25">
      <c r="A3453" s="442">
        <v>39258</v>
      </c>
      <c r="B3453" s="443">
        <v>1.3464</v>
      </c>
    </row>
    <row r="3454" spans="1:2" x14ac:dyDescent="0.25">
      <c r="A3454" s="442">
        <v>39257</v>
      </c>
      <c r="B3454" s="443">
        <v>1.34639</v>
      </c>
    </row>
    <row r="3455" spans="1:2" x14ac:dyDescent="0.25">
      <c r="A3455" s="442">
        <v>39256</v>
      </c>
      <c r="B3455" s="443">
        <v>1.34093</v>
      </c>
    </row>
    <row r="3456" spans="1:2" x14ac:dyDescent="0.25">
      <c r="A3456" s="442">
        <v>39255</v>
      </c>
      <c r="B3456" s="443">
        <v>1.33927</v>
      </c>
    </row>
    <row r="3457" spans="1:2" x14ac:dyDescent="0.25">
      <c r="A3457" s="442">
        <v>39254</v>
      </c>
      <c r="B3457" s="443">
        <v>1.3425</v>
      </c>
    </row>
    <row r="3458" spans="1:2" x14ac:dyDescent="0.25">
      <c r="A3458" s="442">
        <v>39253</v>
      </c>
      <c r="B3458" s="443">
        <v>1.34137</v>
      </c>
    </row>
    <row r="3459" spans="1:2" x14ac:dyDescent="0.25">
      <c r="A3459" s="442">
        <v>39252</v>
      </c>
      <c r="B3459" s="443">
        <v>1.3400300000000001</v>
      </c>
    </row>
    <row r="3460" spans="1:2" x14ac:dyDescent="0.25">
      <c r="A3460" s="442">
        <v>39251</v>
      </c>
      <c r="B3460" s="443">
        <v>1.3383700000000001</v>
      </c>
    </row>
    <row r="3461" spans="1:2" x14ac:dyDescent="0.25">
      <c r="A3461" s="442">
        <v>39250</v>
      </c>
      <c r="B3461" s="443">
        <v>1.3383499999999999</v>
      </c>
    </row>
    <row r="3462" spans="1:2" x14ac:dyDescent="0.25">
      <c r="A3462" s="442">
        <v>39249</v>
      </c>
      <c r="B3462" s="443">
        <v>1.333</v>
      </c>
    </row>
    <row r="3463" spans="1:2" x14ac:dyDescent="0.25">
      <c r="A3463" s="442">
        <v>39248</v>
      </c>
      <c r="B3463" s="443">
        <v>1.33073</v>
      </c>
    </row>
    <row r="3464" spans="1:2" x14ac:dyDescent="0.25">
      <c r="A3464" s="442">
        <v>39247</v>
      </c>
      <c r="B3464" s="443">
        <v>1.32948</v>
      </c>
    </row>
    <row r="3465" spans="1:2" x14ac:dyDescent="0.25">
      <c r="A3465" s="442">
        <v>39246</v>
      </c>
      <c r="B3465" s="443">
        <v>1.3344400000000001</v>
      </c>
    </row>
    <row r="3466" spans="1:2" x14ac:dyDescent="0.25">
      <c r="A3466" s="442">
        <v>39245</v>
      </c>
      <c r="B3466" s="443">
        <v>1.33511</v>
      </c>
    </row>
    <row r="3467" spans="1:2" x14ac:dyDescent="0.25">
      <c r="A3467" s="442">
        <v>39244</v>
      </c>
      <c r="B3467" s="443">
        <v>1.33684</v>
      </c>
    </row>
    <row r="3468" spans="1:2" x14ac:dyDescent="0.25">
      <c r="A3468" s="442">
        <v>39243</v>
      </c>
      <c r="B3468" s="443">
        <v>1.33683</v>
      </c>
    </row>
    <row r="3469" spans="1:2" x14ac:dyDescent="0.25">
      <c r="A3469" s="442">
        <v>39242</v>
      </c>
      <c r="B3469" s="443">
        <v>1.339</v>
      </c>
    </row>
    <row r="3470" spans="1:2" x14ac:dyDescent="0.25">
      <c r="A3470" s="442">
        <v>39241</v>
      </c>
      <c r="B3470" s="443">
        <v>1.3481399999999999</v>
      </c>
    </row>
    <row r="3471" spans="1:2" x14ac:dyDescent="0.25">
      <c r="A3471" s="442">
        <v>39240</v>
      </c>
      <c r="B3471" s="443">
        <v>1.3514900000000001</v>
      </c>
    </row>
    <row r="3472" spans="1:2" x14ac:dyDescent="0.25">
      <c r="A3472" s="442">
        <v>39239</v>
      </c>
      <c r="B3472" s="443">
        <v>1.3508100000000001</v>
      </c>
    </row>
    <row r="3473" spans="1:2" x14ac:dyDescent="0.25">
      <c r="A3473" s="442">
        <v>39238</v>
      </c>
      <c r="B3473" s="443">
        <v>1.3460099999999999</v>
      </c>
    </row>
    <row r="3474" spans="1:2" x14ac:dyDescent="0.25">
      <c r="A3474" s="442">
        <v>39237</v>
      </c>
      <c r="B3474" s="443">
        <v>1.34457</v>
      </c>
    </row>
    <row r="3475" spans="1:2" x14ac:dyDescent="0.25">
      <c r="A3475" s="442">
        <v>39236</v>
      </c>
      <c r="B3475" s="443">
        <v>1.34456</v>
      </c>
    </row>
    <row r="3476" spans="1:2" x14ac:dyDescent="0.25">
      <c r="A3476" s="442">
        <v>39235</v>
      </c>
      <c r="B3476" s="443">
        <v>1.3442700000000001</v>
      </c>
    </row>
    <row r="3477" spans="1:2" x14ac:dyDescent="0.25">
      <c r="A3477" s="442">
        <v>39234</v>
      </c>
      <c r="B3477" s="443">
        <v>1.34409</v>
      </c>
    </row>
    <row r="3478" spans="1:2" x14ac:dyDescent="0.25">
      <c r="A3478" s="442">
        <v>39233</v>
      </c>
      <c r="B3478" s="443">
        <v>1.3436600000000001</v>
      </c>
    </row>
    <row r="3479" spans="1:2" x14ac:dyDescent="0.25">
      <c r="A3479" s="442">
        <v>39232</v>
      </c>
      <c r="B3479" s="443">
        <v>1.3461000000000001</v>
      </c>
    </row>
    <row r="3480" spans="1:2" x14ac:dyDescent="0.25">
      <c r="A3480" s="442">
        <v>39231</v>
      </c>
      <c r="B3480" s="443">
        <v>1.34518</v>
      </c>
    </row>
    <row r="3481" spans="1:2" x14ac:dyDescent="0.25">
      <c r="A3481" s="442">
        <v>39230</v>
      </c>
      <c r="B3481" s="443">
        <v>1.34355</v>
      </c>
    </row>
    <row r="3482" spans="1:2" x14ac:dyDescent="0.25">
      <c r="A3482" s="442">
        <v>39229</v>
      </c>
      <c r="B3482" s="443">
        <v>1.3435600000000001</v>
      </c>
    </row>
    <row r="3483" spans="1:2" x14ac:dyDescent="0.25">
      <c r="A3483" s="442">
        <v>39228</v>
      </c>
      <c r="B3483" s="443">
        <v>1.3435299999999999</v>
      </c>
    </row>
    <row r="3484" spans="1:2" x14ac:dyDescent="0.25">
      <c r="A3484" s="442">
        <v>39227</v>
      </c>
      <c r="B3484" s="443">
        <v>1.34449</v>
      </c>
    </row>
    <row r="3485" spans="1:2" x14ac:dyDescent="0.25">
      <c r="A3485" s="442">
        <v>39226</v>
      </c>
      <c r="B3485" s="443">
        <v>1.3457699999999999</v>
      </c>
    </row>
    <row r="3486" spans="1:2" x14ac:dyDescent="0.25">
      <c r="A3486" s="442">
        <v>39225</v>
      </c>
      <c r="B3486" s="443">
        <v>1.3457600000000001</v>
      </c>
    </row>
    <row r="3487" spans="1:2" x14ac:dyDescent="0.25">
      <c r="A3487" s="442">
        <v>39224</v>
      </c>
      <c r="B3487" s="443">
        <v>1.3488800000000001</v>
      </c>
    </row>
    <row r="3488" spans="1:2" x14ac:dyDescent="0.25">
      <c r="A3488" s="442">
        <v>39223</v>
      </c>
      <c r="B3488" s="443">
        <v>1.35036</v>
      </c>
    </row>
    <row r="3489" spans="1:2" x14ac:dyDescent="0.25">
      <c r="A3489" s="442">
        <v>39222</v>
      </c>
      <c r="B3489" s="443">
        <v>1.3503400000000001</v>
      </c>
    </row>
    <row r="3490" spans="1:2" x14ac:dyDescent="0.25">
      <c r="A3490" s="442">
        <v>39221</v>
      </c>
      <c r="B3490" s="443">
        <v>1.3492900000000001</v>
      </c>
    </row>
    <row r="3491" spans="1:2" x14ac:dyDescent="0.25">
      <c r="A3491" s="442">
        <v>39220</v>
      </c>
      <c r="B3491" s="443">
        <v>1.3514200000000001</v>
      </c>
    </row>
    <row r="3492" spans="1:2" x14ac:dyDescent="0.25">
      <c r="A3492" s="442">
        <v>39219</v>
      </c>
      <c r="B3492" s="443">
        <v>1.3576299999999999</v>
      </c>
    </row>
    <row r="3493" spans="1:2" x14ac:dyDescent="0.25">
      <c r="A3493" s="442">
        <v>39218</v>
      </c>
      <c r="B3493" s="443">
        <v>1.35547</v>
      </c>
    </row>
    <row r="3494" spans="1:2" x14ac:dyDescent="0.25">
      <c r="A3494" s="442">
        <v>39217</v>
      </c>
      <c r="B3494" s="443">
        <v>1.3540700000000001</v>
      </c>
    </row>
    <row r="3495" spans="1:2" x14ac:dyDescent="0.25">
      <c r="A3495" s="442">
        <v>39216</v>
      </c>
      <c r="B3495" s="443">
        <v>1.3520000000000001</v>
      </c>
    </row>
    <row r="3496" spans="1:2" x14ac:dyDescent="0.25">
      <c r="A3496" s="442">
        <v>39215</v>
      </c>
      <c r="B3496" s="443">
        <v>1.3519699999999999</v>
      </c>
    </row>
    <row r="3497" spans="1:2" x14ac:dyDescent="0.25">
      <c r="A3497" s="442">
        <v>39214</v>
      </c>
      <c r="B3497" s="443">
        <v>1.34904</v>
      </c>
    </row>
    <row r="3498" spans="1:2" x14ac:dyDescent="0.25">
      <c r="A3498" s="442">
        <v>39213</v>
      </c>
      <c r="B3498" s="443">
        <v>1.3522700000000001</v>
      </c>
    </row>
    <row r="3499" spans="1:2" x14ac:dyDescent="0.25">
      <c r="A3499" s="442">
        <v>39212</v>
      </c>
      <c r="B3499" s="443">
        <v>1.3542099999999999</v>
      </c>
    </row>
    <row r="3500" spans="1:2" x14ac:dyDescent="0.25">
      <c r="A3500" s="442">
        <v>39211</v>
      </c>
      <c r="B3500" s="443">
        <v>1.3577900000000001</v>
      </c>
    </row>
    <row r="3501" spans="1:2" x14ac:dyDescent="0.25">
      <c r="A3501" s="442">
        <v>39210</v>
      </c>
      <c r="B3501" s="443">
        <v>1.3606199999999999</v>
      </c>
    </row>
    <row r="3502" spans="1:2" x14ac:dyDescent="0.25">
      <c r="A3502" s="442">
        <v>39209</v>
      </c>
      <c r="B3502" s="443">
        <v>1.3586499999999999</v>
      </c>
    </row>
    <row r="3503" spans="1:2" x14ac:dyDescent="0.25">
      <c r="A3503" s="442">
        <v>39208</v>
      </c>
      <c r="B3503" s="443">
        <v>1.3586199999999999</v>
      </c>
    </row>
    <row r="3504" spans="1:2" x14ac:dyDescent="0.25">
      <c r="A3504" s="442">
        <v>39207</v>
      </c>
      <c r="B3504" s="443">
        <v>1.3565199999999999</v>
      </c>
    </row>
    <row r="3505" spans="1:2" x14ac:dyDescent="0.25">
      <c r="A3505" s="442">
        <v>39206</v>
      </c>
      <c r="B3505" s="443">
        <v>1.35894</v>
      </c>
    </row>
    <row r="3506" spans="1:2" x14ac:dyDescent="0.25">
      <c r="A3506" s="442">
        <v>39205</v>
      </c>
      <c r="B3506" s="443">
        <v>1.3589500000000001</v>
      </c>
    </row>
    <row r="3507" spans="1:2" x14ac:dyDescent="0.25">
      <c r="A3507" s="442">
        <v>39204</v>
      </c>
      <c r="B3507" s="443">
        <v>1.36378</v>
      </c>
    </row>
    <row r="3508" spans="1:2" x14ac:dyDescent="0.25">
      <c r="A3508" s="442">
        <v>39203</v>
      </c>
      <c r="B3508" s="443">
        <v>1.36311</v>
      </c>
    </row>
    <row r="3509" spans="1:2" x14ac:dyDescent="0.25">
      <c r="A3509" s="442">
        <v>39202</v>
      </c>
      <c r="B3509" s="443">
        <v>1.3647499999999999</v>
      </c>
    </row>
    <row r="3510" spans="1:2" x14ac:dyDescent="0.25">
      <c r="A3510" s="442">
        <v>39201</v>
      </c>
      <c r="B3510" s="443">
        <v>1.3647499999999999</v>
      </c>
    </row>
    <row r="3511" spans="1:2" x14ac:dyDescent="0.25">
      <c r="A3511" s="442">
        <v>39200</v>
      </c>
      <c r="B3511" s="443">
        <v>1.3616299999999999</v>
      </c>
    </row>
    <row r="3512" spans="1:2" x14ac:dyDescent="0.25">
      <c r="A3512" s="442">
        <v>39199</v>
      </c>
      <c r="B3512" s="443">
        <v>1.36253</v>
      </c>
    </row>
    <row r="3513" spans="1:2" x14ac:dyDescent="0.25">
      <c r="A3513" s="442">
        <v>39198</v>
      </c>
      <c r="B3513" s="443">
        <v>1.36408</v>
      </c>
    </row>
    <row r="3514" spans="1:2" x14ac:dyDescent="0.25">
      <c r="A3514" s="442">
        <v>39197</v>
      </c>
      <c r="B3514" s="443">
        <v>1.35829</v>
      </c>
    </row>
    <row r="3515" spans="1:2" x14ac:dyDescent="0.25">
      <c r="A3515" s="442">
        <v>39196</v>
      </c>
      <c r="B3515" s="443">
        <v>1.3578300000000001</v>
      </c>
    </row>
    <row r="3516" spans="1:2" x14ac:dyDescent="0.25">
      <c r="A3516" s="442">
        <v>39195</v>
      </c>
      <c r="B3516" s="443">
        <v>1.3585400000000001</v>
      </c>
    </row>
    <row r="3517" spans="1:2" x14ac:dyDescent="0.25">
      <c r="A3517" s="442">
        <v>39194</v>
      </c>
      <c r="B3517" s="443">
        <v>1.3585400000000001</v>
      </c>
    </row>
    <row r="3518" spans="1:2" x14ac:dyDescent="0.25">
      <c r="A3518" s="442">
        <v>39193</v>
      </c>
      <c r="B3518" s="443">
        <v>1.3609899999999999</v>
      </c>
    </row>
    <row r="3519" spans="1:2" x14ac:dyDescent="0.25">
      <c r="A3519" s="442">
        <v>39192</v>
      </c>
      <c r="B3519" s="443">
        <v>1.3596999999999999</v>
      </c>
    </row>
    <row r="3520" spans="1:2" x14ac:dyDescent="0.25">
      <c r="A3520" s="442">
        <v>39191</v>
      </c>
      <c r="B3520" s="443">
        <v>1.35836</v>
      </c>
    </row>
    <row r="3521" spans="1:2" x14ac:dyDescent="0.25">
      <c r="A3521" s="442">
        <v>39190</v>
      </c>
      <c r="B3521" s="443">
        <v>1.3547199999999999</v>
      </c>
    </row>
    <row r="3522" spans="1:2" x14ac:dyDescent="0.25">
      <c r="A3522" s="442">
        <v>39189</v>
      </c>
      <c r="B3522" s="443">
        <v>1.3552999999999999</v>
      </c>
    </row>
    <row r="3523" spans="1:2" x14ac:dyDescent="0.25">
      <c r="A3523" s="442">
        <v>39188</v>
      </c>
      <c r="B3523" s="443">
        <v>1.3523400000000001</v>
      </c>
    </row>
    <row r="3524" spans="1:2" x14ac:dyDescent="0.25">
      <c r="A3524" s="442">
        <v>39187</v>
      </c>
      <c r="B3524" s="443">
        <v>1.3522700000000001</v>
      </c>
    </row>
    <row r="3525" spans="1:2" x14ac:dyDescent="0.25">
      <c r="A3525" s="442">
        <v>39186</v>
      </c>
      <c r="B3525" s="443">
        <v>1.3515900000000001</v>
      </c>
    </row>
    <row r="3526" spans="1:2" x14ac:dyDescent="0.25">
      <c r="A3526" s="442">
        <v>39185</v>
      </c>
      <c r="B3526" s="443">
        <v>1.34598</v>
      </c>
    </row>
    <row r="3527" spans="1:2" x14ac:dyDescent="0.25">
      <c r="A3527" s="442">
        <v>39184</v>
      </c>
      <c r="B3527" s="443">
        <v>1.3426199999999999</v>
      </c>
    </row>
    <row r="3528" spans="1:2" x14ac:dyDescent="0.25">
      <c r="A3528" s="442">
        <v>39183</v>
      </c>
      <c r="B3528" s="443">
        <v>1.3407800000000001</v>
      </c>
    </row>
    <row r="3529" spans="1:2" x14ac:dyDescent="0.25">
      <c r="A3529" s="442">
        <v>39182</v>
      </c>
      <c r="B3529" s="443">
        <v>1.3364100000000001</v>
      </c>
    </row>
    <row r="3530" spans="1:2" x14ac:dyDescent="0.25">
      <c r="A3530" s="442">
        <v>39181</v>
      </c>
      <c r="B3530" s="443">
        <v>1.3374600000000001</v>
      </c>
    </row>
    <row r="3531" spans="1:2" x14ac:dyDescent="0.25">
      <c r="A3531" s="442">
        <v>39180</v>
      </c>
      <c r="B3531" s="443">
        <v>1.3374200000000001</v>
      </c>
    </row>
    <row r="3532" spans="1:2" x14ac:dyDescent="0.25">
      <c r="A3532" s="442">
        <v>39179</v>
      </c>
      <c r="B3532" s="443">
        <v>1.3406199999999999</v>
      </c>
    </row>
    <row r="3533" spans="1:2" x14ac:dyDescent="0.25">
      <c r="A3533" s="442">
        <v>39178</v>
      </c>
      <c r="B3533" s="443">
        <v>1.33853</v>
      </c>
    </row>
    <row r="3534" spans="1:2" x14ac:dyDescent="0.25">
      <c r="A3534" s="442">
        <v>39177</v>
      </c>
      <c r="B3534" s="443">
        <v>1.3346800000000001</v>
      </c>
    </row>
    <row r="3535" spans="1:2" x14ac:dyDescent="0.25">
      <c r="A3535" s="442">
        <v>39176</v>
      </c>
      <c r="B3535" s="443">
        <v>1.3361499999999999</v>
      </c>
    </row>
    <row r="3536" spans="1:2" x14ac:dyDescent="0.25">
      <c r="A3536" s="442">
        <v>39175</v>
      </c>
      <c r="B3536" s="443">
        <v>1.33592</v>
      </c>
    </row>
    <row r="3537" spans="1:2" x14ac:dyDescent="0.25">
      <c r="A3537" s="442">
        <v>39174</v>
      </c>
      <c r="B3537" s="443">
        <v>1.33501</v>
      </c>
    </row>
    <row r="3538" spans="1:2" x14ac:dyDescent="0.25">
      <c r="A3538" s="442">
        <v>39173</v>
      </c>
      <c r="B3538" s="443">
        <v>1.3349599999999999</v>
      </c>
    </row>
    <row r="3539" spans="1:2" x14ac:dyDescent="0.25">
      <c r="A3539" s="442">
        <v>39172</v>
      </c>
      <c r="B3539" s="443">
        <v>1.33338</v>
      </c>
    </row>
    <row r="3540" spans="1:2" x14ac:dyDescent="0.25">
      <c r="A3540" s="442">
        <v>39171</v>
      </c>
      <c r="B3540" s="443">
        <v>1.3325899999999999</v>
      </c>
    </row>
    <row r="3541" spans="1:2" x14ac:dyDescent="0.25">
      <c r="A3541" s="442">
        <v>39170</v>
      </c>
      <c r="B3541" s="443">
        <v>1.3345499999999999</v>
      </c>
    </row>
    <row r="3542" spans="1:2" x14ac:dyDescent="0.25">
      <c r="A3542" s="442">
        <v>39169</v>
      </c>
      <c r="B3542" s="443">
        <v>1.3337300000000001</v>
      </c>
    </row>
    <row r="3543" spans="1:2" x14ac:dyDescent="0.25">
      <c r="A3543" s="442">
        <v>39168</v>
      </c>
      <c r="B3543" s="443">
        <v>1.3285899999999999</v>
      </c>
    </row>
    <row r="3544" spans="1:2" x14ac:dyDescent="0.25">
      <c r="A3544" s="442">
        <v>39167</v>
      </c>
      <c r="B3544" s="443">
        <v>1.32786</v>
      </c>
    </row>
    <row r="3545" spans="1:2" x14ac:dyDescent="0.25">
      <c r="A3545" s="442">
        <v>39166</v>
      </c>
      <c r="B3545" s="443">
        <v>1.32786</v>
      </c>
    </row>
    <row r="3546" spans="1:2" x14ac:dyDescent="0.25">
      <c r="A3546" s="442">
        <v>39165</v>
      </c>
      <c r="B3546" s="443">
        <v>1.33179</v>
      </c>
    </row>
    <row r="3547" spans="1:2" x14ac:dyDescent="0.25">
      <c r="A3547" s="442">
        <v>39164</v>
      </c>
      <c r="B3547" s="443">
        <v>1.33687</v>
      </c>
    </row>
    <row r="3548" spans="1:2" x14ac:dyDescent="0.25">
      <c r="A3548" s="442">
        <v>39163</v>
      </c>
      <c r="B3548" s="443">
        <v>1.33135</v>
      </c>
    </row>
    <row r="3549" spans="1:2" x14ac:dyDescent="0.25">
      <c r="A3549" s="442">
        <v>39162</v>
      </c>
      <c r="B3549" s="443">
        <v>1.3297000000000001</v>
      </c>
    </row>
    <row r="3550" spans="1:2" x14ac:dyDescent="0.25">
      <c r="A3550" s="442">
        <v>39161</v>
      </c>
      <c r="B3550" s="443">
        <v>1.3302400000000001</v>
      </c>
    </row>
    <row r="3551" spans="1:2" x14ac:dyDescent="0.25">
      <c r="A3551" s="442">
        <v>39160</v>
      </c>
      <c r="B3551" s="443">
        <v>1.3312600000000001</v>
      </c>
    </row>
    <row r="3552" spans="1:2" x14ac:dyDescent="0.25">
      <c r="A3552" s="442">
        <v>39159</v>
      </c>
      <c r="B3552" s="443">
        <v>1.33128</v>
      </c>
    </row>
    <row r="3553" spans="1:2" x14ac:dyDescent="0.25">
      <c r="A3553" s="442">
        <v>39158</v>
      </c>
      <c r="B3553" s="443">
        <v>1.3297000000000001</v>
      </c>
    </row>
    <row r="3554" spans="1:2" x14ac:dyDescent="0.25">
      <c r="A3554" s="442">
        <v>39157</v>
      </c>
      <c r="B3554" s="443">
        <v>1.3223199999999999</v>
      </c>
    </row>
    <row r="3555" spans="1:2" x14ac:dyDescent="0.25">
      <c r="A3555" s="442">
        <v>39156</v>
      </c>
      <c r="B3555" s="443">
        <v>1.32006</v>
      </c>
    </row>
    <row r="3556" spans="1:2" x14ac:dyDescent="0.25">
      <c r="A3556" s="442">
        <v>39155</v>
      </c>
      <c r="B3556" s="443">
        <v>1.3187899999999999</v>
      </c>
    </row>
    <row r="3557" spans="1:2" x14ac:dyDescent="0.25">
      <c r="A3557" s="442">
        <v>39154</v>
      </c>
      <c r="B3557" s="443">
        <v>1.3144</v>
      </c>
    </row>
    <row r="3558" spans="1:2" x14ac:dyDescent="0.25">
      <c r="A3558" s="442">
        <v>39153</v>
      </c>
      <c r="B3558" s="443">
        <v>1.31121</v>
      </c>
    </row>
    <row r="3559" spans="1:2" x14ac:dyDescent="0.25">
      <c r="A3559" s="442">
        <v>39152</v>
      </c>
      <c r="B3559" s="443">
        <v>1.31105</v>
      </c>
    </row>
    <row r="3560" spans="1:2" x14ac:dyDescent="0.25">
      <c r="A3560" s="442">
        <v>39151</v>
      </c>
      <c r="B3560" s="443">
        <v>1.31348</v>
      </c>
    </row>
    <row r="3561" spans="1:2" x14ac:dyDescent="0.25">
      <c r="A3561" s="442">
        <v>39150</v>
      </c>
      <c r="B3561" s="443">
        <v>1.3157399999999999</v>
      </c>
    </row>
    <row r="3562" spans="1:2" x14ac:dyDescent="0.25">
      <c r="A3562" s="442">
        <v>39149</v>
      </c>
      <c r="B3562" s="443">
        <v>1.31314</v>
      </c>
    </row>
    <row r="3563" spans="1:2" x14ac:dyDescent="0.25">
      <c r="A3563" s="442">
        <v>39148</v>
      </c>
      <c r="B3563" s="443">
        <v>1.31037</v>
      </c>
    </row>
    <row r="3564" spans="1:2" x14ac:dyDescent="0.25">
      <c r="A3564" s="442">
        <v>39147</v>
      </c>
      <c r="B3564" s="443">
        <v>1.31355</v>
      </c>
    </row>
    <row r="3565" spans="1:2" x14ac:dyDescent="0.25">
      <c r="A3565" s="442">
        <v>39146</v>
      </c>
      <c r="B3565" s="443">
        <v>1.31843</v>
      </c>
    </row>
    <row r="3566" spans="1:2" x14ac:dyDescent="0.25">
      <c r="A3566" s="442">
        <v>39145</v>
      </c>
      <c r="B3566" s="443">
        <v>1.319</v>
      </c>
    </row>
    <row r="3567" spans="1:2" x14ac:dyDescent="0.25">
      <c r="A3567" s="442">
        <v>39144</v>
      </c>
      <c r="B3567" s="443">
        <v>1.31732</v>
      </c>
    </row>
    <row r="3568" spans="1:2" x14ac:dyDescent="0.25">
      <c r="A3568" s="442">
        <v>39143</v>
      </c>
      <c r="B3568" s="443">
        <v>1.3214999999999999</v>
      </c>
    </row>
    <row r="3569" spans="1:2" x14ac:dyDescent="0.25">
      <c r="A3569" s="442">
        <v>39142</v>
      </c>
      <c r="B3569" s="443">
        <v>1.32165</v>
      </c>
    </row>
    <row r="3570" spans="1:2" x14ac:dyDescent="0.25">
      <c r="A3570" s="442">
        <v>39141</v>
      </c>
      <c r="B3570" s="443">
        <v>1.3205</v>
      </c>
    </row>
    <row r="3571" spans="1:2" x14ac:dyDescent="0.25">
      <c r="A3571" s="442">
        <v>39140</v>
      </c>
      <c r="B3571" s="443">
        <v>1.31725</v>
      </c>
    </row>
    <row r="3572" spans="1:2" x14ac:dyDescent="0.25">
      <c r="A3572" s="442">
        <v>39139</v>
      </c>
      <c r="B3572" s="443">
        <v>1.3162100000000001</v>
      </c>
    </row>
    <row r="3573" spans="1:2" x14ac:dyDescent="0.25">
      <c r="A3573" s="442">
        <v>39138</v>
      </c>
      <c r="B3573" s="443">
        <v>1.3161700000000001</v>
      </c>
    </row>
    <row r="3574" spans="1:2" x14ac:dyDescent="0.25">
      <c r="A3574" s="442">
        <v>39137</v>
      </c>
      <c r="B3574" s="443">
        <v>1.3132299999999999</v>
      </c>
    </row>
    <row r="3575" spans="1:2" x14ac:dyDescent="0.25">
      <c r="A3575" s="442">
        <v>39136</v>
      </c>
      <c r="B3575" s="443">
        <v>1.31203</v>
      </c>
    </row>
    <row r="3576" spans="1:2" x14ac:dyDescent="0.25">
      <c r="A3576" s="442">
        <v>39135</v>
      </c>
      <c r="B3576" s="443">
        <v>1.3138399999999999</v>
      </c>
    </row>
    <row r="3577" spans="1:2" x14ac:dyDescent="0.25">
      <c r="A3577" s="442">
        <v>39134</v>
      </c>
      <c r="B3577" s="443">
        <v>1.3153999999999999</v>
      </c>
    </row>
    <row r="3578" spans="1:2" x14ac:dyDescent="0.25">
      <c r="A3578" s="442">
        <v>39133</v>
      </c>
      <c r="B3578" s="443">
        <v>1.31457</v>
      </c>
    </row>
    <row r="3579" spans="1:2" x14ac:dyDescent="0.25">
      <c r="A3579" s="442">
        <v>39132</v>
      </c>
      <c r="B3579" s="443">
        <v>1.31332</v>
      </c>
    </row>
    <row r="3580" spans="1:2" x14ac:dyDescent="0.25">
      <c r="A3580" s="442">
        <v>39131</v>
      </c>
      <c r="B3580" s="443">
        <v>1.3133300000000001</v>
      </c>
    </row>
    <row r="3581" spans="1:2" x14ac:dyDescent="0.25">
      <c r="A3581" s="442">
        <v>39130</v>
      </c>
      <c r="B3581" s="443">
        <v>1.31307</v>
      </c>
    </row>
    <row r="3582" spans="1:2" x14ac:dyDescent="0.25">
      <c r="A3582" s="442">
        <v>39129</v>
      </c>
      <c r="B3582" s="443">
        <v>1.31358</v>
      </c>
    </row>
    <row r="3583" spans="1:2" x14ac:dyDescent="0.25">
      <c r="A3583" s="442">
        <v>39128</v>
      </c>
      <c r="B3583" s="443">
        <v>1.30708</v>
      </c>
    </row>
    <row r="3584" spans="1:2" x14ac:dyDescent="0.25">
      <c r="A3584" s="442">
        <v>39127</v>
      </c>
      <c r="B3584" s="443">
        <v>1.29887</v>
      </c>
    </row>
    <row r="3585" spans="1:2" x14ac:dyDescent="0.25">
      <c r="A3585" s="442">
        <v>39126</v>
      </c>
      <c r="B3585" s="443">
        <v>1.2989599999999999</v>
      </c>
    </row>
    <row r="3586" spans="1:2" x14ac:dyDescent="0.25">
      <c r="A3586" s="442">
        <v>39125</v>
      </c>
      <c r="B3586" s="443">
        <v>1.3003499999999999</v>
      </c>
    </row>
    <row r="3587" spans="1:2" x14ac:dyDescent="0.25">
      <c r="A3587" s="442">
        <v>39124</v>
      </c>
      <c r="B3587" s="443">
        <v>1.30033</v>
      </c>
    </row>
    <row r="3588" spans="1:2" x14ac:dyDescent="0.25">
      <c r="A3588" s="442">
        <v>39123</v>
      </c>
      <c r="B3588" s="443">
        <v>1.3019499999999999</v>
      </c>
    </row>
    <row r="3589" spans="1:2" x14ac:dyDescent="0.25">
      <c r="A3589" s="442">
        <v>39122</v>
      </c>
      <c r="B3589" s="443">
        <v>1.30122</v>
      </c>
    </row>
    <row r="3590" spans="1:2" x14ac:dyDescent="0.25">
      <c r="A3590" s="442">
        <v>39121</v>
      </c>
      <c r="B3590" s="443">
        <v>1.2989999999999999</v>
      </c>
    </row>
    <row r="3591" spans="1:2" x14ac:dyDescent="0.25">
      <c r="A3591" s="442">
        <v>39120</v>
      </c>
      <c r="B3591" s="443">
        <v>1.2939000000000001</v>
      </c>
    </row>
    <row r="3592" spans="1:2" x14ac:dyDescent="0.25">
      <c r="A3592" s="442">
        <v>39119</v>
      </c>
      <c r="B3592" s="443">
        <v>1.2940700000000001</v>
      </c>
    </row>
    <row r="3593" spans="1:2" x14ac:dyDescent="0.25">
      <c r="A3593" s="442">
        <v>39118</v>
      </c>
      <c r="B3593" s="443">
        <v>1.29566</v>
      </c>
    </row>
    <row r="3594" spans="1:2" x14ac:dyDescent="0.25">
      <c r="A3594" s="442">
        <v>39117</v>
      </c>
      <c r="B3594" s="443">
        <v>1.2957000000000001</v>
      </c>
    </row>
    <row r="3595" spans="1:2" x14ac:dyDescent="0.25">
      <c r="A3595" s="442">
        <v>39116</v>
      </c>
      <c r="B3595" s="443">
        <v>1.30078</v>
      </c>
    </row>
    <row r="3596" spans="1:2" x14ac:dyDescent="0.25">
      <c r="A3596" s="442">
        <v>39115</v>
      </c>
      <c r="B3596" s="443">
        <v>1.30247</v>
      </c>
    </row>
    <row r="3597" spans="1:2" x14ac:dyDescent="0.25">
      <c r="A3597" s="442">
        <v>39114</v>
      </c>
      <c r="B3597" s="443">
        <v>1.2964800000000001</v>
      </c>
    </row>
    <row r="3598" spans="1:2" x14ac:dyDescent="0.25">
      <c r="A3598" s="442">
        <v>39113</v>
      </c>
      <c r="B3598" s="443">
        <v>1.2959400000000001</v>
      </c>
    </row>
    <row r="3599" spans="1:2" x14ac:dyDescent="0.25">
      <c r="A3599" s="442">
        <v>39112</v>
      </c>
      <c r="B3599" s="443">
        <v>1.2919400000000001</v>
      </c>
    </row>
    <row r="3600" spans="1:2" x14ac:dyDescent="0.25">
      <c r="A3600" s="442">
        <v>39111</v>
      </c>
      <c r="B3600" s="443">
        <v>1.2912300000000001</v>
      </c>
    </row>
    <row r="3601" spans="1:2" x14ac:dyDescent="0.25">
      <c r="A3601" s="442">
        <v>39110</v>
      </c>
      <c r="B3601" s="443">
        <v>1.29121</v>
      </c>
    </row>
    <row r="3602" spans="1:2" x14ac:dyDescent="0.25">
      <c r="A3602" s="442">
        <v>39109</v>
      </c>
      <c r="B3602" s="443">
        <v>1.29196</v>
      </c>
    </row>
    <row r="3603" spans="1:2" x14ac:dyDescent="0.25">
      <c r="A3603" s="442">
        <v>39108</v>
      </c>
      <c r="B3603" s="443">
        <v>1.29687</v>
      </c>
    </row>
    <row r="3604" spans="1:2" x14ac:dyDescent="0.25">
      <c r="A3604" s="442">
        <v>39107</v>
      </c>
      <c r="B3604" s="443">
        <v>1.3004</v>
      </c>
    </row>
    <row r="3605" spans="1:2" x14ac:dyDescent="0.25">
      <c r="A3605" s="442">
        <v>39106</v>
      </c>
      <c r="B3605" s="443">
        <v>1.29799</v>
      </c>
    </row>
    <row r="3606" spans="1:2" x14ac:dyDescent="0.25">
      <c r="A3606" s="442">
        <v>39105</v>
      </c>
      <c r="B3606" s="443">
        <v>1.29576</v>
      </c>
    </row>
    <row r="3607" spans="1:2" x14ac:dyDescent="0.25">
      <c r="A3607" s="442">
        <v>39104</v>
      </c>
      <c r="B3607" s="443">
        <v>1.29522</v>
      </c>
    </row>
    <row r="3608" spans="1:2" x14ac:dyDescent="0.25">
      <c r="A3608" s="442">
        <v>39103</v>
      </c>
      <c r="B3608" s="443">
        <v>1.29528</v>
      </c>
    </row>
    <row r="3609" spans="1:2" x14ac:dyDescent="0.25">
      <c r="A3609" s="442">
        <v>39102</v>
      </c>
      <c r="B3609" s="443">
        <v>1.2967500000000001</v>
      </c>
    </row>
    <row r="3610" spans="1:2" x14ac:dyDescent="0.25">
      <c r="A3610" s="442">
        <v>39101</v>
      </c>
      <c r="B3610" s="443">
        <v>1.2946899999999999</v>
      </c>
    </row>
    <row r="3611" spans="1:2" x14ac:dyDescent="0.25">
      <c r="A3611" s="442">
        <v>39100</v>
      </c>
      <c r="B3611" s="443">
        <v>1.2925500000000001</v>
      </c>
    </row>
    <row r="3612" spans="1:2" x14ac:dyDescent="0.25">
      <c r="A3612" s="442">
        <v>39099</v>
      </c>
      <c r="B3612" s="443">
        <v>1.2942199999999999</v>
      </c>
    </row>
    <row r="3613" spans="1:2" x14ac:dyDescent="0.25">
      <c r="A3613" s="442">
        <v>39098</v>
      </c>
      <c r="B3613" s="443">
        <v>1.29331</v>
      </c>
    </row>
    <row r="3614" spans="1:2" x14ac:dyDescent="0.25">
      <c r="A3614" s="442">
        <v>39097</v>
      </c>
      <c r="B3614" s="443">
        <v>1.2918499999999999</v>
      </c>
    </row>
    <row r="3615" spans="1:2" x14ac:dyDescent="0.25">
      <c r="A3615" s="442">
        <v>39096</v>
      </c>
      <c r="B3615" s="443">
        <v>1.29182</v>
      </c>
    </row>
    <row r="3616" spans="1:2" x14ac:dyDescent="0.25">
      <c r="A3616" s="442">
        <v>39095</v>
      </c>
      <c r="B3616" s="443">
        <v>1.29044</v>
      </c>
    </row>
    <row r="3617" spans="1:2" x14ac:dyDescent="0.25">
      <c r="A3617" s="442">
        <v>39094</v>
      </c>
      <c r="B3617" s="443">
        <v>1.2942400000000001</v>
      </c>
    </row>
    <row r="3618" spans="1:2" x14ac:dyDescent="0.25">
      <c r="A3618" s="442">
        <v>39093</v>
      </c>
      <c r="B3618" s="443">
        <v>1.29742</v>
      </c>
    </row>
    <row r="3619" spans="1:2" x14ac:dyDescent="0.25">
      <c r="A3619" s="442">
        <v>39092</v>
      </c>
      <c r="B3619" s="443">
        <v>1.30246</v>
      </c>
    </row>
    <row r="3620" spans="1:2" x14ac:dyDescent="0.25">
      <c r="A3620" s="442">
        <v>39091</v>
      </c>
      <c r="B3620" s="443">
        <v>1.30071</v>
      </c>
    </row>
    <row r="3621" spans="1:2" x14ac:dyDescent="0.25">
      <c r="A3621" s="442">
        <v>39090</v>
      </c>
      <c r="B3621" s="443">
        <v>1.29975</v>
      </c>
    </row>
    <row r="3622" spans="1:2" x14ac:dyDescent="0.25">
      <c r="A3622" s="442">
        <v>39089</v>
      </c>
      <c r="B3622" s="443">
        <v>1.2998000000000001</v>
      </c>
    </row>
    <row r="3623" spans="1:2" x14ac:dyDescent="0.25">
      <c r="A3623" s="442">
        <v>39088</v>
      </c>
      <c r="B3623" s="443">
        <v>1.30626</v>
      </c>
    </row>
    <row r="3624" spans="1:2" x14ac:dyDescent="0.25">
      <c r="A3624" s="442">
        <v>39087</v>
      </c>
      <c r="B3624" s="443">
        <v>1.31352</v>
      </c>
    </row>
    <row r="3625" spans="1:2" x14ac:dyDescent="0.25">
      <c r="A3625" s="442">
        <v>39086</v>
      </c>
      <c r="B3625" s="443">
        <v>1.3246</v>
      </c>
    </row>
    <row r="3626" spans="1:2" x14ac:dyDescent="0.25">
      <c r="A3626" s="442">
        <v>39085</v>
      </c>
      <c r="B3626" s="443">
        <v>1.3249899999999999</v>
      </c>
    </row>
    <row r="3627" spans="1:2" x14ac:dyDescent="0.25">
      <c r="A3627" s="442">
        <v>39084</v>
      </c>
      <c r="B3627" s="443">
        <v>1.3192699999999999</v>
      </c>
    </row>
    <row r="3628" spans="1:2" x14ac:dyDescent="0.25">
      <c r="A3628" s="442">
        <v>39083</v>
      </c>
      <c r="B3628" s="443">
        <v>1.3192699999999999</v>
      </c>
    </row>
    <row r="3629" spans="1:2" x14ac:dyDescent="0.25">
      <c r="A3629" s="442">
        <v>39082</v>
      </c>
      <c r="B3629" s="443">
        <v>1.3192999999999999</v>
      </c>
    </row>
    <row r="3630" spans="1:2" x14ac:dyDescent="0.25">
      <c r="A3630" s="442">
        <v>39081</v>
      </c>
      <c r="B3630" s="443">
        <v>1.31653</v>
      </c>
    </row>
    <row r="3631" spans="1:2" x14ac:dyDescent="0.25">
      <c r="A3631" s="442">
        <v>39080</v>
      </c>
      <c r="B3631" s="443">
        <v>1.3137099999999999</v>
      </c>
    </row>
    <row r="3632" spans="1:2" x14ac:dyDescent="0.25">
      <c r="A3632" s="442">
        <v>39079</v>
      </c>
      <c r="B3632" s="443">
        <v>1.31315</v>
      </c>
    </row>
    <row r="3633" spans="1:2" x14ac:dyDescent="0.25">
      <c r="A3633" s="442">
        <v>39078</v>
      </c>
      <c r="B3633" s="443">
        <v>1.31273</v>
      </c>
    </row>
    <row r="3634" spans="1:2" x14ac:dyDescent="0.25">
      <c r="A3634" s="442">
        <v>39077</v>
      </c>
      <c r="B3634" s="443">
        <v>1.3128599999999999</v>
      </c>
    </row>
    <row r="3635" spans="1:2" x14ac:dyDescent="0.25">
      <c r="A3635" s="442">
        <v>39076</v>
      </c>
      <c r="B3635" s="443">
        <v>1.3123</v>
      </c>
    </row>
    <row r="3636" spans="1:2" x14ac:dyDescent="0.25">
      <c r="A3636" s="442">
        <v>39075</v>
      </c>
      <c r="B3636" s="443">
        <v>1.3124199999999999</v>
      </c>
    </row>
    <row r="3637" spans="1:2" x14ac:dyDescent="0.25">
      <c r="A3637" s="442">
        <v>39074</v>
      </c>
      <c r="B3637" s="443">
        <v>1.31782</v>
      </c>
    </row>
    <row r="3638" spans="1:2" x14ac:dyDescent="0.25">
      <c r="A3638" s="442">
        <v>39073</v>
      </c>
      <c r="B3638" s="443">
        <v>1.31799</v>
      </c>
    </row>
    <row r="3639" spans="1:2" x14ac:dyDescent="0.25">
      <c r="A3639" s="442">
        <v>39072</v>
      </c>
      <c r="B3639" s="443">
        <v>1.32094</v>
      </c>
    </row>
    <row r="3640" spans="1:2" x14ac:dyDescent="0.25">
      <c r="A3640" s="442">
        <v>39071</v>
      </c>
      <c r="B3640" s="443">
        <v>1.3133600000000001</v>
      </c>
    </row>
    <row r="3641" spans="1:2" x14ac:dyDescent="0.25">
      <c r="A3641" s="442">
        <v>39070</v>
      </c>
      <c r="B3641" s="443">
        <v>1.3087800000000001</v>
      </c>
    </row>
    <row r="3642" spans="1:2" x14ac:dyDescent="0.25">
      <c r="A3642" s="442">
        <v>39069</v>
      </c>
      <c r="B3642" s="443">
        <v>1.3075300000000001</v>
      </c>
    </row>
    <row r="3643" spans="1:2" x14ac:dyDescent="0.25">
      <c r="A3643" s="442">
        <v>39068</v>
      </c>
      <c r="B3643" s="443">
        <v>1.3075699999999999</v>
      </c>
    </row>
    <row r="3644" spans="1:2" x14ac:dyDescent="0.25">
      <c r="A3644" s="442">
        <v>39067</v>
      </c>
      <c r="B3644" s="443">
        <v>1.31297</v>
      </c>
    </row>
    <row r="3645" spans="1:2" x14ac:dyDescent="0.25">
      <c r="A3645" s="442">
        <v>39066</v>
      </c>
      <c r="B3645" s="443">
        <v>1.3200099999999999</v>
      </c>
    </row>
    <row r="3646" spans="1:2" x14ac:dyDescent="0.25">
      <c r="A3646" s="442">
        <v>39065</v>
      </c>
      <c r="B3646" s="443">
        <v>1.3258300000000001</v>
      </c>
    </row>
    <row r="3647" spans="1:2" x14ac:dyDescent="0.25">
      <c r="A3647" s="442">
        <v>39064</v>
      </c>
      <c r="B3647" s="443">
        <v>1.3245899999999999</v>
      </c>
    </row>
    <row r="3648" spans="1:2" x14ac:dyDescent="0.25">
      <c r="A3648" s="442">
        <v>39063</v>
      </c>
      <c r="B3648" s="443">
        <v>1.31884</v>
      </c>
    </row>
    <row r="3649" spans="1:2" x14ac:dyDescent="0.25">
      <c r="A3649" s="442">
        <v>39062</v>
      </c>
      <c r="B3649" s="443">
        <v>1.31975</v>
      </c>
    </row>
    <row r="3650" spans="1:2" x14ac:dyDescent="0.25">
      <c r="A3650" s="442">
        <v>39061</v>
      </c>
      <c r="B3650" s="443">
        <v>1.3197700000000001</v>
      </c>
    </row>
    <row r="3651" spans="1:2" x14ac:dyDescent="0.25">
      <c r="A3651" s="442">
        <v>39060</v>
      </c>
      <c r="B3651" s="443">
        <v>1.32792</v>
      </c>
    </row>
    <row r="3652" spans="1:2" x14ac:dyDescent="0.25">
      <c r="A3652" s="442">
        <v>39059</v>
      </c>
      <c r="B3652" s="443">
        <v>1.3293999999999999</v>
      </c>
    </row>
    <row r="3653" spans="1:2" x14ac:dyDescent="0.25">
      <c r="A3653" s="442">
        <v>39058</v>
      </c>
      <c r="B3653" s="443">
        <v>1.33046</v>
      </c>
    </row>
    <row r="3654" spans="1:2" x14ac:dyDescent="0.25">
      <c r="A3654" s="442">
        <v>39057</v>
      </c>
      <c r="B3654" s="443">
        <v>1.3325199999999999</v>
      </c>
    </row>
    <row r="3655" spans="1:2" x14ac:dyDescent="0.25">
      <c r="A3655" s="442">
        <v>39056</v>
      </c>
      <c r="B3655" s="443">
        <v>1.3321000000000001</v>
      </c>
    </row>
    <row r="3656" spans="1:2" x14ac:dyDescent="0.25">
      <c r="A3656" s="442">
        <v>39055</v>
      </c>
      <c r="B3656" s="443">
        <v>1.33334</v>
      </c>
    </row>
    <row r="3657" spans="1:2" x14ac:dyDescent="0.25">
      <c r="A3657" s="442">
        <v>39054</v>
      </c>
      <c r="B3657" s="443">
        <v>1.33334</v>
      </c>
    </row>
    <row r="3658" spans="1:2" x14ac:dyDescent="0.25">
      <c r="A3658" s="442">
        <v>39053</v>
      </c>
      <c r="B3658" s="443">
        <v>1.3264199999999999</v>
      </c>
    </row>
    <row r="3659" spans="1:2" x14ac:dyDescent="0.25">
      <c r="A3659" s="442">
        <v>39052</v>
      </c>
      <c r="B3659" s="443">
        <v>1.3189599999999999</v>
      </c>
    </row>
    <row r="3660" spans="1:2" x14ac:dyDescent="0.25">
      <c r="A3660" s="442">
        <v>39051</v>
      </c>
      <c r="B3660" s="443">
        <v>1.31755</v>
      </c>
    </row>
    <row r="3661" spans="1:2" x14ac:dyDescent="0.25">
      <c r="A3661" s="442">
        <v>39050</v>
      </c>
      <c r="B3661" s="443">
        <v>1.31446</v>
      </c>
    </row>
    <row r="3662" spans="1:2" x14ac:dyDescent="0.25">
      <c r="A3662" s="442">
        <v>39049</v>
      </c>
      <c r="B3662" s="443">
        <v>1.3129999999999999</v>
      </c>
    </row>
    <row r="3663" spans="1:2" x14ac:dyDescent="0.25">
      <c r="A3663" s="442">
        <v>39048</v>
      </c>
      <c r="B3663" s="443">
        <v>1.30911</v>
      </c>
    </row>
    <row r="3664" spans="1:2" x14ac:dyDescent="0.25">
      <c r="A3664" s="442">
        <v>39047</v>
      </c>
      <c r="B3664" s="443">
        <v>1.3087899999999999</v>
      </c>
    </row>
    <row r="3665" spans="1:2" x14ac:dyDescent="0.25">
      <c r="A3665" s="442">
        <v>39046</v>
      </c>
      <c r="B3665" s="443">
        <v>1.3016300000000001</v>
      </c>
    </row>
    <row r="3666" spans="1:2" x14ac:dyDescent="0.25">
      <c r="A3666" s="442">
        <v>39045</v>
      </c>
      <c r="B3666" s="443">
        <v>1.29453</v>
      </c>
    </row>
    <row r="3667" spans="1:2" x14ac:dyDescent="0.25">
      <c r="A3667" s="442">
        <v>39044</v>
      </c>
      <c r="B3667" s="443">
        <v>1.28783</v>
      </c>
    </row>
    <row r="3668" spans="1:2" x14ac:dyDescent="0.25">
      <c r="A3668" s="442">
        <v>39043</v>
      </c>
      <c r="B3668" s="443">
        <v>1.28182</v>
      </c>
    </row>
    <row r="3669" spans="1:2" x14ac:dyDescent="0.25">
      <c r="A3669" s="442">
        <v>39042</v>
      </c>
      <c r="B3669" s="443">
        <v>1.28288</v>
      </c>
    </row>
    <row r="3670" spans="1:2" x14ac:dyDescent="0.25">
      <c r="A3670" s="442">
        <v>39041</v>
      </c>
      <c r="B3670" s="443">
        <v>1.28226</v>
      </c>
    </row>
    <row r="3671" spans="1:2" x14ac:dyDescent="0.25">
      <c r="A3671" s="442">
        <v>39040</v>
      </c>
      <c r="B3671" s="443">
        <v>1.28223</v>
      </c>
    </row>
    <row r="3672" spans="1:2" x14ac:dyDescent="0.25">
      <c r="A3672" s="442">
        <v>39039</v>
      </c>
      <c r="B3672" s="443">
        <v>1.2792300000000001</v>
      </c>
    </row>
    <row r="3673" spans="1:2" x14ac:dyDescent="0.25">
      <c r="A3673" s="442">
        <v>39038</v>
      </c>
      <c r="B3673" s="443">
        <v>1.2815300000000001</v>
      </c>
    </row>
    <row r="3674" spans="1:2" x14ac:dyDescent="0.25">
      <c r="A3674" s="442">
        <v>39037</v>
      </c>
      <c r="B3674" s="443">
        <v>1.28087</v>
      </c>
    </row>
    <row r="3675" spans="1:2" x14ac:dyDescent="0.25">
      <c r="A3675" s="442">
        <v>39036</v>
      </c>
      <c r="B3675" s="443">
        <v>1.28199</v>
      </c>
    </row>
    <row r="3676" spans="1:2" x14ac:dyDescent="0.25">
      <c r="A3676" s="442">
        <v>39035</v>
      </c>
      <c r="B3676" s="443">
        <v>1.2842</v>
      </c>
    </row>
    <row r="3677" spans="1:2" x14ac:dyDescent="0.25">
      <c r="A3677" s="442">
        <v>39034</v>
      </c>
      <c r="B3677" s="443">
        <v>1.28362</v>
      </c>
    </row>
    <row r="3678" spans="1:2" x14ac:dyDescent="0.25">
      <c r="A3678" s="442">
        <v>39033</v>
      </c>
      <c r="B3678" s="443">
        <v>1.2836099999999999</v>
      </c>
    </row>
    <row r="3679" spans="1:2" x14ac:dyDescent="0.25">
      <c r="A3679" s="442">
        <v>39032</v>
      </c>
      <c r="B3679" s="443">
        <v>1.28559</v>
      </c>
    </row>
    <row r="3680" spans="1:2" x14ac:dyDescent="0.25">
      <c r="A3680" s="442">
        <v>39031</v>
      </c>
      <c r="B3680" s="443">
        <v>1.2779799999999999</v>
      </c>
    </row>
    <row r="3681" spans="1:2" x14ac:dyDescent="0.25">
      <c r="A3681" s="442">
        <v>39030</v>
      </c>
      <c r="B3681" s="443">
        <v>1.27763</v>
      </c>
    </row>
    <row r="3682" spans="1:2" x14ac:dyDescent="0.25">
      <c r="A3682" s="442">
        <v>39029</v>
      </c>
      <c r="B3682" s="443">
        <v>1.2759799999999999</v>
      </c>
    </row>
    <row r="3683" spans="1:2" x14ac:dyDescent="0.25">
      <c r="A3683" s="442">
        <v>39028</v>
      </c>
      <c r="B3683" s="443">
        <v>1.27088</v>
      </c>
    </row>
    <row r="3684" spans="1:2" x14ac:dyDescent="0.25">
      <c r="A3684" s="442">
        <v>39027</v>
      </c>
      <c r="B3684" s="443">
        <v>1.2711399999999999</v>
      </c>
    </row>
    <row r="3685" spans="1:2" x14ac:dyDescent="0.25">
      <c r="A3685" s="442">
        <v>39026</v>
      </c>
      <c r="B3685" s="443">
        <v>1.27119</v>
      </c>
    </row>
    <row r="3686" spans="1:2" x14ac:dyDescent="0.25">
      <c r="A3686" s="442">
        <v>39025</v>
      </c>
      <c r="B3686" s="443">
        <v>1.27555</v>
      </c>
    </row>
    <row r="3687" spans="1:2" x14ac:dyDescent="0.25">
      <c r="A3687" s="442">
        <v>39024</v>
      </c>
      <c r="B3687" s="443">
        <v>1.2760400000000001</v>
      </c>
    </row>
    <row r="3688" spans="1:2" x14ac:dyDescent="0.25">
      <c r="A3688" s="442">
        <v>39023</v>
      </c>
      <c r="B3688" s="443">
        <v>1.2761499999999999</v>
      </c>
    </row>
    <row r="3689" spans="1:2" x14ac:dyDescent="0.25">
      <c r="A3689" s="442">
        <v>39022</v>
      </c>
      <c r="B3689" s="443">
        <v>1.2720199999999999</v>
      </c>
    </row>
    <row r="3690" spans="1:2" x14ac:dyDescent="0.25">
      <c r="A3690" s="442">
        <v>39021</v>
      </c>
      <c r="B3690" s="443">
        <v>1.2722899999999999</v>
      </c>
    </row>
    <row r="3691" spans="1:2" x14ac:dyDescent="0.25">
      <c r="A3691" s="442">
        <v>39020</v>
      </c>
      <c r="B3691" s="443">
        <v>1.27356</v>
      </c>
    </row>
    <row r="3692" spans="1:2" x14ac:dyDescent="0.25">
      <c r="A3692" s="442">
        <v>39019</v>
      </c>
      <c r="B3692" s="443">
        <v>1.2735799999999999</v>
      </c>
    </row>
    <row r="3693" spans="1:2" x14ac:dyDescent="0.25">
      <c r="A3693" s="442">
        <v>39018</v>
      </c>
      <c r="B3693" s="443">
        <v>1.27027</v>
      </c>
    </row>
    <row r="3694" spans="1:2" x14ac:dyDescent="0.25">
      <c r="A3694" s="442">
        <v>39017</v>
      </c>
      <c r="B3694" s="443">
        <v>1.26471</v>
      </c>
    </row>
    <row r="3695" spans="1:2" x14ac:dyDescent="0.25">
      <c r="A3695" s="442">
        <v>39016</v>
      </c>
      <c r="B3695" s="443">
        <v>1.25739</v>
      </c>
    </row>
    <row r="3696" spans="1:2" x14ac:dyDescent="0.25">
      <c r="A3696" s="442">
        <v>39015</v>
      </c>
      <c r="B3696" s="443">
        <v>1.2546999999999999</v>
      </c>
    </row>
    <row r="3697" spans="1:2" x14ac:dyDescent="0.25">
      <c r="A3697" s="442">
        <v>39014</v>
      </c>
      <c r="B3697" s="443">
        <v>1.25813</v>
      </c>
    </row>
    <row r="3698" spans="1:2" x14ac:dyDescent="0.25">
      <c r="A3698" s="442">
        <v>39013</v>
      </c>
      <c r="B3698" s="443">
        <v>1.26126</v>
      </c>
    </row>
    <row r="3699" spans="1:2" x14ac:dyDescent="0.25">
      <c r="A3699" s="442">
        <v>39012</v>
      </c>
      <c r="B3699" s="443">
        <v>1.26128</v>
      </c>
    </row>
    <row r="3700" spans="1:2" x14ac:dyDescent="0.25">
      <c r="A3700" s="442">
        <v>39011</v>
      </c>
      <c r="B3700" s="443">
        <v>1.26227</v>
      </c>
    </row>
    <row r="3701" spans="1:2" x14ac:dyDescent="0.25">
      <c r="A3701" s="442">
        <v>39010</v>
      </c>
      <c r="B3701" s="443">
        <v>1.2563</v>
      </c>
    </row>
    <row r="3702" spans="1:2" x14ac:dyDescent="0.25">
      <c r="A3702" s="442">
        <v>39009</v>
      </c>
      <c r="B3702" s="443">
        <v>1.25362</v>
      </c>
    </row>
    <row r="3703" spans="1:2" x14ac:dyDescent="0.25">
      <c r="A3703" s="442">
        <v>39008</v>
      </c>
      <c r="B3703" s="443">
        <v>1.2537100000000001</v>
      </c>
    </row>
    <row r="3704" spans="1:2" x14ac:dyDescent="0.25">
      <c r="A3704" s="442">
        <v>39007</v>
      </c>
      <c r="B3704" s="443">
        <v>1.2509600000000001</v>
      </c>
    </row>
    <row r="3705" spans="1:2" x14ac:dyDescent="0.25">
      <c r="A3705" s="442">
        <v>39006</v>
      </c>
      <c r="B3705" s="443">
        <v>1.2507299999999999</v>
      </c>
    </row>
    <row r="3706" spans="1:2" x14ac:dyDescent="0.25">
      <c r="A3706" s="442">
        <v>39005</v>
      </c>
      <c r="B3706" s="443">
        <v>1.25075</v>
      </c>
    </row>
    <row r="3707" spans="1:2" x14ac:dyDescent="0.25">
      <c r="A3707" s="442">
        <v>39004</v>
      </c>
      <c r="B3707" s="443">
        <v>1.2544200000000001</v>
      </c>
    </row>
    <row r="3708" spans="1:2" x14ac:dyDescent="0.25">
      <c r="A3708" s="442">
        <v>39003</v>
      </c>
      <c r="B3708" s="443">
        <v>1.25349</v>
      </c>
    </row>
    <row r="3709" spans="1:2" x14ac:dyDescent="0.25">
      <c r="A3709" s="442">
        <v>39002</v>
      </c>
      <c r="B3709" s="443">
        <v>1.2539800000000001</v>
      </c>
    </row>
    <row r="3710" spans="1:2" x14ac:dyDescent="0.25">
      <c r="A3710" s="442">
        <v>39001</v>
      </c>
      <c r="B3710" s="443">
        <v>1.2568699999999999</v>
      </c>
    </row>
    <row r="3711" spans="1:2" x14ac:dyDescent="0.25">
      <c r="A3711" s="442">
        <v>39000</v>
      </c>
      <c r="B3711" s="443">
        <v>1.25972</v>
      </c>
    </row>
    <row r="3712" spans="1:2" x14ac:dyDescent="0.25">
      <c r="A3712" s="442">
        <v>38999</v>
      </c>
      <c r="B3712" s="443">
        <v>1.2595799999999999</v>
      </c>
    </row>
    <row r="3713" spans="1:2" x14ac:dyDescent="0.25">
      <c r="A3713" s="442">
        <v>38998</v>
      </c>
      <c r="B3713" s="443">
        <v>1.2600199999999999</v>
      </c>
    </row>
    <row r="3714" spans="1:2" x14ac:dyDescent="0.25">
      <c r="A3714" s="442">
        <v>38997</v>
      </c>
      <c r="B3714" s="443">
        <v>1.2657</v>
      </c>
    </row>
    <row r="3715" spans="1:2" x14ac:dyDescent="0.25">
      <c r="A3715" s="442">
        <v>38996</v>
      </c>
      <c r="B3715" s="443">
        <v>1.2701800000000001</v>
      </c>
    </row>
    <row r="3716" spans="1:2" x14ac:dyDescent="0.25">
      <c r="A3716" s="442">
        <v>38995</v>
      </c>
      <c r="B3716" s="443">
        <v>1.27071</v>
      </c>
    </row>
    <row r="3717" spans="1:2" x14ac:dyDescent="0.25">
      <c r="A3717" s="442">
        <v>38994</v>
      </c>
      <c r="B3717" s="443">
        <v>1.2739</v>
      </c>
    </row>
    <row r="3718" spans="1:2" x14ac:dyDescent="0.25">
      <c r="A3718" s="442">
        <v>38993</v>
      </c>
      <c r="B3718" s="443">
        <v>1.2696400000000001</v>
      </c>
    </row>
    <row r="3719" spans="1:2" x14ac:dyDescent="0.25">
      <c r="A3719" s="442">
        <v>38992</v>
      </c>
      <c r="B3719" s="443">
        <v>1.2670600000000001</v>
      </c>
    </row>
    <row r="3720" spans="1:2" x14ac:dyDescent="0.25">
      <c r="A3720" s="442">
        <v>38991</v>
      </c>
      <c r="B3720" s="443">
        <v>1.2669600000000001</v>
      </c>
    </row>
    <row r="3721" spans="1:2" x14ac:dyDescent="0.25">
      <c r="A3721" s="442">
        <v>38990</v>
      </c>
      <c r="B3721" s="443">
        <v>1.2685900000000001</v>
      </c>
    </row>
    <row r="3722" spans="1:2" x14ac:dyDescent="0.25">
      <c r="A3722" s="442">
        <v>38989</v>
      </c>
      <c r="B3722" s="443">
        <v>1.27095</v>
      </c>
    </row>
    <row r="3723" spans="1:2" x14ac:dyDescent="0.25">
      <c r="A3723" s="442">
        <v>38988</v>
      </c>
      <c r="B3723" s="443">
        <v>1.2693000000000001</v>
      </c>
    </row>
    <row r="3724" spans="1:2" x14ac:dyDescent="0.25">
      <c r="A3724" s="442">
        <v>38987</v>
      </c>
      <c r="B3724" s="443">
        <v>1.2721899999999999</v>
      </c>
    </row>
    <row r="3725" spans="1:2" x14ac:dyDescent="0.25">
      <c r="A3725" s="442">
        <v>38986</v>
      </c>
      <c r="B3725" s="443">
        <v>1.2778</v>
      </c>
    </row>
    <row r="3726" spans="1:2" x14ac:dyDescent="0.25">
      <c r="A3726" s="442">
        <v>38985</v>
      </c>
      <c r="B3726" s="443">
        <v>1.2778499999999999</v>
      </c>
    </row>
    <row r="3727" spans="1:2" x14ac:dyDescent="0.25">
      <c r="A3727" s="442">
        <v>38984</v>
      </c>
      <c r="B3727" s="443">
        <v>1.2778799999999999</v>
      </c>
    </row>
    <row r="3728" spans="1:2" x14ac:dyDescent="0.25">
      <c r="A3728" s="442">
        <v>38983</v>
      </c>
      <c r="B3728" s="443">
        <v>1.27976</v>
      </c>
    </row>
    <row r="3729" spans="1:2" x14ac:dyDescent="0.25">
      <c r="A3729" s="442">
        <v>38982</v>
      </c>
      <c r="B3729" s="443">
        <v>1.2726</v>
      </c>
    </row>
    <row r="3730" spans="1:2" x14ac:dyDescent="0.25">
      <c r="A3730" s="442">
        <v>38981</v>
      </c>
      <c r="B3730" s="443">
        <v>1.26814</v>
      </c>
    </row>
    <row r="3731" spans="1:2" x14ac:dyDescent="0.25">
      <c r="A3731" s="442">
        <v>38980</v>
      </c>
      <c r="B3731" s="443">
        <v>1.2692399999999999</v>
      </c>
    </row>
    <row r="3732" spans="1:2" x14ac:dyDescent="0.25">
      <c r="A3732" s="442">
        <v>38979</v>
      </c>
      <c r="B3732" s="443">
        <v>1.2662</v>
      </c>
    </row>
    <row r="3733" spans="1:2" x14ac:dyDescent="0.25">
      <c r="A3733" s="442">
        <v>38978</v>
      </c>
      <c r="B3733" s="443">
        <v>1.26566</v>
      </c>
    </row>
    <row r="3734" spans="1:2" x14ac:dyDescent="0.25">
      <c r="A3734" s="442">
        <v>38977</v>
      </c>
      <c r="B3734" s="443">
        <v>1.26589</v>
      </c>
    </row>
    <row r="3735" spans="1:2" x14ac:dyDescent="0.25">
      <c r="A3735" s="442">
        <v>38976</v>
      </c>
      <c r="B3735" s="443">
        <v>1.26936</v>
      </c>
    </row>
    <row r="3736" spans="1:2" x14ac:dyDescent="0.25">
      <c r="A3736" s="442">
        <v>38975</v>
      </c>
      <c r="B3736" s="443">
        <v>1.27054</v>
      </c>
    </row>
    <row r="3737" spans="1:2" x14ac:dyDescent="0.25">
      <c r="A3737" s="442">
        <v>38974</v>
      </c>
      <c r="B3737" s="443">
        <v>1.2686999999999999</v>
      </c>
    </row>
    <row r="3738" spans="1:2" x14ac:dyDescent="0.25">
      <c r="A3738" s="442">
        <v>38973</v>
      </c>
      <c r="B3738" s="443">
        <v>1.27041</v>
      </c>
    </row>
    <row r="3739" spans="1:2" x14ac:dyDescent="0.25">
      <c r="A3739" s="442">
        <v>38972</v>
      </c>
      <c r="B3739" s="443">
        <v>1.2687900000000001</v>
      </c>
    </row>
    <row r="3740" spans="1:2" x14ac:dyDescent="0.25">
      <c r="A3740" s="442">
        <v>38971</v>
      </c>
      <c r="B3740" s="443">
        <v>1.2668699999999999</v>
      </c>
    </row>
    <row r="3741" spans="1:2" x14ac:dyDescent="0.25">
      <c r="A3741" s="442">
        <v>38970</v>
      </c>
      <c r="B3741" s="443">
        <v>1.2668299999999999</v>
      </c>
    </row>
    <row r="3742" spans="1:2" x14ac:dyDescent="0.25">
      <c r="A3742" s="442">
        <v>38969</v>
      </c>
      <c r="B3742" s="443">
        <v>1.2705900000000001</v>
      </c>
    </row>
    <row r="3743" spans="1:2" x14ac:dyDescent="0.25">
      <c r="A3743" s="442">
        <v>38968</v>
      </c>
      <c r="B3743" s="443">
        <v>1.2781800000000001</v>
      </c>
    </row>
    <row r="3744" spans="1:2" x14ac:dyDescent="0.25">
      <c r="A3744" s="442">
        <v>38967</v>
      </c>
      <c r="B3744" s="443">
        <v>1.2807599999999999</v>
      </c>
    </row>
    <row r="3745" spans="1:2" x14ac:dyDescent="0.25">
      <c r="A3745" s="442">
        <v>38966</v>
      </c>
      <c r="B3745" s="443">
        <v>1.28322</v>
      </c>
    </row>
    <row r="3746" spans="1:2" x14ac:dyDescent="0.25">
      <c r="A3746" s="442">
        <v>38965</v>
      </c>
      <c r="B3746" s="443">
        <v>1.2856399999999999</v>
      </c>
    </row>
    <row r="3747" spans="1:2" x14ac:dyDescent="0.25">
      <c r="A3747" s="442">
        <v>38964</v>
      </c>
      <c r="B3747" s="443">
        <v>1.28311</v>
      </c>
    </row>
    <row r="3748" spans="1:2" x14ac:dyDescent="0.25">
      <c r="A3748" s="442">
        <v>38963</v>
      </c>
      <c r="B3748" s="443">
        <v>1.28311</v>
      </c>
    </row>
    <row r="3749" spans="1:2" x14ac:dyDescent="0.25">
      <c r="A3749" s="442">
        <v>38962</v>
      </c>
      <c r="B3749" s="443">
        <v>1.28104</v>
      </c>
    </row>
    <row r="3750" spans="1:2" x14ac:dyDescent="0.25">
      <c r="A3750" s="442">
        <v>38961</v>
      </c>
      <c r="B3750" s="443">
        <v>1.28301</v>
      </c>
    </row>
    <row r="3751" spans="1:2" x14ac:dyDescent="0.25">
      <c r="A3751" s="442">
        <v>38960</v>
      </c>
      <c r="B3751" s="443">
        <v>1.2829200000000001</v>
      </c>
    </row>
    <row r="3752" spans="1:2" x14ac:dyDescent="0.25">
      <c r="A3752" s="442">
        <v>38959</v>
      </c>
      <c r="B3752" s="443">
        <v>1.2801800000000001</v>
      </c>
    </row>
    <row r="3753" spans="1:2" x14ac:dyDescent="0.25">
      <c r="A3753" s="442">
        <v>38958</v>
      </c>
      <c r="B3753" s="443">
        <v>1.2787299999999999</v>
      </c>
    </row>
    <row r="3754" spans="1:2" x14ac:dyDescent="0.25">
      <c r="A3754" s="442">
        <v>38957</v>
      </c>
      <c r="B3754" s="443">
        <v>1.2747900000000001</v>
      </c>
    </row>
    <row r="3755" spans="1:2" x14ac:dyDescent="0.25">
      <c r="A3755" s="442">
        <v>38956</v>
      </c>
      <c r="B3755" s="443">
        <v>1.2747599999999999</v>
      </c>
    </row>
    <row r="3756" spans="1:2" x14ac:dyDescent="0.25">
      <c r="A3756" s="442">
        <v>38955</v>
      </c>
      <c r="B3756" s="443">
        <v>1.27634</v>
      </c>
    </row>
    <row r="3757" spans="1:2" x14ac:dyDescent="0.25">
      <c r="A3757" s="442">
        <v>38954</v>
      </c>
      <c r="B3757" s="443">
        <v>1.2787299999999999</v>
      </c>
    </row>
    <row r="3758" spans="1:2" x14ac:dyDescent="0.25">
      <c r="A3758" s="442">
        <v>38953</v>
      </c>
      <c r="B3758" s="443">
        <v>1.2803</v>
      </c>
    </row>
    <row r="3759" spans="1:2" x14ac:dyDescent="0.25">
      <c r="A3759" s="442">
        <v>38952</v>
      </c>
      <c r="B3759" s="443">
        <v>1.2845500000000001</v>
      </c>
    </row>
    <row r="3760" spans="1:2" x14ac:dyDescent="0.25">
      <c r="A3760" s="442">
        <v>38951</v>
      </c>
      <c r="B3760" s="443">
        <v>1.2878799999999999</v>
      </c>
    </row>
    <row r="3761" spans="1:2" x14ac:dyDescent="0.25">
      <c r="A3761" s="442">
        <v>38950</v>
      </c>
      <c r="B3761" s="443">
        <v>1.28196</v>
      </c>
    </row>
    <row r="3762" spans="1:2" x14ac:dyDescent="0.25">
      <c r="A3762" s="442">
        <v>38949</v>
      </c>
      <c r="B3762" s="443">
        <v>1.2819700000000001</v>
      </c>
    </row>
    <row r="3763" spans="1:2" x14ac:dyDescent="0.25">
      <c r="A3763" s="442">
        <v>38948</v>
      </c>
      <c r="B3763" s="443">
        <v>1.28226</v>
      </c>
    </row>
    <row r="3764" spans="1:2" x14ac:dyDescent="0.25">
      <c r="A3764" s="442">
        <v>38947</v>
      </c>
      <c r="B3764" s="443">
        <v>1.28531</v>
      </c>
    </row>
    <row r="3765" spans="1:2" x14ac:dyDescent="0.25">
      <c r="A3765" s="442">
        <v>38946</v>
      </c>
      <c r="B3765" s="443">
        <v>1.2805500000000001</v>
      </c>
    </row>
    <row r="3766" spans="1:2" x14ac:dyDescent="0.25">
      <c r="A3766" s="442">
        <v>38945</v>
      </c>
      <c r="B3766" s="443">
        <v>1.27437</v>
      </c>
    </row>
    <row r="3767" spans="1:2" x14ac:dyDescent="0.25">
      <c r="A3767" s="442">
        <v>38944</v>
      </c>
      <c r="B3767" s="443">
        <v>1.27336</v>
      </c>
    </row>
    <row r="3768" spans="1:2" x14ac:dyDescent="0.25">
      <c r="A3768" s="442">
        <v>38943</v>
      </c>
      <c r="B3768" s="443">
        <v>1.2714099999999999</v>
      </c>
    </row>
    <row r="3769" spans="1:2" x14ac:dyDescent="0.25">
      <c r="A3769" s="442">
        <v>38942</v>
      </c>
      <c r="B3769" s="443">
        <v>1.2714099999999999</v>
      </c>
    </row>
    <row r="3770" spans="1:2" x14ac:dyDescent="0.25">
      <c r="A3770" s="442">
        <v>38941</v>
      </c>
      <c r="B3770" s="443">
        <v>1.27681</v>
      </c>
    </row>
    <row r="3771" spans="1:2" x14ac:dyDescent="0.25">
      <c r="A3771" s="442">
        <v>38940</v>
      </c>
      <c r="B3771" s="443">
        <v>1.28447</v>
      </c>
    </row>
    <row r="3772" spans="1:2" x14ac:dyDescent="0.25">
      <c r="A3772" s="442">
        <v>38939</v>
      </c>
      <c r="B3772" s="443">
        <v>1.284</v>
      </c>
    </row>
    <row r="3773" spans="1:2" x14ac:dyDescent="0.25">
      <c r="A3773" s="442">
        <v>38938</v>
      </c>
      <c r="B3773" s="443">
        <v>1.28322</v>
      </c>
    </row>
    <row r="3774" spans="1:2" x14ac:dyDescent="0.25">
      <c r="A3774" s="442">
        <v>38937</v>
      </c>
      <c r="B3774" s="443">
        <v>1.28674</v>
      </c>
    </row>
    <row r="3775" spans="1:2" x14ac:dyDescent="0.25">
      <c r="A3775" s="442">
        <v>38936</v>
      </c>
      <c r="B3775" s="443">
        <v>1.2869600000000001</v>
      </c>
    </row>
    <row r="3776" spans="1:2" x14ac:dyDescent="0.25">
      <c r="A3776" s="442">
        <v>38935</v>
      </c>
      <c r="B3776" s="443">
        <v>1.2869600000000001</v>
      </c>
    </row>
    <row r="3777" spans="1:2" x14ac:dyDescent="0.25">
      <c r="A3777" s="442">
        <v>38934</v>
      </c>
      <c r="B3777" s="443">
        <v>1.28233</v>
      </c>
    </row>
    <row r="3778" spans="1:2" x14ac:dyDescent="0.25">
      <c r="A3778" s="442">
        <v>38933</v>
      </c>
      <c r="B3778" s="443">
        <v>1.2779</v>
      </c>
    </row>
    <row r="3779" spans="1:2" x14ac:dyDescent="0.25">
      <c r="A3779" s="442">
        <v>38932</v>
      </c>
      <c r="B3779" s="443">
        <v>1.2810699999999999</v>
      </c>
    </row>
    <row r="3780" spans="1:2" x14ac:dyDescent="0.25">
      <c r="A3780" s="442">
        <v>38931</v>
      </c>
      <c r="B3780" s="443">
        <v>1.2761</v>
      </c>
    </row>
    <row r="3781" spans="1:2" x14ac:dyDescent="0.25">
      <c r="A3781" s="442">
        <v>38930</v>
      </c>
      <c r="B3781" s="443">
        <v>1.27606</v>
      </c>
    </row>
    <row r="3782" spans="1:2" x14ac:dyDescent="0.25">
      <c r="A3782" s="442">
        <v>38929</v>
      </c>
      <c r="B3782" s="443">
        <v>1.27579</v>
      </c>
    </row>
    <row r="3783" spans="1:2" x14ac:dyDescent="0.25">
      <c r="A3783" s="442">
        <v>38928</v>
      </c>
      <c r="B3783" s="443">
        <v>1.2758</v>
      </c>
    </row>
    <row r="3784" spans="1:2" x14ac:dyDescent="0.25">
      <c r="A3784" s="442">
        <v>38927</v>
      </c>
      <c r="B3784" s="443">
        <v>1.2705900000000001</v>
      </c>
    </row>
    <row r="3785" spans="1:2" x14ac:dyDescent="0.25">
      <c r="A3785" s="442">
        <v>38926</v>
      </c>
      <c r="B3785" s="443">
        <v>1.2723199999999999</v>
      </c>
    </row>
    <row r="3786" spans="1:2" x14ac:dyDescent="0.25">
      <c r="A3786" s="442">
        <v>38925</v>
      </c>
      <c r="B3786" s="443">
        <v>1.2599100000000001</v>
      </c>
    </row>
    <row r="3787" spans="1:2" x14ac:dyDescent="0.25">
      <c r="A3787" s="442">
        <v>38924</v>
      </c>
      <c r="B3787" s="443">
        <v>1.2622599999999999</v>
      </c>
    </row>
    <row r="3788" spans="1:2" x14ac:dyDescent="0.25">
      <c r="A3788" s="442">
        <v>38923</v>
      </c>
      <c r="B3788" s="443">
        <v>1.26475</v>
      </c>
    </row>
    <row r="3789" spans="1:2" x14ac:dyDescent="0.25">
      <c r="A3789" s="442">
        <v>38922</v>
      </c>
      <c r="B3789" s="443">
        <v>1.2694300000000001</v>
      </c>
    </row>
    <row r="3790" spans="1:2" x14ac:dyDescent="0.25">
      <c r="A3790" s="442">
        <v>38921</v>
      </c>
      <c r="B3790" s="443">
        <v>1.26939</v>
      </c>
    </row>
    <row r="3791" spans="1:2" x14ac:dyDescent="0.25">
      <c r="A3791" s="442">
        <v>38920</v>
      </c>
      <c r="B3791" s="443">
        <v>1.2658700000000001</v>
      </c>
    </row>
    <row r="3792" spans="1:2" x14ac:dyDescent="0.25">
      <c r="A3792" s="442">
        <v>38919</v>
      </c>
      <c r="B3792" s="443">
        <v>1.2614700000000001</v>
      </c>
    </row>
    <row r="3793" spans="1:2" x14ac:dyDescent="0.25">
      <c r="A3793" s="442">
        <v>38918</v>
      </c>
      <c r="B3793" s="443">
        <v>1.2515099999999999</v>
      </c>
    </row>
    <row r="3794" spans="1:2" x14ac:dyDescent="0.25">
      <c r="A3794" s="442">
        <v>38917</v>
      </c>
      <c r="B3794" s="443">
        <v>1.252</v>
      </c>
    </row>
    <row r="3795" spans="1:2" x14ac:dyDescent="0.25">
      <c r="A3795" s="442">
        <v>38916</v>
      </c>
      <c r="B3795" s="443">
        <v>1.25827</v>
      </c>
    </row>
    <row r="3796" spans="1:2" x14ac:dyDescent="0.25">
      <c r="A3796" s="442">
        <v>38915</v>
      </c>
      <c r="B3796" s="443">
        <v>1.2644500000000001</v>
      </c>
    </row>
    <row r="3797" spans="1:2" x14ac:dyDescent="0.25">
      <c r="A3797" s="442">
        <v>38914</v>
      </c>
      <c r="B3797" s="443">
        <v>1.2646299999999999</v>
      </c>
    </row>
    <row r="3798" spans="1:2" x14ac:dyDescent="0.25">
      <c r="A3798" s="442">
        <v>38913</v>
      </c>
      <c r="B3798" s="443">
        <v>1.26684</v>
      </c>
    </row>
    <row r="3799" spans="1:2" x14ac:dyDescent="0.25">
      <c r="A3799" s="442">
        <v>38912</v>
      </c>
      <c r="B3799" s="443">
        <v>1.2701899999999999</v>
      </c>
    </row>
    <row r="3800" spans="1:2" x14ac:dyDescent="0.25">
      <c r="A3800" s="442">
        <v>38911</v>
      </c>
      <c r="B3800" s="443">
        <v>1.27386</v>
      </c>
    </row>
    <row r="3801" spans="1:2" x14ac:dyDescent="0.25">
      <c r="A3801" s="442">
        <v>38910</v>
      </c>
      <c r="B3801" s="443">
        <v>1.27416</v>
      </c>
    </row>
    <row r="3802" spans="1:2" x14ac:dyDescent="0.25">
      <c r="A3802" s="442">
        <v>38909</v>
      </c>
      <c r="B3802" s="443">
        <v>1.2776000000000001</v>
      </c>
    </row>
    <row r="3803" spans="1:2" x14ac:dyDescent="0.25">
      <c r="A3803" s="442">
        <v>38908</v>
      </c>
      <c r="B3803" s="443">
        <v>1.2805899999999999</v>
      </c>
    </row>
    <row r="3804" spans="1:2" x14ac:dyDescent="0.25">
      <c r="A3804" s="442">
        <v>38907</v>
      </c>
      <c r="B3804" s="443">
        <v>1.2805500000000001</v>
      </c>
    </row>
    <row r="3805" spans="1:2" x14ac:dyDescent="0.25">
      <c r="A3805" s="442">
        <v>38906</v>
      </c>
      <c r="B3805" s="443">
        <v>1.27895</v>
      </c>
    </row>
    <row r="3806" spans="1:2" x14ac:dyDescent="0.25">
      <c r="A3806" s="442">
        <v>38905</v>
      </c>
      <c r="B3806" s="443">
        <v>1.2741100000000001</v>
      </c>
    </row>
    <row r="3807" spans="1:2" x14ac:dyDescent="0.25">
      <c r="A3807" s="442">
        <v>38904</v>
      </c>
      <c r="B3807" s="443">
        <v>1.2766299999999999</v>
      </c>
    </row>
    <row r="3808" spans="1:2" x14ac:dyDescent="0.25">
      <c r="A3808" s="442">
        <v>38903</v>
      </c>
      <c r="B3808" s="443">
        <v>1.2801899999999999</v>
      </c>
    </row>
    <row r="3809" spans="1:2" x14ac:dyDescent="0.25">
      <c r="A3809" s="442">
        <v>38902</v>
      </c>
      <c r="B3809" s="443">
        <v>1.2786299999999999</v>
      </c>
    </row>
    <row r="3810" spans="1:2" x14ac:dyDescent="0.25">
      <c r="A3810" s="442">
        <v>38901</v>
      </c>
      <c r="B3810" s="443">
        <v>1.27858</v>
      </c>
    </row>
    <row r="3811" spans="1:2" x14ac:dyDescent="0.25">
      <c r="A3811" s="442">
        <v>38900</v>
      </c>
      <c r="B3811" s="443">
        <v>1.2786</v>
      </c>
    </row>
    <row r="3812" spans="1:2" x14ac:dyDescent="0.25">
      <c r="A3812" s="442">
        <v>38899</v>
      </c>
      <c r="B3812" s="443">
        <v>1.27197</v>
      </c>
    </row>
    <row r="3813" spans="1:2" x14ac:dyDescent="0.25">
      <c r="A3813" s="442">
        <v>38898</v>
      </c>
      <c r="B3813" s="443">
        <v>1.25491</v>
      </c>
    </row>
    <row r="3814" spans="1:2" x14ac:dyDescent="0.25">
      <c r="A3814" s="442">
        <v>38897</v>
      </c>
      <c r="B3814" s="443">
        <v>1.2562500000000001</v>
      </c>
    </row>
    <row r="3815" spans="1:2" x14ac:dyDescent="0.25">
      <c r="A3815" s="442">
        <v>38896</v>
      </c>
      <c r="B3815" s="443">
        <v>1.25915</v>
      </c>
    </row>
    <row r="3816" spans="1:2" x14ac:dyDescent="0.25">
      <c r="A3816" s="442">
        <v>38895</v>
      </c>
      <c r="B3816" s="443">
        <v>1.2541</v>
      </c>
    </row>
    <row r="3817" spans="1:2" x14ac:dyDescent="0.25">
      <c r="A3817" s="442">
        <v>38894</v>
      </c>
      <c r="B3817" s="443">
        <v>1.2501800000000001</v>
      </c>
    </row>
    <row r="3818" spans="1:2" x14ac:dyDescent="0.25">
      <c r="A3818" s="442">
        <v>38893</v>
      </c>
      <c r="B3818" s="443">
        <v>1.2501599999999999</v>
      </c>
    </row>
    <row r="3819" spans="1:2" x14ac:dyDescent="0.25">
      <c r="A3819" s="442">
        <v>38892</v>
      </c>
      <c r="B3819" s="443">
        <v>1.2549699999999999</v>
      </c>
    </row>
    <row r="3820" spans="1:2" x14ac:dyDescent="0.25">
      <c r="A3820" s="442">
        <v>38891</v>
      </c>
      <c r="B3820" s="443">
        <v>1.2627600000000001</v>
      </c>
    </row>
    <row r="3821" spans="1:2" x14ac:dyDescent="0.25">
      <c r="A3821" s="442">
        <v>38890</v>
      </c>
      <c r="B3821" s="443">
        <v>1.26251</v>
      </c>
    </row>
    <row r="3822" spans="1:2" x14ac:dyDescent="0.25">
      <c r="A3822" s="442">
        <v>38889</v>
      </c>
      <c r="B3822" s="443">
        <v>1.2574099999999999</v>
      </c>
    </row>
    <row r="3823" spans="1:2" x14ac:dyDescent="0.25">
      <c r="A3823" s="442">
        <v>38888</v>
      </c>
      <c r="B3823" s="443">
        <v>1.2592099999999999</v>
      </c>
    </row>
    <row r="3824" spans="1:2" x14ac:dyDescent="0.25">
      <c r="A3824" s="442">
        <v>38887</v>
      </c>
      <c r="B3824" s="443">
        <v>1.2639499999999999</v>
      </c>
    </row>
    <row r="3825" spans="1:2" x14ac:dyDescent="0.25">
      <c r="A3825" s="442">
        <v>38886</v>
      </c>
      <c r="B3825" s="443">
        <v>1.2637499999999999</v>
      </c>
    </row>
    <row r="3826" spans="1:2" x14ac:dyDescent="0.25">
      <c r="A3826" s="442">
        <v>38885</v>
      </c>
      <c r="B3826" s="443">
        <v>1.26423</v>
      </c>
    </row>
    <row r="3827" spans="1:2" x14ac:dyDescent="0.25">
      <c r="A3827" s="442">
        <v>38884</v>
      </c>
      <c r="B3827" s="443">
        <v>1.26128</v>
      </c>
    </row>
    <row r="3828" spans="1:2" x14ac:dyDescent="0.25">
      <c r="A3828" s="442">
        <v>38883</v>
      </c>
      <c r="B3828" s="443">
        <v>1.25763</v>
      </c>
    </row>
    <row r="3829" spans="1:2" x14ac:dyDescent="0.25">
      <c r="A3829" s="442">
        <v>38882</v>
      </c>
      <c r="B3829" s="443">
        <v>1.25752</v>
      </c>
    </row>
    <row r="3830" spans="1:2" x14ac:dyDescent="0.25">
      <c r="A3830" s="442">
        <v>38881</v>
      </c>
      <c r="B3830" s="443">
        <v>1.2609399999999999</v>
      </c>
    </row>
    <row r="3831" spans="1:2" x14ac:dyDescent="0.25">
      <c r="A3831" s="442">
        <v>38880</v>
      </c>
      <c r="B3831" s="443">
        <v>1.26372</v>
      </c>
    </row>
    <row r="3832" spans="1:2" x14ac:dyDescent="0.25">
      <c r="A3832" s="442">
        <v>38879</v>
      </c>
      <c r="B3832" s="443">
        <v>1.2638499999999999</v>
      </c>
    </row>
    <row r="3833" spans="1:2" x14ac:dyDescent="0.25">
      <c r="A3833" s="442">
        <v>38878</v>
      </c>
      <c r="B3833" s="443">
        <v>1.2646299999999999</v>
      </c>
    </row>
    <row r="3834" spans="1:2" x14ac:dyDescent="0.25">
      <c r="A3834" s="442">
        <v>38877</v>
      </c>
      <c r="B3834" s="443">
        <v>1.2738400000000001</v>
      </c>
    </row>
    <row r="3835" spans="1:2" x14ac:dyDescent="0.25">
      <c r="A3835" s="442">
        <v>38876</v>
      </c>
      <c r="B3835" s="443">
        <v>1.28105</v>
      </c>
    </row>
    <row r="3836" spans="1:2" x14ac:dyDescent="0.25">
      <c r="A3836" s="442">
        <v>38875</v>
      </c>
      <c r="B3836" s="443">
        <v>1.2876099999999999</v>
      </c>
    </row>
    <row r="3837" spans="1:2" x14ac:dyDescent="0.25">
      <c r="A3837" s="442">
        <v>38874</v>
      </c>
      <c r="B3837" s="443">
        <v>1.29427</v>
      </c>
    </row>
    <row r="3838" spans="1:2" x14ac:dyDescent="0.25">
      <c r="A3838" s="442">
        <v>38873</v>
      </c>
      <c r="B3838" s="443">
        <v>1.2914099999999999</v>
      </c>
    </row>
    <row r="3839" spans="1:2" x14ac:dyDescent="0.25">
      <c r="A3839" s="442">
        <v>38872</v>
      </c>
      <c r="B3839" s="443">
        <v>1.2913399999999999</v>
      </c>
    </row>
    <row r="3840" spans="1:2" x14ac:dyDescent="0.25">
      <c r="A3840" s="442">
        <v>38871</v>
      </c>
      <c r="B3840" s="443">
        <v>1.2845299999999999</v>
      </c>
    </row>
    <row r="3841" spans="1:2" x14ac:dyDescent="0.25">
      <c r="A3841" s="442">
        <v>38870</v>
      </c>
      <c r="B3841" s="443">
        <v>1.27851</v>
      </c>
    </row>
    <row r="3842" spans="1:2" x14ac:dyDescent="0.25">
      <c r="A3842" s="442">
        <v>38869</v>
      </c>
      <c r="B3842" s="443">
        <v>1.2858799999999999</v>
      </c>
    </row>
    <row r="3843" spans="1:2" x14ac:dyDescent="0.25">
      <c r="A3843" s="442">
        <v>38868</v>
      </c>
      <c r="B3843" s="443">
        <v>1.2823800000000001</v>
      </c>
    </row>
    <row r="3844" spans="1:2" x14ac:dyDescent="0.25">
      <c r="A3844" s="442">
        <v>38867</v>
      </c>
      <c r="B3844" s="443">
        <v>1.2746999999999999</v>
      </c>
    </row>
    <row r="3845" spans="1:2" x14ac:dyDescent="0.25">
      <c r="A3845" s="442">
        <v>38866</v>
      </c>
      <c r="B3845" s="443">
        <v>1.27308</v>
      </c>
    </row>
    <row r="3846" spans="1:2" x14ac:dyDescent="0.25">
      <c r="A3846" s="442">
        <v>38865</v>
      </c>
      <c r="B3846" s="443">
        <v>1.2730900000000001</v>
      </c>
    </row>
    <row r="3847" spans="1:2" x14ac:dyDescent="0.25">
      <c r="A3847" s="442">
        <v>38864</v>
      </c>
      <c r="B3847" s="443">
        <v>1.27779</v>
      </c>
    </row>
    <row r="3848" spans="1:2" x14ac:dyDescent="0.25">
      <c r="A3848" s="442">
        <v>38863</v>
      </c>
      <c r="B3848" s="443">
        <v>1.2769299999999999</v>
      </c>
    </row>
    <row r="3849" spans="1:2" x14ac:dyDescent="0.25">
      <c r="A3849" s="442">
        <v>38862</v>
      </c>
      <c r="B3849" s="443">
        <v>1.2803</v>
      </c>
    </row>
    <row r="3850" spans="1:2" x14ac:dyDescent="0.25">
      <c r="A3850" s="442">
        <v>38861</v>
      </c>
      <c r="B3850" s="443">
        <v>1.2851999999999999</v>
      </c>
    </row>
    <row r="3851" spans="1:2" x14ac:dyDescent="0.25">
      <c r="A3851" s="442">
        <v>38860</v>
      </c>
      <c r="B3851" s="443">
        <v>1.2772699999999999</v>
      </c>
    </row>
    <row r="3852" spans="1:2" x14ac:dyDescent="0.25">
      <c r="A3852" s="442">
        <v>38859</v>
      </c>
      <c r="B3852" s="443">
        <v>1.2771999999999999</v>
      </c>
    </row>
    <row r="3853" spans="1:2" x14ac:dyDescent="0.25">
      <c r="A3853" s="442">
        <v>38858</v>
      </c>
      <c r="B3853" s="443">
        <v>1.27729</v>
      </c>
    </row>
    <row r="3854" spans="1:2" x14ac:dyDescent="0.25">
      <c r="A3854" s="442">
        <v>38857</v>
      </c>
      <c r="B3854" s="443">
        <v>1.27946</v>
      </c>
    </row>
    <row r="3855" spans="1:2" x14ac:dyDescent="0.25">
      <c r="A3855" s="442">
        <v>38856</v>
      </c>
      <c r="B3855" s="443">
        <v>1.2775000000000001</v>
      </c>
    </row>
    <row r="3856" spans="1:2" x14ac:dyDescent="0.25">
      <c r="A3856" s="442">
        <v>38855</v>
      </c>
      <c r="B3856" s="443">
        <v>1.28399</v>
      </c>
    </row>
    <row r="3857" spans="1:2" x14ac:dyDescent="0.25">
      <c r="A3857" s="442">
        <v>38854</v>
      </c>
      <c r="B3857" s="443">
        <v>1.2818000000000001</v>
      </c>
    </row>
    <row r="3858" spans="1:2" x14ac:dyDescent="0.25">
      <c r="A3858" s="442">
        <v>38853</v>
      </c>
      <c r="B3858" s="443">
        <v>1.2875300000000001</v>
      </c>
    </row>
    <row r="3859" spans="1:2" x14ac:dyDescent="0.25">
      <c r="A3859" s="442">
        <v>38852</v>
      </c>
      <c r="B3859" s="443">
        <v>1.2921899999999999</v>
      </c>
    </row>
    <row r="3860" spans="1:2" x14ac:dyDescent="0.25">
      <c r="A3860" s="442">
        <v>38851</v>
      </c>
      <c r="B3860" s="443">
        <v>1.2902100000000001</v>
      </c>
    </row>
    <row r="3861" spans="1:2" x14ac:dyDescent="0.25">
      <c r="A3861" s="442">
        <v>38850</v>
      </c>
      <c r="B3861" s="443">
        <v>1.2877099999999999</v>
      </c>
    </row>
    <row r="3862" spans="1:2" x14ac:dyDescent="0.25">
      <c r="A3862" s="442">
        <v>38849</v>
      </c>
      <c r="B3862" s="443">
        <v>1.27654</v>
      </c>
    </row>
    <row r="3863" spans="1:2" x14ac:dyDescent="0.25">
      <c r="A3863" s="442">
        <v>38848</v>
      </c>
      <c r="B3863" s="443">
        <v>1.27766</v>
      </c>
    </row>
    <row r="3864" spans="1:2" x14ac:dyDescent="0.25">
      <c r="A3864" s="442">
        <v>38847</v>
      </c>
      <c r="B3864" s="443">
        <v>1.2710699999999999</v>
      </c>
    </row>
    <row r="3865" spans="1:2" x14ac:dyDescent="0.25">
      <c r="A3865" s="442">
        <v>38846</v>
      </c>
      <c r="B3865" s="443">
        <v>1.27336</v>
      </c>
    </row>
    <row r="3866" spans="1:2" x14ac:dyDescent="0.25">
      <c r="A3866" s="442">
        <v>38845</v>
      </c>
      <c r="B3866" s="443">
        <v>1.2720800000000001</v>
      </c>
    </row>
    <row r="3867" spans="1:2" x14ac:dyDescent="0.25">
      <c r="A3867" s="442">
        <v>38844</v>
      </c>
      <c r="B3867" s="443">
        <v>1.2721199999999999</v>
      </c>
    </row>
    <row r="3868" spans="1:2" x14ac:dyDescent="0.25">
      <c r="A3868" s="442">
        <v>38843</v>
      </c>
      <c r="B3868" s="443">
        <v>1.27067</v>
      </c>
    </row>
    <row r="3869" spans="1:2" x14ac:dyDescent="0.25">
      <c r="A3869" s="442">
        <v>38842</v>
      </c>
      <c r="B3869" s="443">
        <v>1.26346</v>
      </c>
    </row>
    <row r="3870" spans="1:2" x14ac:dyDescent="0.25">
      <c r="A3870" s="442">
        <v>38841</v>
      </c>
      <c r="B3870" s="443">
        <v>1.2629999999999999</v>
      </c>
    </row>
    <row r="3871" spans="1:2" x14ac:dyDescent="0.25">
      <c r="A3871" s="442">
        <v>38840</v>
      </c>
      <c r="B3871" s="443">
        <v>1.2604200000000001</v>
      </c>
    </row>
    <row r="3872" spans="1:2" x14ac:dyDescent="0.25">
      <c r="A3872" s="442">
        <v>38839</v>
      </c>
      <c r="B3872" s="443">
        <v>1.26233</v>
      </c>
    </row>
    <row r="3873" spans="1:2" x14ac:dyDescent="0.25">
      <c r="A3873" s="442">
        <v>38838</v>
      </c>
      <c r="B3873" s="443">
        <v>1.26247</v>
      </c>
    </row>
    <row r="3874" spans="1:2" x14ac:dyDescent="0.25">
      <c r="A3874" s="442">
        <v>38837</v>
      </c>
      <c r="B3874" s="443">
        <v>1.26284</v>
      </c>
    </row>
    <row r="3875" spans="1:2" x14ac:dyDescent="0.25">
      <c r="A3875" s="442">
        <v>38836</v>
      </c>
      <c r="B3875" s="443">
        <v>1.25552</v>
      </c>
    </row>
    <row r="3876" spans="1:2" x14ac:dyDescent="0.25">
      <c r="A3876" s="442">
        <v>38835</v>
      </c>
      <c r="B3876" s="443">
        <v>1.24648</v>
      </c>
    </row>
    <row r="3877" spans="1:2" x14ac:dyDescent="0.25">
      <c r="A3877" s="442">
        <v>38834</v>
      </c>
      <c r="B3877" s="443">
        <v>1.2427299999999999</v>
      </c>
    </row>
    <row r="3878" spans="1:2" x14ac:dyDescent="0.25">
      <c r="A3878" s="442">
        <v>38833</v>
      </c>
      <c r="B3878" s="443">
        <v>1.2393400000000001</v>
      </c>
    </row>
    <row r="3879" spans="1:2" x14ac:dyDescent="0.25">
      <c r="A3879" s="442">
        <v>38832</v>
      </c>
      <c r="B3879" s="443">
        <v>1.23698</v>
      </c>
    </row>
    <row r="3880" spans="1:2" x14ac:dyDescent="0.25">
      <c r="A3880" s="442">
        <v>38831</v>
      </c>
      <c r="B3880" s="443">
        <v>1.2337499999999999</v>
      </c>
    </row>
    <row r="3881" spans="1:2" x14ac:dyDescent="0.25">
      <c r="A3881" s="442">
        <v>38830</v>
      </c>
      <c r="B3881" s="443">
        <v>1.2335199999999999</v>
      </c>
    </row>
    <row r="3882" spans="1:2" x14ac:dyDescent="0.25">
      <c r="A3882" s="442">
        <v>38829</v>
      </c>
      <c r="B3882" s="443">
        <v>1.2317499999999999</v>
      </c>
    </row>
    <row r="3883" spans="1:2" x14ac:dyDescent="0.25">
      <c r="A3883" s="442">
        <v>38828</v>
      </c>
      <c r="B3883" s="443">
        <v>1.2343500000000001</v>
      </c>
    </row>
    <row r="3884" spans="1:2" x14ac:dyDescent="0.25">
      <c r="A3884" s="442">
        <v>38827</v>
      </c>
      <c r="B3884" s="443">
        <v>1.2350399999999999</v>
      </c>
    </row>
    <row r="3885" spans="1:2" x14ac:dyDescent="0.25">
      <c r="A3885" s="442">
        <v>38826</v>
      </c>
      <c r="B3885" s="443">
        <v>1.22661</v>
      </c>
    </row>
    <row r="3886" spans="1:2" x14ac:dyDescent="0.25">
      <c r="A3886" s="442">
        <v>38825</v>
      </c>
      <c r="B3886" s="443">
        <v>1.2196800000000001</v>
      </c>
    </row>
    <row r="3887" spans="1:2" x14ac:dyDescent="0.25">
      <c r="A3887" s="442">
        <v>38824</v>
      </c>
      <c r="B3887" s="443">
        <v>1.2106600000000001</v>
      </c>
    </row>
    <row r="3888" spans="1:2" x14ac:dyDescent="0.25">
      <c r="A3888" s="442">
        <v>38823</v>
      </c>
      <c r="B3888" s="443">
        <v>1.2104999999999999</v>
      </c>
    </row>
    <row r="3889" spans="1:2" x14ac:dyDescent="0.25">
      <c r="A3889" s="442">
        <v>38822</v>
      </c>
      <c r="B3889" s="443">
        <v>1.21088</v>
      </c>
    </row>
    <row r="3890" spans="1:2" x14ac:dyDescent="0.25">
      <c r="A3890" s="442">
        <v>38821</v>
      </c>
      <c r="B3890" s="443">
        <v>1.2104200000000001</v>
      </c>
    </row>
    <row r="3891" spans="1:2" x14ac:dyDescent="0.25">
      <c r="A3891" s="442">
        <v>38820</v>
      </c>
      <c r="B3891" s="443">
        <v>1.2136499999999999</v>
      </c>
    </row>
    <row r="3892" spans="1:2" x14ac:dyDescent="0.25">
      <c r="A3892" s="442">
        <v>38819</v>
      </c>
      <c r="B3892" s="443">
        <v>1.2118</v>
      </c>
    </row>
    <row r="3893" spans="1:2" x14ac:dyDescent="0.25">
      <c r="A3893" s="442">
        <v>38818</v>
      </c>
      <c r="B3893" s="443">
        <v>1.21055</v>
      </c>
    </row>
    <row r="3894" spans="1:2" x14ac:dyDescent="0.25">
      <c r="A3894" s="442">
        <v>38817</v>
      </c>
      <c r="B3894" s="443">
        <v>1.2088000000000001</v>
      </c>
    </row>
    <row r="3895" spans="1:2" x14ac:dyDescent="0.25">
      <c r="A3895" s="442">
        <v>38816</v>
      </c>
      <c r="B3895" s="443">
        <v>1.2087399999999999</v>
      </c>
    </row>
    <row r="3896" spans="1:2" x14ac:dyDescent="0.25">
      <c r="A3896" s="442">
        <v>38815</v>
      </c>
      <c r="B3896" s="443">
        <v>1.2175800000000001</v>
      </c>
    </row>
    <row r="3897" spans="1:2" x14ac:dyDescent="0.25">
      <c r="A3897" s="442">
        <v>38814</v>
      </c>
      <c r="B3897" s="443">
        <v>1.2270799999999999</v>
      </c>
    </row>
    <row r="3898" spans="1:2" x14ac:dyDescent="0.25">
      <c r="A3898" s="442">
        <v>38813</v>
      </c>
      <c r="B3898" s="443">
        <v>1.2268699999999999</v>
      </c>
    </row>
    <row r="3899" spans="1:2" x14ac:dyDescent="0.25">
      <c r="A3899" s="442">
        <v>38812</v>
      </c>
      <c r="B3899" s="443">
        <v>1.2181200000000001</v>
      </c>
    </row>
    <row r="3900" spans="1:2" x14ac:dyDescent="0.25">
      <c r="A3900" s="442">
        <v>38811</v>
      </c>
      <c r="B3900" s="443">
        <v>1.2087699999999999</v>
      </c>
    </row>
    <row r="3901" spans="1:2" x14ac:dyDescent="0.25">
      <c r="A3901" s="442">
        <v>38810</v>
      </c>
      <c r="B3901" s="443">
        <v>1.2112700000000001</v>
      </c>
    </row>
    <row r="3902" spans="1:2" x14ac:dyDescent="0.25">
      <c r="A3902" s="442">
        <v>38809</v>
      </c>
      <c r="B3902" s="443">
        <v>1.21132</v>
      </c>
    </row>
    <row r="3903" spans="1:2" x14ac:dyDescent="0.25">
      <c r="A3903" s="442">
        <v>38808</v>
      </c>
      <c r="B3903" s="443">
        <v>1.2135199999999999</v>
      </c>
    </row>
    <row r="3904" spans="1:2" x14ac:dyDescent="0.25">
      <c r="A3904" s="442">
        <v>38807</v>
      </c>
      <c r="B3904" s="443">
        <v>1.2074800000000001</v>
      </c>
    </row>
    <row r="3905" spans="1:2" x14ac:dyDescent="0.25">
      <c r="A3905" s="442">
        <v>38806</v>
      </c>
      <c r="B3905" s="443">
        <v>1.2008700000000001</v>
      </c>
    </row>
    <row r="3906" spans="1:2" x14ac:dyDescent="0.25">
      <c r="A3906" s="442">
        <v>38805</v>
      </c>
      <c r="B3906" s="443">
        <v>1.2038899999999999</v>
      </c>
    </row>
    <row r="3907" spans="1:2" x14ac:dyDescent="0.25">
      <c r="A3907" s="442">
        <v>38804</v>
      </c>
      <c r="B3907" s="443">
        <v>1.2030099999999999</v>
      </c>
    </row>
    <row r="3908" spans="1:2" x14ac:dyDescent="0.25">
      <c r="A3908" s="442">
        <v>38803</v>
      </c>
      <c r="B3908" s="443">
        <v>1.2031099999999999</v>
      </c>
    </row>
    <row r="3909" spans="1:2" x14ac:dyDescent="0.25">
      <c r="A3909" s="442">
        <v>38802</v>
      </c>
      <c r="B3909" s="443">
        <v>1.2031099999999999</v>
      </c>
    </row>
    <row r="3910" spans="1:2" x14ac:dyDescent="0.25">
      <c r="A3910" s="442">
        <v>38801</v>
      </c>
      <c r="B3910" s="443">
        <v>1.19811</v>
      </c>
    </row>
    <row r="3911" spans="1:2" x14ac:dyDescent="0.25">
      <c r="A3911" s="442">
        <v>38800</v>
      </c>
      <c r="B3911" s="443">
        <v>1.2046399999999999</v>
      </c>
    </row>
    <row r="3912" spans="1:2" x14ac:dyDescent="0.25">
      <c r="A3912" s="442">
        <v>38799</v>
      </c>
      <c r="B3912" s="443">
        <v>1.20878</v>
      </c>
    </row>
    <row r="3913" spans="1:2" x14ac:dyDescent="0.25">
      <c r="A3913" s="442">
        <v>38798</v>
      </c>
      <c r="B3913" s="443">
        <v>1.21326</v>
      </c>
    </row>
    <row r="3914" spans="1:2" x14ac:dyDescent="0.25">
      <c r="A3914" s="442">
        <v>38797</v>
      </c>
      <c r="B3914" s="443">
        <v>1.2173499999999999</v>
      </c>
    </row>
    <row r="3915" spans="1:2" x14ac:dyDescent="0.25">
      <c r="A3915" s="442">
        <v>38796</v>
      </c>
      <c r="B3915" s="443">
        <v>1.2183999999999999</v>
      </c>
    </row>
    <row r="3916" spans="1:2" x14ac:dyDescent="0.25">
      <c r="A3916" s="442">
        <v>38795</v>
      </c>
      <c r="B3916" s="443">
        <v>1.2184299999999999</v>
      </c>
    </row>
    <row r="3917" spans="1:2" x14ac:dyDescent="0.25">
      <c r="A3917" s="442">
        <v>38794</v>
      </c>
      <c r="B3917" s="443">
        <v>1.21753</v>
      </c>
    </row>
    <row r="3918" spans="1:2" x14ac:dyDescent="0.25">
      <c r="A3918" s="442">
        <v>38793</v>
      </c>
      <c r="B3918" s="443">
        <v>1.2088000000000001</v>
      </c>
    </row>
    <row r="3919" spans="1:2" x14ac:dyDescent="0.25">
      <c r="A3919" s="442">
        <v>38792</v>
      </c>
      <c r="B3919" s="443">
        <v>1.2028000000000001</v>
      </c>
    </row>
    <row r="3920" spans="1:2" x14ac:dyDescent="0.25">
      <c r="A3920" s="442">
        <v>38791</v>
      </c>
      <c r="B3920" s="443">
        <v>1.1974400000000001</v>
      </c>
    </row>
    <row r="3921" spans="1:2" x14ac:dyDescent="0.25">
      <c r="A3921" s="442">
        <v>38790</v>
      </c>
      <c r="B3921" s="443">
        <v>1.1931799999999999</v>
      </c>
    </row>
    <row r="3922" spans="1:2" x14ac:dyDescent="0.25">
      <c r="A3922" s="442">
        <v>38789</v>
      </c>
      <c r="B3922" s="443">
        <v>1.1902299999999999</v>
      </c>
    </row>
    <row r="3923" spans="1:2" x14ac:dyDescent="0.25">
      <c r="A3923" s="442">
        <v>38788</v>
      </c>
      <c r="B3923" s="443">
        <v>1.1902699999999999</v>
      </c>
    </row>
    <row r="3924" spans="1:2" x14ac:dyDescent="0.25">
      <c r="A3924" s="442">
        <v>38787</v>
      </c>
      <c r="B3924" s="443">
        <v>1.19041</v>
      </c>
    </row>
    <row r="3925" spans="1:2" x14ac:dyDescent="0.25">
      <c r="A3925" s="442">
        <v>38786</v>
      </c>
      <c r="B3925" s="443">
        <v>1.1925600000000001</v>
      </c>
    </row>
    <row r="3926" spans="1:2" x14ac:dyDescent="0.25">
      <c r="A3926" s="442">
        <v>38785</v>
      </c>
      <c r="B3926" s="443">
        <v>1.1904399999999999</v>
      </c>
    </row>
    <row r="3927" spans="1:2" x14ac:dyDescent="0.25">
      <c r="A3927" s="442">
        <v>38784</v>
      </c>
      <c r="B3927" s="443">
        <v>1.19495</v>
      </c>
    </row>
    <row r="3928" spans="1:2" x14ac:dyDescent="0.25">
      <c r="A3928" s="442">
        <v>38783</v>
      </c>
      <c r="B3928" s="443">
        <v>1.20448</v>
      </c>
    </row>
    <row r="3929" spans="1:2" x14ac:dyDescent="0.25">
      <c r="A3929" s="442">
        <v>38782</v>
      </c>
      <c r="B3929" s="443">
        <v>1.2043600000000001</v>
      </c>
    </row>
    <row r="3930" spans="1:2" x14ac:dyDescent="0.25">
      <c r="A3930" s="442">
        <v>38781</v>
      </c>
      <c r="B3930" s="443">
        <v>1.2043200000000001</v>
      </c>
    </row>
    <row r="3931" spans="1:2" x14ac:dyDescent="0.25">
      <c r="A3931" s="442">
        <v>38780</v>
      </c>
      <c r="B3931" s="443">
        <v>1.2024699999999999</v>
      </c>
    </row>
    <row r="3932" spans="1:2" x14ac:dyDescent="0.25">
      <c r="A3932" s="442">
        <v>38779</v>
      </c>
      <c r="B3932" s="443">
        <v>1.19432</v>
      </c>
    </row>
    <row r="3933" spans="1:2" x14ac:dyDescent="0.25">
      <c r="A3933" s="442">
        <v>38778</v>
      </c>
      <c r="B3933" s="443">
        <v>1.1933100000000001</v>
      </c>
    </row>
    <row r="3934" spans="1:2" x14ac:dyDescent="0.25">
      <c r="A3934" s="442">
        <v>38777</v>
      </c>
      <c r="B3934" s="443">
        <v>1.1873</v>
      </c>
    </row>
    <row r="3935" spans="1:2" x14ac:dyDescent="0.25">
      <c r="A3935" s="442">
        <v>38776</v>
      </c>
      <c r="B3935" s="443">
        <v>1.1854899999999999</v>
      </c>
    </row>
    <row r="3936" spans="1:2" x14ac:dyDescent="0.25">
      <c r="A3936" s="442">
        <v>38775</v>
      </c>
      <c r="B3936" s="443">
        <v>1.18723</v>
      </c>
    </row>
    <row r="3937" spans="1:2" x14ac:dyDescent="0.25">
      <c r="A3937" s="442">
        <v>38774</v>
      </c>
      <c r="B3937" s="443">
        <v>1.1871799999999999</v>
      </c>
    </row>
    <row r="3938" spans="1:2" x14ac:dyDescent="0.25">
      <c r="A3938" s="442">
        <v>38773</v>
      </c>
      <c r="B3938" s="443">
        <v>1.19052</v>
      </c>
    </row>
    <row r="3939" spans="1:2" x14ac:dyDescent="0.25">
      <c r="A3939" s="442">
        <v>38772</v>
      </c>
      <c r="B3939" s="443">
        <v>1.19197</v>
      </c>
    </row>
    <row r="3940" spans="1:2" x14ac:dyDescent="0.25">
      <c r="A3940" s="442">
        <v>38771</v>
      </c>
      <c r="B3940" s="443">
        <v>1.1904600000000001</v>
      </c>
    </row>
    <row r="3941" spans="1:2" x14ac:dyDescent="0.25">
      <c r="A3941" s="442">
        <v>38770</v>
      </c>
      <c r="B3941" s="443">
        <v>1.1919299999999999</v>
      </c>
    </row>
    <row r="3942" spans="1:2" x14ac:dyDescent="0.25">
      <c r="A3942" s="442">
        <v>38769</v>
      </c>
      <c r="B3942" s="443">
        <v>1.1944699999999999</v>
      </c>
    </row>
    <row r="3943" spans="1:2" x14ac:dyDescent="0.25">
      <c r="A3943" s="442">
        <v>38768</v>
      </c>
      <c r="B3943" s="443">
        <v>1.19248</v>
      </c>
    </row>
    <row r="3944" spans="1:2" x14ac:dyDescent="0.25">
      <c r="A3944" s="442">
        <v>38767</v>
      </c>
      <c r="B3944" s="443">
        <v>1.1927399999999999</v>
      </c>
    </row>
    <row r="3945" spans="1:2" x14ac:dyDescent="0.25">
      <c r="A3945" s="442">
        <v>38766</v>
      </c>
      <c r="B3945" s="443">
        <v>1.1892199999999999</v>
      </c>
    </row>
    <row r="3946" spans="1:2" x14ac:dyDescent="0.25">
      <c r="A3946" s="442">
        <v>38765</v>
      </c>
      <c r="B3946" s="443">
        <v>1.1878899999999999</v>
      </c>
    </row>
    <row r="3947" spans="1:2" x14ac:dyDescent="0.25">
      <c r="A3947" s="442">
        <v>38764</v>
      </c>
      <c r="B3947" s="443">
        <v>1.19106</v>
      </c>
    </row>
    <row r="3948" spans="1:2" x14ac:dyDescent="0.25">
      <c r="A3948" s="442">
        <v>38763</v>
      </c>
      <c r="B3948" s="443">
        <v>1.19011</v>
      </c>
    </row>
    <row r="3949" spans="1:2" x14ac:dyDescent="0.25">
      <c r="A3949" s="442">
        <v>38762</v>
      </c>
      <c r="B3949" s="443">
        <v>1.1896100000000001</v>
      </c>
    </row>
    <row r="3950" spans="1:2" x14ac:dyDescent="0.25">
      <c r="A3950" s="442">
        <v>38761</v>
      </c>
      <c r="B3950" s="443">
        <v>1.1900999999999999</v>
      </c>
    </row>
    <row r="3951" spans="1:2" x14ac:dyDescent="0.25">
      <c r="A3951" s="442">
        <v>38760</v>
      </c>
      <c r="B3951" s="443">
        <v>1.19008</v>
      </c>
    </row>
    <row r="3952" spans="1:2" x14ac:dyDescent="0.25">
      <c r="A3952" s="442">
        <v>38759</v>
      </c>
      <c r="B3952" s="443">
        <v>1.1970000000000001</v>
      </c>
    </row>
    <row r="3953" spans="1:2" x14ac:dyDescent="0.25">
      <c r="A3953" s="442">
        <v>38758</v>
      </c>
      <c r="B3953" s="443">
        <v>1.1969399999999999</v>
      </c>
    </row>
    <row r="3954" spans="1:2" x14ac:dyDescent="0.25">
      <c r="A3954" s="442">
        <v>38757</v>
      </c>
      <c r="B3954" s="443">
        <v>1.1966399999999999</v>
      </c>
    </row>
    <row r="3955" spans="1:2" x14ac:dyDescent="0.25">
      <c r="A3955" s="442">
        <v>38756</v>
      </c>
      <c r="B3955" s="443">
        <v>1.1973199999999999</v>
      </c>
    </row>
    <row r="3956" spans="1:2" x14ac:dyDescent="0.25">
      <c r="A3956" s="442">
        <v>38755</v>
      </c>
      <c r="B3956" s="443">
        <v>1.2000200000000001</v>
      </c>
    </row>
    <row r="3957" spans="1:2" x14ac:dyDescent="0.25">
      <c r="A3957" s="442">
        <v>38754</v>
      </c>
      <c r="B3957" s="443">
        <v>1.20194</v>
      </c>
    </row>
    <row r="3958" spans="1:2" x14ac:dyDescent="0.25">
      <c r="A3958" s="442">
        <v>38753</v>
      </c>
      <c r="B3958" s="443">
        <v>1.2025600000000001</v>
      </c>
    </row>
    <row r="3959" spans="1:2" x14ac:dyDescent="0.25">
      <c r="A3959" s="442">
        <v>38752</v>
      </c>
      <c r="B3959" s="443">
        <v>1.20645</v>
      </c>
    </row>
    <row r="3960" spans="1:2" x14ac:dyDescent="0.25">
      <c r="A3960" s="442">
        <v>38751</v>
      </c>
      <c r="B3960" s="443">
        <v>1.20686</v>
      </c>
    </row>
    <row r="3961" spans="1:2" x14ac:dyDescent="0.25">
      <c r="A3961" s="442">
        <v>38750</v>
      </c>
      <c r="B3961" s="443">
        <v>1.21252</v>
      </c>
    </row>
    <row r="3962" spans="1:2" x14ac:dyDescent="0.25">
      <c r="A3962" s="442">
        <v>38749</v>
      </c>
      <c r="B3962" s="443">
        <v>1.2110099999999999</v>
      </c>
    </row>
    <row r="3963" spans="1:2" x14ac:dyDescent="0.25">
      <c r="A3963" s="442">
        <v>38748</v>
      </c>
      <c r="B3963" s="443">
        <v>1.2093400000000001</v>
      </c>
    </row>
    <row r="3964" spans="1:2" x14ac:dyDescent="0.25">
      <c r="A3964" s="442">
        <v>38747</v>
      </c>
      <c r="B3964" s="443">
        <v>1.20939</v>
      </c>
    </row>
    <row r="3965" spans="1:2" x14ac:dyDescent="0.25">
      <c r="A3965" s="442">
        <v>38746</v>
      </c>
      <c r="B3965" s="443">
        <v>1.20936</v>
      </c>
    </row>
    <row r="3966" spans="1:2" x14ac:dyDescent="0.25">
      <c r="A3966" s="442">
        <v>38745</v>
      </c>
      <c r="B3966" s="443">
        <v>1.2195499999999999</v>
      </c>
    </row>
    <row r="3967" spans="1:2" x14ac:dyDescent="0.25">
      <c r="A3967" s="442">
        <v>38744</v>
      </c>
      <c r="B3967" s="443">
        <v>1.2249000000000001</v>
      </c>
    </row>
    <row r="3968" spans="1:2" x14ac:dyDescent="0.25">
      <c r="A3968" s="442">
        <v>38743</v>
      </c>
      <c r="B3968" s="443">
        <v>1.2275700000000001</v>
      </c>
    </row>
    <row r="3969" spans="1:2" x14ac:dyDescent="0.25">
      <c r="A3969" s="442">
        <v>38742</v>
      </c>
      <c r="B3969" s="443">
        <v>1.2286900000000001</v>
      </c>
    </row>
    <row r="3970" spans="1:2" x14ac:dyDescent="0.25">
      <c r="A3970" s="442">
        <v>38741</v>
      </c>
      <c r="B3970" s="443">
        <v>1.2236800000000001</v>
      </c>
    </row>
    <row r="3971" spans="1:2" x14ac:dyDescent="0.25">
      <c r="A3971" s="442">
        <v>38740</v>
      </c>
      <c r="B3971" s="443">
        <v>1.2129300000000001</v>
      </c>
    </row>
    <row r="3972" spans="1:2" x14ac:dyDescent="0.25">
      <c r="A3972" s="442">
        <v>38739</v>
      </c>
      <c r="B3972" s="443">
        <v>1.2129399999999999</v>
      </c>
    </row>
    <row r="3973" spans="1:2" x14ac:dyDescent="0.25">
      <c r="A3973" s="442">
        <v>38738</v>
      </c>
      <c r="B3973" s="443">
        <v>1.2087000000000001</v>
      </c>
    </row>
    <row r="3974" spans="1:2" x14ac:dyDescent="0.25">
      <c r="A3974" s="442">
        <v>38737</v>
      </c>
      <c r="B3974" s="443">
        <v>1.20939</v>
      </c>
    </row>
    <row r="3975" spans="1:2" x14ac:dyDescent="0.25">
      <c r="A3975" s="442">
        <v>38736</v>
      </c>
      <c r="B3975" s="443">
        <v>1.2105699999999999</v>
      </c>
    </row>
    <row r="3976" spans="1:2" x14ac:dyDescent="0.25">
      <c r="A3976" s="442">
        <v>38735</v>
      </c>
      <c r="B3976" s="443">
        <v>1.2099299999999999</v>
      </c>
    </row>
    <row r="3977" spans="1:2" x14ac:dyDescent="0.25">
      <c r="A3977" s="442">
        <v>38734</v>
      </c>
      <c r="B3977" s="443">
        <v>1.21288</v>
      </c>
    </row>
    <row r="3978" spans="1:2" x14ac:dyDescent="0.25">
      <c r="A3978" s="442">
        <v>38733</v>
      </c>
      <c r="B3978" s="443">
        <v>1.2137899999999999</v>
      </c>
    </row>
    <row r="3979" spans="1:2" x14ac:dyDescent="0.25">
      <c r="A3979" s="442">
        <v>38732</v>
      </c>
      <c r="B3979" s="443">
        <v>1.2137500000000001</v>
      </c>
    </row>
    <row r="3980" spans="1:2" x14ac:dyDescent="0.25">
      <c r="A3980" s="442">
        <v>38731</v>
      </c>
      <c r="B3980" s="443">
        <v>1.2060299999999999</v>
      </c>
    </row>
    <row r="3981" spans="1:2" x14ac:dyDescent="0.25">
      <c r="A3981" s="442">
        <v>38730</v>
      </c>
      <c r="B3981" s="443">
        <v>1.2111700000000001</v>
      </c>
    </row>
    <row r="3982" spans="1:2" x14ac:dyDescent="0.25">
      <c r="A3982" s="442">
        <v>38729</v>
      </c>
      <c r="B3982" s="443">
        <v>1.20807</v>
      </c>
    </row>
    <row r="3983" spans="1:2" x14ac:dyDescent="0.25">
      <c r="A3983" s="442">
        <v>38728</v>
      </c>
      <c r="B3983" s="443">
        <v>1.2072700000000001</v>
      </c>
    </row>
    <row r="3984" spans="1:2" x14ac:dyDescent="0.25">
      <c r="A3984" s="442">
        <v>38727</v>
      </c>
      <c r="B3984" s="443">
        <v>1.2109399999999999</v>
      </c>
    </row>
    <row r="3985" spans="1:2" x14ac:dyDescent="0.25">
      <c r="A3985" s="442">
        <v>38726</v>
      </c>
      <c r="B3985" s="443">
        <v>1.2146600000000001</v>
      </c>
    </row>
    <row r="3986" spans="1:2" x14ac:dyDescent="0.25">
      <c r="A3986" s="442">
        <v>38725</v>
      </c>
      <c r="B3986" s="443">
        <v>1.2147399999999999</v>
      </c>
    </row>
    <row r="3987" spans="1:2" x14ac:dyDescent="0.25">
      <c r="A3987" s="442">
        <v>38724</v>
      </c>
      <c r="B3987" s="443">
        <v>1.21102</v>
      </c>
    </row>
    <row r="3988" spans="1:2" x14ac:dyDescent="0.25">
      <c r="A3988" s="442">
        <v>38723</v>
      </c>
      <c r="B3988" s="443">
        <v>1.21004</v>
      </c>
    </row>
    <row r="3989" spans="1:2" x14ac:dyDescent="0.25">
      <c r="A3989" s="442">
        <v>38722</v>
      </c>
      <c r="B3989" s="443">
        <v>1.18798</v>
      </c>
    </row>
    <row r="3990" spans="1:2" x14ac:dyDescent="0.25">
      <c r="A3990" s="442">
        <v>38721</v>
      </c>
      <c r="B3990" s="443">
        <v>1.1832499999999999</v>
      </c>
    </row>
    <row r="3991" spans="1:2" x14ac:dyDescent="0.25">
      <c r="A3991" s="442">
        <v>38720</v>
      </c>
      <c r="B3991" s="443">
        <v>1.18428</v>
      </c>
    </row>
    <row r="3992" spans="1:2" x14ac:dyDescent="0.25">
      <c r="A3992" s="442">
        <v>38719</v>
      </c>
      <c r="B3992" s="443">
        <v>1.1841699999999999</v>
      </c>
    </row>
    <row r="3993" spans="1:2" x14ac:dyDescent="0.25">
      <c r="A3993" s="442">
        <v>38718</v>
      </c>
      <c r="B3993" s="443">
        <v>1.1839599999999999</v>
      </c>
    </row>
    <row r="3994" spans="1:2" x14ac:dyDescent="0.25">
      <c r="A3994" s="442">
        <v>38717</v>
      </c>
      <c r="B3994" s="443">
        <v>1.1842600000000001</v>
      </c>
    </row>
    <row r="3995" spans="1:2" x14ac:dyDescent="0.25">
      <c r="A3995" s="442">
        <v>38716</v>
      </c>
      <c r="B3995" s="443">
        <v>1.1871400000000001</v>
      </c>
    </row>
    <row r="3996" spans="1:2" x14ac:dyDescent="0.25">
      <c r="A3996" s="442">
        <v>38715</v>
      </c>
      <c r="B3996" s="443">
        <v>1.18489</v>
      </c>
    </row>
    <row r="3997" spans="1:2" x14ac:dyDescent="0.25">
      <c r="A3997" s="442">
        <v>38714</v>
      </c>
      <c r="B3997" s="443">
        <v>1.1853100000000001</v>
      </c>
    </row>
    <row r="3998" spans="1:2" x14ac:dyDescent="0.25">
      <c r="A3998" s="442">
        <v>38713</v>
      </c>
      <c r="B3998" s="443">
        <v>1.1862999999999999</v>
      </c>
    </row>
    <row r="3999" spans="1:2" x14ac:dyDescent="0.25">
      <c r="A3999" s="442">
        <v>38712</v>
      </c>
      <c r="B3999" s="443">
        <v>1.18635</v>
      </c>
    </row>
    <row r="4000" spans="1:2" x14ac:dyDescent="0.25">
      <c r="A4000" s="442">
        <v>38711</v>
      </c>
      <c r="B4000" s="443">
        <v>1.1867799999999999</v>
      </c>
    </row>
    <row r="4001" spans="1:2" x14ac:dyDescent="0.25">
      <c r="A4001" s="442">
        <v>38710</v>
      </c>
      <c r="B4001" s="443">
        <v>1.18377</v>
      </c>
    </row>
    <row r="4002" spans="1:2" x14ac:dyDescent="0.25">
      <c r="A4002" s="442">
        <v>38709</v>
      </c>
      <c r="B4002" s="443">
        <v>1.18615</v>
      </c>
    </row>
    <row r="4003" spans="1:2" x14ac:dyDescent="0.25">
      <c r="A4003" s="442">
        <v>38708</v>
      </c>
      <c r="B4003" s="443">
        <v>1.1965399999999999</v>
      </c>
    </row>
    <row r="4004" spans="1:2" x14ac:dyDescent="0.25">
      <c r="A4004" s="442">
        <v>38707</v>
      </c>
      <c r="B4004" s="443">
        <v>1.2010000000000001</v>
      </c>
    </row>
    <row r="4005" spans="1:2" x14ac:dyDescent="0.25">
      <c r="A4005" s="442">
        <v>38706</v>
      </c>
      <c r="B4005" s="443">
        <v>1.2007000000000001</v>
      </c>
    </row>
    <row r="4006" spans="1:2" x14ac:dyDescent="0.25">
      <c r="A4006" s="442">
        <v>38705</v>
      </c>
      <c r="B4006" s="443">
        <v>1.20078</v>
      </c>
    </row>
    <row r="4007" spans="1:2" x14ac:dyDescent="0.25">
      <c r="A4007" s="442">
        <v>38704</v>
      </c>
      <c r="B4007" s="443">
        <v>1.1978</v>
      </c>
    </row>
    <row r="4008" spans="1:2" x14ac:dyDescent="0.25">
      <c r="A4008" s="442">
        <v>38703</v>
      </c>
      <c r="B4008" s="443">
        <v>1.1992799999999999</v>
      </c>
    </row>
    <row r="4009" spans="1:2" x14ac:dyDescent="0.25">
      <c r="A4009" s="442">
        <v>38702</v>
      </c>
      <c r="B4009" s="443">
        <v>1.19991</v>
      </c>
    </row>
    <row r="4010" spans="1:2" x14ac:dyDescent="0.25">
      <c r="A4010" s="442">
        <v>38701</v>
      </c>
      <c r="B4010" s="443">
        <v>1.19431</v>
      </c>
    </row>
    <row r="4011" spans="1:2" x14ac:dyDescent="0.25">
      <c r="A4011" s="442">
        <v>38700</v>
      </c>
      <c r="B4011" s="443">
        <v>1.1861200000000001</v>
      </c>
    </row>
    <row r="4012" spans="1:2" x14ac:dyDescent="0.25">
      <c r="A4012" s="442">
        <v>38699</v>
      </c>
      <c r="B4012" s="443">
        <v>1.1807099999999999</v>
      </c>
    </row>
    <row r="4013" spans="1:2" x14ac:dyDescent="0.25">
      <c r="A4013" s="442">
        <v>38698</v>
      </c>
      <c r="B4013" s="443">
        <v>1.18079</v>
      </c>
    </row>
    <row r="4014" spans="1:2" x14ac:dyDescent="0.25">
      <c r="A4014" s="442">
        <v>38697</v>
      </c>
      <c r="B4014" s="443">
        <v>1.18062</v>
      </c>
    </row>
    <row r="4015" spans="1:2" x14ac:dyDescent="0.25">
      <c r="A4015" s="442">
        <v>38696</v>
      </c>
      <c r="B4015" s="443">
        <v>1.1752199999999999</v>
      </c>
    </row>
    <row r="4016" spans="1:2" x14ac:dyDescent="0.25">
      <c r="A4016" s="442">
        <v>38695</v>
      </c>
      <c r="B4016" s="443">
        <v>1.1753800000000001</v>
      </c>
    </row>
    <row r="4017" spans="1:2" x14ac:dyDescent="0.25">
      <c r="A4017" s="442">
        <v>38694</v>
      </c>
      <c r="B4017" s="443">
        <v>1.1784300000000001</v>
      </c>
    </row>
    <row r="4018" spans="1:2" x14ac:dyDescent="0.25">
      <c r="A4018" s="442">
        <v>38693</v>
      </c>
      <c r="B4018" s="443">
        <v>1.1722600000000001</v>
      </c>
    </row>
    <row r="4019" spans="1:2" x14ac:dyDescent="0.25">
      <c r="A4019" s="442">
        <v>38692</v>
      </c>
      <c r="B4019" s="443">
        <v>1.17126</v>
      </c>
    </row>
    <row r="4020" spans="1:2" x14ac:dyDescent="0.25">
      <c r="A4020" s="442">
        <v>38691</v>
      </c>
      <c r="B4020" s="443">
        <v>1.17127</v>
      </c>
    </row>
    <row r="4021" spans="1:2" x14ac:dyDescent="0.25">
      <c r="A4021" s="442">
        <v>38690</v>
      </c>
      <c r="B4021" s="443">
        <v>1.17188</v>
      </c>
    </row>
    <row r="4022" spans="1:2" x14ac:dyDescent="0.25">
      <c r="A4022" s="442">
        <v>38689</v>
      </c>
      <c r="B4022" s="443">
        <v>1.1767300000000001</v>
      </c>
    </row>
    <row r="4023" spans="1:2" x14ac:dyDescent="0.25">
      <c r="A4023" s="442">
        <v>38688</v>
      </c>
      <c r="B4023" s="443">
        <v>1.17801</v>
      </c>
    </row>
    <row r="4024" spans="1:2" x14ac:dyDescent="0.25">
      <c r="A4024" s="442">
        <v>38687</v>
      </c>
      <c r="B4024" s="443">
        <v>1.1818</v>
      </c>
    </row>
    <row r="4025" spans="1:2" x14ac:dyDescent="0.25">
      <c r="A4025" s="442">
        <v>38686</v>
      </c>
      <c r="B4025" s="443">
        <v>1.1718599999999999</v>
      </c>
    </row>
    <row r="4026" spans="1:2" x14ac:dyDescent="0.25">
      <c r="A4026" s="442">
        <v>38685</v>
      </c>
      <c r="B4026" s="443">
        <v>1.1718200000000001</v>
      </c>
    </row>
    <row r="4027" spans="1:2" x14ac:dyDescent="0.25">
      <c r="A4027" s="442">
        <v>38684</v>
      </c>
      <c r="B4027" s="443">
        <v>1.1719200000000001</v>
      </c>
    </row>
    <row r="4028" spans="1:2" x14ac:dyDescent="0.25">
      <c r="A4028" s="442">
        <v>38683</v>
      </c>
      <c r="B4028" s="443">
        <v>1.17614</v>
      </c>
    </row>
    <row r="4029" spans="1:2" x14ac:dyDescent="0.25">
      <c r="A4029" s="442">
        <v>38682</v>
      </c>
      <c r="B4029" s="443">
        <v>1.1724000000000001</v>
      </c>
    </row>
    <row r="4030" spans="1:2" x14ac:dyDescent="0.25">
      <c r="A4030" s="442">
        <v>38681</v>
      </c>
      <c r="B4030" s="443">
        <v>1.1786000000000001</v>
      </c>
    </row>
    <row r="4031" spans="1:2" x14ac:dyDescent="0.25">
      <c r="A4031" s="442">
        <v>38680</v>
      </c>
      <c r="B4031" s="443">
        <v>1.1817</v>
      </c>
    </row>
    <row r="4032" spans="1:2" x14ac:dyDescent="0.25">
      <c r="A4032" s="442">
        <v>38679</v>
      </c>
      <c r="B4032" s="443">
        <v>1.1811</v>
      </c>
    </row>
    <row r="4033" spans="1:2" x14ac:dyDescent="0.25">
      <c r="A4033" s="442">
        <v>38678</v>
      </c>
      <c r="B4033" s="443">
        <v>1.1724000000000001</v>
      </c>
    </row>
    <row r="4034" spans="1:2" x14ac:dyDescent="0.25">
      <c r="A4034" s="442">
        <v>38677</v>
      </c>
      <c r="B4034" s="443">
        <v>1.1775</v>
      </c>
    </row>
    <row r="4035" spans="1:2" x14ac:dyDescent="0.25">
      <c r="A4035" s="442">
        <v>38676</v>
      </c>
      <c r="B4035" s="443">
        <v>1.1773</v>
      </c>
    </row>
    <row r="4036" spans="1:2" x14ac:dyDescent="0.25">
      <c r="A4036" s="442">
        <v>38675</v>
      </c>
      <c r="B4036" s="443">
        <v>1.1767000000000001</v>
      </c>
    </row>
    <row r="4037" spans="1:2" x14ac:dyDescent="0.25">
      <c r="A4037" s="442">
        <v>38674</v>
      </c>
      <c r="B4037" s="443">
        <v>1.1755</v>
      </c>
    </row>
    <row r="4038" spans="1:2" x14ac:dyDescent="0.25">
      <c r="A4038" s="442">
        <v>38673</v>
      </c>
      <c r="B4038" s="443">
        <v>1.1672</v>
      </c>
    </row>
    <row r="4039" spans="1:2" x14ac:dyDescent="0.25">
      <c r="A4039" s="442">
        <v>38672</v>
      </c>
      <c r="B4039" s="443">
        <v>1.1724000000000001</v>
      </c>
    </row>
    <row r="4040" spans="1:2" x14ac:dyDescent="0.25">
      <c r="A4040" s="442">
        <v>38671</v>
      </c>
      <c r="B4040" s="443">
        <v>1.1693</v>
      </c>
    </row>
    <row r="4041" spans="1:2" x14ac:dyDescent="0.25">
      <c r="A4041" s="442">
        <v>38670</v>
      </c>
      <c r="B4041" s="443">
        <v>1.1715</v>
      </c>
    </row>
    <row r="4042" spans="1:2" x14ac:dyDescent="0.25">
      <c r="A4042" s="442">
        <v>38669</v>
      </c>
      <c r="B4042" s="443">
        <v>1.1735</v>
      </c>
    </row>
    <row r="4043" spans="1:2" x14ac:dyDescent="0.25">
      <c r="A4043" s="442">
        <v>38668</v>
      </c>
      <c r="B4043" s="443">
        <v>1.1729000000000001</v>
      </c>
    </row>
    <row r="4044" spans="1:2" x14ac:dyDescent="0.25">
      <c r="A4044" s="442">
        <v>38667</v>
      </c>
      <c r="B4044" s="443">
        <v>1.1685000000000001</v>
      </c>
    </row>
    <row r="4045" spans="1:2" x14ac:dyDescent="0.25">
      <c r="A4045" s="442">
        <v>38666</v>
      </c>
      <c r="B4045" s="443">
        <v>1.1768000000000001</v>
      </c>
    </row>
    <row r="4046" spans="1:2" x14ac:dyDescent="0.25">
      <c r="A4046" s="442">
        <v>38665</v>
      </c>
      <c r="B4046" s="443">
        <v>1.1778</v>
      </c>
    </row>
    <row r="4047" spans="1:2" x14ac:dyDescent="0.25">
      <c r="A4047" s="442">
        <v>38664</v>
      </c>
      <c r="B4047" s="443">
        <v>1.1808000000000001</v>
      </c>
    </row>
    <row r="4048" spans="1:2" x14ac:dyDescent="0.25">
      <c r="A4048" s="442">
        <v>38663</v>
      </c>
      <c r="B4048" s="443">
        <v>1.181</v>
      </c>
    </row>
    <row r="4049" spans="1:2" x14ac:dyDescent="0.25">
      <c r="A4049" s="442">
        <v>38662</v>
      </c>
      <c r="B4049" s="443">
        <v>1.181</v>
      </c>
    </row>
    <row r="4050" spans="1:2" x14ac:dyDescent="0.25">
      <c r="A4050" s="442">
        <v>38661</v>
      </c>
      <c r="B4050" s="443">
        <v>1.1821999999999999</v>
      </c>
    </row>
    <row r="4051" spans="1:2" x14ac:dyDescent="0.25">
      <c r="A4051" s="442">
        <v>38660</v>
      </c>
      <c r="B4051" s="443">
        <v>1.1941999999999999</v>
      </c>
    </row>
    <row r="4052" spans="1:2" x14ac:dyDescent="0.25">
      <c r="A4052" s="442">
        <v>38659</v>
      </c>
      <c r="B4052" s="443">
        <v>1.2069000000000001</v>
      </c>
    </row>
    <row r="4053" spans="1:2" x14ac:dyDescent="0.25">
      <c r="A4053" s="442">
        <v>38658</v>
      </c>
      <c r="B4053" s="443">
        <v>1.2012</v>
      </c>
    </row>
    <row r="4054" spans="1:2" x14ac:dyDescent="0.25">
      <c r="A4054" s="442">
        <v>38657</v>
      </c>
      <c r="B4054" s="443">
        <v>1.20634</v>
      </c>
    </row>
    <row r="4055" spans="1:2" x14ac:dyDescent="0.25">
      <c r="A4055" s="442">
        <v>38656</v>
      </c>
      <c r="B4055" s="443">
        <v>1.2059</v>
      </c>
    </row>
    <row r="4056" spans="1:2" x14ac:dyDescent="0.25">
      <c r="A4056" s="442">
        <v>38655</v>
      </c>
      <c r="B4056" s="443">
        <v>1.2061999999999999</v>
      </c>
    </row>
    <row r="4057" spans="1:2" x14ac:dyDescent="0.25">
      <c r="A4057" s="442">
        <v>38654</v>
      </c>
      <c r="B4057" s="443">
        <v>1.2064999999999999</v>
      </c>
    </row>
    <row r="4058" spans="1:2" x14ac:dyDescent="0.25">
      <c r="A4058" s="442">
        <v>38653</v>
      </c>
      <c r="B4058" s="443">
        <v>1.2137</v>
      </c>
    </row>
    <row r="4059" spans="1:2" x14ac:dyDescent="0.25">
      <c r="A4059" s="442">
        <v>38652</v>
      </c>
      <c r="B4059" s="443">
        <v>1.2067000000000001</v>
      </c>
    </row>
    <row r="4060" spans="1:2" x14ac:dyDescent="0.25">
      <c r="A4060" s="442">
        <v>38651</v>
      </c>
      <c r="B4060" s="443">
        <v>1.2094</v>
      </c>
    </row>
    <row r="4061" spans="1:2" x14ac:dyDescent="0.25">
      <c r="A4061" s="442">
        <v>38650</v>
      </c>
      <c r="B4061" s="443">
        <v>1.198</v>
      </c>
    </row>
    <row r="4062" spans="1:2" x14ac:dyDescent="0.25">
      <c r="A4062" s="442">
        <v>38649</v>
      </c>
      <c r="B4062" s="443">
        <v>1.1938</v>
      </c>
    </row>
    <row r="4063" spans="1:2" x14ac:dyDescent="0.25">
      <c r="A4063" s="442">
        <v>38648</v>
      </c>
      <c r="B4063" s="443">
        <v>1.1951000000000001</v>
      </c>
    </row>
    <row r="4064" spans="1:2" x14ac:dyDescent="0.25">
      <c r="A4064" s="442">
        <v>38647</v>
      </c>
      <c r="B4064" s="443">
        <v>1.1948000000000001</v>
      </c>
    </row>
    <row r="4065" spans="1:2" x14ac:dyDescent="0.25">
      <c r="A4065" s="442">
        <v>38646</v>
      </c>
      <c r="B4065" s="443">
        <v>1.2013</v>
      </c>
    </row>
    <row r="4066" spans="1:2" x14ac:dyDescent="0.25">
      <c r="A4066" s="442">
        <v>38645</v>
      </c>
      <c r="B4066" s="443">
        <v>1.2000999999999999</v>
      </c>
    </row>
    <row r="4067" spans="1:2" x14ac:dyDescent="0.25">
      <c r="A4067" s="442">
        <v>38644</v>
      </c>
      <c r="B4067" s="443">
        <v>1.196</v>
      </c>
    </row>
    <row r="4068" spans="1:2" x14ac:dyDescent="0.25">
      <c r="A4068" s="442">
        <v>38643</v>
      </c>
      <c r="B4068" s="443">
        <v>1.2024999999999999</v>
      </c>
    </row>
    <row r="4069" spans="1:2" x14ac:dyDescent="0.25">
      <c r="A4069" s="442">
        <v>38642</v>
      </c>
      <c r="B4069" s="443">
        <v>1.2077</v>
      </c>
    </row>
    <row r="4070" spans="1:2" x14ac:dyDescent="0.25">
      <c r="A4070" s="442">
        <v>38641</v>
      </c>
      <c r="B4070" s="443">
        <v>1.2074</v>
      </c>
    </row>
    <row r="4071" spans="1:2" x14ac:dyDescent="0.25">
      <c r="A4071" s="442">
        <v>38640</v>
      </c>
      <c r="B4071" s="443">
        <v>1.2083999999999999</v>
      </c>
    </row>
    <row r="4072" spans="1:2" x14ac:dyDescent="0.25">
      <c r="A4072" s="442">
        <v>38639</v>
      </c>
      <c r="B4072" s="443">
        <v>1.2033</v>
      </c>
    </row>
    <row r="4073" spans="1:2" x14ac:dyDescent="0.25">
      <c r="A4073" s="442">
        <v>38638</v>
      </c>
      <c r="B4073" s="443">
        <v>1.2023999999999999</v>
      </c>
    </row>
    <row r="4074" spans="1:2" x14ac:dyDescent="0.25">
      <c r="A4074" s="442">
        <v>38637</v>
      </c>
      <c r="B4074" s="443">
        <v>1.1991000000000001</v>
      </c>
    </row>
    <row r="4075" spans="1:2" x14ac:dyDescent="0.25">
      <c r="A4075" s="442">
        <v>38636</v>
      </c>
      <c r="B4075" s="443">
        <v>1.2062999999999999</v>
      </c>
    </row>
    <row r="4076" spans="1:2" x14ac:dyDescent="0.25">
      <c r="A4076" s="442">
        <v>38635</v>
      </c>
      <c r="B4076" s="443">
        <v>1.2111000000000001</v>
      </c>
    </row>
    <row r="4077" spans="1:2" x14ac:dyDescent="0.25">
      <c r="A4077" s="442">
        <v>38634</v>
      </c>
      <c r="B4077" s="443">
        <v>1.2112000000000001</v>
      </c>
    </row>
    <row r="4078" spans="1:2" x14ac:dyDescent="0.25">
      <c r="A4078" s="442">
        <v>38633</v>
      </c>
      <c r="B4078" s="443">
        <v>1.2123999999999999</v>
      </c>
    </row>
    <row r="4079" spans="1:2" x14ac:dyDescent="0.25">
      <c r="A4079" s="442">
        <v>38632</v>
      </c>
      <c r="B4079" s="443">
        <v>1.2179</v>
      </c>
    </row>
    <row r="4080" spans="1:2" x14ac:dyDescent="0.25">
      <c r="A4080" s="442">
        <v>38631</v>
      </c>
      <c r="B4080" s="443">
        <v>1.1961999999999999</v>
      </c>
    </row>
    <row r="4081" spans="1:2" x14ac:dyDescent="0.25">
      <c r="A4081" s="442">
        <v>38630</v>
      </c>
      <c r="B4081" s="443">
        <v>1.1919999999999999</v>
      </c>
    </row>
    <row r="4082" spans="1:2" x14ac:dyDescent="0.25">
      <c r="A4082" s="442">
        <v>38629</v>
      </c>
      <c r="B4082" s="443">
        <v>1.1915</v>
      </c>
    </row>
    <row r="4083" spans="1:2" x14ac:dyDescent="0.25">
      <c r="A4083" s="442">
        <v>38628</v>
      </c>
      <c r="B4083" s="443">
        <v>1.2024999999999999</v>
      </c>
    </row>
    <row r="4084" spans="1:2" x14ac:dyDescent="0.25">
      <c r="A4084" s="442">
        <v>38627</v>
      </c>
      <c r="B4084" s="443">
        <v>1.2024999999999999</v>
      </c>
    </row>
    <row r="4085" spans="1:2" x14ac:dyDescent="0.25">
      <c r="A4085" s="442">
        <v>38626</v>
      </c>
      <c r="B4085" s="443">
        <v>1.2019</v>
      </c>
    </row>
    <row r="4086" spans="1:2" x14ac:dyDescent="0.25">
      <c r="A4086" s="442">
        <v>38625</v>
      </c>
      <c r="B4086" s="443">
        <v>1.2042999999999999</v>
      </c>
    </row>
    <row r="4087" spans="1:2" x14ac:dyDescent="0.25">
      <c r="A4087" s="442">
        <v>38624</v>
      </c>
      <c r="B4087" s="443">
        <v>1.2036</v>
      </c>
    </row>
    <row r="4088" spans="1:2" x14ac:dyDescent="0.25">
      <c r="A4088" s="442">
        <v>38623</v>
      </c>
      <c r="B4088" s="443">
        <v>1.2012</v>
      </c>
    </row>
    <row r="4089" spans="1:2" x14ac:dyDescent="0.25">
      <c r="A4089" s="442">
        <v>38622</v>
      </c>
      <c r="B4089" s="443">
        <v>1.2071000000000001</v>
      </c>
    </row>
    <row r="4090" spans="1:2" x14ac:dyDescent="0.25">
      <c r="A4090" s="442">
        <v>38621</v>
      </c>
      <c r="B4090" s="443">
        <v>1.2038</v>
      </c>
    </row>
    <row r="4091" spans="1:2" x14ac:dyDescent="0.25">
      <c r="A4091" s="442">
        <v>38620</v>
      </c>
      <c r="B4091" s="443">
        <v>1.2047000000000001</v>
      </c>
    </row>
    <row r="4092" spans="1:2" x14ac:dyDescent="0.25">
      <c r="A4092" s="442">
        <v>38619</v>
      </c>
      <c r="B4092" s="443">
        <v>1.2044999999999999</v>
      </c>
    </row>
    <row r="4093" spans="1:2" x14ac:dyDescent="0.25">
      <c r="A4093" s="442">
        <v>38618</v>
      </c>
      <c r="B4093" s="443">
        <v>1.2150000000000001</v>
      </c>
    </row>
    <row r="4094" spans="1:2" x14ac:dyDescent="0.25">
      <c r="A4094" s="442">
        <v>38617</v>
      </c>
      <c r="B4094" s="443">
        <v>1.2208000000000001</v>
      </c>
    </row>
    <row r="4095" spans="1:2" x14ac:dyDescent="0.25">
      <c r="A4095" s="442">
        <v>38616</v>
      </c>
      <c r="B4095" s="443">
        <v>1.2124999999999999</v>
      </c>
    </row>
    <row r="4096" spans="1:2" x14ac:dyDescent="0.25">
      <c r="A4096" s="442">
        <v>38615</v>
      </c>
      <c r="B4096" s="443">
        <v>1.2149000000000001</v>
      </c>
    </row>
    <row r="4097" spans="1:2" x14ac:dyDescent="0.25">
      <c r="A4097" s="442">
        <v>38614</v>
      </c>
      <c r="B4097" s="443">
        <v>1.2231399999999999</v>
      </c>
    </row>
    <row r="4098" spans="1:2" x14ac:dyDescent="0.25">
      <c r="A4098" s="442">
        <v>38613</v>
      </c>
      <c r="B4098" s="443">
        <v>1.2236</v>
      </c>
    </row>
    <row r="4099" spans="1:2" x14ac:dyDescent="0.25">
      <c r="A4099" s="442">
        <v>38612</v>
      </c>
      <c r="B4099" s="443">
        <v>1.2231000000000001</v>
      </c>
    </row>
    <row r="4100" spans="1:2" x14ac:dyDescent="0.25">
      <c r="A4100" s="442">
        <v>38611</v>
      </c>
      <c r="B4100" s="443">
        <v>1.2222999999999999</v>
      </c>
    </row>
    <row r="4101" spans="1:2" x14ac:dyDescent="0.25">
      <c r="A4101" s="442">
        <v>38610</v>
      </c>
      <c r="B4101" s="443">
        <v>1.228</v>
      </c>
    </row>
    <row r="4102" spans="1:2" x14ac:dyDescent="0.25">
      <c r="A4102" s="442">
        <v>38609</v>
      </c>
      <c r="B4102" s="443">
        <v>1.2269000000000001</v>
      </c>
    </row>
    <row r="4103" spans="1:2" x14ac:dyDescent="0.25">
      <c r="A4103" s="442">
        <v>38608</v>
      </c>
      <c r="B4103" s="443">
        <v>1.2282</v>
      </c>
    </row>
    <row r="4104" spans="1:2" x14ac:dyDescent="0.25">
      <c r="A4104" s="442">
        <v>38607</v>
      </c>
      <c r="B4104" s="443">
        <v>1.2413000000000001</v>
      </c>
    </row>
    <row r="4105" spans="1:2" x14ac:dyDescent="0.25">
      <c r="A4105" s="442">
        <v>38606</v>
      </c>
      <c r="B4105" s="443">
        <v>1.2403999999999999</v>
      </c>
    </row>
    <row r="4106" spans="1:2" x14ac:dyDescent="0.25">
      <c r="A4106" s="442">
        <v>38605</v>
      </c>
      <c r="B4106" s="443">
        <v>1.2412000000000001</v>
      </c>
    </row>
    <row r="4107" spans="1:2" x14ac:dyDescent="0.25">
      <c r="A4107" s="442">
        <v>38604</v>
      </c>
      <c r="B4107" s="443">
        <v>1.2399</v>
      </c>
    </row>
    <row r="4108" spans="1:2" x14ac:dyDescent="0.25">
      <c r="A4108" s="442">
        <v>38603</v>
      </c>
      <c r="B4108" s="443">
        <v>1.242</v>
      </c>
    </row>
    <row r="4109" spans="1:2" x14ac:dyDescent="0.25">
      <c r="A4109" s="442">
        <v>38602</v>
      </c>
      <c r="B4109" s="443">
        <v>1.2473000000000001</v>
      </c>
    </row>
    <row r="4110" spans="1:2" x14ac:dyDescent="0.25">
      <c r="A4110" s="442">
        <v>38601</v>
      </c>
      <c r="B4110" s="443">
        <v>1.2532000000000001</v>
      </c>
    </row>
    <row r="4111" spans="1:2" x14ac:dyDescent="0.25">
      <c r="A4111" s="442">
        <v>38600</v>
      </c>
      <c r="B4111" s="443">
        <v>1.2534000000000001</v>
      </c>
    </row>
    <row r="4112" spans="1:2" x14ac:dyDescent="0.25">
      <c r="A4112" s="442">
        <v>38599</v>
      </c>
      <c r="B4112" s="443">
        <v>1.2527999999999999</v>
      </c>
    </row>
    <row r="4113" spans="1:2" x14ac:dyDescent="0.25">
      <c r="A4113" s="442">
        <v>38598</v>
      </c>
      <c r="B4113" s="443">
        <v>1.2542</v>
      </c>
    </row>
    <row r="4114" spans="1:2" x14ac:dyDescent="0.25">
      <c r="A4114" s="442">
        <v>38597</v>
      </c>
      <c r="B4114" s="443">
        <v>1.2487999999999999</v>
      </c>
    </row>
    <row r="4115" spans="1:2" x14ac:dyDescent="0.25">
      <c r="A4115" s="442">
        <v>38596</v>
      </c>
      <c r="B4115" s="443">
        <v>1.2336</v>
      </c>
    </row>
    <row r="4116" spans="1:2" x14ac:dyDescent="0.25">
      <c r="A4116" s="442">
        <v>38595</v>
      </c>
      <c r="B4116" s="443">
        <v>1.2222</v>
      </c>
    </row>
    <row r="4117" spans="1:2" x14ac:dyDescent="0.25">
      <c r="A4117" s="442">
        <v>38594</v>
      </c>
      <c r="B4117" s="443">
        <v>1.2226999999999999</v>
      </c>
    </row>
    <row r="4118" spans="1:2" x14ac:dyDescent="0.25">
      <c r="A4118" s="442">
        <v>38593</v>
      </c>
      <c r="B4118" s="443">
        <v>1.2282</v>
      </c>
    </row>
    <row r="4119" spans="1:2" x14ac:dyDescent="0.25">
      <c r="A4119" s="442">
        <v>38592</v>
      </c>
      <c r="B4119" s="443">
        <v>1.2282</v>
      </c>
    </row>
    <row r="4120" spans="1:2" x14ac:dyDescent="0.25">
      <c r="A4120" s="442">
        <v>38591</v>
      </c>
      <c r="B4120" s="443">
        <v>1.2282</v>
      </c>
    </row>
    <row r="4121" spans="1:2" x14ac:dyDescent="0.25">
      <c r="A4121" s="442">
        <v>38590</v>
      </c>
      <c r="B4121" s="443">
        <v>1.2298</v>
      </c>
    </row>
    <row r="4122" spans="1:2" x14ac:dyDescent="0.25">
      <c r="A4122" s="442">
        <v>38589</v>
      </c>
      <c r="B4122" s="443">
        <v>1.2271000000000001</v>
      </c>
    </row>
    <row r="4123" spans="1:2" x14ac:dyDescent="0.25">
      <c r="A4123" s="442">
        <v>38588</v>
      </c>
      <c r="B4123" s="443">
        <v>1.2231000000000001</v>
      </c>
    </row>
    <row r="4124" spans="1:2" x14ac:dyDescent="0.25">
      <c r="A4124" s="442">
        <v>38587</v>
      </c>
      <c r="B4124" s="443">
        <v>1.2230000000000001</v>
      </c>
    </row>
    <row r="4125" spans="1:2" x14ac:dyDescent="0.25">
      <c r="A4125" s="442">
        <v>38586</v>
      </c>
      <c r="B4125" s="443">
        <v>1.2161</v>
      </c>
    </row>
    <row r="4126" spans="1:2" x14ac:dyDescent="0.25">
      <c r="A4126" s="442">
        <v>38585</v>
      </c>
      <c r="B4126" s="443">
        <v>1.2150000000000001</v>
      </c>
    </row>
    <row r="4127" spans="1:2" x14ac:dyDescent="0.25">
      <c r="A4127" s="442">
        <v>38584</v>
      </c>
      <c r="B4127" s="443">
        <v>1.2161999999999999</v>
      </c>
    </row>
    <row r="4128" spans="1:2" x14ac:dyDescent="0.25">
      <c r="A4128" s="442">
        <v>38583</v>
      </c>
      <c r="B4128" s="443">
        <v>1.218</v>
      </c>
    </row>
    <row r="4129" spans="1:2" x14ac:dyDescent="0.25">
      <c r="A4129" s="442">
        <v>38582</v>
      </c>
      <c r="B4129" s="443">
        <v>1.2265999999999999</v>
      </c>
    </row>
    <row r="4130" spans="1:2" x14ac:dyDescent="0.25">
      <c r="A4130" s="442">
        <v>38581</v>
      </c>
      <c r="B4130" s="443">
        <v>1.2358</v>
      </c>
    </row>
    <row r="4131" spans="1:2" x14ac:dyDescent="0.25">
      <c r="A4131" s="442">
        <v>38580</v>
      </c>
      <c r="B4131" s="443">
        <v>1.2364999999999999</v>
      </c>
    </row>
    <row r="4132" spans="1:2" x14ac:dyDescent="0.25">
      <c r="A4132" s="442">
        <v>38579</v>
      </c>
      <c r="B4132" s="443">
        <v>1.2445999999999999</v>
      </c>
    </row>
    <row r="4133" spans="1:2" x14ac:dyDescent="0.25">
      <c r="A4133" s="442">
        <v>38578</v>
      </c>
      <c r="B4133" s="443">
        <v>1.2439</v>
      </c>
    </row>
    <row r="4134" spans="1:2" x14ac:dyDescent="0.25">
      <c r="A4134" s="442">
        <v>38577</v>
      </c>
      <c r="B4134" s="443">
        <v>1.2437</v>
      </c>
    </row>
    <row r="4135" spans="1:2" x14ac:dyDescent="0.25">
      <c r="A4135" s="442">
        <v>38576</v>
      </c>
      <c r="B4135" s="443">
        <v>1.2463</v>
      </c>
    </row>
    <row r="4136" spans="1:2" x14ac:dyDescent="0.25">
      <c r="A4136" s="442">
        <v>38575</v>
      </c>
      <c r="B4136" s="443">
        <v>1.2369000000000001</v>
      </c>
    </row>
    <row r="4137" spans="1:2" x14ac:dyDescent="0.25">
      <c r="A4137" s="442">
        <v>38574</v>
      </c>
      <c r="B4137" s="443">
        <v>1.2365999999999999</v>
      </c>
    </row>
    <row r="4138" spans="1:2" x14ac:dyDescent="0.25">
      <c r="A4138" s="442">
        <v>38573</v>
      </c>
      <c r="B4138" s="443">
        <v>1.2350000000000001</v>
      </c>
    </row>
    <row r="4139" spans="1:2" x14ac:dyDescent="0.25">
      <c r="A4139" s="442">
        <v>38572</v>
      </c>
      <c r="B4139" s="443">
        <v>1.2349000000000001</v>
      </c>
    </row>
    <row r="4140" spans="1:2" x14ac:dyDescent="0.25">
      <c r="A4140" s="442">
        <v>38571</v>
      </c>
      <c r="B4140" s="443">
        <v>1.2355</v>
      </c>
    </row>
    <row r="4141" spans="1:2" x14ac:dyDescent="0.25">
      <c r="A4141" s="442">
        <v>38570</v>
      </c>
      <c r="B4141" s="443">
        <v>1.2350000000000001</v>
      </c>
    </row>
    <row r="4142" spans="1:2" x14ac:dyDescent="0.25">
      <c r="A4142" s="442">
        <v>38569</v>
      </c>
      <c r="B4142" s="443">
        <v>1.2378</v>
      </c>
    </row>
    <row r="4143" spans="1:2" x14ac:dyDescent="0.25">
      <c r="A4143" s="442">
        <v>38568</v>
      </c>
      <c r="B4143" s="443">
        <v>1.2334000000000001</v>
      </c>
    </row>
    <row r="4144" spans="1:2" x14ac:dyDescent="0.25">
      <c r="A4144" s="442">
        <v>38567</v>
      </c>
      <c r="B4144" s="443">
        <v>1.2194</v>
      </c>
    </row>
    <row r="4145" spans="1:2" x14ac:dyDescent="0.25">
      <c r="A4145" s="442">
        <v>38566</v>
      </c>
      <c r="B4145" s="443">
        <v>1.2184999999999999</v>
      </c>
    </row>
    <row r="4146" spans="1:2" x14ac:dyDescent="0.25">
      <c r="A4146" s="442">
        <v>38565</v>
      </c>
      <c r="B4146" s="443">
        <v>1.2121999999999999</v>
      </c>
    </row>
    <row r="4147" spans="1:2" x14ac:dyDescent="0.25">
      <c r="A4147" s="442">
        <v>38564</v>
      </c>
      <c r="B4147" s="443">
        <v>1.2125999999999999</v>
      </c>
    </row>
    <row r="4148" spans="1:2" x14ac:dyDescent="0.25">
      <c r="A4148" s="442">
        <v>38563</v>
      </c>
      <c r="B4148" s="443">
        <v>1.2122999999999999</v>
      </c>
    </row>
    <row r="4149" spans="1:2" x14ac:dyDescent="0.25">
      <c r="A4149" s="442">
        <v>38562</v>
      </c>
      <c r="B4149" s="443">
        <v>1.2137</v>
      </c>
    </row>
    <row r="4150" spans="1:2" x14ac:dyDescent="0.25">
      <c r="A4150" s="442">
        <v>38561</v>
      </c>
      <c r="B4150" s="443">
        <v>1.2073</v>
      </c>
    </row>
    <row r="4151" spans="1:2" x14ac:dyDescent="0.25">
      <c r="A4151" s="442">
        <v>38560</v>
      </c>
      <c r="B4151" s="443">
        <v>1.2015</v>
      </c>
    </row>
    <row r="4152" spans="1:2" x14ac:dyDescent="0.25">
      <c r="A4152" s="442">
        <v>38559</v>
      </c>
      <c r="B4152" s="443">
        <v>1.2068000000000001</v>
      </c>
    </row>
    <row r="4153" spans="1:2" x14ac:dyDescent="0.25">
      <c r="A4153" s="442">
        <v>38558</v>
      </c>
      <c r="B4153" s="443">
        <v>1.2062999999999999</v>
      </c>
    </row>
    <row r="4154" spans="1:2" x14ac:dyDescent="0.25">
      <c r="A4154" s="442">
        <v>38557</v>
      </c>
      <c r="B4154" s="443">
        <v>1.2068000000000001</v>
      </c>
    </row>
    <row r="4155" spans="1:2" x14ac:dyDescent="0.25">
      <c r="A4155" s="442">
        <v>38556</v>
      </c>
      <c r="B4155" s="443">
        <v>1.206</v>
      </c>
    </row>
    <row r="4156" spans="1:2" x14ac:dyDescent="0.25">
      <c r="A4156" s="442">
        <v>38555</v>
      </c>
      <c r="B4156" s="443">
        <v>1.2175</v>
      </c>
    </row>
    <row r="4157" spans="1:2" x14ac:dyDescent="0.25">
      <c r="A4157" s="442">
        <v>38554</v>
      </c>
      <c r="B4157" s="443">
        <v>1.2148000000000001</v>
      </c>
    </row>
    <row r="4158" spans="1:2" x14ac:dyDescent="0.25">
      <c r="A4158" s="442">
        <v>38553</v>
      </c>
      <c r="B4158" s="443">
        <v>1.2038</v>
      </c>
    </row>
    <row r="4159" spans="1:2" x14ac:dyDescent="0.25">
      <c r="A4159" s="442">
        <v>38552</v>
      </c>
      <c r="B4159" s="443">
        <v>1.2050000000000001</v>
      </c>
    </row>
    <row r="4160" spans="1:2" x14ac:dyDescent="0.25">
      <c r="A4160" s="442">
        <v>38551</v>
      </c>
      <c r="B4160" s="443">
        <v>1.2033</v>
      </c>
    </row>
    <row r="4161" spans="1:2" x14ac:dyDescent="0.25">
      <c r="A4161" s="442">
        <v>38550</v>
      </c>
      <c r="B4161" s="443">
        <v>1.2041999999999999</v>
      </c>
    </row>
    <row r="4162" spans="1:2" x14ac:dyDescent="0.25">
      <c r="A4162" s="442">
        <v>38549</v>
      </c>
      <c r="B4162" s="443">
        <v>1.204</v>
      </c>
    </row>
    <row r="4163" spans="1:2" x14ac:dyDescent="0.25">
      <c r="A4163" s="442">
        <v>38548</v>
      </c>
      <c r="B4163" s="443">
        <v>1.2081999999999999</v>
      </c>
    </row>
    <row r="4164" spans="1:2" x14ac:dyDescent="0.25">
      <c r="A4164" s="442">
        <v>38547</v>
      </c>
      <c r="B4164" s="443">
        <v>1.2087000000000001</v>
      </c>
    </row>
    <row r="4165" spans="1:2" x14ac:dyDescent="0.25">
      <c r="A4165" s="442">
        <v>38546</v>
      </c>
      <c r="B4165" s="443">
        <v>1.2242</v>
      </c>
    </row>
    <row r="4166" spans="1:2" x14ac:dyDescent="0.25">
      <c r="A4166" s="442">
        <v>38545</v>
      </c>
      <c r="B4166" s="443">
        <v>1.2064999999999999</v>
      </c>
    </row>
    <row r="4167" spans="1:2" x14ac:dyDescent="0.25">
      <c r="A4167" s="442">
        <v>38544</v>
      </c>
      <c r="B4167" s="443">
        <v>1.1975</v>
      </c>
    </row>
    <row r="4168" spans="1:2" x14ac:dyDescent="0.25">
      <c r="A4168" s="442">
        <v>38543</v>
      </c>
      <c r="B4168" s="443">
        <v>1.1962999999999999</v>
      </c>
    </row>
    <row r="4169" spans="1:2" x14ac:dyDescent="0.25">
      <c r="A4169" s="442">
        <v>38542</v>
      </c>
      <c r="B4169" s="443">
        <v>1.1958</v>
      </c>
    </row>
    <row r="4170" spans="1:2" x14ac:dyDescent="0.25">
      <c r="A4170" s="442">
        <v>38541</v>
      </c>
      <c r="B4170" s="443">
        <v>1.1940999999999999</v>
      </c>
    </row>
    <row r="4171" spans="1:2" x14ac:dyDescent="0.25">
      <c r="A4171" s="442">
        <v>38540</v>
      </c>
      <c r="B4171" s="443">
        <v>1.1927000000000001</v>
      </c>
    </row>
    <row r="4172" spans="1:2" x14ac:dyDescent="0.25">
      <c r="A4172" s="442">
        <v>38539</v>
      </c>
      <c r="B4172" s="443">
        <v>1.1915</v>
      </c>
    </row>
    <row r="4173" spans="1:2" x14ac:dyDescent="0.25">
      <c r="A4173" s="442">
        <v>38538</v>
      </c>
      <c r="B4173" s="443">
        <v>1.1902999999999999</v>
      </c>
    </row>
    <row r="4174" spans="1:2" x14ac:dyDescent="0.25">
      <c r="A4174" s="442">
        <v>38537</v>
      </c>
      <c r="B4174" s="443">
        <v>1.1944999999999999</v>
      </c>
    </row>
    <row r="4175" spans="1:2" x14ac:dyDescent="0.25">
      <c r="A4175" s="442">
        <v>38536</v>
      </c>
      <c r="B4175" s="443">
        <v>1.1951000000000001</v>
      </c>
    </row>
    <row r="4176" spans="1:2" x14ac:dyDescent="0.25">
      <c r="A4176" s="442">
        <v>38535</v>
      </c>
      <c r="B4176" s="443">
        <v>1.1947000000000001</v>
      </c>
    </row>
    <row r="4177" spans="1:2" x14ac:dyDescent="0.25">
      <c r="A4177" s="442">
        <v>38534</v>
      </c>
      <c r="B4177" s="443">
        <v>1.2101</v>
      </c>
    </row>
    <row r="4178" spans="1:2" x14ac:dyDescent="0.25">
      <c r="A4178" s="442">
        <v>38533</v>
      </c>
      <c r="B4178" s="443">
        <v>1.2062999999999999</v>
      </c>
    </row>
    <row r="4179" spans="1:2" x14ac:dyDescent="0.25">
      <c r="A4179" s="442">
        <v>38532</v>
      </c>
      <c r="B4179" s="443">
        <v>1.2057</v>
      </c>
    </row>
    <row r="4180" spans="1:2" x14ac:dyDescent="0.25">
      <c r="A4180" s="442">
        <v>38531</v>
      </c>
      <c r="B4180" s="443">
        <v>1.2157</v>
      </c>
    </row>
    <row r="4181" spans="1:2" x14ac:dyDescent="0.25">
      <c r="A4181" s="442">
        <v>38530</v>
      </c>
      <c r="B4181" s="443">
        <v>1.2082999999999999</v>
      </c>
    </row>
    <row r="4182" spans="1:2" x14ac:dyDescent="0.25">
      <c r="A4182" s="442">
        <v>38529</v>
      </c>
      <c r="B4182" s="443">
        <v>1.2094</v>
      </c>
    </row>
    <row r="4183" spans="1:2" x14ac:dyDescent="0.25">
      <c r="A4183" s="442">
        <v>38528</v>
      </c>
      <c r="B4183" s="443">
        <v>1.2101</v>
      </c>
    </row>
    <row r="4184" spans="1:2" x14ac:dyDescent="0.25">
      <c r="A4184" s="442">
        <v>38527</v>
      </c>
      <c r="B4184" s="443">
        <v>1.2040999999999999</v>
      </c>
    </row>
    <row r="4185" spans="1:2" x14ac:dyDescent="0.25">
      <c r="A4185" s="442">
        <v>38526</v>
      </c>
      <c r="B4185" s="443">
        <v>1.2124999999999999</v>
      </c>
    </row>
    <row r="4186" spans="1:2" x14ac:dyDescent="0.25">
      <c r="A4186" s="442">
        <v>38525</v>
      </c>
      <c r="B4186" s="443">
        <v>1.2175</v>
      </c>
    </row>
    <row r="4187" spans="1:2" x14ac:dyDescent="0.25">
      <c r="A4187" s="442">
        <v>38524</v>
      </c>
      <c r="B4187" s="443">
        <v>1.2141</v>
      </c>
    </row>
    <row r="4188" spans="1:2" x14ac:dyDescent="0.25">
      <c r="A4188" s="442">
        <v>38523</v>
      </c>
      <c r="B4188" s="443">
        <v>1.2297</v>
      </c>
    </row>
    <row r="4189" spans="1:2" x14ac:dyDescent="0.25">
      <c r="A4189" s="442">
        <v>38522</v>
      </c>
      <c r="B4189" s="443">
        <v>1.2297</v>
      </c>
    </row>
    <row r="4190" spans="1:2" x14ac:dyDescent="0.25">
      <c r="A4190" s="442">
        <v>38521</v>
      </c>
      <c r="B4190" s="443">
        <v>1.2278</v>
      </c>
    </row>
    <row r="4191" spans="1:2" x14ac:dyDescent="0.25">
      <c r="A4191" s="442">
        <v>38520</v>
      </c>
      <c r="B4191" s="443">
        <v>1.2098</v>
      </c>
    </row>
    <row r="4192" spans="1:2" x14ac:dyDescent="0.25">
      <c r="A4192" s="442">
        <v>38519</v>
      </c>
      <c r="B4192" s="443">
        <v>1.2111000000000001</v>
      </c>
    </row>
    <row r="4193" spans="1:2" x14ac:dyDescent="0.25">
      <c r="A4193" s="442">
        <v>38518</v>
      </c>
      <c r="B4193" s="443">
        <v>1.2029000000000001</v>
      </c>
    </row>
    <row r="4194" spans="1:2" x14ac:dyDescent="0.25">
      <c r="A4194" s="442">
        <v>38517</v>
      </c>
      <c r="B4194" s="443">
        <v>1.2109000000000001</v>
      </c>
    </row>
    <row r="4195" spans="1:2" x14ac:dyDescent="0.25">
      <c r="A4195" s="442">
        <v>38516</v>
      </c>
      <c r="B4195" s="443">
        <v>1.2108000000000001</v>
      </c>
    </row>
    <row r="4196" spans="1:2" x14ac:dyDescent="0.25">
      <c r="A4196" s="442">
        <v>38515</v>
      </c>
      <c r="B4196" s="443">
        <v>1.212</v>
      </c>
    </row>
    <row r="4197" spans="1:2" x14ac:dyDescent="0.25">
      <c r="A4197" s="442">
        <v>38514</v>
      </c>
      <c r="B4197" s="443">
        <v>1.2119</v>
      </c>
    </row>
    <row r="4198" spans="1:2" x14ac:dyDescent="0.25">
      <c r="A4198" s="442">
        <v>38513</v>
      </c>
      <c r="B4198" s="443">
        <v>1.2214</v>
      </c>
    </row>
    <row r="4199" spans="1:2" x14ac:dyDescent="0.25">
      <c r="A4199" s="442">
        <v>38512</v>
      </c>
      <c r="B4199" s="443">
        <v>1.2222</v>
      </c>
    </row>
    <row r="4200" spans="1:2" x14ac:dyDescent="0.25">
      <c r="A4200" s="442">
        <v>38511</v>
      </c>
      <c r="B4200" s="443">
        <v>1.2282999999999999</v>
      </c>
    </row>
    <row r="4201" spans="1:2" x14ac:dyDescent="0.25">
      <c r="A4201" s="442">
        <v>38510</v>
      </c>
      <c r="B4201" s="443">
        <v>1.2264999999999999</v>
      </c>
    </row>
    <row r="4202" spans="1:2" x14ac:dyDescent="0.25">
      <c r="A4202" s="442">
        <v>38509</v>
      </c>
      <c r="B4202" s="443">
        <v>1.2226999999999999</v>
      </c>
    </row>
    <row r="4203" spans="1:2" x14ac:dyDescent="0.25">
      <c r="A4203" s="442">
        <v>38508</v>
      </c>
      <c r="B4203" s="443">
        <v>1.2210000000000001</v>
      </c>
    </row>
    <row r="4204" spans="1:2" x14ac:dyDescent="0.25">
      <c r="A4204" s="442">
        <v>38507</v>
      </c>
      <c r="B4204" s="443">
        <v>1.2222</v>
      </c>
    </row>
    <row r="4205" spans="1:2" x14ac:dyDescent="0.25">
      <c r="A4205" s="442">
        <v>38506</v>
      </c>
      <c r="B4205" s="443">
        <v>1.2275</v>
      </c>
    </row>
    <row r="4206" spans="1:2" x14ac:dyDescent="0.25">
      <c r="A4206" s="442">
        <v>38505</v>
      </c>
      <c r="B4206" s="443">
        <v>1.2201</v>
      </c>
    </row>
    <row r="4207" spans="1:2" x14ac:dyDescent="0.25">
      <c r="A4207" s="442">
        <v>38504</v>
      </c>
      <c r="B4207" s="443">
        <v>1.2303999999999999</v>
      </c>
    </row>
    <row r="4208" spans="1:2" x14ac:dyDescent="0.25">
      <c r="A4208" s="442">
        <v>38503</v>
      </c>
      <c r="B4208" s="443">
        <v>1.2468999999999999</v>
      </c>
    </row>
    <row r="4209" spans="1:2" x14ac:dyDescent="0.25">
      <c r="A4209" s="442">
        <v>38502</v>
      </c>
      <c r="B4209" s="443">
        <v>1.2554000000000001</v>
      </c>
    </row>
    <row r="4210" spans="1:2" x14ac:dyDescent="0.25">
      <c r="A4210" s="442">
        <v>38501</v>
      </c>
      <c r="B4210" s="443">
        <v>1.2577</v>
      </c>
    </row>
    <row r="4211" spans="1:2" x14ac:dyDescent="0.25">
      <c r="A4211" s="442">
        <v>38500</v>
      </c>
      <c r="B4211" s="443">
        <v>1.2578</v>
      </c>
    </row>
    <row r="4212" spans="1:2" x14ac:dyDescent="0.25">
      <c r="A4212" s="442">
        <v>38499</v>
      </c>
      <c r="B4212" s="443">
        <v>1.2509999999999999</v>
      </c>
    </row>
    <row r="4213" spans="1:2" x14ac:dyDescent="0.25">
      <c r="A4213" s="442">
        <v>38498</v>
      </c>
      <c r="B4213" s="443">
        <v>1.2603</v>
      </c>
    </row>
    <row r="4214" spans="1:2" x14ac:dyDescent="0.25">
      <c r="A4214" s="442">
        <v>38497</v>
      </c>
      <c r="B4214" s="443">
        <v>1.2584</v>
      </c>
    </row>
    <row r="4215" spans="1:2" x14ac:dyDescent="0.25">
      <c r="A4215" s="442">
        <v>38496</v>
      </c>
      <c r="B4215" s="443">
        <v>1.2584</v>
      </c>
    </row>
    <row r="4216" spans="1:2" x14ac:dyDescent="0.25">
      <c r="A4216" s="442">
        <v>38495</v>
      </c>
      <c r="B4216" s="443">
        <v>1.2544999999999999</v>
      </c>
    </row>
    <row r="4217" spans="1:2" x14ac:dyDescent="0.25">
      <c r="A4217" s="442">
        <v>38494</v>
      </c>
      <c r="B4217" s="443">
        <v>1.2548999999999999</v>
      </c>
    </row>
    <row r="4218" spans="1:2" x14ac:dyDescent="0.25">
      <c r="A4218" s="442">
        <v>38493</v>
      </c>
      <c r="B4218" s="443">
        <v>1.256</v>
      </c>
    </row>
    <row r="4219" spans="1:2" x14ac:dyDescent="0.25">
      <c r="A4219" s="442">
        <v>38492</v>
      </c>
      <c r="B4219" s="443">
        <v>1.2633000000000001</v>
      </c>
    </row>
    <row r="4220" spans="1:2" x14ac:dyDescent="0.25">
      <c r="A4220" s="442">
        <v>38491</v>
      </c>
      <c r="B4220" s="443">
        <v>1.268</v>
      </c>
    </row>
    <row r="4221" spans="1:2" x14ac:dyDescent="0.25">
      <c r="A4221" s="442">
        <v>38490</v>
      </c>
      <c r="B4221" s="443">
        <v>1.2596000000000001</v>
      </c>
    </row>
    <row r="4222" spans="1:2" x14ac:dyDescent="0.25">
      <c r="A4222" s="442">
        <v>38489</v>
      </c>
      <c r="B4222" s="443">
        <v>1.2634000000000001</v>
      </c>
    </row>
    <row r="4223" spans="1:2" x14ac:dyDescent="0.25">
      <c r="A4223" s="442">
        <v>38488</v>
      </c>
      <c r="B4223" s="443">
        <v>1.2613000000000001</v>
      </c>
    </row>
    <row r="4224" spans="1:2" x14ac:dyDescent="0.25">
      <c r="A4224" s="442">
        <v>38487</v>
      </c>
      <c r="B4224" s="443">
        <v>1.2605</v>
      </c>
    </row>
    <row r="4225" spans="1:2" x14ac:dyDescent="0.25">
      <c r="A4225" s="442">
        <v>38486</v>
      </c>
      <c r="B4225" s="443">
        <v>1.2621</v>
      </c>
    </row>
    <row r="4226" spans="1:2" x14ac:dyDescent="0.25">
      <c r="A4226" s="442">
        <v>38485</v>
      </c>
      <c r="B4226" s="443">
        <v>1.2704</v>
      </c>
    </row>
    <row r="4227" spans="1:2" x14ac:dyDescent="0.25">
      <c r="A4227" s="442">
        <v>38484</v>
      </c>
      <c r="B4227" s="443">
        <v>1.2803</v>
      </c>
    </row>
    <row r="4228" spans="1:2" x14ac:dyDescent="0.25">
      <c r="A4228" s="442">
        <v>38483</v>
      </c>
      <c r="B4228" s="443">
        <v>1.2869999999999999</v>
      </c>
    </row>
    <row r="4229" spans="1:2" x14ac:dyDescent="0.25">
      <c r="A4229" s="442">
        <v>38482</v>
      </c>
      <c r="B4229" s="443">
        <v>1.2841</v>
      </c>
    </row>
    <row r="4230" spans="1:2" x14ac:dyDescent="0.25">
      <c r="A4230" s="442">
        <v>38481</v>
      </c>
      <c r="B4230" s="443">
        <v>1.2815000000000001</v>
      </c>
    </row>
    <row r="4231" spans="1:2" x14ac:dyDescent="0.25">
      <c r="A4231" s="442">
        <v>38480</v>
      </c>
      <c r="B4231" s="443">
        <v>1.2827</v>
      </c>
    </row>
    <row r="4232" spans="1:2" x14ac:dyDescent="0.25">
      <c r="A4232" s="442">
        <v>38479</v>
      </c>
      <c r="B4232" s="443">
        <v>1.2822</v>
      </c>
    </row>
    <row r="4233" spans="1:2" x14ac:dyDescent="0.25">
      <c r="A4233" s="442">
        <v>38478</v>
      </c>
      <c r="B4233" s="443">
        <v>1.2955000000000001</v>
      </c>
    </row>
    <row r="4234" spans="1:2" x14ac:dyDescent="0.25">
      <c r="A4234" s="442">
        <v>38477</v>
      </c>
      <c r="B4234" s="443">
        <v>1.2944</v>
      </c>
    </row>
    <row r="4235" spans="1:2" x14ac:dyDescent="0.25">
      <c r="A4235" s="442">
        <v>38476</v>
      </c>
      <c r="B4235" s="443">
        <v>1.2887</v>
      </c>
    </row>
    <row r="4236" spans="1:2" x14ac:dyDescent="0.25">
      <c r="A4236" s="442">
        <v>38475</v>
      </c>
      <c r="B4236" s="443">
        <v>1.2859</v>
      </c>
    </row>
    <row r="4237" spans="1:2" x14ac:dyDescent="0.25">
      <c r="A4237" s="442">
        <v>38474</v>
      </c>
      <c r="B4237" s="443">
        <v>1.2855000000000001</v>
      </c>
    </row>
    <row r="4238" spans="1:2" x14ac:dyDescent="0.25">
      <c r="A4238" s="442">
        <v>38473</v>
      </c>
      <c r="B4238" s="443">
        <v>1.2873000000000001</v>
      </c>
    </row>
    <row r="4239" spans="1:2" x14ac:dyDescent="0.25">
      <c r="A4239" s="442">
        <v>38472</v>
      </c>
      <c r="B4239" s="443">
        <v>1.2867</v>
      </c>
    </row>
    <row r="4240" spans="1:2" x14ac:dyDescent="0.25">
      <c r="A4240" s="442">
        <v>38471</v>
      </c>
      <c r="B4240" s="443">
        <v>1.2892999999999999</v>
      </c>
    </row>
    <row r="4241" spans="1:2" x14ac:dyDescent="0.25">
      <c r="A4241" s="442">
        <v>38470</v>
      </c>
      <c r="B4241" s="443">
        <v>1.2931999999999999</v>
      </c>
    </row>
    <row r="4242" spans="1:2" x14ac:dyDescent="0.25">
      <c r="A4242" s="442">
        <v>38469</v>
      </c>
      <c r="B4242" s="443">
        <v>1.2979000000000001</v>
      </c>
    </row>
    <row r="4243" spans="1:2" x14ac:dyDescent="0.25">
      <c r="A4243" s="442">
        <v>38468</v>
      </c>
      <c r="B4243" s="443">
        <v>1.2996000000000001</v>
      </c>
    </row>
    <row r="4244" spans="1:2" x14ac:dyDescent="0.25">
      <c r="A4244" s="442">
        <v>38467</v>
      </c>
      <c r="B4244" s="443">
        <v>1.3064</v>
      </c>
    </row>
    <row r="4245" spans="1:2" x14ac:dyDescent="0.25">
      <c r="A4245" s="442">
        <v>38466</v>
      </c>
      <c r="B4245" s="443">
        <v>1.3071999999999999</v>
      </c>
    </row>
    <row r="4246" spans="1:2" x14ac:dyDescent="0.25">
      <c r="A4246" s="442">
        <v>38465</v>
      </c>
      <c r="B4246" s="443">
        <v>1.3063</v>
      </c>
    </row>
    <row r="4247" spans="1:2" x14ac:dyDescent="0.25">
      <c r="A4247" s="442">
        <v>38464</v>
      </c>
      <c r="B4247" s="443">
        <v>1.3052999999999999</v>
      </c>
    </row>
    <row r="4248" spans="1:2" x14ac:dyDescent="0.25">
      <c r="A4248" s="442">
        <v>38463</v>
      </c>
      <c r="B4248" s="443">
        <v>1.3091999999999999</v>
      </c>
    </row>
    <row r="4249" spans="1:2" x14ac:dyDescent="0.25">
      <c r="A4249" s="442">
        <v>38462</v>
      </c>
      <c r="B4249" s="443">
        <v>1.3072999999999999</v>
      </c>
    </row>
    <row r="4250" spans="1:2" x14ac:dyDescent="0.25">
      <c r="A4250" s="442">
        <v>38461</v>
      </c>
      <c r="B4250" s="443">
        <v>1.3011999999999999</v>
      </c>
    </row>
    <row r="4251" spans="1:2" x14ac:dyDescent="0.25">
      <c r="A4251" s="442">
        <v>38460</v>
      </c>
      <c r="B4251" s="443">
        <v>1.2909999999999999</v>
      </c>
    </row>
    <row r="4252" spans="1:2" x14ac:dyDescent="0.25">
      <c r="A4252" s="442">
        <v>38459</v>
      </c>
      <c r="B4252" s="443">
        <v>1.2850999999999999</v>
      </c>
    </row>
    <row r="4253" spans="1:2" x14ac:dyDescent="0.25">
      <c r="A4253" s="442">
        <v>38458</v>
      </c>
      <c r="B4253" s="443">
        <v>1.2919</v>
      </c>
    </row>
    <row r="4254" spans="1:2" x14ac:dyDescent="0.25">
      <c r="A4254" s="442">
        <v>38457</v>
      </c>
      <c r="B4254" s="443">
        <v>1.2816000000000001</v>
      </c>
    </row>
    <row r="4255" spans="1:2" x14ac:dyDescent="0.25">
      <c r="A4255" s="442">
        <v>38456</v>
      </c>
      <c r="B4255" s="443">
        <v>1.2908999999999999</v>
      </c>
    </row>
    <row r="4256" spans="1:2" x14ac:dyDescent="0.25">
      <c r="A4256" s="442">
        <v>38455</v>
      </c>
      <c r="B4256" s="443">
        <v>1.2917000000000001</v>
      </c>
    </row>
    <row r="4257" spans="1:2" x14ac:dyDescent="0.25">
      <c r="A4257" s="442">
        <v>38454</v>
      </c>
      <c r="B4257" s="443">
        <v>1.2975000000000001</v>
      </c>
    </row>
    <row r="4258" spans="1:2" x14ac:dyDescent="0.25">
      <c r="A4258" s="442">
        <v>38453</v>
      </c>
      <c r="B4258" s="443">
        <v>1.2925</v>
      </c>
    </row>
    <row r="4259" spans="1:2" x14ac:dyDescent="0.25">
      <c r="A4259" s="442">
        <v>38452</v>
      </c>
      <c r="B4259" s="443">
        <v>1.2932999999999999</v>
      </c>
    </row>
    <row r="4260" spans="1:2" x14ac:dyDescent="0.25">
      <c r="A4260" s="442">
        <v>38451</v>
      </c>
      <c r="B4260" s="443">
        <v>1.2927</v>
      </c>
    </row>
    <row r="4261" spans="1:2" x14ac:dyDescent="0.25">
      <c r="A4261" s="442">
        <v>38450</v>
      </c>
      <c r="B4261" s="443">
        <v>1.2855000000000001</v>
      </c>
    </row>
    <row r="4262" spans="1:2" x14ac:dyDescent="0.25">
      <c r="A4262" s="442">
        <v>38449</v>
      </c>
      <c r="B4262" s="443">
        <v>1.2868999999999999</v>
      </c>
    </row>
    <row r="4263" spans="1:2" x14ac:dyDescent="0.25">
      <c r="A4263" s="442">
        <v>38448</v>
      </c>
      <c r="B4263" s="443">
        <v>1.2867</v>
      </c>
    </row>
    <row r="4264" spans="1:2" x14ac:dyDescent="0.25">
      <c r="A4264" s="442">
        <v>38447</v>
      </c>
      <c r="B4264" s="443">
        <v>1.2846</v>
      </c>
    </row>
    <row r="4265" spans="1:2" x14ac:dyDescent="0.25">
      <c r="A4265" s="442">
        <v>38446</v>
      </c>
      <c r="B4265" s="443">
        <v>1.2886</v>
      </c>
    </row>
    <row r="4266" spans="1:2" x14ac:dyDescent="0.25">
      <c r="A4266" s="442">
        <v>38445</v>
      </c>
      <c r="B4266" s="443">
        <v>1.2892999999999999</v>
      </c>
    </row>
    <row r="4267" spans="1:2" x14ac:dyDescent="0.25">
      <c r="A4267" s="442">
        <v>38444</v>
      </c>
      <c r="B4267" s="443">
        <v>1.2906</v>
      </c>
    </row>
    <row r="4268" spans="1:2" x14ac:dyDescent="0.25">
      <c r="A4268" s="442">
        <v>38443</v>
      </c>
      <c r="B4268" s="443">
        <v>1.2961</v>
      </c>
    </row>
    <row r="4269" spans="1:2" x14ac:dyDescent="0.25">
      <c r="A4269" s="442">
        <v>38442</v>
      </c>
      <c r="B4269" s="443">
        <v>1.2912999999999999</v>
      </c>
    </row>
    <row r="4270" spans="1:2" x14ac:dyDescent="0.25">
      <c r="A4270" s="442">
        <v>38441</v>
      </c>
      <c r="B4270" s="443">
        <v>1.2919</v>
      </c>
    </row>
    <row r="4271" spans="1:2" x14ac:dyDescent="0.25">
      <c r="A4271" s="442">
        <v>38440</v>
      </c>
      <c r="B4271" s="443">
        <v>1.2887999999999999</v>
      </c>
    </row>
    <row r="4272" spans="1:2" x14ac:dyDescent="0.25">
      <c r="A4272" s="442">
        <v>38439</v>
      </c>
      <c r="B4272" s="443">
        <v>1.2961</v>
      </c>
    </row>
    <row r="4273" spans="1:2" x14ac:dyDescent="0.25">
      <c r="A4273" s="442">
        <v>38438</v>
      </c>
      <c r="B4273" s="443">
        <v>1.2956000000000001</v>
      </c>
    </row>
    <row r="4274" spans="1:2" x14ac:dyDescent="0.25">
      <c r="A4274" s="442">
        <v>38437</v>
      </c>
      <c r="B4274" s="443">
        <v>1.2955000000000001</v>
      </c>
    </row>
    <row r="4275" spans="1:2" x14ac:dyDescent="0.25">
      <c r="A4275" s="442">
        <v>38436</v>
      </c>
      <c r="B4275" s="443">
        <v>1.2939000000000001</v>
      </c>
    </row>
    <row r="4276" spans="1:2" x14ac:dyDescent="0.25">
      <c r="A4276" s="442">
        <v>38435</v>
      </c>
      <c r="B4276" s="443">
        <v>1.2974000000000001</v>
      </c>
    </row>
    <row r="4277" spans="1:2" x14ac:dyDescent="0.25">
      <c r="A4277" s="442">
        <v>38434</v>
      </c>
      <c r="B4277" s="443">
        <v>1.3085</v>
      </c>
    </row>
    <row r="4278" spans="1:2" x14ac:dyDescent="0.25">
      <c r="A4278" s="442">
        <v>38433</v>
      </c>
      <c r="B4278" s="443">
        <v>1.3168</v>
      </c>
    </row>
    <row r="4279" spans="1:2" x14ac:dyDescent="0.25">
      <c r="A4279" s="442">
        <v>38432</v>
      </c>
      <c r="B4279" s="443">
        <v>1.3312999999999999</v>
      </c>
    </row>
    <row r="4280" spans="1:2" x14ac:dyDescent="0.25">
      <c r="A4280" s="442">
        <v>38431</v>
      </c>
      <c r="B4280" s="443">
        <v>1.3326</v>
      </c>
    </row>
    <row r="4281" spans="1:2" x14ac:dyDescent="0.25">
      <c r="A4281" s="442">
        <v>38430</v>
      </c>
      <c r="B4281" s="443">
        <v>1.3311999999999999</v>
      </c>
    </row>
    <row r="4282" spans="1:2" x14ac:dyDescent="0.25">
      <c r="A4282" s="442">
        <v>38429</v>
      </c>
      <c r="B4282" s="443">
        <v>1.3371999999999999</v>
      </c>
    </row>
    <row r="4283" spans="1:2" x14ac:dyDescent="0.25">
      <c r="A4283" s="442">
        <v>38428</v>
      </c>
      <c r="B4283" s="443">
        <v>1.3419000000000001</v>
      </c>
    </row>
    <row r="4284" spans="1:2" x14ac:dyDescent="0.25">
      <c r="A4284" s="442">
        <v>38427</v>
      </c>
      <c r="B4284" s="443">
        <v>1.331</v>
      </c>
    </row>
    <row r="4285" spans="1:2" x14ac:dyDescent="0.25">
      <c r="A4285" s="442">
        <v>38426</v>
      </c>
      <c r="B4285" s="443">
        <v>1.3368</v>
      </c>
    </row>
    <row r="4286" spans="1:2" x14ac:dyDescent="0.25">
      <c r="A4286" s="442">
        <v>38425</v>
      </c>
      <c r="B4286" s="443">
        <v>1.3458000000000001</v>
      </c>
    </row>
    <row r="4287" spans="1:2" x14ac:dyDescent="0.25">
      <c r="A4287" s="442">
        <v>38424</v>
      </c>
      <c r="B4287" s="443">
        <v>1.3468</v>
      </c>
    </row>
    <row r="4288" spans="1:2" x14ac:dyDescent="0.25">
      <c r="A4288" s="442">
        <v>38423</v>
      </c>
      <c r="B4288" s="443">
        <v>1.3449</v>
      </c>
    </row>
    <row r="4289" spans="1:2" x14ac:dyDescent="0.25">
      <c r="A4289" s="442">
        <v>38422</v>
      </c>
      <c r="B4289" s="443">
        <v>1.3431</v>
      </c>
    </row>
    <row r="4290" spans="1:2" x14ac:dyDescent="0.25">
      <c r="A4290" s="442">
        <v>38421</v>
      </c>
      <c r="B4290" s="443">
        <v>1.3385</v>
      </c>
    </row>
    <row r="4291" spans="1:2" x14ac:dyDescent="0.25">
      <c r="A4291" s="442">
        <v>38420</v>
      </c>
      <c r="B4291" s="443">
        <v>1.3341000000000001</v>
      </c>
    </row>
    <row r="4292" spans="1:2" x14ac:dyDescent="0.25">
      <c r="A4292" s="442">
        <v>38419</v>
      </c>
      <c r="B4292" s="443">
        <v>1.321</v>
      </c>
    </row>
    <row r="4293" spans="1:2" x14ac:dyDescent="0.25">
      <c r="A4293" s="442">
        <v>38418</v>
      </c>
      <c r="B4293" s="443">
        <v>1.3240000000000001</v>
      </c>
    </row>
    <row r="4294" spans="1:2" x14ac:dyDescent="0.25">
      <c r="A4294" s="442">
        <v>38417</v>
      </c>
      <c r="B4294" s="443">
        <v>1.3244</v>
      </c>
    </row>
    <row r="4295" spans="1:2" x14ac:dyDescent="0.25">
      <c r="A4295" s="442">
        <v>38416</v>
      </c>
      <c r="B4295" s="443">
        <v>1.3240000000000001</v>
      </c>
    </row>
    <row r="4296" spans="1:2" x14ac:dyDescent="0.25">
      <c r="A4296" s="442">
        <v>38415</v>
      </c>
      <c r="B4296" s="443">
        <v>1.3109</v>
      </c>
    </row>
    <row r="4297" spans="1:2" x14ac:dyDescent="0.25">
      <c r="A4297" s="442">
        <v>38414</v>
      </c>
      <c r="B4297" s="443">
        <v>1.3133999999999999</v>
      </c>
    </row>
    <row r="4298" spans="1:2" x14ac:dyDescent="0.25">
      <c r="A4298" s="442">
        <v>38413</v>
      </c>
      <c r="B4298" s="443">
        <v>1.3182</v>
      </c>
    </row>
    <row r="4299" spans="1:2" x14ac:dyDescent="0.25">
      <c r="A4299" s="442">
        <v>38412</v>
      </c>
      <c r="B4299" s="443">
        <v>1.3241000000000001</v>
      </c>
    </row>
    <row r="4300" spans="1:2" x14ac:dyDescent="0.25">
      <c r="A4300" s="442">
        <v>38411</v>
      </c>
      <c r="B4300" s="443">
        <v>1.3239000000000001</v>
      </c>
    </row>
    <row r="4301" spans="1:2" x14ac:dyDescent="0.25">
      <c r="A4301" s="442">
        <v>38410</v>
      </c>
      <c r="B4301" s="443">
        <v>1.3242</v>
      </c>
    </row>
    <row r="4302" spans="1:2" x14ac:dyDescent="0.25">
      <c r="A4302" s="442">
        <v>38409</v>
      </c>
      <c r="B4302" s="443">
        <v>1.3240000000000001</v>
      </c>
    </row>
    <row r="4303" spans="1:2" x14ac:dyDescent="0.25">
      <c r="A4303" s="442">
        <v>38408</v>
      </c>
      <c r="B4303" s="443">
        <v>1.3204</v>
      </c>
    </row>
    <row r="4304" spans="1:2" x14ac:dyDescent="0.25">
      <c r="A4304" s="442">
        <v>38407</v>
      </c>
      <c r="B4304" s="443">
        <v>1.321</v>
      </c>
    </row>
    <row r="4305" spans="1:2" x14ac:dyDescent="0.25">
      <c r="A4305" s="442">
        <v>38406</v>
      </c>
      <c r="B4305" s="443">
        <v>1.3254999999999999</v>
      </c>
    </row>
    <row r="4306" spans="1:2" x14ac:dyDescent="0.25">
      <c r="A4306" s="442">
        <v>38405</v>
      </c>
      <c r="B4306" s="443">
        <v>1.3063</v>
      </c>
    </row>
    <row r="4307" spans="1:2" x14ac:dyDescent="0.25">
      <c r="A4307" s="442">
        <v>38404</v>
      </c>
      <c r="B4307" s="443">
        <v>1.3055000000000001</v>
      </c>
    </row>
    <row r="4308" spans="1:2" x14ac:dyDescent="0.25">
      <c r="A4308" s="442">
        <v>38403</v>
      </c>
      <c r="B4308" s="443">
        <v>1.3069</v>
      </c>
    </row>
    <row r="4309" spans="1:2" x14ac:dyDescent="0.25">
      <c r="A4309" s="442">
        <v>38402</v>
      </c>
      <c r="B4309" s="443">
        <v>1.3067</v>
      </c>
    </row>
    <row r="4310" spans="1:2" x14ac:dyDescent="0.25">
      <c r="A4310" s="442">
        <v>38401</v>
      </c>
      <c r="B4310" s="443">
        <v>1.3077000000000001</v>
      </c>
    </row>
    <row r="4311" spans="1:2" x14ac:dyDescent="0.25">
      <c r="A4311" s="442">
        <v>38400</v>
      </c>
      <c r="B4311" s="443">
        <v>1.3024</v>
      </c>
    </row>
    <row r="4312" spans="1:2" x14ac:dyDescent="0.25">
      <c r="A4312" s="442">
        <v>38399</v>
      </c>
      <c r="B4312" s="443">
        <v>1.3017000000000001</v>
      </c>
    </row>
    <row r="4313" spans="1:2" x14ac:dyDescent="0.25">
      <c r="A4313" s="442">
        <v>38398</v>
      </c>
      <c r="B4313" s="443">
        <v>1.2957000000000001</v>
      </c>
    </row>
    <row r="4314" spans="1:2" x14ac:dyDescent="0.25">
      <c r="A4314" s="442">
        <v>38397</v>
      </c>
      <c r="B4314" s="443">
        <v>1.286</v>
      </c>
    </row>
    <row r="4315" spans="1:2" x14ac:dyDescent="0.25">
      <c r="A4315" s="442">
        <v>38396</v>
      </c>
      <c r="B4315" s="443">
        <v>1.2851999999999999</v>
      </c>
    </row>
    <row r="4316" spans="1:2" x14ac:dyDescent="0.25">
      <c r="A4316" s="442">
        <v>38395</v>
      </c>
      <c r="B4316" s="443">
        <v>1.2867</v>
      </c>
    </row>
    <row r="4317" spans="1:2" x14ac:dyDescent="0.25">
      <c r="A4317" s="442">
        <v>38394</v>
      </c>
      <c r="B4317" s="443">
        <v>1.2868999999999999</v>
      </c>
    </row>
    <row r="4318" spans="1:2" x14ac:dyDescent="0.25">
      <c r="A4318" s="442">
        <v>38393</v>
      </c>
      <c r="B4318" s="443">
        <v>1.2804</v>
      </c>
    </row>
    <row r="4319" spans="1:2" x14ac:dyDescent="0.25">
      <c r="A4319" s="442">
        <v>38392</v>
      </c>
      <c r="B4319" s="443">
        <v>1.2766999999999999</v>
      </c>
    </row>
    <row r="4320" spans="1:2" x14ac:dyDescent="0.25">
      <c r="A4320" s="442">
        <v>38391</v>
      </c>
      <c r="B4320" s="443">
        <v>1.2764</v>
      </c>
    </row>
    <row r="4321" spans="1:2" x14ac:dyDescent="0.25">
      <c r="A4321" s="442">
        <v>38390</v>
      </c>
      <c r="B4321" s="443">
        <v>1.2858000000000001</v>
      </c>
    </row>
    <row r="4322" spans="1:2" x14ac:dyDescent="0.25">
      <c r="A4322" s="442">
        <v>38389</v>
      </c>
      <c r="B4322" s="443">
        <v>1.2851999999999999</v>
      </c>
    </row>
    <row r="4323" spans="1:2" x14ac:dyDescent="0.25">
      <c r="A4323" s="442">
        <v>38388</v>
      </c>
      <c r="B4323" s="443">
        <v>1.2851999999999999</v>
      </c>
    </row>
    <row r="4324" spans="1:2" x14ac:dyDescent="0.25">
      <c r="A4324" s="442">
        <v>38387</v>
      </c>
      <c r="B4324" s="443">
        <v>1.2972999999999999</v>
      </c>
    </row>
    <row r="4325" spans="1:2" x14ac:dyDescent="0.25">
      <c r="A4325" s="442">
        <v>38386</v>
      </c>
      <c r="B4325" s="443">
        <v>1.3032999999999999</v>
      </c>
    </row>
    <row r="4326" spans="1:2" x14ac:dyDescent="0.25">
      <c r="A4326" s="442">
        <v>38385</v>
      </c>
      <c r="B4326" s="443">
        <v>1.3043</v>
      </c>
    </row>
    <row r="4327" spans="1:2" x14ac:dyDescent="0.25">
      <c r="A4327" s="442">
        <v>38384</v>
      </c>
      <c r="B4327" s="443">
        <v>1.3030999999999999</v>
      </c>
    </row>
    <row r="4328" spans="1:2" x14ac:dyDescent="0.25">
      <c r="A4328" s="442">
        <v>38383</v>
      </c>
      <c r="B4328" s="443">
        <v>1.3032999999999999</v>
      </c>
    </row>
    <row r="4329" spans="1:2" x14ac:dyDescent="0.25">
      <c r="A4329" s="442">
        <v>38382</v>
      </c>
      <c r="B4329" s="443">
        <v>1.3041</v>
      </c>
    </row>
    <row r="4330" spans="1:2" x14ac:dyDescent="0.25">
      <c r="A4330" s="442">
        <v>38381</v>
      </c>
      <c r="B4330" s="443">
        <v>1.3045</v>
      </c>
    </row>
    <row r="4331" spans="1:2" x14ac:dyDescent="0.25">
      <c r="A4331" s="442">
        <v>38380</v>
      </c>
      <c r="B4331" s="443">
        <v>1.3032999999999999</v>
      </c>
    </row>
    <row r="4332" spans="1:2" x14ac:dyDescent="0.25">
      <c r="A4332" s="442">
        <v>38379</v>
      </c>
      <c r="B4332" s="443">
        <v>1.3070999999999999</v>
      </c>
    </row>
    <row r="4333" spans="1:2" x14ac:dyDescent="0.25">
      <c r="A4333" s="442">
        <v>38378</v>
      </c>
      <c r="B4333" s="443">
        <v>1.2968999999999999</v>
      </c>
    </row>
    <row r="4334" spans="1:2" x14ac:dyDescent="0.25">
      <c r="A4334" s="442">
        <v>38377</v>
      </c>
      <c r="B4334" s="443">
        <v>1.3059000000000001</v>
      </c>
    </row>
    <row r="4335" spans="1:2" x14ac:dyDescent="0.25">
      <c r="A4335" s="442">
        <v>38376</v>
      </c>
      <c r="B4335" s="443">
        <v>1.3044</v>
      </c>
    </row>
    <row r="4336" spans="1:2" x14ac:dyDescent="0.25">
      <c r="A4336" s="442">
        <v>38375</v>
      </c>
      <c r="B4336" s="443">
        <v>1.2994000000000001</v>
      </c>
    </row>
    <row r="4337" spans="1:2" x14ac:dyDescent="0.25">
      <c r="A4337" s="442">
        <v>38374</v>
      </c>
      <c r="B4337" s="443">
        <v>1.3045</v>
      </c>
    </row>
    <row r="4338" spans="1:2" x14ac:dyDescent="0.25">
      <c r="A4338" s="442">
        <v>38373</v>
      </c>
      <c r="B4338" s="443">
        <v>1.2969999999999999</v>
      </c>
    </row>
    <row r="4339" spans="1:2" x14ac:dyDescent="0.25">
      <c r="A4339" s="442">
        <v>38372</v>
      </c>
      <c r="B4339" s="443">
        <v>1.3005</v>
      </c>
    </row>
    <row r="4340" spans="1:2" x14ac:dyDescent="0.25">
      <c r="A4340" s="442">
        <v>38371</v>
      </c>
      <c r="B4340" s="443">
        <v>1.302</v>
      </c>
    </row>
    <row r="4341" spans="1:2" x14ac:dyDescent="0.25">
      <c r="A4341" s="442">
        <v>38370</v>
      </c>
      <c r="B4341" s="443">
        <v>1.3065</v>
      </c>
    </row>
    <row r="4342" spans="1:2" x14ac:dyDescent="0.25">
      <c r="A4342" s="442">
        <v>38369</v>
      </c>
      <c r="B4342" s="443">
        <v>1.3101</v>
      </c>
    </row>
    <row r="4343" spans="1:2" x14ac:dyDescent="0.25">
      <c r="A4343" s="442">
        <v>38368</v>
      </c>
      <c r="B4343" s="443">
        <v>1.3099000000000001</v>
      </c>
    </row>
    <row r="4344" spans="1:2" x14ac:dyDescent="0.25">
      <c r="A4344" s="442">
        <v>38367</v>
      </c>
      <c r="B4344" s="443">
        <v>1.3101</v>
      </c>
    </row>
    <row r="4345" spans="1:2" x14ac:dyDescent="0.25">
      <c r="A4345" s="442">
        <v>38366</v>
      </c>
      <c r="B4345" s="443">
        <v>1.3220000000000001</v>
      </c>
    </row>
    <row r="4346" spans="1:2" x14ac:dyDescent="0.25">
      <c r="A4346" s="442">
        <v>38365</v>
      </c>
      <c r="B4346" s="443">
        <v>1.3262</v>
      </c>
    </row>
    <row r="4347" spans="1:2" x14ac:dyDescent="0.25">
      <c r="A4347" s="442">
        <v>38364</v>
      </c>
      <c r="B4347" s="443">
        <v>1.3110999999999999</v>
      </c>
    </row>
    <row r="4348" spans="1:2" x14ac:dyDescent="0.25">
      <c r="A4348" s="442">
        <v>38363</v>
      </c>
      <c r="B4348" s="443">
        <v>1.3084</v>
      </c>
    </row>
    <row r="4349" spans="1:2" x14ac:dyDescent="0.25">
      <c r="A4349" s="442">
        <v>38362</v>
      </c>
      <c r="B4349" s="443">
        <v>1.3052999999999999</v>
      </c>
    </row>
    <row r="4350" spans="1:2" x14ac:dyDescent="0.25">
      <c r="A4350" s="442">
        <v>38361</v>
      </c>
      <c r="B4350" s="443">
        <v>1.3056000000000001</v>
      </c>
    </row>
    <row r="4351" spans="1:2" x14ac:dyDescent="0.25">
      <c r="A4351" s="442">
        <v>38360</v>
      </c>
      <c r="B4351" s="443">
        <v>1.3047</v>
      </c>
    </row>
    <row r="4352" spans="1:2" x14ac:dyDescent="0.25">
      <c r="A4352" s="442">
        <v>38359</v>
      </c>
      <c r="B4352" s="443">
        <v>1.3172999999999999</v>
      </c>
    </row>
    <row r="4353" spans="1:2" x14ac:dyDescent="0.25">
      <c r="A4353" s="442">
        <v>38358</v>
      </c>
      <c r="B4353" s="443">
        <v>1.3255999999999999</v>
      </c>
    </row>
    <row r="4354" spans="1:2" x14ac:dyDescent="0.25">
      <c r="A4354" s="442">
        <v>38357</v>
      </c>
      <c r="B4354" s="443">
        <v>1.3268</v>
      </c>
    </row>
    <row r="4355" spans="1:2" x14ac:dyDescent="0.25">
      <c r="A4355" s="442">
        <v>38356</v>
      </c>
      <c r="B4355" s="443">
        <v>1.3467</v>
      </c>
    </row>
    <row r="4356" spans="1:2" x14ac:dyDescent="0.25">
      <c r="A4356" s="442">
        <v>38355</v>
      </c>
      <c r="B4356" s="443">
        <v>1.3540000000000001</v>
      </c>
    </row>
    <row r="4357" spans="1:2" x14ac:dyDescent="0.25">
      <c r="A4357" s="442">
        <v>38354</v>
      </c>
      <c r="B4357" s="443">
        <v>1.3563000000000001</v>
      </c>
    </row>
    <row r="4358" spans="1:2" x14ac:dyDescent="0.25">
      <c r="A4358" s="442">
        <v>38353</v>
      </c>
      <c r="B4358" s="443">
        <v>1.3564000000000001</v>
      </c>
    </row>
    <row r="4359" spans="1:2" x14ac:dyDescent="0.25">
      <c r="A4359" s="442">
        <v>38352</v>
      </c>
      <c r="B4359" s="443">
        <v>1.3640000000000001</v>
      </c>
    </row>
    <row r="4360" spans="1:2" x14ac:dyDescent="0.25">
      <c r="A4360" s="442">
        <v>38351</v>
      </c>
      <c r="B4360" s="443">
        <v>1.3599000000000001</v>
      </c>
    </row>
    <row r="4361" spans="1:2" x14ac:dyDescent="0.25">
      <c r="A4361" s="442">
        <v>38350</v>
      </c>
      <c r="B4361" s="443">
        <v>1.3605</v>
      </c>
    </row>
    <row r="4362" spans="1:2" x14ac:dyDescent="0.25">
      <c r="A4362" s="442">
        <v>38349</v>
      </c>
      <c r="B4362" s="443">
        <v>1.3613</v>
      </c>
    </row>
    <row r="4363" spans="1:2" x14ac:dyDescent="0.25">
      <c r="A4363" s="442">
        <v>38348</v>
      </c>
      <c r="B4363" s="443">
        <v>1.3532999999999999</v>
      </c>
    </row>
    <row r="4364" spans="1:2" x14ac:dyDescent="0.25">
      <c r="A4364" s="442">
        <v>38347</v>
      </c>
      <c r="B4364" s="443">
        <v>1.3532999999999999</v>
      </c>
    </row>
    <row r="4365" spans="1:2" x14ac:dyDescent="0.25">
      <c r="A4365" s="442">
        <v>38346</v>
      </c>
      <c r="B4365" s="443">
        <v>1.3529</v>
      </c>
    </row>
    <row r="4366" spans="1:2" x14ac:dyDescent="0.25">
      <c r="A4366" s="442">
        <v>38345</v>
      </c>
      <c r="B4366" s="443">
        <v>1.3509</v>
      </c>
    </row>
    <row r="4367" spans="1:2" x14ac:dyDescent="0.25">
      <c r="A4367" s="442">
        <v>38344</v>
      </c>
      <c r="B4367" s="443">
        <v>1.3386</v>
      </c>
    </row>
    <row r="4368" spans="1:2" x14ac:dyDescent="0.25">
      <c r="A4368" s="442">
        <v>38343</v>
      </c>
      <c r="B4368" s="443">
        <v>1.3371</v>
      </c>
    </row>
    <row r="4369" spans="1:2" x14ac:dyDescent="0.25">
      <c r="A4369" s="442">
        <v>38342</v>
      </c>
      <c r="B4369" s="443">
        <v>1.3387</v>
      </c>
    </row>
    <row r="4370" spans="1:2" x14ac:dyDescent="0.25">
      <c r="A4370" s="442">
        <v>38341</v>
      </c>
      <c r="B4370" s="443">
        <v>1.333</v>
      </c>
    </row>
    <row r="4371" spans="1:2" x14ac:dyDescent="0.25">
      <c r="A4371" s="442">
        <v>38340</v>
      </c>
      <c r="B4371" s="443">
        <v>1.3310999999999999</v>
      </c>
    </row>
    <row r="4372" spans="1:2" x14ac:dyDescent="0.25">
      <c r="A4372" s="442">
        <v>38339</v>
      </c>
      <c r="B4372" s="443">
        <v>1.3286</v>
      </c>
    </row>
    <row r="4373" spans="1:2" x14ac:dyDescent="0.25">
      <c r="A4373" s="442">
        <v>38338</v>
      </c>
      <c r="B4373" s="443">
        <v>1.3245</v>
      </c>
    </row>
    <row r="4374" spans="1:2" x14ac:dyDescent="0.25">
      <c r="A4374" s="442">
        <v>38337</v>
      </c>
      <c r="B4374" s="443">
        <v>1.3403</v>
      </c>
    </row>
    <row r="4375" spans="1:2" x14ac:dyDescent="0.25">
      <c r="A4375" s="442">
        <v>38336</v>
      </c>
      <c r="B4375" s="443">
        <v>1.3302</v>
      </c>
    </row>
    <row r="4376" spans="1:2" x14ac:dyDescent="0.25">
      <c r="A4376" s="442">
        <v>38335</v>
      </c>
      <c r="B4376" s="443">
        <v>1.3305</v>
      </c>
    </row>
    <row r="4377" spans="1:2" x14ac:dyDescent="0.25">
      <c r="A4377" s="442">
        <v>38334</v>
      </c>
      <c r="B4377" s="443">
        <v>1.3210999999999999</v>
      </c>
    </row>
    <row r="4378" spans="1:2" x14ac:dyDescent="0.25">
      <c r="A4378" s="442">
        <v>38333</v>
      </c>
      <c r="B4378" s="443">
        <v>1.3214999999999999</v>
      </c>
    </row>
    <row r="4379" spans="1:2" x14ac:dyDescent="0.25">
      <c r="A4379" s="442">
        <v>38332</v>
      </c>
      <c r="B4379" s="443">
        <v>1.3225</v>
      </c>
    </row>
    <row r="4380" spans="1:2" x14ac:dyDescent="0.25">
      <c r="A4380" s="442">
        <v>38331</v>
      </c>
      <c r="B4380" s="443">
        <v>1.3315999999999999</v>
      </c>
    </row>
    <row r="4381" spans="1:2" x14ac:dyDescent="0.25">
      <c r="A4381" s="442">
        <v>38330</v>
      </c>
      <c r="B4381" s="443">
        <v>1.3329</v>
      </c>
    </row>
    <row r="4382" spans="1:2" x14ac:dyDescent="0.25">
      <c r="A4382" s="442">
        <v>38329</v>
      </c>
      <c r="B4382" s="443">
        <v>1.3428</v>
      </c>
    </row>
    <row r="4383" spans="1:2" x14ac:dyDescent="0.25">
      <c r="A4383" s="442">
        <v>38328</v>
      </c>
      <c r="B4383" s="443">
        <v>1.3398000000000001</v>
      </c>
    </row>
    <row r="4384" spans="1:2" x14ac:dyDescent="0.25">
      <c r="A4384" s="442">
        <v>38327</v>
      </c>
      <c r="B4384" s="443">
        <v>1.3447</v>
      </c>
    </row>
    <row r="4385" spans="1:2" x14ac:dyDescent="0.25">
      <c r="A4385" s="442">
        <v>38326</v>
      </c>
      <c r="B4385" s="443">
        <v>1.3461000000000001</v>
      </c>
    </row>
    <row r="4386" spans="1:2" x14ac:dyDescent="0.25">
      <c r="A4386" s="442">
        <v>38325</v>
      </c>
      <c r="B4386" s="443">
        <v>1.3455999999999999</v>
      </c>
    </row>
    <row r="4387" spans="1:2" x14ac:dyDescent="0.25">
      <c r="A4387" s="442">
        <v>38324</v>
      </c>
      <c r="B4387" s="443">
        <v>1.3268</v>
      </c>
    </row>
    <row r="4388" spans="1:2" x14ac:dyDescent="0.25">
      <c r="A4388" s="442">
        <v>38323</v>
      </c>
      <c r="B4388" s="443">
        <v>1.3321000000000001</v>
      </c>
    </row>
    <row r="4389" spans="1:2" x14ac:dyDescent="0.25">
      <c r="A4389" s="442">
        <v>38322</v>
      </c>
      <c r="B4389" s="443">
        <v>1.3293999999999999</v>
      </c>
    </row>
    <row r="4390" spans="1:2" x14ac:dyDescent="0.25">
      <c r="A4390" s="442">
        <v>38321</v>
      </c>
      <c r="B4390" s="443">
        <v>1.327</v>
      </c>
    </row>
    <row r="4391" spans="1:2" x14ac:dyDescent="0.25">
      <c r="A4391" s="442">
        <v>38320</v>
      </c>
      <c r="B4391" s="443">
        <v>1.3278000000000001</v>
      </c>
    </row>
    <row r="4392" spans="1:2" x14ac:dyDescent="0.25">
      <c r="A4392" s="442">
        <v>38319</v>
      </c>
      <c r="B4392" s="443">
        <v>1.3304</v>
      </c>
    </row>
    <row r="4393" spans="1:2" x14ac:dyDescent="0.25">
      <c r="A4393" s="442">
        <v>38318</v>
      </c>
      <c r="B4393" s="443">
        <v>1.3290999999999999</v>
      </c>
    </row>
    <row r="4394" spans="1:2" x14ac:dyDescent="0.25">
      <c r="A4394" s="442">
        <v>38317</v>
      </c>
      <c r="B4394" s="443">
        <v>1.3246</v>
      </c>
    </row>
    <row r="4395" spans="1:2" x14ac:dyDescent="0.25">
      <c r="A4395" s="442">
        <v>38316</v>
      </c>
      <c r="B4395" s="443">
        <v>1.3174999999999999</v>
      </c>
    </row>
    <row r="4396" spans="1:2" x14ac:dyDescent="0.25">
      <c r="A4396" s="442">
        <v>38315</v>
      </c>
      <c r="B4396" s="443">
        <v>1.3077000000000001</v>
      </c>
    </row>
    <row r="4397" spans="1:2" x14ac:dyDescent="0.25">
      <c r="A4397" s="442">
        <v>38314</v>
      </c>
      <c r="B4397" s="443">
        <v>1.3042</v>
      </c>
    </row>
    <row r="4398" spans="1:2" x14ac:dyDescent="0.25">
      <c r="A4398" s="442">
        <v>38313</v>
      </c>
      <c r="B4398" s="443">
        <v>1.3039000000000001</v>
      </c>
    </row>
    <row r="4399" spans="1:2" x14ac:dyDescent="0.25">
      <c r="A4399" s="442">
        <v>38312</v>
      </c>
      <c r="B4399" s="443">
        <v>1.3044</v>
      </c>
    </row>
    <row r="4400" spans="1:2" x14ac:dyDescent="0.25">
      <c r="A4400" s="442">
        <v>38311</v>
      </c>
      <c r="B4400" s="443">
        <v>1.3024</v>
      </c>
    </row>
    <row r="4401" spans="1:2" x14ac:dyDescent="0.25">
      <c r="A4401" s="442">
        <v>38310</v>
      </c>
      <c r="B4401" s="443">
        <v>1.296</v>
      </c>
    </row>
    <row r="4402" spans="1:2" x14ac:dyDescent="0.25">
      <c r="A4402" s="442">
        <v>38309</v>
      </c>
      <c r="B4402" s="443">
        <v>1.3030999999999999</v>
      </c>
    </row>
    <row r="4403" spans="1:2" x14ac:dyDescent="0.25">
      <c r="A4403" s="442">
        <v>38308</v>
      </c>
      <c r="B4403" s="443">
        <v>1.2956000000000001</v>
      </c>
    </row>
    <row r="4404" spans="1:2" x14ac:dyDescent="0.25">
      <c r="A4404" s="442">
        <v>38307</v>
      </c>
      <c r="B4404" s="443">
        <v>1.2943</v>
      </c>
    </row>
    <row r="4405" spans="1:2" x14ac:dyDescent="0.25">
      <c r="A4405" s="442">
        <v>38306</v>
      </c>
      <c r="B4405" s="443">
        <v>1.2985</v>
      </c>
    </row>
    <row r="4406" spans="1:2" x14ac:dyDescent="0.25">
      <c r="A4406" s="442">
        <v>38305</v>
      </c>
      <c r="B4406" s="443">
        <v>1.2977000000000001</v>
      </c>
    </row>
    <row r="4407" spans="1:2" x14ac:dyDescent="0.25">
      <c r="A4407" s="442">
        <v>38304</v>
      </c>
      <c r="B4407" s="443">
        <v>1.2977000000000001</v>
      </c>
    </row>
    <row r="4408" spans="1:2" x14ac:dyDescent="0.25">
      <c r="A4408" s="442">
        <v>38303</v>
      </c>
      <c r="B4408" s="443">
        <v>1.2904</v>
      </c>
    </row>
    <row r="4409" spans="1:2" x14ac:dyDescent="0.25">
      <c r="A4409" s="442">
        <v>38302</v>
      </c>
      <c r="B4409" s="443">
        <v>1.2892999999999999</v>
      </c>
    </row>
    <row r="4410" spans="1:2" x14ac:dyDescent="0.25">
      <c r="A4410" s="442">
        <v>38301</v>
      </c>
      <c r="B4410" s="443">
        <v>1.2897000000000001</v>
      </c>
    </row>
    <row r="4411" spans="1:2" x14ac:dyDescent="0.25">
      <c r="A4411" s="442">
        <v>38300</v>
      </c>
      <c r="B4411" s="443">
        <v>1.2915000000000001</v>
      </c>
    </row>
    <row r="4412" spans="1:2" x14ac:dyDescent="0.25">
      <c r="A4412" s="442">
        <v>38299</v>
      </c>
      <c r="B4412" s="443">
        <v>1.2968999999999999</v>
      </c>
    </row>
    <row r="4413" spans="1:2" x14ac:dyDescent="0.25">
      <c r="A4413" s="442">
        <v>38298</v>
      </c>
      <c r="B4413" s="443">
        <v>1.2935000000000001</v>
      </c>
    </row>
    <row r="4414" spans="1:2" x14ac:dyDescent="0.25">
      <c r="A4414" s="442">
        <v>38297</v>
      </c>
      <c r="B4414" s="443">
        <v>1.2965</v>
      </c>
    </row>
    <row r="4415" spans="1:2" x14ac:dyDescent="0.25">
      <c r="A4415" s="442">
        <v>38296</v>
      </c>
      <c r="B4415" s="443">
        <v>1.2869999999999999</v>
      </c>
    </row>
    <row r="4416" spans="1:2" x14ac:dyDescent="0.25">
      <c r="A4416" s="442">
        <v>38295</v>
      </c>
      <c r="B4416" s="443">
        <v>1.282</v>
      </c>
    </row>
    <row r="4417" spans="1:2" x14ac:dyDescent="0.25">
      <c r="A4417" s="442">
        <v>38294</v>
      </c>
      <c r="B4417" s="443">
        <v>1.2726999999999999</v>
      </c>
    </row>
    <row r="4418" spans="1:2" x14ac:dyDescent="0.25">
      <c r="A4418" s="442">
        <v>38293</v>
      </c>
      <c r="B4418" s="443">
        <v>1.2753000000000001</v>
      </c>
    </row>
    <row r="4419" spans="1:2" x14ac:dyDescent="0.25">
      <c r="A4419" s="442">
        <v>38292</v>
      </c>
      <c r="B4419" s="443">
        <v>1.2806</v>
      </c>
    </row>
    <row r="4420" spans="1:2" x14ac:dyDescent="0.25">
      <c r="A4420" s="442">
        <v>38291</v>
      </c>
      <c r="B4420" s="443">
        <v>1.2790999999999999</v>
      </c>
    </row>
    <row r="4421" spans="1:2" x14ac:dyDescent="0.25">
      <c r="A4421" s="442">
        <v>38290</v>
      </c>
      <c r="B4421" s="443">
        <v>1.2795000000000001</v>
      </c>
    </row>
    <row r="4422" spans="1:2" x14ac:dyDescent="0.25">
      <c r="A4422" s="442">
        <v>38289</v>
      </c>
      <c r="B4422" s="443">
        <v>1.2738</v>
      </c>
    </row>
    <row r="4423" spans="1:2" x14ac:dyDescent="0.25">
      <c r="A4423" s="442">
        <v>38288</v>
      </c>
      <c r="B4423" s="443">
        <v>1.2703</v>
      </c>
    </row>
    <row r="4424" spans="1:2" x14ac:dyDescent="0.25">
      <c r="A4424" s="442">
        <v>38287</v>
      </c>
      <c r="B4424" s="443">
        <v>1.2762</v>
      </c>
    </row>
    <row r="4425" spans="1:2" x14ac:dyDescent="0.25">
      <c r="A4425" s="442">
        <v>38286</v>
      </c>
      <c r="B4425" s="443">
        <v>1.28</v>
      </c>
    </row>
    <row r="4426" spans="1:2" x14ac:dyDescent="0.25">
      <c r="A4426" s="442">
        <v>38285</v>
      </c>
      <c r="B4426" s="443">
        <v>1.2684</v>
      </c>
    </row>
    <row r="4427" spans="1:2" x14ac:dyDescent="0.25">
      <c r="A4427" s="442">
        <v>38284</v>
      </c>
      <c r="B4427" s="443">
        <v>1.2685</v>
      </c>
    </row>
    <row r="4428" spans="1:2" x14ac:dyDescent="0.25">
      <c r="A4428" s="442">
        <v>38283</v>
      </c>
      <c r="B4428" s="443">
        <v>1.2672000000000001</v>
      </c>
    </row>
    <row r="4429" spans="1:2" x14ac:dyDescent="0.25">
      <c r="A4429" s="442">
        <v>38282</v>
      </c>
      <c r="B4429" s="443">
        <v>1.2617</v>
      </c>
    </row>
    <row r="4430" spans="1:2" x14ac:dyDescent="0.25">
      <c r="A4430" s="442">
        <v>38281</v>
      </c>
      <c r="B4430" s="443">
        <v>1.2581</v>
      </c>
    </row>
    <row r="4431" spans="1:2" x14ac:dyDescent="0.25">
      <c r="A4431" s="442">
        <v>38280</v>
      </c>
      <c r="B4431" s="443">
        <v>1.2519</v>
      </c>
    </row>
    <row r="4432" spans="1:2" x14ac:dyDescent="0.25">
      <c r="A4432" s="442">
        <v>38279</v>
      </c>
      <c r="B4432" s="443">
        <v>1.2498</v>
      </c>
    </row>
    <row r="4433" spans="1:2" x14ac:dyDescent="0.25">
      <c r="A4433" s="442">
        <v>38278</v>
      </c>
      <c r="B4433" s="443">
        <v>1.2470000000000001</v>
      </c>
    </row>
    <row r="4434" spans="1:2" x14ac:dyDescent="0.25">
      <c r="A4434" s="442">
        <v>38277</v>
      </c>
      <c r="B4434" s="443">
        <v>1.2479</v>
      </c>
    </row>
    <row r="4435" spans="1:2" x14ac:dyDescent="0.25">
      <c r="A4435" s="442">
        <v>38276</v>
      </c>
      <c r="B4435" s="443">
        <v>1.2474000000000001</v>
      </c>
    </row>
    <row r="4436" spans="1:2" x14ac:dyDescent="0.25">
      <c r="A4436" s="442">
        <v>38275</v>
      </c>
      <c r="B4436" s="443">
        <v>1.2387999999999999</v>
      </c>
    </row>
    <row r="4437" spans="1:2" x14ac:dyDescent="0.25">
      <c r="A4437" s="442">
        <v>38274</v>
      </c>
      <c r="B4437" s="443">
        <v>1.2343999999999999</v>
      </c>
    </row>
    <row r="4438" spans="1:2" x14ac:dyDescent="0.25">
      <c r="A4438" s="442">
        <v>38273</v>
      </c>
      <c r="B4438" s="443">
        <v>1.2324999999999999</v>
      </c>
    </row>
    <row r="4439" spans="1:2" x14ac:dyDescent="0.25">
      <c r="A4439" s="442">
        <v>38272</v>
      </c>
      <c r="B4439" s="443">
        <v>1.2379</v>
      </c>
    </row>
    <row r="4440" spans="1:2" x14ac:dyDescent="0.25">
      <c r="A4440" s="442">
        <v>38271</v>
      </c>
      <c r="B4440" s="443">
        <v>1.2417</v>
      </c>
    </row>
    <row r="4441" spans="1:2" x14ac:dyDescent="0.25">
      <c r="A4441" s="442">
        <v>38270</v>
      </c>
      <c r="B4441" s="443">
        <v>1.2403</v>
      </c>
    </row>
    <row r="4442" spans="1:2" x14ac:dyDescent="0.25">
      <c r="A4442" s="442">
        <v>38269</v>
      </c>
      <c r="B4442" s="443">
        <v>1.2403</v>
      </c>
    </row>
    <row r="4443" spans="1:2" x14ac:dyDescent="0.25">
      <c r="A4443" s="442">
        <v>38268</v>
      </c>
      <c r="B4443" s="443">
        <v>1.2286999999999999</v>
      </c>
    </row>
    <row r="4444" spans="1:2" x14ac:dyDescent="0.25">
      <c r="A4444" s="442">
        <v>38267</v>
      </c>
      <c r="B4444" s="443">
        <v>1.2277</v>
      </c>
    </row>
    <row r="4445" spans="1:2" x14ac:dyDescent="0.25">
      <c r="A4445" s="442">
        <v>38266</v>
      </c>
      <c r="B4445" s="443">
        <v>1.2317</v>
      </c>
    </row>
    <row r="4446" spans="1:2" x14ac:dyDescent="0.25">
      <c r="A4446" s="442">
        <v>38265</v>
      </c>
      <c r="B4446" s="443">
        <v>1.2283999999999999</v>
      </c>
    </row>
    <row r="4447" spans="1:2" x14ac:dyDescent="0.25">
      <c r="A4447" s="442">
        <v>38264</v>
      </c>
      <c r="B4447" s="443">
        <v>1.2394000000000001</v>
      </c>
    </row>
    <row r="4448" spans="1:2" x14ac:dyDescent="0.25">
      <c r="A4448" s="442">
        <v>38263</v>
      </c>
      <c r="B4448" s="443">
        <v>1.2398</v>
      </c>
    </row>
    <row r="4449" spans="1:2" x14ac:dyDescent="0.25">
      <c r="A4449" s="442">
        <v>38262</v>
      </c>
      <c r="B4449" s="443">
        <v>1.2398</v>
      </c>
    </row>
    <row r="4450" spans="1:2" x14ac:dyDescent="0.25">
      <c r="A4450" s="442">
        <v>38261</v>
      </c>
      <c r="B4450" s="443">
        <v>1.2436</v>
      </c>
    </row>
    <row r="4451" spans="1:2" x14ac:dyDescent="0.25">
      <c r="A4451" s="442">
        <v>38260</v>
      </c>
      <c r="B4451" s="443">
        <v>1.2324999999999999</v>
      </c>
    </row>
    <row r="4452" spans="1:2" x14ac:dyDescent="0.25">
      <c r="A4452" s="442">
        <v>38259</v>
      </c>
      <c r="B4452" s="443">
        <v>1.2315</v>
      </c>
    </row>
    <row r="4453" spans="1:2" x14ac:dyDescent="0.25">
      <c r="A4453" s="442">
        <v>38258</v>
      </c>
      <c r="B4453" s="443">
        <v>1.2289000000000001</v>
      </c>
    </row>
    <row r="4454" spans="1:2" x14ac:dyDescent="0.25">
      <c r="A4454" s="442">
        <v>38257</v>
      </c>
      <c r="B4454" s="443">
        <v>1.2279</v>
      </c>
    </row>
    <row r="4455" spans="1:2" x14ac:dyDescent="0.25">
      <c r="A4455" s="442">
        <v>38256</v>
      </c>
      <c r="B4455" s="443">
        <v>1.2272000000000001</v>
      </c>
    </row>
    <row r="4456" spans="1:2" x14ac:dyDescent="0.25">
      <c r="A4456" s="442">
        <v>38255</v>
      </c>
      <c r="B4456" s="443">
        <v>1.2261</v>
      </c>
    </row>
    <row r="4457" spans="1:2" x14ac:dyDescent="0.25">
      <c r="A4457" s="442">
        <v>38254</v>
      </c>
      <c r="B4457" s="443">
        <v>1.2270000000000001</v>
      </c>
    </row>
    <row r="4458" spans="1:2" x14ac:dyDescent="0.25">
      <c r="A4458" s="442">
        <v>38253</v>
      </c>
      <c r="B4458" s="443">
        <v>1.2256</v>
      </c>
    </row>
    <row r="4459" spans="1:2" x14ac:dyDescent="0.25">
      <c r="A4459" s="442">
        <v>38252</v>
      </c>
      <c r="B4459" s="443">
        <v>1.2335</v>
      </c>
    </row>
    <row r="4460" spans="1:2" x14ac:dyDescent="0.25">
      <c r="A4460" s="442">
        <v>38251</v>
      </c>
      <c r="B4460" s="443">
        <v>1.2166999999999999</v>
      </c>
    </row>
    <row r="4461" spans="1:2" x14ac:dyDescent="0.25">
      <c r="A4461" s="442">
        <v>38250</v>
      </c>
      <c r="B4461" s="443">
        <v>1.2177</v>
      </c>
    </row>
    <row r="4462" spans="1:2" x14ac:dyDescent="0.25">
      <c r="A4462" s="442">
        <v>38249</v>
      </c>
      <c r="B4462" s="443">
        <v>1.216</v>
      </c>
    </row>
    <row r="4463" spans="1:2" x14ac:dyDescent="0.25">
      <c r="A4463" s="442">
        <v>38248</v>
      </c>
      <c r="B4463" s="443">
        <v>1.216</v>
      </c>
    </row>
    <row r="4464" spans="1:2" x14ac:dyDescent="0.25">
      <c r="A4464" s="442">
        <v>38247</v>
      </c>
      <c r="B4464" s="443">
        <v>1.2189000000000001</v>
      </c>
    </row>
    <row r="4465" spans="1:2" x14ac:dyDescent="0.25">
      <c r="A4465" s="442">
        <v>38246</v>
      </c>
      <c r="B4465" s="443">
        <v>1.2153</v>
      </c>
    </row>
    <row r="4466" spans="1:2" x14ac:dyDescent="0.25">
      <c r="A4466" s="442">
        <v>38245</v>
      </c>
      <c r="B4466" s="443">
        <v>1.2257</v>
      </c>
    </row>
    <row r="4467" spans="1:2" x14ac:dyDescent="0.25">
      <c r="A4467" s="442">
        <v>38244</v>
      </c>
      <c r="B4467" s="443">
        <v>1.2250000000000001</v>
      </c>
    </row>
    <row r="4468" spans="1:2" x14ac:dyDescent="0.25">
      <c r="A4468" s="442">
        <v>38243</v>
      </c>
      <c r="B4468" s="443">
        <v>1.2253000000000001</v>
      </c>
    </row>
    <row r="4469" spans="1:2" x14ac:dyDescent="0.25">
      <c r="A4469" s="442">
        <v>38242</v>
      </c>
      <c r="B4469" s="443">
        <v>1.2266999999999999</v>
      </c>
    </row>
    <row r="4470" spans="1:2" x14ac:dyDescent="0.25">
      <c r="A4470" s="442">
        <v>38241</v>
      </c>
      <c r="B4470" s="443">
        <v>1.2264999999999999</v>
      </c>
    </row>
    <row r="4471" spans="1:2" x14ac:dyDescent="0.25">
      <c r="A4471" s="442">
        <v>38240</v>
      </c>
      <c r="B4471" s="443">
        <v>1.2194</v>
      </c>
    </row>
    <row r="4472" spans="1:2" x14ac:dyDescent="0.25">
      <c r="A4472" s="442">
        <v>38239</v>
      </c>
      <c r="B4472" s="443">
        <v>1.2181999999999999</v>
      </c>
    </row>
    <row r="4473" spans="1:2" x14ac:dyDescent="0.25">
      <c r="A4473" s="442">
        <v>38238</v>
      </c>
      <c r="B4473" s="443">
        <v>1.2102999999999999</v>
      </c>
    </row>
    <row r="4474" spans="1:2" x14ac:dyDescent="0.25">
      <c r="A4474" s="442">
        <v>38237</v>
      </c>
      <c r="B4474" s="443">
        <v>1.2065999999999999</v>
      </c>
    </row>
    <row r="4475" spans="1:2" x14ac:dyDescent="0.25">
      <c r="A4475" s="442">
        <v>38236</v>
      </c>
      <c r="B4475" s="443">
        <v>1.2059</v>
      </c>
    </row>
    <row r="4476" spans="1:2" x14ac:dyDescent="0.25">
      <c r="A4476" s="442">
        <v>38235</v>
      </c>
      <c r="B4476" s="443">
        <v>1.2053</v>
      </c>
    </row>
    <row r="4477" spans="1:2" x14ac:dyDescent="0.25">
      <c r="A4477" s="442">
        <v>38234</v>
      </c>
      <c r="B4477" s="443">
        <v>1.206</v>
      </c>
    </row>
    <row r="4478" spans="1:2" x14ac:dyDescent="0.25">
      <c r="A4478" s="442">
        <v>38233</v>
      </c>
      <c r="B4478" s="443">
        <v>1.2163999999999999</v>
      </c>
    </row>
    <row r="4479" spans="1:2" x14ac:dyDescent="0.25">
      <c r="A4479" s="442">
        <v>38232</v>
      </c>
      <c r="B4479" s="443">
        <v>1.2185999999999999</v>
      </c>
    </row>
    <row r="4480" spans="1:2" x14ac:dyDescent="0.25">
      <c r="A4480" s="442">
        <v>38231</v>
      </c>
      <c r="B4480" s="443">
        <v>1.2175</v>
      </c>
    </row>
    <row r="4481" spans="1:2" x14ac:dyDescent="0.25">
      <c r="A4481" s="442">
        <v>38230</v>
      </c>
      <c r="B4481" s="443">
        <v>1.2051000000000001</v>
      </c>
    </row>
    <row r="4482" spans="1:2" x14ac:dyDescent="0.25">
      <c r="A4482" s="442">
        <v>38229</v>
      </c>
      <c r="B4482" s="443">
        <v>1.2015</v>
      </c>
    </row>
    <row r="4483" spans="1:2" x14ac:dyDescent="0.25">
      <c r="A4483" s="442">
        <v>38228</v>
      </c>
      <c r="B4483" s="443">
        <v>1.2023999999999999</v>
      </c>
    </row>
    <row r="4484" spans="1:2" x14ac:dyDescent="0.25">
      <c r="A4484" s="442">
        <v>38227</v>
      </c>
      <c r="B4484" s="443">
        <v>1.2011000000000001</v>
      </c>
    </row>
    <row r="4485" spans="1:2" x14ac:dyDescent="0.25">
      <c r="A4485" s="442">
        <v>38226</v>
      </c>
      <c r="B4485" s="443">
        <v>1.2101</v>
      </c>
    </row>
    <row r="4486" spans="1:2" x14ac:dyDescent="0.25">
      <c r="A4486" s="442">
        <v>38225</v>
      </c>
      <c r="B4486" s="443">
        <v>1.2084999999999999</v>
      </c>
    </row>
    <row r="4487" spans="1:2" x14ac:dyDescent="0.25">
      <c r="A4487" s="442">
        <v>38224</v>
      </c>
      <c r="B4487" s="443">
        <v>1.2081999999999999</v>
      </c>
    </row>
    <row r="4488" spans="1:2" x14ac:dyDescent="0.25">
      <c r="A4488" s="442">
        <v>38223</v>
      </c>
      <c r="B4488" s="443">
        <v>1.2137</v>
      </c>
    </row>
    <row r="4489" spans="1:2" x14ac:dyDescent="0.25">
      <c r="A4489" s="442">
        <v>38222</v>
      </c>
      <c r="B4489" s="443">
        <v>1.2313000000000001</v>
      </c>
    </row>
    <row r="4490" spans="1:2" x14ac:dyDescent="0.25">
      <c r="A4490" s="442">
        <v>38221</v>
      </c>
      <c r="B4490" s="443">
        <v>1.232</v>
      </c>
    </row>
    <row r="4491" spans="1:2" x14ac:dyDescent="0.25">
      <c r="A4491" s="442">
        <v>38220</v>
      </c>
      <c r="B4491" s="443">
        <v>1.2309000000000001</v>
      </c>
    </row>
    <row r="4492" spans="1:2" x14ac:dyDescent="0.25">
      <c r="A4492" s="442">
        <v>38219</v>
      </c>
      <c r="B4492" s="443">
        <v>1.2366999999999999</v>
      </c>
    </row>
    <row r="4493" spans="1:2" x14ac:dyDescent="0.25">
      <c r="A4493" s="442">
        <v>38218</v>
      </c>
      <c r="B4493" s="443">
        <v>1.2336</v>
      </c>
    </row>
    <row r="4494" spans="1:2" x14ac:dyDescent="0.25">
      <c r="A4494" s="442">
        <v>38217</v>
      </c>
      <c r="B4494" s="443">
        <v>1.2349000000000001</v>
      </c>
    </row>
    <row r="4495" spans="1:2" x14ac:dyDescent="0.25">
      <c r="A4495" s="442">
        <v>38216</v>
      </c>
      <c r="B4495" s="443">
        <v>1.2359</v>
      </c>
    </row>
    <row r="4496" spans="1:2" x14ac:dyDescent="0.25">
      <c r="A4496" s="442">
        <v>38215</v>
      </c>
      <c r="B4496" s="443">
        <v>1.2363999999999999</v>
      </c>
    </row>
    <row r="4497" spans="1:2" x14ac:dyDescent="0.25">
      <c r="A4497" s="442">
        <v>38214</v>
      </c>
      <c r="B4497" s="443">
        <v>1.2372000000000001</v>
      </c>
    </row>
    <row r="4498" spans="1:2" x14ac:dyDescent="0.25">
      <c r="A4498" s="442">
        <v>38213</v>
      </c>
      <c r="B4498" s="443">
        <v>1.2371000000000001</v>
      </c>
    </row>
    <row r="4499" spans="1:2" x14ac:dyDescent="0.25">
      <c r="A4499" s="442">
        <v>38212</v>
      </c>
      <c r="B4499" s="443">
        <v>1.2261</v>
      </c>
    </row>
    <row r="4500" spans="1:2" x14ac:dyDescent="0.25">
      <c r="A4500" s="442">
        <v>38211</v>
      </c>
      <c r="B4500" s="443">
        <v>1.2214</v>
      </c>
    </row>
    <row r="4501" spans="1:2" x14ac:dyDescent="0.25">
      <c r="A4501" s="442">
        <v>38210</v>
      </c>
      <c r="B4501" s="443">
        <v>1.2237</v>
      </c>
    </row>
    <row r="4502" spans="1:2" x14ac:dyDescent="0.25">
      <c r="A4502" s="442">
        <v>38209</v>
      </c>
      <c r="B4502" s="443">
        <v>1.2266999999999999</v>
      </c>
    </row>
    <row r="4503" spans="1:2" x14ac:dyDescent="0.25">
      <c r="A4503" s="442">
        <v>38208</v>
      </c>
      <c r="B4503" s="443">
        <v>1.2282</v>
      </c>
    </row>
    <row r="4504" spans="1:2" x14ac:dyDescent="0.25">
      <c r="A4504" s="442">
        <v>38207</v>
      </c>
      <c r="B4504" s="443">
        <v>1.2312000000000001</v>
      </c>
    </row>
    <row r="4505" spans="1:2" x14ac:dyDescent="0.25">
      <c r="A4505" s="442">
        <v>38206</v>
      </c>
      <c r="B4505" s="443">
        <v>1.2312000000000001</v>
      </c>
    </row>
    <row r="4506" spans="1:2" x14ac:dyDescent="0.25">
      <c r="A4506" s="442">
        <v>38205</v>
      </c>
      <c r="B4506" s="443">
        <v>1.2058</v>
      </c>
    </row>
    <row r="4507" spans="1:2" x14ac:dyDescent="0.25">
      <c r="A4507" s="442">
        <v>38204</v>
      </c>
      <c r="B4507" s="443">
        <v>1.2041999999999999</v>
      </c>
    </row>
    <row r="4508" spans="1:2" x14ac:dyDescent="0.25">
      <c r="A4508" s="442">
        <v>38203</v>
      </c>
      <c r="B4508" s="443">
        <v>1.2051000000000001</v>
      </c>
    </row>
    <row r="4509" spans="1:2" x14ac:dyDescent="0.25">
      <c r="A4509" s="442">
        <v>38202</v>
      </c>
      <c r="B4509" s="443">
        <v>1.2029000000000001</v>
      </c>
    </row>
    <row r="4510" spans="1:2" x14ac:dyDescent="0.25">
      <c r="A4510" s="442">
        <v>38201</v>
      </c>
      <c r="B4510" s="443">
        <v>1.2064999999999999</v>
      </c>
    </row>
    <row r="4511" spans="1:2" x14ac:dyDescent="0.25">
      <c r="A4511" s="442">
        <v>38200</v>
      </c>
      <c r="B4511" s="443">
        <v>1.2027000000000001</v>
      </c>
    </row>
    <row r="4512" spans="1:2" x14ac:dyDescent="0.25">
      <c r="A4512" s="442">
        <v>38199</v>
      </c>
      <c r="B4512" s="443">
        <v>1.2020999999999999</v>
      </c>
    </row>
    <row r="4513" spans="1:2" x14ac:dyDescent="0.25">
      <c r="A4513" s="442">
        <v>38198</v>
      </c>
      <c r="B4513" s="443">
        <v>1.2029000000000001</v>
      </c>
    </row>
    <row r="4514" spans="1:2" x14ac:dyDescent="0.25">
      <c r="A4514" s="442">
        <v>38197</v>
      </c>
      <c r="B4514" s="443">
        <v>1.2042999999999999</v>
      </c>
    </row>
    <row r="4515" spans="1:2" x14ac:dyDescent="0.25">
      <c r="A4515" s="442">
        <v>38196</v>
      </c>
      <c r="B4515" s="443">
        <v>1.2045999999999999</v>
      </c>
    </row>
    <row r="4516" spans="1:2" x14ac:dyDescent="0.25">
      <c r="A4516" s="442">
        <v>38195</v>
      </c>
      <c r="B4516" s="443">
        <v>1.2150000000000001</v>
      </c>
    </row>
    <row r="4517" spans="1:2" x14ac:dyDescent="0.25">
      <c r="A4517" s="442">
        <v>38194</v>
      </c>
      <c r="B4517" s="443">
        <v>1.2102999999999999</v>
      </c>
    </row>
    <row r="4518" spans="1:2" x14ac:dyDescent="0.25">
      <c r="A4518" s="442">
        <v>38193</v>
      </c>
      <c r="B4518" s="443">
        <v>1.2092000000000001</v>
      </c>
    </row>
    <row r="4519" spans="1:2" x14ac:dyDescent="0.25">
      <c r="A4519" s="442">
        <v>38192</v>
      </c>
      <c r="B4519" s="443">
        <v>1.2101</v>
      </c>
    </row>
    <row r="4520" spans="1:2" x14ac:dyDescent="0.25">
      <c r="A4520" s="442">
        <v>38191</v>
      </c>
      <c r="B4520" s="443">
        <v>1.2249000000000001</v>
      </c>
    </row>
    <row r="4521" spans="1:2" x14ac:dyDescent="0.25">
      <c r="A4521" s="442">
        <v>38190</v>
      </c>
      <c r="B4521" s="443">
        <v>1.2255</v>
      </c>
    </row>
    <row r="4522" spans="1:2" x14ac:dyDescent="0.25">
      <c r="A4522" s="442">
        <v>38189</v>
      </c>
      <c r="B4522" s="443">
        <v>1.2325999999999999</v>
      </c>
    </row>
    <row r="4523" spans="1:2" x14ac:dyDescent="0.25">
      <c r="A4523" s="442">
        <v>38188</v>
      </c>
      <c r="B4523" s="443">
        <v>1.2437</v>
      </c>
    </row>
    <row r="4524" spans="1:2" x14ac:dyDescent="0.25">
      <c r="A4524" s="442">
        <v>38187</v>
      </c>
      <c r="B4524" s="443">
        <v>1.2438</v>
      </c>
    </row>
    <row r="4525" spans="1:2" x14ac:dyDescent="0.25">
      <c r="A4525" s="442">
        <v>38186</v>
      </c>
      <c r="B4525" s="443">
        <v>1.2450000000000001</v>
      </c>
    </row>
    <row r="4526" spans="1:2" x14ac:dyDescent="0.25">
      <c r="A4526" s="442">
        <v>38185</v>
      </c>
      <c r="B4526" s="443">
        <v>1.2445999999999999</v>
      </c>
    </row>
    <row r="4527" spans="1:2" x14ac:dyDescent="0.25">
      <c r="A4527" s="442">
        <v>38184</v>
      </c>
      <c r="B4527" s="443">
        <v>1.2343999999999999</v>
      </c>
    </row>
    <row r="4528" spans="1:2" x14ac:dyDescent="0.25">
      <c r="A4528" s="442">
        <v>38183</v>
      </c>
      <c r="B4528" s="443">
        <v>1.2385999999999999</v>
      </c>
    </row>
    <row r="4529" spans="1:2" x14ac:dyDescent="0.25">
      <c r="A4529" s="442">
        <v>38182</v>
      </c>
      <c r="B4529" s="443">
        <v>1.2323</v>
      </c>
    </row>
    <row r="4530" spans="1:2" x14ac:dyDescent="0.25">
      <c r="A4530" s="442">
        <v>38181</v>
      </c>
      <c r="B4530" s="443">
        <v>1.2408999999999999</v>
      </c>
    </row>
    <row r="4531" spans="1:2" x14ac:dyDescent="0.25">
      <c r="A4531" s="442">
        <v>38180</v>
      </c>
      <c r="B4531" s="443">
        <v>1.2406999999999999</v>
      </c>
    </row>
    <row r="4532" spans="1:2" x14ac:dyDescent="0.25">
      <c r="A4532" s="442">
        <v>38179</v>
      </c>
      <c r="B4532" s="443">
        <v>1.2412000000000001</v>
      </c>
    </row>
    <row r="4533" spans="1:2" x14ac:dyDescent="0.25">
      <c r="A4533" s="442">
        <v>38178</v>
      </c>
      <c r="B4533" s="443">
        <v>1.2410000000000001</v>
      </c>
    </row>
    <row r="4534" spans="1:2" x14ac:dyDescent="0.25">
      <c r="A4534" s="442">
        <v>38177</v>
      </c>
      <c r="B4534" s="443">
        <v>1.2391000000000001</v>
      </c>
    </row>
    <row r="4535" spans="1:2" x14ac:dyDescent="0.25">
      <c r="A4535" s="442">
        <v>38176</v>
      </c>
      <c r="B4535" s="443">
        <v>1.2361</v>
      </c>
    </row>
    <row r="4536" spans="1:2" x14ac:dyDescent="0.25">
      <c r="A4536" s="442">
        <v>38175</v>
      </c>
      <c r="B4536" s="443">
        <v>1.2287999999999999</v>
      </c>
    </row>
    <row r="4537" spans="1:2" x14ac:dyDescent="0.25">
      <c r="A4537" s="442">
        <v>38174</v>
      </c>
      <c r="B4537" s="443">
        <v>1.2281</v>
      </c>
    </row>
    <row r="4538" spans="1:2" x14ac:dyDescent="0.25">
      <c r="A4538" s="442">
        <v>38173</v>
      </c>
      <c r="B4538" s="443">
        <v>1.2318</v>
      </c>
    </row>
    <row r="4539" spans="1:2" x14ac:dyDescent="0.25">
      <c r="A4539" s="442">
        <v>38172</v>
      </c>
      <c r="B4539" s="443">
        <v>1.2305999999999999</v>
      </c>
    </row>
    <row r="4540" spans="1:2" x14ac:dyDescent="0.25">
      <c r="A4540" s="442">
        <v>38171</v>
      </c>
      <c r="B4540" s="443">
        <v>1.2305999999999999</v>
      </c>
    </row>
    <row r="4541" spans="1:2" x14ac:dyDescent="0.25">
      <c r="A4541" s="442">
        <v>38170</v>
      </c>
      <c r="B4541" s="443">
        <v>1.2164999999999999</v>
      </c>
    </row>
    <row r="4542" spans="1:2" x14ac:dyDescent="0.25">
      <c r="A4542" s="442">
        <v>38169</v>
      </c>
      <c r="B4542" s="443">
        <v>1.2193000000000001</v>
      </c>
    </row>
    <row r="4543" spans="1:2" x14ac:dyDescent="0.25">
      <c r="A4543" s="442">
        <v>38168</v>
      </c>
      <c r="B4543" s="443">
        <v>1.2081999999999999</v>
      </c>
    </row>
    <row r="4544" spans="1:2" x14ac:dyDescent="0.25">
      <c r="A4544" s="442">
        <v>38167</v>
      </c>
      <c r="B4544" s="443">
        <v>1.2184999999999999</v>
      </c>
    </row>
    <row r="4545" spans="1:2" x14ac:dyDescent="0.25">
      <c r="A4545" s="442">
        <v>38166</v>
      </c>
      <c r="B4545" s="443">
        <v>1.2173</v>
      </c>
    </row>
    <row r="4546" spans="1:2" x14ac:dyDescent="0.25">
      <c r="A4546" s="442">
        <v>38165</v>
      </c>
      <c r="B4546" s="443">
        <v>1.2156</v>
      </c>
    </row>
    <row r="4547" spans="1:2" x14ac:dyDescent="0.25">
      <c r="A4547" s="442">
        <v>38164</v>
      </c>
      <c r="B4547" s="443">
        <v>1.2156</v>
      </c>
    </row>
    <row r="4548" spans="1:2" x14ac:dyDescent="0.25">
      <c r="A4548" s="442">
        <v>38163</v>
      </c>
      <c r="B4548" s="443">
        <v>1.2164999999999999</v>
      </c>
    </row>
    <row r="4549" spans="1:2" x14ac:dyDescent="0.25">
      <c r="A4549" s="442">
        <v>38162</v>
      </c>
      <c r="B4549" s="443">
        <v>1.2087000000000001</v>
      </c>
    </row>
    <row r="4550" spans="1:2" x14ac:dyDescent="0.25">
      <c r="A4550" s="442">
        <v>38161</v>
      </c>
      <c r="B4550" s="443">
        <v>1.2099</v>
      </c>
    </row>
    <row r="4551" spans="1:2" x14ac:dyDescent="0.25">
      <c r="A4551" s="442">
        <v>38160</v>
      </c>
      <c r="B4551" s="443">
        <v>1.2112000000000001</v>
      </c>
    </row>
    <row r="4552" spans="1:2" x14ac:dyDescent="0.25">
      <c r="A4552" s="442">
        <v>38159</v>
      </c>
      <c r="B4552" s="443">
        <v>1.2136</v>
      </c>
    </row>
    <row r="4553" spans="1:2" x14ac:dyDescent="0.25">
      <c r="A4553" s="442">
        <v>38158</v>
      </c>
      <c r="B4553" s="443">
        <v>1.2139</v>
      </c>
    </row>
    <row r="4554" spans="1:2" x14ac:dyDescent="0.25">
      <c r="A4554" s="442">
        <v>38157</v>
      </c>
      <c r="B4554" s="443">
        <v>1.2138</v>
      </c>
    </row>
    <row r="4555" spans="1:2" x14ac:dyDescent="0.25">
      <c r="A4555" s="442">
        <v>38156</v>
      </c>
      <c r="B4555" s="443">
        <v>1.2054</v>
      </c>
    </row>
    <row r="4556" spans="1:2" x14ac:dyDescent="0.25">
      <c r="A4556" s="442">
        <v>38155</v>
      </c>
      <c r="B4556" s="443">
        <v>1.2005999999999999</v>
      </c>
    </row>
    <row r="4557" spans="1:2" x14ac:dyDescent="0.25">
      <c r="A4557" s="442">
        <v>38154</v>
      </c>
      <c r="B4557" s="443">
        <v>1.2161999999999999</v>
      </c>
    </row>
    <row r="4558" spans="1:2" x14ac:dyDescent="0.25">
      <c r="A4558" s="442">
        <v>38153</v>
      </c>
      <c r="B4558" s="443">
        <v>1.2067000000000001</v>
      </c>
    </row>
    <row r="4559" spans="1:2" x14ac:dyDescent="0.25">
      <c r="A4559" s="442">
        <v>38152</v>
      </c>
      <c r="B4559" s="443">
        <v>1.2027000000000001</v>
      </c>
    </row>
    <row r="4560" spans="1:2" x14ac:dyDescent="0.25">
      <c r="A4560" s="442">
        <v>38151</v>
      </c>
      <c r="B4560" s="443">
        <v>1.2027000000000001</v>
      </c>
    </row>
    <row r="4561" spans="1:2" x14ac:dyDescent="0.25">
      <c r="A4561" s="442">
        <v>38150</v>
      </c>
      <c r="B4561" s="443">
        <v>1.2017</v>
      </c>
    </row>
    <row r="4562" spans="1:2" x14ac:dyDescent="0.25">
      <c r="A4562" s="442">
        <v>38149</v>
      </c>
      <c r="B4562" s="443">
        <v>1.2111000000000001</v>
      </c>
    </row>
    <row r="4563" spans="1:2" x14ac:dyDescent="0.25">
      <c r="A4563" s="442">
        <v>38148</v>
      </c>
      <c r="B4563" s="443">
        <v>1.2044999999999999</v>
      </c>
    </row>
    <row r="4564" spans="1:2" x14ac:dyDescent="0.25">
      <c r="A4564" s="442">
        <v>38147</v>
      </c>
      <c r="B4564" s="443">
        <v>1.2262999999999999</v>
      </c>
    </row>
    <row r="4565" spans="1:2" x14ac:dyDescent="0.25">
      <c r="A4565" s="442">
        <v>38146</v>
      </c>
      <c r="B4565" s="443">
        <v>1.2314000000000001</v>
      </c>
    </row>
    <row r="4566" spans="1:2" x14ac:dyDescent="0.25">
      <c r="A4566" s="442">
        <v>38145</v>
      </c>
      <c r="B4566" s="443">
        <v>1.2282</v>
      </c>
    </row>
    <row r="4567" spans="1:2" x14ac:dyDescent="0.25">
      <c r="A4567" s="442">
        <v>38144</v>
      </c>
      <c r="B4567" s="443">
        <v>1.2269000000000001</v>
      </c>
    </row>
    <row r="4568" spans="1:2" x14ac:dyDescent="0.25">
      <c r="A4568" s="442">
        <v>38143</v>
      </c>
      <c r="B4568" s="443">
        <v>1.2287999999999999</v>
      </c>
    </row>
    <row r="4569" spans="1:2" x14ac:dyDescent="0.25">
      <c r="A4569" s="442">
        <v>38142</v>
      </c>
      <c r="B4569" s="443">
        <v>1.2221</v>
      </c>
    </row>
    <row r="4570" spans="1:2" x14ac:dyDescent="0.25">
      <c r="A4570" s="442">
        <v>38141</v>
      </c>
      <c r="B4570" s="443">
        <v>1.2213000000000001</v>
      </c>
    </row>
    <row r="4571" spans="1:2" x14ac:dyDescent="0.25">
      <c r="A4571" s="442">
        <v>38140</v>
      </c>
      <c r="B4571" s="443">
        <v>1.2242</v>
      </c>
    </row>
    <row r="4572" spans="1:2" x14ac:dyDescent="0.25">
      <c r="A4572" s="442">
        <v>38139</v>
      </c>
      <c r="B4572" s="443">
        <v>1.2184999999999999</v>
      </c>
    </row>
    <row r="4573" spans="1:2" x14ac:dyDescent="0.25">
      <c r="A4573" s="442">
        <v>38138</v>
      </c>
      <c r="B4573" s="443">
        <v>1.224</v>
      </c>
    </row>
    <row r="4574" spans="1:2" x14ac:dyDescent="0.25">
      <c r="A4574" s="442">
        <v>38137</v>
      </c>
      <c r="B4574" s="443">
        <v>1.2218</v>
      </c>
    </row>
    <row r="4575" spans="1:2" x14ac:dyDescent="0.25">
      <c r="A4575" s="442">
        <v>38136</v>
      </c>
      <c r="B4575" s="443">
        <v>1.2212000000000001</v>
      </c>
    </row>
    <row r="4576" spans="1:2" x14ac:dyDescent="0.25">
      <c r="A4576" s="442">
        <v>38135</v>
      </c>
      <c r="B4576" s="443">
        <v>1.2264999999999999</v>
      </c>
    </row>
    <row r="4577" spans="1:2" x14ac:dyDescent="0.25">
      <c r="A4577" s="442">
        <v>38134</v>
      </c>
      <c r="B4577" s="443">
        <v>1.2103999999999999</v>
      </c>
    </row>
    <row r="4578" spans="1:2" x14ac:dyDescent="0.25">
      <c r="A4578" s="442">
        <v>38133</v>
      </c>
      <c r="B4578" s="443">
        <v>1.2094</v>
      </c>
    </row>
    <row r="4579" spans="1:2" x14ac:dyDescent="0.25">
      <c r="A4579" s="442">
        <v>38132</v>
      </c>
      <c r="B4579" s="443">
        <v>1.2012</v>
      </c>
    </row>
    <row r="4580" spans="1:2" x14ac:dyDescent="0.25">
      <c r="A4580" s="442">
        <v>38131</v>
      </c>
      <c r="B4580" s="443">
        <v>1.1976</v>
      </c>
    </row>
    <row r="4581" spans="1:2" x14ac:dyDescent="0.25">
      <c r="A4581" s="442">
        <v>38130</v>
      </c>
      <c r="B4581" s="443">
        <v>1.1996</v>
      </c>
    </row>
    <row r="4582" spans="1:2" x14ac:dyDescent="0.25">
      <c r="A4582" s="442">
        <v>38129</v>
      </c>
      <c r="B4582" s="443">
        <v>1.1993</v>
      </c>
    </row>
    <row r="4583" spans="1:2" x14ac:dyDescent="0.25">
      <c r="A4583" s="442">
        <v>38128</v>
      </c>
      <c r="B4583" s="443">
        <v>1.1933</v>
      </c>
    </row>
    <row r="4584" spans="1:2" x14ac:dyDescent="0.25">
      <c r="A4584" s="442">
        <v>38127</v>
      </c>
      <c r="B4584" s="443">
        <v>1.2010000000000001</v>
      </c>
    </row>
    <row r="4585" spans="1:2" x14ac:dyDescent="0.25">
      <c r="A4585" s="442">
        <v>38126</v>
      </c>
      <c r="B4585" s="443">
        <v>1.1946000000000001</v>
      </c>
    </row>
    <row r="4586" spans="1:2" x14ac:dyDescent="0.25">
      <c r="A4586" s="442">
        <v>38125</v>
      </c>
      <c r="B4586" s="443">
        <v>1.202</v>
      </c>
    </row>
    <row r="4587" spans="1:2" x14ac:dyDescent="0.25">
      <c r="A4587" s="442">
        <v>38124</v>
      </c>
      <c r="B4587" s="443">
        <v>1.1887000000000001</v>
      </c>
    </row>
    <row r="4588" spans="1:2" x14ac:dyDescent="0.25">
      <c r="A4588" s="442">
        <v>38123</v>
      </c>
      <c r="B4588" s="443">
        <v>1.1879999999999999</v>
      </c>
    </row>
    <row r="4589" spans="1:2" x14ac:dyDescent="0.25">
      <c r="A4589" s="442">
        <v>38122</v>
      </c>
      <c r="B4589" s="443">
        <v>1.1879</v>
      </c>
    </row>
    <row r="4590" spans="1:2" x14ac:dyDescent="0.25">
      <c r="A4590" s="442">
        <v>38121</v>
      </c>
      <c r="B4590" s="443">
        <v>1.1817</v>
      </c>
    </row>
    <row r="4591" spans="1:2" x14ac:dyDescent="0.25">
      <c r="A4591" s="442">
        <v>38120</v>
      </c>
      <c r="B4591" s="443">
        <v>1.1899</v>
      </c>
    </row>
    <row r="4592" spans="1:2" x14ac:dyDescent="0.25">
      <c r="A4592" s="442">
        <v>38119</v>
      </c>
      <c r="B4592" s="443">
        <v>1.1863999999999999</v>
      </c>
    </row>
    <row r="4593" spans="1:2" x14ac:dyDescent="0.25">
      <c r="A4593" s="442">
        <v>38118</v>
      </c>
      <c r="B4593" s="443">
        <v>1.1853</v>
      </c>
    </row>
    <row r="4594" spans="1:2" x14ac:dyDescent="0.25">
      <c r="A4594" s="442">
        <v>38117</v>
      </c>
      <c r="B4594" s="443">
        <v>1.1869000000000001</v>
      </c>
    </row>
    <row r="4595" spans="1:2" x14ac:dyDescent="0.25">
      <c r="A4595" s="442">
        <v>38116</v>
      </c>
      <c r="B4595" s="443">
        <v>1.1884999999999999</v>
      </c>
    </row>
    <row r="4596" spans="1:2" x14ac:dyDescent="0.25">
      <c r="A4596" s="442">
        <v>38115</v>
      </c>
      <c r="B4596" s="443">
        <v>1.1884999999999999</v>
      </c>
    </row>
    <row r="4597" spans="1:2" x14ac:dyDescent="0.25">
      <c r="A4597" s="442">
        <v>38114</v>
      </c>
      <c r="B4597" s="443">
        <v>1.2073</v>
      </c>
    </row>
    <row r="4598" spans="1:2" x14ac:dyDescent="0.25">
      <c r="A4598" s="442">
        <v>38113</v>
      </c>
      <c r="B4598" s="443">
        <v>1.2164999999999999</v>
      </c>
    </row>
    <row r="4599" spans="1:2" x14ac:dyDescent="0.25">
      <c r="A4599" s="442">
        <v>38112</v>
      </c>
      <c r="B4599" s="443">
        <v>1.2089000000000001</v>
      </c>
    </row>
    <row r="4600" spans="1:2" x14ac:dyDescent="0.25">
      <c r="A4600" s="442">
        <v>38111</v>
      </c>
      <c r="B4600" s="443">
        <v>1.1937</v>
      </c>
    </row>
    <row r="4601" spans="1:2" x14ac:dyDescent="0.25">
      <c r="A4601" s="442">
        <v>38110</v>
      </c>
      <c r="B4601" s="443">
        <v>1.2005999999999999</v>
      </c>
    </row>
    <row r="4602" spans="1:2" x14ac:dyDescent="0.25">
      <c r="A4602" s="442">
        <v>38109</v>
      </c>
      <c r="B4602" s="443">
        <v>1.198</v>
      </c>
    </row>
    <row r="4603" spans="1:2" x14ac:dyDescent="0.25">
      <c r="A4603" s="442">
        <v>38108</v>
      </c>
      <c r="B4603" s="443">
        <v>1.198</v>
      </c>
    </row>
    <row r="4604" spans="1:2" x14ac:dyDescent="0.25">
      <c r="A4604" s="442">
        <v>38107</v>
      </c>
      <c r="B4604" s="443">
        <v>1.1979</v>
      </c>
    </row>
    <row r="4605" spans="1:2" x14ac:dyDescent="0.25">
      <c r="A4605" s="442">
        <v>38106</v>
      </c>
      <c r="B4605" s="443">
        <v>1.1834</v>
      </c>
    </row>
    <row r="4606" spans="1:2" x14ac:dyDescent="0.25">
      <c r="A4606" s="442">
        <v>38105</v>
      </c>
      <c r="B4606" s="443">
        <v>1.1937</v>
      </c>
    </row>
    <row r="4607" spans="1:2" x14ac:dyDescent="0.25">
      <c r="A4607" s="442">
        <v>38104</v>
      </c>
      <c r="B4607" s="443">
        <v>1.1871</v>
      </c>
    </row>
    <row r="4608" spans="1:2" x14ac:dyDescent="0.25">
      <c r="A4608" s="442">
        <v>38103</v>
      </c>
      <c r="B4608" s="443">
        <v>1.1820999999999999</v>
      </c>
    </row>
    <row r="4609" spans="1:2" x14ac:dyDescent="0.25">
      <c r="A4609" s="442">
        <v>38102</v>
      </c>
      <c r="B4609" s="443">
        <v>1.1840999999999999</v>
      </c>
    </row>
    <row r="4610" spans="1:2" x14ac:dyDescent="0.25">
      <c r="A4610" s="442">
        <v>38101</v>
      </c>
      <c r="B4610" s="443">
        <v>1.1834</v>
      </c>
    </row>
    <row r="4611" spans="1:2" x14ac:dyDescent="0.25">
      <c r="A4611" s="442">
        <v>38100</v>
      </c>
      <c r="B4611" s="443">
        <v>1.1906000000000001</v>
      </c>
    </row>
    <row r="4612" spans="1:2" x14ac:dyDescent="0.25">
      <c r="A4612" s="442">
        <v>38099</v>
      </c>
      <c r="B4612" s="443">
        <v>1.1830000000000001</v>
      </c>
    </row>
    <row r="4613" spans="1:2" x14ac:dyDescent="0.25">
      <c r="A4613" s="442">
        <v>38098</v>
      </c>
      <c r="B4613" s="443">
        <v>1.1861999999999999</v>
      </c>
    </row>
    <row r="4614" spans="1:2" x14ac:dyDescent="0.25">
      <c r="A4614" s="442">
        <v>38097</v>
      </c>
      <c r="B4614" s="443">
        <v>1.2017</v>
      </c>
    </row>
    <row r="4615" spans="1:2" x14ac:dyDescent="0.25">
      <c r="A4615" s="442">
        <v>38096</v>
      </c>
      <c r="B4615" s="443">
        <v>1.2013</v>
      </c>
    </row>
    <row r="4616" spans="1:2" x14ac:dyDescent="0.25">
      <c r="A4616" s="442">
        <v>38095</v>
      </c>
      <c r="B4616" s="443">
        <v>1.2</v>
      </c>
    </row>
    <row r="4617" spans="1:2" x14ac:dyDescent="0.25">
      <c r="A4617" s="442">
        <v>38094</v>
      </c>
      <c r="B4617" s="443">
        <v>1.1987000000000001</v>
      </c>
    </row>
    <row r="4618" spans="1:2" x14ac:dyDescent="0.25">
      <c r="A4618" s="442">
        <v>38093</v>
      </c>
      <c r="B4618" s="443">
        <v>1.1974</v>
      </c>
    </row>
    <row r="4619" spans="1:2" x14ac:dyDescent="0.25">
      <c r="A4619" s="442">
        <v>38092</v>
      </c>
      <c r="B4619" s="443">
        <v>1.1964999999999999</v>
      </c>
    </row>
    <row r="4620" spans="1:2" x14ac:dyDescent="0.25">
      <c r="A4620" s="442">
        <v>38091</v>
      </c>
      <c r="B4620" s="443">
        <v>1.1943999999999999</v>
      </c>
    </row>
    <row r="4621" spans="1:2" x14ac:dyDescent="0.25">
      <c r="A4621" s="442">
        <v>38090</v>
      </c>
      <c r="B4621" s="443">
        <v>1.2070000000000001</v>
      </c>
    </row>
    <row r="4622" spans="1:2" x14ac:dyDescent="0.25">
      <c r="A4622" s="442">
        <v>38089</v>
      </c>
      <c r="B4622" s="443">
        <v>1.2090000000000001</v>
      </c>
    </row>
    <row r="4623" spans="1:2" x14ac:dyDescent="0.25">
      <c r="A4623" s="442">
        <v>38088</v>
      </c>
      <c r="B4623" s="443">
        <v>1.2083999999999999</v>
      </c>
    </row>
    <row r="4624" spans="1:2" x14ac:dyDescent="0.25">
      <c r="A4624" s="442">
        <v>38087</v>
      </c>
      <c r="B4624" s="443">
        <v>1.2094</v>
      </c>
    </row>
    <row r="4625" spans="1:2" x14ac:dyDescent="0.25">
      <c r="A4625" s="442">
        <v>38086</v>
      </c>
      <c r="B4625" s="443">
        <v>1.2078</v>
      </c>
    </row>
    <row r="4626" spans="1:2" x14ac:dyDescent="0.25">
      <c r="A4626" s="442">
        <v>38085</v>
      </c>
      <c r="B4626" s="443">
        <v>1.2169000000000001</v>
      </c>
    </row>
    <row r="4627" spans="1:2" x14ac:dyDescent="0.25">
      <c r="A4627" s="442">
        <v>38084</v>
      </c>
      <c r="B4627" s="443">
        <v>1.2089000000000001</v>
      </c>
    </row>
    <row r="4628" spans="1:2" x14ac:dyDescent="0.25">
      <c r="A4628" s="442">
        <v>38083</v>
      </c>
      <c r="B4628" s="443">
        <v>1.2016</v>
      </c>
    </row>
    <row r="4629" spans="1:2" x14ac:dyDescent="0.25">
      <c r="A4629" s="442">
        <v>38082</v>
      </c>
      <c r="B4629" s="443">
        <v>1.2117</v>
      </c>
    </row>
    <row r="4630" spans="1:2" x14ac:dyDescent="0.25">
      <c r="A4630" s="442">
        <v>38081</v>
      </c>
      <c r="B4630" s="443">
        <v>1.2121999999999999</v>
      </c>
    </row>
    <row r="4631" spans="1:2" x14ac:dyDescent="0.25">
      <c r="A4631" s="442">
        <v>38080</v>
      </c>
      <c r="B4631" s="443">
        <v>1.2133</v>
      </c>
    </row>
    <row r="4632" spans="1:2" x14ac:dyDescent="0.25">
      <c r="A4632" s="442">
        <v>38079</v>
      </c>
      <c r="B4632" s="443">
        <v>1.2352000000000001</v>
      </c>
    </row>
    <row r="4633" spans="1:2" x14ac:dyDescent="0.25">
      <c r="A4633" s="442">
        <v>38078</v>
      </c>
      <c r="B4633" s="443">
        <v>1.23</v>
      </c>
    </row>
    <row r="4634" spans="1:2" x14ac:dyDescent="0.25">
      <c r="A4634" s="442">
        <v>38077</v>
      </c>
      <c r="B4634" s="443">
        <v>1.2173</v>
      </c>
    </row>
    <row r="4635" spans="1:2" x14ac:dyDescent="0.25">
      <c r="A4635" s="442">
        <v>38076</v>
      </c>
      <c r="B4635" s="443">
        <v>1.2141999999999999</v>
      </c>
    </row>
    <row r="4636" spans="1:2" x14ac:dyDescent="0.25">
      <c r="A4636" s="442">
        <v>38075</v>
      </c>
      <c r="B4636" s="443">
        <v>1.2119</v>
      </c>
    </row>
    <row r="4637" spans="1:2" x14ac:dyDescent="0.25">
      <c r="A4637" s="442">
        <v>38074</v>
      </c>
      <c r="B4637" s="443">
        <v>1.2121</v>
      </c>
    </row>
    <row r="4638" spans="1:2" x14ac:dyDescent="0.25">
      <c r="A4638" s="442">
        <v>38073</v>
      </c>
      <c r="B4638" s="443">
        <v>1.2122999999999999</v>
      </c>
    </row>
    <row r="4639" spans="1:2" x14ac:dyDescent="0.25">
      <c r="A4639" s="442">
        <v>38072</v>
      </c>
      <c r="B4639" s="443">
        <v>1.2136</v>
      </c>
    </row>
    <row r="4640" spans="1:2" x14ac:dyDescent="0.25">
      <c r="A4640" s="442">
        <v>38071</v>
      </c>
      <c r="B4640" s="443">
        <v>1.2126999999999999</v>
      </c>
    </row>
    <row r="4641" spans="1:2" x14ac:dyDescent="0.25">
      <c r="A4641" s="442">
        <v>38070</v>
      </c>
      <c r="B4641" s="443">
        <v>1.2325999999999999</v>
      </c>
    </row>
    <row r="4642" spans="1:2" x14ac:dyDescent="0.25">
      <c r="A4642" s="442">
        <v>38069</v>
      </c>
      <c r="B4642" s="443">
        <v>1.2331000000000001</v>
      </c>
    </row>
    <row r="4643" spans="1:2" x14ac:dyDescent="0.25">
      <c r="A4643" s="442">
        <v>38068</v>
      </c>
      <c r="B4643" s="443">
        <v>1.2282</v>
      </c>
    </row>
    <row r="4644" spans="1:2" x14ac:dyDescent="0.25">
      <c r="A4644" s="442">
        <v>38067</v>
      </c>
      <c r="B4644" s="443">
        <v>1.2281</v>
      </c>
    </row>
    <row r="4645" spans="1:2" x14ac:dyDescent="0.25">
      <c r="A4645" s="442">
        <v>38066</v>
      </c>
      <c r="B4645" s="443">
        <v>1.2274</v>
      </c>
    </row>
    <row r="4646" spans="1:2" x14ac:dyDescent="0.25">
      <c r="A4646" s="442">
        <v>38065</v>
      </c>
      <c r="B4646" s="443">
        <v>1.2387999999999999</v>
      </c>
    </row>
    <row r="4647" spans="1:2" x14ac:dyDescent="0.25">
      <c r="A4647" s="442">
        <v>38064</v>
      </c>
      <c r="B4647" s="443">
        <v>1.2235</v>
      </c>
    </row>
    <row r="4648" spans="1:2" x14ac:dyDescent="0.25">
      <c r="A4648" s="442">
        <v>38063</v>
      </c>
      <c r="B4648" s="443">
        <v>1.2262</v>
      </c>
    </row>
    <row r="4649" spans="1:2" x14ac:dyDescent="0.25">
      <c r="A4649" s="442">
        <v>38062</v>
      </c>
      <c r="B4649" s="443">
        <v>1.2270000000000001</v>
      </c>
    </row>
    <row r="4650" spans="1:2" x14ac:dyDescent="0.25">
      <c r="A4650" s="442">
        <v>38061</v>
      </c>
      <c r="B4650" s="443">
        <v>1.2234</v>
      </c>
    </row>
    <row r="4651" spans="1:2" x14ac:dyDescent="0.25">
      <c r="A4651" s="442">
        <v>38060</v>
      </c>
      <c r="B4651" s="443">
        <v>1.2222</v>
      </c>
    </row>
    <row r="4652" spans="1:2" x14ac:dyDescent="0.25">
      <c r="A4652" s="442">
        <v>38059</v>
      </c>
      <c r="B4652" s="443">
        <v>1.222</v>
      </c>
    </row>
    <row r="4653" spans="1:2" x14ac:dyDescent="0.25">
      <c r="A4653" s="442">
        <v>38058</v>
      </c>
      <c r="B4653" s="443">
        <v>1.2337</v>
      </c>
    </row>
    <row r="4654" spans="1:2" x14ac:dyDescent="0.25">
      <c r="A4654" s="442">
        <v>38057</v>
      </c>
      <c r="B4654" s="443">
        <v>1.2242</v>
      </c>
    </row>
    <row r="4655" spans="1:2" x14ac:dyDescent="0.25">
      <c r="A4655" s="442">
        <v>38056</v>
      </c>
      <c r="B4655" s="443">
        <v>1.2311000000000001</v>
      </c>
    </row>
    <row r="4656" spans="1:2" x14ac:dyDescent="0.25">
      <c r="A4656" s="442">
        <v>38055</v>
      </c>
      <c r="B4656" s="443">
        <v>1.2404999999999999</v>
      </c>
    </row>
    <row r="4657" spans="1:2" x14ac:dyDescent="0.25">
      <c r="A4657" s="442">
        <v>38054</v>
      </c>
      <c r="B4657" s="443">
        <v>1.2383</v>
      </c>
    </row>
    <row r="4658" spans="1:2" x14ac:dyDescent="0.25">
      <c r="A4658" s="442">
        <v>38053</v>
      </c>
      <c r="B4658" s="443">
        <v>1.2361</v>
      </c>
    </row>
    <row r="4659" spans="1:2" x14ac:dyDescent="0.25">
      <c r="A4659" s="442">
        <v>38052</v>
      </c>
      <c r="B4659" s="443">
        <v>1.2373000000000001</v>
      </c>
    </row>
    <row r="4660" spans="1:2" x14ac:dyDescent="0.25">
      <c r="A4660" s="442">
        <v>38051</v>
      </c>
      <c r="B4660" s="443">
        <v>1.2189000000000001</v>
      </c>
    </row>
    <row r="4661" spans="1:2" x14ac:dyDescent="0.25">
      <c r="A4661" s="442">
        <v>38050</v>
      </c>
      <c r="B4661" s="443">
        <v>1.2197</v>
      </c>
    </row>
    <row r="4662" spans="1:2" x14ac:dyDescent="0.25">
      <c r="A4662" s="442">
        <v>38049</v>
      </c>
      <c r="B4662" s="443">
        <v>1.2214</v>
      </c>
    </row>
    <row r="4663" spans="1:2" x14ac:dyDescent="0.25">
      <c r="A4663" s="442">
        <v>38048</v>
      </c>
      <c r="B4663" s="443">
        <v>1.2442</v>
      </c>
    </row>
    <row r="4664" spans="1:2" x14ac:dyDescent="0.25">
      <c r="A4664" s="442">
        <v>38047</v>
      </c>
      <c r="B4664" s="443">
        <v>1.2488999999999999</v>
      </c>
    </row>
    <row r="4665" spans="1:2" x14ac:dyDescent="0.25">
      <c r="A4665" s="442">
        <v>38046</v>
      </c>
      <c r="B4665" s="443">
        <v>1.2490000000000001</v>
      </c>
    </row>
    <row r="4666" spans="1:2" x14ac:dyDescent="0.25">
      <c r="A4666" s="442">
        <v>38045</v>
      </c>
      <c r="B4666" s="443">
        <v>1.2493000000000001</v>
      </c>
    </row>
    <row r="4667" spans="1:2" x14ac:dyDescent="0.25">
      <c r="A4667" s="442">
        <v>38044</v>
      </c>
      <c r="B4667" s="443">
        <v>1.2432000000000001</v>
      </c>
    </row>
    <row r="4668" spans="1:2" x14ac:dyDescent="0.25">
      <c r="A4668" s="442">
        <v>38043</v>
      </c>
      <c r="B4668" s="443">
        <v>1.2493000000000001</v>
      </c>
    </row>
    <row r="4669" spans="1:2" x14ac:dyDescent="0.25">
      <c r="A4669" s="442">
        <v>38042</v>
      </c>
      <c r="B4669" s="443">
        <v>1.2683</v>
      </c>
    </row>
    <row r="4670" spans="1:2" x14ac:dyDescent="0.25">
      <c r="A4670" s="442">
        <v>38041</v>
      </c>
      <c r="B4670" s="443">
        <v>1.2553000000000001</v>
      </c>
    </row>
    <row r="4671" spans="1:2" x14ac:dyDescent="0.25">
      <c r="A4671" s="442">
        <v>38040</v>
      </c>
      <c r="B4671" s="443">
        <v>1.2506999999999999</v>
      </c>
    </row>
    <row r="4672" spans="1:2" x14ac:dyDescent="0.25">
      <c r="A4672" s="442">
        <v>38039</v>
      </c>
      <c r="B4672" s="443">
        <v>1.2538</v>
      </c>
    </row>
    <row r="4673" spans="1:2" x14ac:dyDescent="0.25">
      <c r="A4673" s="442">
        <v>38038</v>
      </c>
      <c r="B4673" s="443">
        <v>1.2522</v>
      </c>
    </row>
    <row r="4674" spans="1:2" x14ac:dyDescent="0.25">
      <c r="A4674" s="442">
        <v>38037</v>
      </c>
      <c r="B4674" s="443">
        <v>1.2706</v>
      </c>
    </row>
    <row r="4675" spans="1:2" x14ac:dyDescent="0.25">
      <c r="A4675" s="442">
        <v>38036</v>
      </c>
      <c r="B4675" s="443">
        <v>1.2661</v>
      </c>
    </row>
    <row r="4676" spans="1:2" x14ac:dyDescent="0.25">
      <c r="A4676" s="442">
        <v>38035</v>
      </c>
      <c r="B4676" s="443">
        <v>1.2835000000000001</v>
      </c>
    </row>
    <row r="4677" spans="1:2" x14ac:dyDescent="0.25">
      <c r="A4677" s="442">
        <v>38034</v>
      </c>
      <c r="B4677" s="443">
        <v>1.2768999999999999</v>
      </c>
    </row>
    <row r="4678" spans="1:2" x14ac:dyDescent="0.25">
      <c r="A4678" s="442">
        <v>38033</v>
      </c>
      <c r="B4678" s="443">
        <v>1.2747999999999999</v>
      </c>
    </row>
    <row r="4679" spans="1:2" x14ac:dyDescent="0.25">
      <c r="A4679" s="442">
        <v>38032</v>
      </c>
      <c r="B4679" s="443">
        <v>1.2722</v>
      </c>
    </row>
    <row r="4680" spans="1:2" x14ac:dyDescent="0.25">
      <c r="A4680" s="442">
        <v>38031</v>
      </c>
      <c r="B4680" s="443">
        <v>1.2741</v>
      </c>
    </row>
    <row r="4681" spans="1:2" x14ac:dyDescent="0.25">
      <c r="A4681" s="442">
        <v>38030</v>
      </c>
      <c r="B4681" s="443">
        <v>1.2803</v>
      </c>
    </row>
    <row r="4682" spans="1:2" x14ac:dyDescent="0.25">
      <c r="A4682" s="442">
        <v>38029</v>
      </c>
      <c r="B4682" s="443">
        <v>1.2823</v>
      </c>
    </row>
    <row r="4683" spans="1:2" x14ac:dyDescent="0.25">
      <c r="A4683" s="442">
        <v>38028</v>
      </c>
      <c r="B4683" s="443">
        <v>1.2697000000000001</v>
      </c>
    </row>
    <row r="4684" spans="1:2" x14ac:dyDescent="0.25">
      <c r="A4684" s="442">
        <v>38027</v>
      </c>
      <c r="B4684" s="443">
        <v>1.2682</v>
      </c>
    </row>
    <row r="4685" spans="1:2" x14ac:dyDescent="0.25">
      <c r="A4685" s="442">
        <v>38026</v>
      </c>
      <c r="B4685" s="443">
        <v>1.2625</v>
      </c>
    </row>
    <row r="4686" spans="1:2" x14ac:dyDescent="0.25">
      <c r="A4686" s="442">
        <v>38025</v>
      </c>
      <c r="B4686" s="443">
        <v>1.2697000000000001</v>
      </c>
    </row>
    <row r="4687" spans="1:2" x14ac:dyDescent="0.25">
      <c r="A4687" s="442">
        <v>38024</v>
      </c>
      <c r="B4687" s="443">
        <v>1.2701</v>
      </c>
    </row>
    <row r="4688" spans="1:2" x14ac:dyDescent="0.25">
      <c r="A4688" s="442">
        <v>38023</v>
      </c>
      <c r="B4688" s="443">
        <v>1.2539</v>
      </c>
    </row>
    <row r="4689" spans="1:2" x14ac:dyDescent="0.25">
      <c r="A4689" s="442">
        <v>38022</v>
      </c>
      <c r="B4689" s="443">
        <v>1.2527999999999999</v>
      </c>
    </row>
    <row r="4690" spans="1:2" x14ac:dyDescent="0.25">
      <c r="A4690" s="442">
        <v>38021</v>
      </c>
      <c r="B4690" s="443">
        <v>1.2529999999999999</v>
      </c>
    </row>
    <row r="4691" spans="1:2" x14ac:dyDescent="0.25">
      <c r="A4691" s="442">
        <v>38020</v>
      </c>
      <c r="B4691" s="443">
        <v>1.2426999999999999</v>
      </c>
    </row>
    <row r="4692" spans="1:2" x14ac:dyDescent="0.25">
      <c r="A4692" s="442">
        <v>38019</v>
      </c>
      <c r="B4692" s="443">
        <v>1.246</v>
      </c>
    </row>
    <row r="4693" spans="1:2" x14ac:dyDescent="0.25">
      <c r="A4693" s="442">
        <v>38018</v>
      </c>
      <c r="B4693" s="443">
        <v>1.246</v>
      </c>
    </row>
    <row r="4694" spans="1:2" x14ac:dyDescent="0.25">
      <c r="A4694" s="442">
        <v>38017</v>
      </c>
      <c r="B4694" s="443">
        <v>1.246</v>
      </c>
    </row>
    <row r="4695" spans="1:2" x14ac:dyDescent="0.25">
      <c r="A4695" s="442">
        <v>38016</v>
      </c>
      <c r="B4695" s="443">
        <v>1.2411000000000001</v>
      </c>
    </row>
    <row r="4696" spans="1:2" x14ac:dyDescent="0.25">
      <c r="A4696" s="442">
        <v>38015</v>
      </c>
      <c r="B4696" s="443">
        <v>1.2487999999999999</v>
      </c>
    </row>
    <row r="4697" spans="1:2" x14ac:dyDescent="0.25">
      <c r="A4697" s="442">
        <v>38014</v>
      </c>
      <c r="B4697" s="443">
        <v>1.2638</v>
      </c>
    </row>
    <row r="4698" spans="1:2" x14ac:dyDescent="0.25">
      <c r="A4698" s="442">
        <v>38013</v>
      </c>
      <c r="B4698" s="443">
        <v>1.2470000000000001</v>
      </c>
    </row>
    <row r="4699" spans="1:2" x14ac:dyDescent="0.25">
      <c r="A4699" s="442">
        <v>38012</v>
      </c>
      <c r="B4699" s="443">
        <v>1.258</v>
      </c>
    </row>
    <row r="4700" spans="1:2" x14ac:dyDescent="0.25">
      <c r="A4700" s="442">
        <v>38011</v>
      </c>
      <c r="B4700" s="443">
        <v>1.2587999999999999</v>
      </c>
    </row>
    <row r="4701" spans="1:2" x14ac:dyDescent="0.25">
      <c r="A4701" s="442">
        <v>38010</v>
      </c>
      <c r="B4701" s="443">
        <v>1.2586999999999999</v>
      </c>
    </row>
    <row r="4702" spans="1:2" x14ac:dyDescent="0.25">
      <c r="A4702" s="442">
        <v>38009</v>
      </c>
      <c r="B4702" s="443">
        <v>1.2708999999999999</v>
      </c>
    </row>
    <row r="4703" spans="1:2" x14ac:dyDescent="0.25">
      <c r="A4703" s="442">
        <v>38008</v>
      </c>
      <c r="B4703" s="443">
        <v>1.2629999999999999</v>
      </c>
    </row>
    <row r="4704" spans="1:2" x14ac:dyDescent="0.25">
      <c r="A4704" s="442">
        <v>38007</v>
      </c>
      <c r="B4704" s="443">
        <v>1.2576000000000001</v>
      </c>
    </row>
    <row r="4705" spans="1:2" x14ac:dyDescent="0.25">
      <c r="A4705" s="442">
        <v>38006</v>
      </c>
      <c r="B4705" s="443">
        <v>1.2351000000000001</v>
      </c>
    </row>
    <row r="4706" spans="1:2" x14ac:dyDescent="0.25">
      <c r="A4706" s="442">
        <v>38005</v>
      </c>
      <c r="B4706" s="443">
        <v>1.2169000000000001</v>
      </c>
    </row>
    <row r="4707" spans="1:2" x14ac:dyDescent="0.25">
      <c r="A4707" s="442">
        <v>38004</v>
      </c>
      <c r="B4707" s="443">
        <v>1.2393000000000001</v>
      </c>
    </row>
    <row r="4708" spans="1:2" x14ac:dyDescent="0.25">
      <c r="A4708" s="442">
        <v>38003</v>
      </c>
      <c r="B4708" s="443">
        <v>1.2565</v>
      </c>
    </row>
    <row r="4709" spans="1:2" x14ac:dyDescent="0.25">
      <c r="A4709" s="442">
        <v>38002</v>
      </c>
      <c r="B4709" s="443">
        <v>1.2565</v>
      </c>
    </row>
    <row r="4710" spans="1:2" x14ac:dyDescent="0.25">
      <c r="A4710" s="442">
        <v>38001</v>
      </c>
      <c r="B4710" s="443">
        <v>1.2649999999999999</v>
      </c>
    </row>
    <row r="4711" spans="1:2" x14ac:dyDescent="0.25">
      <c r="A4711" s="442">
        <v>38000</v>
      </c>
      <c r="B4711" s="443">
        <v>1.2764</v>
      </c>
    </row>
    <row r="4712" spans="1:2" x14ac:dyDescent="0.25">
      <c r="A4712" s="442">
        <v>37999</v>
      </c>
      <c r="B4712" s="443">
        <v>1.2743</v>
      </c>
    </row>
    <row r="4713" spans="1:2" x14ac:dyDescent="0.25">
      <c r="A4713" s="442">
        <v>37998</v>
      </c>
      <c r="B4713" s="443">
        <v>1.2829999999999999</v>
      </c>
    </row>
    <row r="4714" spans="1:2" x14ac:dyDescent="0.25">
      <c r="A4714" s="442">
        <v>37997</v>
      </c>
      <c r="B4714" s="443">
        <v>1.2825</v>
      </c>
    </row>
    <row r="4715" spans="1:2" x14ac:dyDescent="0.25">
      <c r="A4715" s="442">
        <v>37996</v>
      </c>
      <c r="B4715" s="443">
        <v>1.2825</v>
      </c>
    </row>
    <row r="4716" spans="1:2" x14ac:dyDescent="0.25">
      <c r="A4716" s="442">
        <v>37995</v>
      </c>
      <c r="B4716" s="443">
        <v>1.2764</v>
      </c>
    </row>
    <row r="4717" spans="1:2" x14ac:dyDescent="0.25">
      <c r="A4717" s="442">
        <v>37994</v>
      </c>
      <c r="B4717" s="443">
        <v>1.2636000000000001</v>
      </c>
    </row>
    <row r="4718" spans="1:2" x14ac:dyDescent="0.25">
      <c r="A4718" s="442">
        <v>37993</v>
      </c>
      <c r="B4718" s="443">
        <v>1.2736000000000001</v>
      </c>
    </row>
    <row r="4719" spans="1:2" x14ac:dyDescent="0.25">
      <c r="A4719" s="442">
        <v>37992</v>
      </c>
      <c r="B4719" s="443">
        <v>1.2654000000000001</v>
      </c>
    </row>
    <row r="4720" spans="1:2" x14ac:dyDescent="0.25">
      <c r="A4720" s="442">
        <v>37991</v>
      </c>
      <c r="B4720" s="443">
        <v>1.2583</v>
      </c>
    </row>
    <row r="4721" spans="1:2" x14ac:dyDescent="0.25">
      <c r="A4721" s="442">
        <v>37990</v>
      </c>
      <c r="B4721" s="443">
        <v>1.258</v>
      </c>
    </row>
    <row r="4722" spans="1:2" x14ac:dyDescent="0.25">
      <c r="A4722" s="442">
        <v>37989</v>
      </c>
      <c r="B4722" s="443">
        <v>1.2589999999999999</v>
      </c>
    </row>
    <row r="4723" spans="1:2" x14ac:dyDescent="0.25">
      <c r="A4723" s="442">
        <v>37988</v>
      </c>
      <c r="B4723" s="443">
        <v>1.2542</v>
      </c>
    </row>
    <row r="4724" spans="1:2" x14ac:dyDescent="0.25">
      <c r="A4724" s="442">
        <v>37987</v>
      </c>
      <c r="B4724" s="443">
        <v>1.2576000000000001</v>
      </c>
    </row>
    <row r="4725" spans="1:2" x14ac:dyDescent="0.25">
      <c r="A4725" s="442">
        <v>37986</v>
      </c>
      <c r="B4725" s="443">
        <v>1.2552000000000001</v>
      </c>
    </row>
    <row r="4726" spans="1:2" x14ac:dyDescent="0.25">
      <c r="A4726" s="442">
        <v>37985</v>
      </c>
      <c r="B4726" s="443">
        <v>1.2484</v>
      </c>
    </row>
    <row r="4727" spans="1:2" x14ac:dyDescent="0.25">
      <c r="A4727" s="442">
        <v>37984</v>
      </c>
      <c r="B4727" s="443">
        <v>1.2436</v>
      </c>
    </row>
    <row r="4728" spans="1:2" x14ac:dyDescent="0.25">
      <c r="A4728" s="442">
        <v>37983</v>
      </c>
      <c r="B4728" s="443">
        <v>1.2423999999999999</v>
      </c>
    </row>
    <row r="4729" spans="1:2" x14ac:dyDescent="0.25">
      <c r="A4729" s="442">
        <v>37982</v>
      </c>
      <c r="B4729" s="443">
        <v>1.2428999999999999</v>
      </c>
    </row>
    <row r="4730" spans="1:2" x14ac:dyDescent="0.25">
      <c r="A4730" s="442">
        <v>37981</v>
      </c>
      <c r="B4730" s="443">
        <v>1.2448999999999999</v>
      </c>
    </row>
    <row r="4731" spans="1:2" x14ac:dyDescent="0.25">
      <c r="A4731" s="442">
        <v>37980</v>
      </c>
      <c r="B4731" s="443">
        <v>1.2448999999999999</v>
      </c>
    </row>
    <row r="4732" spans="1:2" x14ac:dyDescent="0.25">
      <c r="A4732" s="442">
        <v>37979</v>
      </c>
      <c r="B4732" s="443">
        <v>1.2390000000000001</v>
      </c>
    </row>
    <row r="4733" spans="1:2" x14ac:dyDescent="0.25">
      <c r="A4733" s="442">
        <v>37978</v>
      </c>
      <c r="B4733" s="443">
        <v>1.24</v>
      </c>
    </row>
    <row r="4734" spans="1:2" x14ac:dyDescent="0.25">
      <c r="A4734" s="442">
        <v>37977</v>
      </c>
      <c r="B4734" s="443">
        <v>1.2404999999999999</v>
      </c>
    </row>
    <row r="4735" spans="1:2" x14ac:dyDescent="0.25">
      <c r="A4735" s="442">
        <v>37976</v>
      </c>
      <c r="B4735" s="443">
        <v>1.2353000000000001</v>
      </c>
    </row>
    <row r="4736" spans="1:2" x14ac:dyDescent="0.25">
      <c r="A4736" s="442">
        <v>37975</v>
      </c>
      <c r="B4736" s="443">
        <v>1.2377</v>
      </c>
    </row>
    <row r="4737" spans="1:2" x14ac:dyDescent="0.25">
      <c r="A4737" s="442">
        <v>37974</v>
      </c>
      <c r="B4737" s="443">
        <v>1.2433000000000001</v>
      </c>
    </row>
    <row r="4738" spans="1:2" x14ac:dyDescent="0.25">
      <c r="A4738" s="442">
        <v>37973</v>
      </c>
      <c r="B4738" s="443">
        <v>1.2403</v>
      </c>
    </row>
    <row r="4739" spans="1:2" x14ac:dyDescent="0.25">
      <c r="A4739" s="442">
        <v>37972</v>
      </c>
      <c r="B4739" s="443">
        <v>1.232</v>
      </c>
    </row>
    <row r="4740" spans="1:2" x14ac:dyDescent="0.25">
      <c r="A4740" s="442">
        <v>37971</v>
      </c>
      <c r="B4740" s="443">
        <v>1.2306999999999999</v>
      </c>
    </row>
    <row r="4741" spans="1:2" x14ac:dyDescent="0.25">
      <c r="A4741" s="442">
        <v>37970</v>
      </c>
      <c r="B4741" s="443">
        <v>1.2267999999999999</v>
      </c>
    </row>
    <row r="4742" spans="1:2" x14ac:dyDescent="0.25">
      <c r="A4742" s="442">
        <v>37969</v>
      </c>
      <c r="B4742" s="443">
        <v>1.2267999999999999</v>
      </c>
    </row>
    <row r="4743" spans="1:2" x14ac:dyDescent="0.25">
      <c r="A4743" s="442">
        <v>37968</v>
      </c>
      <c r="B4743" s="443">
        <v>1.2293000000000001</v>
      </c>
    </row>
    <row r="4744" spans="1:2" x14ac:dyDescent="0.25">
      <c r="A4744" s="442">
        <v>37967</v>
      </c>
      <c r="B4744" s="443">
        <v>1.2205999999999999</v>
      </c>
    </row>
    <row r="4745" spans="1:2" x14ac:dyDescent="0.25">
      <c r="A4745" s="442">
        <v>37966</v>
      </c>
      <c r="B4745" s="443">
        <v>1.2213000000000001</v>
      </c>
    </row>
    <row r="4746" spans="1:2" x14ac:dyDescent="0.25">
      <c r="A4746" s="442">
        <v>37965</v>
      </c>
      <c r="B4746" s="443">
        <v>1.2251000000000001</v>
      </c>
    </row>
    <row r="4747" spans="1:2" x14ac:dyDescent="0.25">
      <c r="A4747" s="442">
        <v>37964</v>
      </c>
      <c r="B4747" s="443">
        <v>1.2228000000000001</v>
      </c>
    </row>
    <row r="4748" spans="1:2" x14ac:dyDescent="0.25">
      <c r="A4748" s="442">
        <v>37963</v>
      </c>
      <c r="B4748" s="443">
        <v>1.2162999999999999</v>
      </c>
    </row>
    <row r="4749" spans="1:2" x14ac:dyDescent="0.25">
      <c r="A4749" s="442">
        <v>37962</v>
      </c>
      <c r="B4749" s="443">
        <v>1.2149000000000001</v>
      </c>
    </row>
    <row r="4750" spans="1:2" x14ac:dyDescent="0.25">
      <c r="A4750" s="442">
        <v>37961</v>
      </c>
      <c r="B4750" s="443">
        <v>1.2165999999999999</v>
      </c>
    </row>
    <row r="4751" spans="1:2" x14ac:dyDescent="0.25">
      <c r="A4751" s="442">
        <v>37960</v>
      </c>
      <c r="B4751" s="443">
        <v>1.2071000000000001</v>
      </c>
    </row>
    <row r="4752" spans="1:2" x14ac:dyDescent="0.25">
      <c r="A4752" s="442">
        <v>37959</v>
      </c>
      <c r="B4752" s="443">
        <v>1.2112000000000001</v>
      </c>
    </row>
    <row r="4753" spans="1:2" x14ac:dyDescent="0.25">
      <c r="A4753" s="442">
        <v>37958</v>
      </c>
      <c r="B4753" s="443">
        <v>1.2074</v>
      </c>
    </row>
    <row r="4754" spans="1:2" x14ac:dyDescent="0.25">
      <c r="A4754" s="442">
        <v>37957</v>
      </c>
      <c r="B4754" s="443">
        <v>1.1973</v>
      </c>
    </row>
    <row r="4755" spans="1:2" x14ac:dyDescent="0.25">
      <c r="A4755" s="442">
        <v>37956</v>
      </c>
      <c r="B4755" s="443">
        <v>1.1978</v>
      </c>
    </row>
    <row r="4756" spans="1:2" x14ac:dyDescent="0.25">
      <c r="A4756" s="442">
        <v>37955</v>
      </c>
      <c r="B4756" s="443">
        <v>1.1986000000000001</v>
      </c>
    </row>
    <row r="4757" spans="1:2" x14ac:dyDescent="0.25">
      <c r="A4757" s="442">
        <v>37954</v>
      </c>
      <c r="B4757" s="443">
        <v>1.1990000000000001</v>
      </c>
    </row>
    <row r="4758" spans="1:2" x14ac:dyDescent="0.25">
      <c r="A4758" s="442">
        <v>37953</v>
      </c>
      <c r="B4758" s="443">
        <v>1.1907000000000001</v>
      </c>
    </row>
    <row r="4759" spans="1:2" x14ac:dyDescent="0.25">
      <c r="A4759" s="442">
        <v>37952</v>
      </c>
      <c r="B4759" s="443">
        <v>1.1938</v>
      </c>
    </row>
    <row r="4760" spans="1:2" x14ac:dyDescent="0.25">
      <c r="A4760" s="442">
        <v>37951</v>
      </c>
      <c r="B4760" s="443">
        <v>1.1783999999999999</v>
      </c>
    </row>
    <row r="4761" spans="1:2" x14ac:dyDescent="0.25">
      <c r="A4761" s="442">
        <v>37950</v>
      </c>
      <c r="B4761" s="443">
        <v>1.1759999999999999</v>
      </c>
    </row>
    <row r="4762" spans="1:2" x14ac:dyDescent="0.25">
      <c r="A4762" s="442">
        <v>37949</v>
      </c>
      <c r="B4762" s="443">
        <v>1.1884999999999999</v>
      </c>
    </row>
    <row r="4763" spans="1:2" x14ac:dyDescent="0.25">
      <c r="A4763" s="442">
        <v>37948</v>
      </c>
      <c r="B4763" s="443">
        <v>1.1890000000000001</v>
      </c>
    </row>
    <row r="4764" spans="1:2" x14ac:dyDescent="0.25">
      <c r="A4764" s="442">
        <v>37947</v>
      </c>
      <c r="B4764" s="443">
        <v>1.1916</v>
      </c>
    </row>
    <row r="4765" spans="1:2" x14ac:dyDescent="0.25">
      <c r="A4765" s="442">
        <v>37946</v>
      </c>
      <c r="B4765" s="443">
        <v>1.1911</v>
      </c>
    </row>
    <row r="4766" spans="1:2" x14ac:dyDescent="0.25">
      <c r="A4766" s="442">
        <v>37945</v>
      </c>
      <c r="B4766" s="443">
        <v>1.1881999999999999</v>
      </c>
    </row>
    <row r="4767" spans="1:2" x14ac:dyDescent="0.25">
      <c r="A4767" s="442">
        <v>37944</v>
      </c>
      <c r="B4767" s="443">
        <v>1.1947000000000001</v>
      </c>
    </row>
    <row r="4768" spans="1:2" x14ac:dyDescent="0.25">
      <c r="A4768" s="442">
        <v>37943</v>
      </c>
      <c r="B4768" s="443">
        <v>1.1752</v>
      </c>
    </row>
    <row r="4769" spans="1:2" x14ac:dyDescent="0.25">
      <c r="A4769" s="442">
        <v>37942</v>
      </c>
      <c r="B4769" s="443">
        <v>1.1785000000000001</v>
      </c>
    </row>
    <row r="4770" spans="1:2" x14ac:dyDescent="0.25">
      <c r="A4770" s="442">
        <v>37941</v>
      </c>
      <c r="B4770" s="443">
        <v>1.1778</v>
      </c>
    </row>
    <row r="4771" spans="1:2" x14ac:dyDescent="0.25">
      <c r="A4771" s="442">
        <v>37940</v>
      </c>
      <c r="B4771" s="443">
        <v>1.1781999999999999</v>
      </c>
    </row>
    <row r="4772" spans="1:2" x14ac:dyDescent="0.25">
      <c r="A4772" s="442">
        <v>37939</v>
      </c>
      <c r="B4772" s="443">
        <v>1.1729000000000001</v>
      </c>
    </row>
    <row r="4773" spans="1:2" x14ac:dyDescent="0.25">
      <c r="A4773" s="442">
        <v>37938</v>
      </c>
      <c r="B4773" s="443">
        <v>1.1637</v>
      </c>
    </row>
    <row r="4774" spans="1:2" x14ac:dyDescent="0.25">
      <c r="A4774" s="442">
        <v>37937</v>
      </c>
      <c r="B4774" s="443">
        <v>1.1506000000000001</v>
      </c>
    </row>
    <row r="4775" spans="1:2" x14ac:dyDescent="0.25">
      <c r="A4775" s="442">
        <v>37936</v>
      </c>
      <c r="B4775" s="443">
        <v>1.1489</v>
      </c>
    </row>
    <row r="4776" spans="1:2" x14ac:dyDescent="0.25">
      <c r="A4776" s="442">
        <v>37935</v>
      </c>
      <c r="B4776" s="443">
        <v>1.1511</v>
      </c>
    </row>
    <row r="4777" spans="1:2" x14ac:dyDescent="0.25">
      <c r="A4777" s="442">
        <v>37934</v>
      </c>
      <c r="B4777" s="443">
        <v>1.1511</v>
      </c>
    </row>
    <row r="4778" spans="1:2" x14ac:dyDescent="0.25">
      <c r="A4778" s="442">
        <v>37933</v>
      </c>
      <c r="B4778" s="443">
        <v>1.1534</v>
      </c>
    </row>
    <row r="4779" spans="1:2" x14ac:dyDescent="0.25">
      <c r="A4779" s="442">
        <v>37932</v>
      </c>
      <c r="B4779" s="443">
        <v>1.1406000000000001</v>
      </c>
    </row>
    <row r="4780" spans="1:2" x14ac:dyDescent="0.25">
      <c r="A4780" s="442">
        <v>37931</v>
      </c>
      <c r="B4780" s="443">
        <v>1.1435999999999999</v>
      </c>
    </row>
    <row r="4781" spans="1:2" x14ac:dyDescent="0.25">
      <c r="A4781" s="442">
        <v>37930</v>
      </c>
      <c r="B4781" s="443">
        <v>1.1488</v>
      </c>
    </row>
    <row r="4782" spans="1:2" x14ac:dyDescent="0.25">
      <c r="A4782" s="442">
        <v>37929</v>
      </c>
      <c r="B4782" s="443">
        <v>1.1447000000000001</v>
      </c>
    </row>
    <row r="4783" spans="1:2" x14ac:dyDescent="0.25">
      <c r="A4783" s="442">
        <v>37928</v>
      </c>
      <c r="B4783" s="443">
        <v>1.1589</v>
      </c>
    </row>
    <row r="4784" spans="1:2" x14ac:dyDescent="0.25">
      <c r="A4784" s="442">
        <v>37927</v>
      </c>
      <c r="B4784" s="443">
        <v>1.1594</v>
      </c>
    </row>
    <row r="4785" spans="1:2" x14ac:dyDescent="0.25">
      <c r="A4785" s="442">
        <v>37926</v>
      </c>
      <c r="B4785" s="443">
        <v>1.1580999999999999</v>
      </c>
    </row>
    <row r="4786" spans="1:2" x14ac:dyDescent="0.25">
      <c r="A4786" s="442">
        <v>37925</v>
      </c>
      <c r="B4786" s="443">
        <v>1.1633</v>
      </c>
    </row>
    <row r="4787" spans="1:2" x14ac:dyDescent="0.25">
      <c r="A4787" s="442">
        <v>37924</v>
      </c>
      <c r="B4787" s="443">
        <v>1.1661999999999999</v>
      </c>
    </row>
    <row r="4788" spans="1:2" x14ac:dyDescent="0.25">
      <c r="A4788" s="442">
        <v>37923</v>
      </c>
      <c r="B4788" s="443">
        <v>1.1665000000000001</v>
      </c>
    </row>
    <row r="4789" spans="1:2" x14ac:dyDescent="0.25">
      <c r="A4789" s="442">
        <v>37922</v>
      </c>
      <c r="B4789" s="443">
        <v>1.1744000000000001</v>
      </c>
    </row>
    <row r="4790" spans="1:2" x14ac:dyDescent="0.25">
      <c r="A4790" s="442">
        <v>37921</v>
      </c>
      <c r="B4790" s="443">
        <v>1.1766000000000001</v>
      </c>
    </row>
    <row r="4791" spans="1:2" x14ac:dyDescent="0.25">
      <c r="A4791" s="442">
        <v>37920</v>
      </c>
      <c r="B4791" s="443">
        <v>1.1757</v>
      </c>
    </row>
    <row r="4792" spans="1:2" x14ac:dyDescent="0.25">
      <c r="A4792" s="442">
        <v>37919</v>
      </c>
      <c r="B4792" s="443">
        <v>1.1792</v>
      </c>
    </row>
    <row r="4793" spans="1:2" x14ac:dyDescent="0.25">
      <c r="A4793" s="442">
        <v>37918</v>
      </c>
      <c r="B4793" s="443">
        <v>1.1776</v>
      </c>
    </row>
    <row r="4794" spans="1:2" x14ac:dyDescent="0.25">
      <c r="A4794" s="442">
        <v>37917</v>
      </c>
      <c r="B4794" s="443">
        <v>1.1805000000000001</v>
      </c>
    </row>
    <row r="4795" spans="1:2" x14ac:dyDescent="0.25">
      <c r="A4795" s="442">
        <v>37916</v>
      </c>
      <c r="B4795" s="443">
        <v>1.1651</v>
      </c>
    </row>
    <row r="4796" spans="1:2" x14ac:dyDescent="0.25">
      <c r="A4796" s="442">
        <v>37915</v>
      </c>
      <c r="B4796" s="443">
        <v>1.1637</v>
      </c>
    </row>
    <row r="4797" spans="1:2" x14ac:dyDescent="0.25">
      <c r="A4797" s="442">
        <v>37914</v>
      </c>
      <c r="B4797" s="443">
        <v>1.1677999999999999</v>
      </c>
    </row>
    <row r="4798" spans="1:2" x14ac:dyDescent="0.25">
      <c r="A4798" s="442">
        <v>37913</v>
      </c>
      <c r="B4798" s="443">
        <v>1.1667000000000001</v>
      </c>
    </row>
    <row r="4799" spans="1:2" x14ac:dyDescent="0.25">
      <c r="A4799" s="442">
        <v>37912</v>
      </c>
      <c r="B4799" s="443">
        <v>1.1672</v>
      </c>
    </row>
    <row r="4800" spans="1:2" x14ac:dyDescent="0.25">
      <c r="A4800" s="442">
        <v>37911</v>
      </c>
      <c r="B4800" s="443">
        <v>1.1592</v>
      </c>
    </row>
    <row r="4801" spans="1:2" x14ac:dyDescent="0.25">
      <c r="A4801" s="442">
        <v>37910</v>
      </c>
      <c r="B4801" s="443">
        <v>1.1633</v>
      </c>
    </row>
    <row r="4802" spans="1:2" x14ac:dyDescent="0.25">
      <c r="A4802" s="442">
        <v>37909</v>
      </c>
      <c r="B4802" s="443">
        <v>1.1722999999999999</v>
      </c>
    </row>
    <row r="4803" spans="1:2" x14ac:dyDescent="0.25">
      <c r="A4803" s="442">
        <v>37908</v>
      </c>
      <c r="B4803" s="443">
        <v>1.1701999999999999</v>
      </c>
    </row>
    <row r="4804" spans="1:2" x14ac:dyDescent="0.25">
      <c r="A4804" s="442">
        <v>37907</v>
      </c>
      <c r="B4804" s="443">
        <v>1.179</v>
      </c>
    </row>
    <row r="4805" spans="1:2" x14ac:dyDescent="0.25">
      <c r="A4805" s="442">
        <v>37906</v>
      </c>
      <c r="B4805" s="443">
        <v>1.179</v>
      </c>
    </row>
    <row r="4806" spans="1:2" x14ac:dyDescent="0.25">
      <c r="A4806" s="442">
        <v>37905</v>
      </c>
      <c r="B4806" s="443">
        <v>1.1800999999999999</v>
      </c>
    </row>
    <row r="4807" spans="1:2" x14ac:dyDescent="0.25">
      <c r="A4807" s="442">
        <v>37904</v>
      </c>
      <c r="B4807" s="443">
        <v>1.1735</v>
      </c>
    </row>
    <row r="4808" spans="1:2" x14ac:dyDescent="0.25">
      <c r="A4808" s="442">
        <v>37903</v>
      </c>
      <c r="B4808" s="443">
        <v>1.1815</v>
      </c>
    </row>
    <row r="4809" spans="1:2" x14ac:dyDescent="0.25">
      <c r="A4809" s="442">
        <v>37902</v>
      </c>
      <c r="B4809" s="443">
        <v>1.1767000000000001</v>
      </c>
    </row>
    <row r="4810" spans="1:2" x14ac:dyDescent="0.25">
      <c r="A4810" s="442">
        <v>37901</v>
      </c>
      <c r="B4810" s="443">
        <v>1.1718</v>
      </c>
    </row>
    <row r="4811" spans="1:2" x14ac:dyDescent="0.25">
      <c r="A4811" s="442">
        <v>37900</v>
      </c>
      <c r="B4811" s="443">
        <v>1.1568000000000001</v>
      </c>
    </row>
    <row r="4812" spans="1:2" x14ac:dyDescent="0.25">
      <c r="A4812" s="442">
        <v>37899</v>
      </c>
      <c r="B4812" s="443">
        <v>1.157</v>
      </c>
    </row>
    <row r="4813" spans="1:2" x14ac:dyDescent="0.25">
      <c r="A4813" s="442">
        <v>37898</v>
      </c>
      <c r="B4813" s="443">
        <v>1.1569</v>
      </c>
    </row>
    <row r="4814" spans="1:2" x14ac:dyDescent="0.25">
      <c r="A4814" s="442">
        <v>37897</v>
      </c>
      <c r="B4814" s="443">
        <v>1.169</v>
      </c>
    </row>
    <row r="4815" spans="1:2" x14ac:dyDescent="0.25">
      <c r="A4815" s="442">
        <v>37896</v>
      </c>
      <c r="B4815" s="443">
        <v>1.1722999999999999</v>
      </c>
    </row>
    <row r="4816" spans="1:2" x14ac:dyDescent="0.25">
      <c r="A4816" s="442">
        <v>37895</v>
      </c>
      <c r="B4816" s="443">
        <v>1.1665000000000001</v>
      </c>
    </row>
    <row r="4817" spans="1:2" x14ac:dyDescent="0.25">
      <c r="A4817" s="442">
        <v>37894</v>
      </c>
      <c r="B4817" s="443">
        <v>1.1594</v>
      </c>
    </row>
    <row r="4818" spans="1:2" x14ac:dyDescent="0.25">
      <c r="A4818" s="442">
        <v>37893</v>
      </c>
      <c r="B4818" s="443">
        <v>1.1464000000000001</v>
      </c>
    </row>
    <row r="4819" spans="1:2" x14ac:dyDescent="0.25">
      <c r="A4819" s="442">
        <v>37892</v>
      </c>
      <c r="B4819" s="443">
        <v>1.1459999999999999</v>
      </c>
    </row>
    <row r="4820" spans="1:2" x14ac:dyDescent="0.25">
      <c r="A4820" s="442">
        <v>37891</v>
      </c>
      <c r="B4820" s="443">
        <v>1.1475</v>
      </c>
    </row>
    <row r="4821" spans="1:2" x14ac:dyDescent="0.25">
      <c r="A4821" s="442">
        <v>37890</v>
      </c>
      <c r="B4821" s="443">
        <v>1.1494</v>
      </c>
    </row>
    <row r="4822" spans="1:2" x14ac:dyDescent="0.25">
      <c r="A4822" s="442">
        <v>37889</v>
      </c>
      <c r="B4822" s="443">
        <v>1.1496999999999999</v>
      </c>
    </row>
    <row r="4823" spans="1:2" x14ac:dyDescent="0.25">
      <c r="A4823" s="442">
        <v>37888</v>
      </c>
      <c r="B4823" s="443">
        <v>1.1444000000000001</v>
      </c>
    </row>
    <row r="4824" spans="1:2" x14ac:dyDescent="0.25">
      <c r="A4824" s="442">
        <v>37887</v>
      </c>
      <c r="B4824" s="443">
        <v>1.1473</v>
      </c>
    </row>
    <row r="4825" spans="1:2" x14ac:dyDescent="0.25">
      <c r="A4825" s="442">
        <v>37886</v>
      </c>
      <c r="B4825" s="443">
        <v>1.1418999999999999</v>
      </c>
    </row>
    <row r="4826" spans="1:2" x14ac:dyDescent="0.25">
      <c r="A4826" s="442">
        <v>37885</v>
      </c>
      <c r="B4826" s="443">
        <v>1.1368</v>
      </c>
    </row>
    <row r="4827" spans="1:2" x14ac:dyDescent="0.25">
      <c r="A4827" s="442">
        <v>37884</v>
      </c>
      <c r="B4827" s="443">
        <v>1.1359999999999999</v>
      </c>
    </row>
    <row r="4828" spans="1:2" x14ac:dyDescent="0.25">
      <c r="A4828" s="442">
        <v>37883</v>
      </c>
      <c r="B4828" s="443">
        <v>1.1252</v>
      </c>
    </row>
    <row r="4829" spans="1:2" x14ac:dyDescent="0.25">
      <c r="A4829" s="442">
        <v>37882</v>
      </c>
      <c r="B4829" s="443">
        <v>1.1279999999999999</v>
      </c>
    </row>
    <row r="4830" spans="1:2" x14ac:dyDescent="0.25">
      <c r="A4830" s="442">
        <v>37881</v>
      </c>
      <c r="B4830" s="443">
        <v>1.1176999999999999</v>
      </c>
    </row>
    <row r="4831" spans="1:2" x14ac:dyDescent="0.25">
      <c r="A4831" s="442">
        <v>37880</v>
      </c>
      <c r="B4831" s="443">
        <v>1.1285000000000001</v>
      </c>
    </row>
    <row r="4832" spans="1:2" x14ac:dyDescent="0.25">
      <c r="A4832" s="442">
        <v>37879</v>
      </c>
      <c r="B4832" s="443">
        <v>1.1291</v>
      </c>
    </row>
    <row r="4833" spans="1:2" x14ac:dyDescent="0.25">
      <c r="A4833" s="442">
        <v>37878</v>
      </c>
      <c r="B4833" s="443">
        <v>1.129</v>
      </c>
    </row>
    <row r="4834" spans="1:2" x14ac:dyDescent="0.25">
      <c r="A4834" s="442">
        <v>37877</v>
      </c>
      <c r="B4834" s="443">
        <v>1.1286</v>
      </c>
    </row>
    <row r="4835" spans="1:2" x14ac:dyDescent="0.25">
      <c r="A4835" s="442">
        <v>37876</v>
      </c>
      <c r="B4835" s="443">
        <v>1.1204000000000001</v>
      </c>
    </row>
    <row r="4836" spans="1:2" x14ac:dyDescent="0.25">
      <c r="A4836" s="442">
        <v>37875</v>
      </c>
      <c r="B4836" s="443">
        <v>1.1211</v>
      </c>
    </row>
    <row r="4837" spans="1:2" x14ac:dyDescent="0.25">
      <c r="A4837" s="442">
        <v>37874</v>
      </c>
      <c r="B4837" s="443">
        <v>1.123</v>
      </c>
    </row>
    <row r="4838" spans="1:2" x14ac:dyDescent="0.25">
      <c r="A4838" s="442">
        <v>37873</v>
      </c>
      <c r="B4838" s="443">
        <v>1.1074999999999999</v>
      </c>
    </row>
    <row r="4839" spans="1:2" x14ac:dyDescent="0.25">
      <c r="A4839" s="442">
        <v>37872</v>
      </c>
      <c r="B4839" s="443">
        <v>1.1096999999999999</v>
      </c>
    </row>
    <row r="4840" spans="1:2" x14ac:dyDescent="0.25">
      <c r="A4840" s="442">
        <v>37871</v>
      </c>
      <c r="B4840" s="443">
        <v>1.1096999999999999</v>
      </c>
    </row>
    <row r="4841" spans="1:2" x14ac:dyDescent="0.25">
      <c r="A4841" s="442">
        <v>37870</v>
      </c>
      <c r="B4841" s="443">
        <v>1.1104000000000001</v>
      </c>
    </row>
    <row r="4842" spans="1:2" x14ac:dyDescent="0.25">
      <c r="A4842" s="442">
        <v>37869</v>
      </c>
      <c r="B4842" s="443">
        <v>1.0939000000000001</v>
      </c>
    </row>
    <row r="4843" spans="1:2" x14ac:dyDescent="0.25">
      <c r="A4843" s="442">
        <v>37868</v>
      </c>
      <c r="B4843" s="443">
        <v>1.0839000000000001</v>
      </c>
    </row>
    <row r="4844" spans="1:2" x14ac:dyDescent="0.25">
      <c r="A4844" s="442">
        <v>37867</v>
      </c>
      <c r="B4844" s="443">
        <v>1.0814999999999999</v>
      </c>
    </row>
    <row r="4845" spans="1:2" x14ac:dyDescent="0.25">
      <c r="A4845" s="442">
        <v>37866</v>
      </c>
      <c r="B4845" s="443">
        <v>1.0966</v>
      </c>
    </row>
    <row r="4846" spans="1:2" x14ac:dyDescent="0.25">
      <c r="A4846" s="442">
        <v>37865</v>
      </c>
      <c r="B4846" s="443">
        <v>1.0985</v>
      </c>
    </row>
    <row r="4847" spans="1:2" x14ac:dyDescent="0.25">
      <c r="A4847" s="442">
        <v>37864</v>
      </c>
      <c r="B4847" s="443">
        <v>1.0981000000000001</v>
      </c>
    </row>
    <row r="4848" spans="1:2" x14ac:dyDescent="0.25">
      <c r="A4848" s="442">
        <v>37863</v>
      </c>
      <c r="B4848" s="443">
        <v>1.0987</v>
      </c>
    </row>
    <row r="4849" spans="1:2" x14ac:dyDescent="0.25">
      <c r="A4849" s="442">
        <v>37862</v>
      </c>
      <c r="B4849" s="443">
        <v>1.087</v>
      </c>
    </row>
    <row r="4850" spans="1:2" x14ac:dyDescent="0.25">
      <c r="A4850" s="442">
        <v>37861</v>
      </c>
      <c r="B4850" s="443">
        <v>1.0875999999999999</v>
      </c>
    </row>
    <row r="4851" spans="1:2" x14ac:dyDescent="0.25">
      <c r="A4851" s="442">
        <v>37860</v>
      </c>
      <c r="B4851" s="443">
        <v>1.087</v>
      </c>
    </row>
    <row r="4852" spans="1:2" x14ac:dyDescent="0.25">
      <c r="A4852" s="442">
        <v>37859</v>
      </c>
      <c r="B4852" s="443">
        <v>1.0871</v>
      </c>
    </row>
    <row r="4853" spans="1:2" x14ac:dyDescent="0.25">
      <c r="A4853" s="442">
        <v>37858</v>
      </c>
      <c r="B4853" s="443">
        <v>1.0867</v>
      </c>
    </row>
    <row r="4854" spans="1:2" x14ac:dyDescent="0.25">
      <c r="A4854" s="442">
        <v>37857</v>
      </c>
      <c r="B4854" s="443">
        <v>1.0873999999999999</v>
      </c>
    </row>
    <row r="4855" spans="1:2" x14ac:dyDescent="0.25">
      <c r="A4855" s="442">
        <v>37856</v>
      </c>
      <c r="B4855" s="443">
        <v>1.0889</v>
      </c>
    </row>
    <row r="4856" spans="1:2" x14ac:dyDescent="0.25">
      <c r="A4856" s="442">
        <v>37855</v>
      </c>
      <c r="B4856" s="443">
        <v>1.0919000000000001</v>
      </c>
    </row>
    <row r="4857" spans="1:2" x14ac:dyDescent="0.25">
      <c r="A4857" s="442">
        <v>37854</v>
      </c>
      <c r="B4857" s="443">
        <v>1.1114999999999999</v>
      </c>
    </row>
    <row r="4858" spans="1:2" x14ac:dyDescent="0.25">
      <c r="A4858" s="442">
        <v>37853</v>
      </c>
      <c r="B4858" s="443">
        <v>1.1137999999999999</v>
      </c>
    </row>
    <row r="4859" spans="1:2" x14ac:dyDescent="0.25">
      <c r="A4859" s="442">
        <v>37852</v>
      </c>
      <c r="B4859" s="443">
        <v>1.1144000000000001</v>
      </c>
    </row>
    <row r="4860" spans="1:2" x14ac:dyDescent="0.25">
      <c r="A4860" s="442">
        <v>37851</v>
      </c>
      <c r="B4860" s="443">
        <v>1.1232</v>
      </c>
    </row>
    <row r="4861" spans="1:2" x14ac:dyDescent="0.25">
      <c r="A4861" s="442">
        <v>37850</v>
      </c>
      <c r="B4861" s="443">
        <v>1.1253</v>
      </c>
    </row>
    <row r="4862" spans="1:2" x14ac:dyDescent="0.25">
      <c r="A4862" s="442">
        <v>37849</v>
      </c>
      <c r="B4862" s="443">
        <v>1.1264000000000001</v>
      </c>
    </row>
    <row r="4863" spans="1:2" x14ac:dyDescent="0.25">
      <c r="A4863" s="442">
        <v>37848</v>
      </c>
      <c r="B4863" s="443">
        <v>1.1262000000000001</v>
      </c>
    </row>
    <row r="4864" spans="1:2" x14ac:dyDescent="0.25">
      <c r="A4864" s="442">
        <v>37847</v>
      </c>
      <c r="B4864" s="443">
        <v>1.1321000000000001</v>
      </c>
    </row>
    <row r="4865" spans="1:2" x14ac:dyDescent="0.25">
      <c r="A4865" s="442">
        <v>37846</v>
      </c>
      <c r="B4865" s="443">
        <v>1.1283000000000001</v>
      </c>
    </row>
    <row r="4866" spans="1:2" x14ac:dyDescent="0.25">
      <c r="A4866" s="442">
        <v>37845</v>
      </c>
      <c r="B4866" s="443">
        <v>1.1356999999999999</v>
      </c>
    </row>
    <row r="4867" spans="1:2" x14ac:dyDescent="0.25">
      <c r="A4867" s="442">
        <v>37844</v>
      </c>
      <c r="B4867" s="443">
        <v>1.1298999999999999</v>
      </c>
    </row>
    <row r="4868" spans="1:2" x14ac:dyDescent="0.25">
      <c r="A4868" s="442">
        <v>37843</v>
      </c>
      <c r="B4868" s="443">
        <v>1.1297999999999999</v>
      </c>
    </row>
    <row r="4869" spans="1:2" x14ac:dyDescent="0.25">
      <c r="A4869" s="442">
        <v>37842</v>
      </c>
      <c r="B4869" s="443">
        <v>1.1306</v>
      </c>
    </row>
    <row r="4870" spans="1:2" x14ac:dyDescent="0.25">
      <c r="A4870" s="442">
        <v>37841</v>
      </c>
      <c r="B4870" s="443">
        <v>1.1372</v>
      </c>
    </row>
    <row r="4871" spans="1:2" x14ac:dyDescent="0.25">
      <c r="A4871" s="442">
        <v>37840</v>
      </c>
      <c r="B4871" s="443">
        <v>1.1332</v>
      </c>
    </row>
    <row r="4872" spans="1:2" x14ac:dyDescent="0.25">
      <c r="A4872" s="442">
        <v>37839</v>
      </c>
      <c r="B4872" s="443">
        <v>1.1386000000000001</v>
      </c>
    </row>
    <row r="4873" spans="1:2" x14ac:dyDescent="0.25">
      <c r="A4873" s="442">
        <v>37838</v>
      </c>
      <c r="B4873" s="443">
        <v>1.1356999999999999</v>
      </c>
    </row>
    <row r="4874" spans="1:2" x14ac:dyDescent="0.25">
      <c r="A4874" s="442">
        <v>37837</v>
      </c>
      <c r="B4874" s="443">
        <v>1.1274999999999999</v>
      </c>
    </row>
    <row r="4875" spans="1:2" x14ac:dyDescent="0.25">
      <c r="A4875" s="442">
        <v>37836</v>
      </c>
      <c r="B4875" s="443">
        <v>1.1276999999999999</v>
      </c>
    </row>
    <row r="4876" spans="1:2" x14ac:dyDescent="0.25">
      <c r="A4876" s="442">
        <v>37835</v>
      </c>
      <c r="B4876" s="443">
        <v>1.1274</v>
      </c>
    </row>
    <row r="4877" spans="1:2" x14ac:dyDescent="0.25">
      <c r="A4877" s="442">
        <v>37834</v>
      </c>
      <c r="B4877" s="443">
        <v>1.1231</v>
      </c>
    </row>
    <row r="4878" spans="1:2" x14ac:dyDescent="0.25">
      <c r="A4878" s="442">
        <v>37833</v>
      </c>
      <c r="B4878" s="443">
        <v>1.1342000000000001</v>
      </c>
    </row>
    <row r="4879" spans="1:2" x14ac:dyDescent="0.25">
      <c r="A4879" s="442">
        <v>37832</v>
      </c>
      <c r="B4879" s="443">
        <v>1.1438999999999999</v>
      </c>
    </row>
    <row r="4880" spans="1:2" x14ac:dyDescent="0.25">
      <c r="A4880" s="442">
        <v>37831</v>
      </c>
      <c r="B4880" s="443">
        <v>1.1492</v>
      </c>
    </row>
    <row r="4881" spans="1:2" x14ac:dyDescent="0.25">
      <c r="A4881" s="442">
        <v>37830</v>
      </c>
      <c r="B4881" s="443">
        <v>1.1496</v>
      </c>
    </row>
    <row r="4882" spans="1:2" x14ac:dyDescent="0.25">
      <c r="A4882" s="442">
        <v>37829</v>
      </c>
      <c r="B4882" s="443">
        <v>1.1513</v>
      </c>
    </row>
    <row r="4883" spans="1:2" x14ac:dyDescent="0.25">
      <c r="A4883" s="442">
        <v>37828</v>
      </c>
      <c r="B4883" s="443">
        <v>1.1511</v>
      </c>
    </row>
    <row r="4884" spans="1:2" x14ac:dyDescent="0.25">
      <c r="A4884" s="442">
        <v>37827</v>
      </c>
      <c r="B4884" s="443">
        <v>1.1475</v>
      </c>
    </row>
    <row r="4885" spans="1:2" x14ac:dyDescent="0.25">
      <c r="A4885" s="442">
        <v>37826</v>
      </c>
      <c r="B4885" s="443">
        <v>1.1485000000000001</v>
      </c>
    </row>
    <row r="4886" spans="1:2" x14ac:dyDescent="0.25">
      <c r="A4886" s="442">
        <v>37825</v>
      </c>
      <c r="B4886" s="443">
        <v>1.1324000000000001</v>
      </c>
    </row>
    <row r="4887" spans="1:2" x14ac:dyDescent="0.25">
      <c r="A4887" s="442">
        <v>37824</v>
      </c>
      <c r="B4887" s="443">
        <v>1.1351</v>
      </c>
    </row>
    <row r="4888" spans="1:2" x14ac:dyDescent="0.25">
      <c r="A4888" s="442">
        <v>37823</v>
      </c>
      <c r="B4888" s="443">
        <v>1.1262000000000001</v>
      </c>
    </row>
    <row r="4889" spans="1:2" x14ac:dyDescent="0.25">
      <c r="A4889" s="442">
        <v>37822</v>
      </c>
      <c r="B4889" s="443">
        <v>1.1269</v>
      </c>
    </row>
    <row r="4890" spans="1:2" x14ac:dyDescent="0.25">
      <c r="A4890" s="442">
        <v>37821</v>
      </c>
      <c r="B4890" s="443">
        <v>1.1271</v>
      </c>
    </row>
    <row r="4891" spans="1:2" x14ac:dyDescent="0.25">
      <c r="A4891" s="442">
        <v>37820</v>
      </c>
      <c r="B4891" s="443">
        <v>1.1202000000000001</v>
      </c>
    </row>
    <row r="4892" spans="1:2" x14ac:dyDescent="0.25">
      <c r="A4892" s="442">
        <v>37819</v>
      </c>
      <c r="B4892" s="443">
        <v>1.1213</v>
      </c>
    </row>
    <row r="4893" spans="1:2" x14ac:dyDescent="0.25">
      <c r="A4893" s="442">
        <v>37818</v>
      </c>
      <c r="B4893" s="443">
        <v>1.1173999999999999</v>
      </c>
    </row>
    <row r="4894" spans="1:2" x14ac:dyDescent="0.25">
      <c r="A4894" s="442">
        <v>37817</v>
      </c>
      <c r="B4894" s="443">
        <v>1.1271</v>
      </c>
    </row>
    <row r="4895" spans="1:2" x14ac:dyDescent="0.25">
      <c r="A4895" s="442">
        <v>37816</v>
      </c>
      <c r="B4895" s="443">
        <v>1.1294999999999999</v>
      </c>
    </row>
    <row r="4896" spans="1:2" x14ac:dyDescent="0.25">
      <c r="A4896" s="442">
        <v>37815</v>
      </c>
      <c r="B4896" s="443">
        <v>1.1266</v>
      </c>
    </row>
    <row r="4897" spans="1:2" x14ac:dyDescent="0.25">
      <c r="A4897" s="442">
        <v>37814</v>
      </c>
      <c r="B4897" s="443">
        <v>1.1294</v>
      </c>
    </row>
    <row r="4898" spans="1:2" x14ac:dyDescent="0.25">
      <c r="A4898" s="442">
        <v>37813</v>
      </c>
      <c r="B4898" s="443">
        <v>1.1376999999999999</v>
      </c>
    </row>
    <row r="4899" spans="1:2" x14ac:dyDescent="0.25">
      <c r="A4899" s="442">
        <v>37812</v>
      </c>
      <c r="B4899" s="443">
        <v>1.1345000000000001</v>
      </c>
    </row>
    <row r="4900" spans="1:2" x14ac:dyDescent="0.25">
      <c r="A4900" s="442">
        <v>37811</v>
      </c>
      <c r="B4900" s="443">
        <v>1.1316999999999999</v>
      </c>
    </row>
    <row r="4901" spans="1:2" x14ac:dyDescent="0.25">
      <c r="A4901" s="442">
        <v>37810</v>
      </c>
      <c r="B4901" s="443">
        <v>1.1316999999999999</v>
      </c>
    </row>
    <row r="4902" spans="1:2" x14ac:dyDescent="0.25">
      <c r="A4902" s="442">
        <v>37809</v>
      </c>
      <c r="B4902" s="443">
        <v>1.1479999999999999</v>
      </c>
    </row>
    <row r="4903" spans="1:2" x14ac:dyDescent="0.25">
      <c r="A4903" s="442">
        <v>37808</v>
      </c>
      <c r="B4903" s="443">
        <v>1.1473</v>
      </c>
    </row>
    <row r="4904" spans="1:2" x14ac:dyDescent="0.25">
      <c r="A4904" s="442">
        <v>37807</v>
      </c>
      <c r="B4904" s="443">
        <v>1.1489</v>
      </c>
    </row>
    <row r="4905" spans="1:2" x14ac:dyDescent="0.25">
      <c r="A4905" s="442">
        <v>37806</v>
      </c>
      <c r="B4905" s="443">
        <v>1.1494</v>
      </c>
    </row>
    <row r="4906" spans="1:2" x14ac:dyDescent="0.25">
      <c r="A4906" s="442">
        <v>37805</v>
      </c>
      <c r="B4906" s="443">
        <v>1.1539999999999999</v>
      </c>
    </row>
    <row r="4907" spans="1:2" x14ac:dyDescent="0.25">
      <c r="A4907" s="442">
        <v>37804</v>
      </c>
      <c r="B4907" s="443">
        <v>1.1558999999999999</v>
      </c>
    </row>
    <row r="4908" spans="1:2" x14ac:dyDescent="0.25">
      <c r="A4908" s="442">
        <v>37803</v>
      </c>
      <c r="B4908" s="443">
        <v>1.1503000000000001</v>
      </c>
    </row>
    <row r="4909" spans="1:2" x14ac:dyDescent="0.25">
      <c r="A4909" s="442">
        <v>37802</v>
      </c>
      <c r="B4909" s="443">
        <v>1.1434</v>
      </c>
    </row>
    <row r="4910" spans="1:2" x14ac:dyDescent="0.25">
      <c r="A4910" s="442">
        <v>37801</v>
      </c>
      <c r="B4910" s="443">
        <v>1.1423000000000001</v>
      </c>
    </row>
    <row r="4911" spans="1:2" x14ac:dyDescent="0.25">
      <c r="A4911" s="442">
        <v>37800</v>
      </c>
      <c r="B4911" s="443">
        <v>1.1431</v>
      </c>
    </row>
    <row r="4912" spans="1:2" x14ac:dyDescent="0.25">
      <c r="A4912" s="442">
        <v>37799</v>
      </c>
      <c r="B4912" s="443">
        <v>1.1423000000000001</v>
      </c>
    </row>
    <row r="4913" spans="1:2" x14ac:dyDescent="0.25">
      <c r="A4913" s="442">
        <v>37798</v>
      </c>
      <c r="B4913" s="443">
        <v>1.1539999999999999</v>
      </c>
    </row>
    <row r="4914" spans="1:2" x14ac:dyDescent="0.25">
      <c r="A4914" s="442">
        <v>37797</v>
      </c>
      <c r="B4914" s="443">
        <v>1.1508</v>
      </c>
    </row>
    <row r="4915" spans="1:2" x14ac:dyDescent="0.25">
      <c r="A4915" s="442">
        <v>37796</v>
      </c>
      <c r="B4915" s="443">
        <v>1.1553</v>
      </c>
    </row>
    <row r="4916" spans="1:2" x14ac:dyDescent="0.25">
      <c r="A4916" s="442">
        <v>37795</v>
      </c>
      <c r="B4916" s="443">
        <v>1.1577</v>
      </c>
    </row>
    <row r="4917" spans="1:2" x14ac:dyDescent="0.25">
      <c r="A4917" s="442">
        <v>37794</v>
      </c>
      <c r="B4917" s="443">
        <v>1.161</v>
      </c>
    </row>
    <row r="4918" spans="1:2" x14ac:dyDescent="0.25">
      <c r="A4918" s="442">
        <v>37793</v>
      </c>
      <c r="B4918" s="443">
        <v>1.1599999999999999</v>
      </c>
    </row>
    <row r="4919" spans="1:2" x14ac:dyDescent="0.25">
      <c r="A4919" s="442">
        <v>37792</v>
      </c>
      <c r="B4919" s="443">
        <v>1.1724000000000001</v>
      </c>
    </row>
    <row r="4920" spans="1:2" x14ac:dyDescent="0.25">
      <c r="A4920" s="442">
        <v>37791</v>
      </c>
      <c r="B4920" s="443">
        <v>1.1688000000000001</v>
      </c>
    </row>
    <row r="4921" spans="1:2" x14ac:dyDescent="0.25">
      <c r="A4921" s="442">
        <v>37790</v>
      </c>
      <c r="B4921" s="443">
        <v>1.1780999999999999</v>
      </c>
    </row>
    <row r="4922" spans="1:2" x14ac:dyDescent="0.25">
      <c r="A4922" s="442">
        <v>37789</v>
      </c>
      <c r="B4922" s="443">
        <v>1.1822999999999999</v>
      </c>
    </row>
    <row r="4923" spans="1:2" x14ac:dyDescent="0.25">
      <c r="A4923" s="442">
        <v>37788</v>
      </c>
      <c r="B4923" s="443">
        <v>1.1875</v>
      </c>
    </row>
    <row r="4924" spans="1:2" x14ac:dyDescent="0.25">
      <c r="A4924" s="442">
        <v>37787</v>
      </c>
      <c r="B4924" s="443">
        <v>1.1868000000000001</v>
      </c>
    </row>
    <row r="4925" spans="1:2" x14ac:dyDescent="0.25">
      <c r="A4925" s="442">
        <v>37786</v>
      </c>
      <c r="B4925" s="443">
        <v>1.1859999999999999</v>
      </c>
    </row>
    <row r="4926" spans="1:2" x14ac:dyDescent="0.25">
      <c r="A4926" s="442">
        <v>37785</v>
      </c>
      <c r="B4926" s="443">
        <v>1.177</v>
      </c>
    </row>
    <row r="4927" spans="1:2" x14ac:dyDescent="0.25">
      <c r="A4927" s="442">
        <v>37784</v>
      </c>
      <c r="B4927" s="443">
        <v>1.1755</v>
      </c>
    </row>
    <row r="4928" spans="1:2" x14ac:dyDescent="0.25">
      <c r="A4928" s="442">
        <v>37783</v>
      </c>
      <c r="B4928" s="443">
        <v>1.1671</v>
      </c>
    </row>
    <row r="4929" spans="1:2" x14ac:dyDescent="0.25">
      <c r="A4929" s="442">
        <v>37782</v>
      </c>
      <c r="B4929" s="443">
        <v>1.1711</v>
      </c>
    </row>
    <row r="4930" spans="1:2" x14ac:dyDescent="0.25">
      <c r="A4930" s="442">
        <v>37781</v>
      </c>
      <c r="B4930" s="443">
        <v>1.1698</v>
      </c>
    </row>
    <row r="4931" spans="1:2" x14ac:dyDescent="0.25">
      <c r="A4931" s="442">
        <v>37780</v>
      </c>
      <c r="B4931" s="443">
        <v>1.1696</v>
      </c>
    </row>
    <row r="4932" spans="1:2" x14ac:dyDescent="0.25">
      <c r="A4932" s="442">
        <v>37779</v>
      </c>
      <c r="B4932" s="443">
        <v>1.1697</v>
      </c>
    </row>
    <row r="4933" spans="1:2" x14ac:dyDescent="0.25">
      <c r="A4933" s="442">
        <v>37778</v>
      </c>
      <c r="B4933" s="443">
        <v>1.1832</v>
      </c>
    </row>
    <row r="4934" spans="1:2" x14ac:dyDescent="0.25">
      <c r="A4934" s="442">
        <v>37777</v>
      </c>
      <c r="B4934" s="443">
        <v>1.1638999999999999</v>
      </c>
    </row>
    <row r="4935" spans="1:2" x14ac:dyDescent="0.25">
      <c r="A4935" s="442">
        <v>37776</v>
      </c>
      <c r="B4935" s="443">
        <v>1.1732</v>
      </c>
    </row>
    <row r="4936" spans="1:2" x14ac:dyDescent="0.25">
      <c r="A4936" s="442">
        <v>37775</v>
      </c>
      <c r="B4936" s="443">
        <v>1.1751</v>
      </c>
    </row>
    <row r="4937" spans="1:2" x14ac:dyDescent="0.25">
      <c r="A4937" s="442">
        <v>37774</v>
      </c>
      <c r="B4937" s="443">
        <v>1.1712</v>
      </c>
    </row>
    <row r="4938" spans="1:2" x14ac:dyDescent="0.25">
      <c r="A4938" s="442">
        <v>37773</v>
      </c>
      <c r="B4938" s="443">
        <v>1.1771</v>
      </c>
    </row>
    <row r="4939" spans="1:2" x14ac:dyDescent="0.25">
      <c r="A4939" s="442">
        <v>37772</v>
      </c>
      <c r="B4939" s="443">
        <v>1.1778999999999999</v>
      </c>
    </row>
    <row r="4940" spans="1:2" x14ac:dyDescent="0.25">
      <c r="A4940" s="442">
        <v>37771</v>
      </c>
      <c r="B4940" s="443">
        <v>1.1904999999999999</v>
      </c>
    </row>
    <row r="4941" spans="1:2" x14ac:dyDescent="0.25">
      <c r="A4941" s="442">
        <v>37770</v>
      </c>
      <c r="B4941" s="443">
        <v>1.1765000000000001</v>
      </c>
    </row>
    <row r="4942" spans="1:2" x14ac:dyDescent="0.25">
      <c r="A4942" s="442">
        <v>37769</v>
      </c>
      <c r="B4942" s="443">
        <v>1.1811</v>
      </c>
    </row>
    <row r="4943" spans="1:2" x14ac:dyDescent="0.25">
      <c r="A4943" s="442">
        <v>37768</v>
      </c>
      <c r="B4943" s="443">
        <v>1.1871</v>
      </c>
    </row>
    <row r="4944" spans="1:2" x14ac:dyDescent="0.25">
      <c r="A4944" s="442">
        <v>37767</v>
      </c>
      <c r="B4944" s="443">
        <v>1.1827000000000001</v>
      </c>
    </row>
    <row r="4945" spans="1:2" x14ac:dyDescent="0.25">
      <c r="A4945" s="442">
        <v>37766</v>
      </c>
      <c r="B4945" s="443">
        <v>1.1839999999999999</v>
      </c>
    </row>
    <row r="4946" spans="1:2" x14ac:dyDescent="0.25">
      <c r="A4946" s="442">
        <v>37765</v>
      </c>
      <c r="B4946" s="443">
        <v>1.1831</v>
      </c>
    </row>
    <row r="4947" spans="1:2" x14ac:dyDescent="0.25">
      <c r="A4947" s="442">
        <v>37764</v>
      </c>
      <c r="B4947" s="443">
        <v>1.1698999999999999</v>
      </c>
    </row>
    <row r="4948" spans="1:2" x14ac:dyDescent="0.25">
      <c r="A4948" s="442">
        <v>37763</v>
      </c>
      <c r="B4948" s="443">
        <v>1.1635</v>
      </c>
    </row>
    <row r="4949" spans="1:2" x14ac:dyDescent="0.25">
      <c r="A4949" s="442">
        <v>37762</v>
      </c>
      <c r="B4949" s="443">
        <v>1.1706000000000001</v>
      </c>
    </row>
    <row r="4950" spans="1:2" x14ac:dyDescent="0.25">
      <c r="A4950" s="442">
        <v>37761</v>
      </c>
      <c r="B4950" s="443">
        <v>1.1648000000000001</v>
      </c>
    </row>
    <row r="4951" spans="1:2" x14ac:dyDescent="0.25">
      <c r="A4951" s="442">
        <v>37760</v>
      </c>
      <c r="B4951" s="443">
        <v>1.1583000000000001</v>
      </c>
    </row>
    <row r="4952" spans="1:2" x14ac:dyDescent="0.25">
      <c r="A4952" s="442">
        <v>37759</v>
      </c>
      <c r="B4952" s="443">
        <v>1.1592</v>
      </c>
    </row>
    <row r="4953" spans="1:2" x14ac:dyDescent="0.25">
      <c r="A4953" s="442">
        <v>37758</v>
      </c>
      <c r="B4953" s="443">
        <v>1.1577999999999999</v>
      </c>
    </row>
    <row r="4954" spans="1:2" x14ac:dyDescent="0.25">
      <c r="A4954" s="442">
        <v>37757</v>
      </c>
      <c r="B4954" s="443">
        <v>1.1380999999999999</v>
      </c>
    </row>
    <row r="4955" spans="1:2" x14ac:dyDescent="0.25">
      <c r="A4955" s="442">
        <v>37756</v>
      </c>
      <c r="B4955" s="443">
        <v>1.1489</v>
      </c>
    </row>
    <row r="4956" spans="1:2" x14ac:dyDescent="0.25">
      <c r="A4956" s="442">
        <v>37755</v>
      </c>
      <c r="B4956" s="443">
        <v>1.1527000000000001</v>
      </c>
    </row>
    <row r="4957" spans="1:2" x14ac:dyDescent="0.25">
      <c r="A4957" s="442">
        <v>37754</v>
      </c>
      <c r="B4957" s="443">
        <v>1.1556999999999999</v>
      </c>
    </row>
    <row r="4958" spans="1:2" x14ac:dyDescent="0.25">
      <c r="A4958" s="442">
        <v>37753</v>
      </c>
      <c r="B4958" s="443">
        <v>1.1529</v>
      </c>
    </row>
    <row r="4959" spans="1:2" x14ac:dyDescent="0.25">
      <c r="A4959" s="442">
        <v>37752</v>
      </c>
      <c r="B4959" s="443">
        <v>1.1496999999999999</v>
      </c>
    </row>
    <row r="4960" spans="1:2" x14ac:dyDescent="0.25">
      <c r="A4960" s="442">
        <v>37751</v>
      </c>
      <c r="B4960" s="443">
        <v>1.1485000000000001</v>
      </c>
    </row>
    <row r="4961" spans="1:2" x14ac:dyDescent="0.25">
      <c r="A4961" s="442">
        <v>37750</v>
      </c>
      <c r="B4961" s="443">
        <v>1.1496</v>
      </c>
    </row>
    <row r="4962" spans="1:2" x14ac:dyDescent="0.25">
      <c r="A4962" s="442">
        <v>37749</v>
      </c>
      <c r="B4962" s="443">
        <v>1.1355</v>
      </c>
    </row>
    <row r="4963" spans="1:2" x14ac:dyDescent="0.25">
      <c r="A4963" s="442">
        <v>37748</v>
      </c>
      <c r="B4963" s="443">
        <v>1.1426000000000001</v>
      </c>
    </row>
    <row r="4964" spans="1:2" x14ac:dyDescent="0.25">
      <c r="A4964" s="442">
        <v>37747</v>
      </c>
      <c r="B4964" s="443">
        <v>1.1288</v>
      </c>
    </row>
    <row r="4965" spans="1:2" x14ac:dyDescent="0.25">
      <c r="A4965" s="442">
        <v>37746</v>
      </c>
      <c r="B4965" s="443">
        <v>1.1232</v>
      </c>
    </row>
    <row r="4966" spans="1:2" x14ac:dyDescent="0.25">
      <c r="A4966" s="442">
        <v>37745</v>
      </c>
      <c r="B4966" s="443">
        <v>1.1226</v>
      </c>
    </row>
    <row r="4967" spans="1:2" x14ac:dyDescent="0.25">
      <c r="A4967" s="442">
        <v>37744</v>
      </c>
      <c r="B4967" s="443">
        <v>1.1227</v>
      </c>
    </row>
    <row r="4968" spans="1:2" x14ac:dyDescent="0.25">
      <c r="A4968" s="442">
        <v>37743</v>
      </c>
      <c r="B4968" s="443">
        <v>1.1234999999999999</v>
      </c>
    </row>
    <row r="4969" spans="1:2" x14ac:dyDescent="0.25">
      <c r="A4969" s="442">
        <v>37742</v>
      </c>
      <c r="B4969" s="443">
        <v>1.1171</v>
      </c>
    </row>
    <row r="4970" spans="1:2" x14ac:dyDescent="0.25">
      <c r="A4970" s="442">
        <v>37741</v>
      </c>
      <c r="B4970" s="443">
        <v>1.1082000000000001</v>
      </c>
    </row>
    <row r="4971" spans="1:2" x14ac:dyDescent="0.25">
      <c r="A4971" s="442">
        <v>37740</v>
      </c>
      <c r="B4971" s="443">
        <v>1.0983000000000001</v>
      </c>
    </row>
    <row r="4972" spans="1:2" x14ac:dyDescent="0.25">
      <c r="A4972" s="442">
        <v>37739</v>
      </c>
      <c r="B4972" s="443">
        <v>1.1033999999999999</v>
      </c>
    </row>
    <row r="4973" spans="1:2" x14ac:dyDescent="0.25">
      <c r="A4973" s="442">
        <v>37738</v>
      </c>
      <c r="B4973" s="443">
        <v>1.1034999999999999</v>
      </c>
    </row>
    <row r="4974" spans="1:2" x14ac:dyDescent="0.25">
      <c r="A4974" s="442">
        <v>37737</v>
      </c>
      <c r="B4974" s="443">
        <v>1.1033999999999999</v>
      </c>
    </row>
    <row r="4975" spans="1:2" x14ac:dyDescent="0.25">
      <c r="A4975" s="442">
        <v>37736</v>
      </c>
      <c r="B4975" s="443">
        <v>1.103</v>
      </c>
    </row>
    <row r="4976" spans="1:2" x14ac:dyDescent="0.25">
      <c r="A4976" s="442">
        <v>37735</v>
      </c>
      <c r="B4976" s="443">
        <v>1.0972999999999999</v>
      </c>
    </row>
    <row r="4977" spans="1:2" x14ac:dyDescent="0.25">
      <c r="A4977" s="442">
        <v>37734</v>
      </c>
      <c r="B4977" s="443">
        <v>1.0966</v>
      </c>
    </row>
    <row r="4978" spans="1:2" x14ac:dyDescent="0.25">
      <c r="A4978" s="442">
        <v>37733</v>
      </c>
      <c r="B4978" s="443">
        <v>1.0869</v>
      </c>
    </row>
    <row r="4979" spans="1:2" x14ac:dyDescent="0.25">
      <c r="A4979" s="442">
        <v>37732</v>
      </c>
      <c r="B4979" s="443">
        <v>1.0885</v>
      </c>
    </row>
    <row r="4980" spans="1:2" x14ac:dyDescent="0.25">
      <c r="A4980" s="442">
        <v>37731</v>
      </c>
      <c r="B4980" s="443">
        <v>1.0871</v>
      </c>
    </row>
    <row r="4981" spans="1:2" x14ac:dyDescent="0.25">
      <c r="A4981" s="442">
        <v>37730</v>
      </c>
      <c r="B4981" s="443">
        <v>1.0878000000000001</v>
      </c>
    </row>
    <row r="4982" spans="1:2" x14ac:dyDescent="0.25">
      <c r="A4982" s="442">
        <v>37729</v>
      </c>
      <c r="B4982" s="443">
        <v>1.0873999999999999</v>
      </c>
    </row>
    <row r="4983" spans="1:2" x14ac:dyDescent="0.25">
      <c r="A4983" s="442">
        <v>37728</v>
      </c>
      <c r="B4983" s="443">
        <v>1.0911999999999999</v>
      </c>
    </row>
    <row r="4984" spans="1:2" x14ac:dyDescent="0.25">
      <c r="A4984" s="442">
        <v>37727</v>
      </c>
      <c r="B4984" s="443">
        <v>1.0795999999999999</v>
      </c>
    </row>
    <row r="4985" spans="1:2" x14ac:dyDescent="0.25">
      <c r="A4985" s="442">
        <v>37726</v>
      </c>
      <c r="B4985" s="443">
        <v>1.0745</v>
      </c>
    </row>
    <row r="4986" spans="1:2" x14ac:dyDescent="0.25">
      <c r="A4986" s="442">
        <v>37725</v>
      </c>
      <c r="B4986" s="443">
        <v>1.0742</v>
      </c>
    </row>
    <row r="4987" spans="1:2" x14ac:dyDescent="0.25">
      <c r="A4987" s="442">
        <v>37724</v>
      </c>
      <c r="B4987" s="443">
        <v>1.0749</v>
      </c>
    </row>
    <row r="4988" spans="1:2" x14ac:dyDescent="0.25">
      <c r="A4988" s="442">
        <v>37723</v>
      </c>
      <c r="B4988" s="443">
        <v>1.0752999999999999</v>
      </c>
    </row>
    <row r="4989" spans="1:2" x14ac:dyDescent="0.25">
      <c r="A4989" s="442">
        <v>37722</v>
      </c>
      <c r="B4989" s="443">
        <v>1.0786</v>
      </c>
    </row>
    <row r="4990" spans="1:2" x14ac:dyDescent="0.25">
      <c r="A4990" s="442">
        <v>37721</v>
      </c>
      <c r="B4990" s="443">
        <v>1.077</v>
      </c>
    </row>
    <row r="4991" spans="1:2" x14ac:dyDescent="0.25">
      <c r="A4991" s="442">
        <v>37720</v>
      </c>
      <c r="B4991" s="443">
        <v>1.0706</v>
      </c>
    </row>
    <row r="4992" spans="1:2" x14ac:dyDescent="0.25">
      <c r="A4992" s="442">
        <v>37719</v>
      </c>
      <c r="B4992" s="443">
        <v>1.0692999999999999</v>
      </c>
    </row>
    <row r="4993" spans="1:2" x14ac:dyDescent="0.25">
      <c r="A4993" s="442">
        <v>37718</v>
      </c>
      <c r="B4993" s="443">
        <v>1.0732999999999999</v>
      </c>
    </row>
    <row r="4994" spans="1:2" x14ac:dyDescent="0.25">
      <c r="A4994" s="442">
        <v>37717</v>
      </c>
      <c r="B4994" s="443">
        <v>1.0736000000000001</v>
      </c>
    </row>
    <row r="4995" spans="1:2" x14ac:dyDescent="0.25">
      <c r="A4995" s="442">
        <v>37716</v>
      </c>
      <c r="B4995" s="443">
        <v>1.0730999999999999</v>
      </c>
    </row>
    <row r="4996" spans="1:2" x14ac:dyDescent="0.25">
      <c r="A4996" s="442">
        <v>37715</v>
      </c>
      <c r="B4996" s="443">
        <v>1.0752999999999999</v>
      </c>
    </row>
    <row r="4997" spans="1:2" x14ac:dyDescent="0.25">
      <c r="A4997" s="442">
        <v>37714</v>
      </c>
      <c r="B4997" s="443">
        <v>1.0764</v>
      </c>
    </row>
    <row r="4998" spans="1:2" x14ac:dyDescent="0.25">
      <c r="A4998" s="442">
        <v>37713</v>
      </c>
      <c r="B4998" s="443">
        <v>1.0907</v>
      </c>
    </row>
    <row r="4999" spans="1:2" x14ac:dyDescent="0.25">
      <c r="A4999" s="442">
        <v>37712</v>
      </c>
      <c r="B4999" s="443">
        <v>1.0925</v>
      </c>
    </row>
    <row r="5000" spans="1:2" x14ac:dyDescent="0.25">
      <c r="A5000" s="442">
        <v>37711</v>
      </c>
      <c r="B5000" s="443">
        <v>1.0794999999999999</v>
      </c>
    </row>
    <row r="5001" spans="1:2" x14ac:dyDescent="0.25">
      <c r="A5001" s="442">
        <v>37710</v>
      </c>
      <c r="B5001" s="443">
        <v>1.0774999999999999</v>
      </c>
    </row>
    <row r="5002" spans="1:2" x14ac:dyDescent="0.25">
      <c r="A5002" s="442">
        <v>37709</v>
      </c>
      <c r="B5002" s="443">
        <v>1.0779000000000001</v>
      </c>
    </row>
    <row r="5003" spans="1:2" x14ac:dyDescent="0.25">
      <c r="A5003" s="442">
        <v>37708</v>
      </c>
      <c r="B5003" s="443">
        <v>1.0694999999999999</v>
      </c>
    </row>
    <row r="5004" spans="1:2" x14ac:dyDescent="0.25">
      <c r="A5004" s="442">
        <v>37707</v>
      </c>
      <c r="B5004" s="443">
        <v>1.0685</v>
      </c>
    </row>
    <row r="5005" spans="1:2" x14ac:dyDescent="0.25">
      <c r="A5005" s="442">
        <v>37706</v>
      </c>
      <c r="B5005" s="443">
        <v>1.0652999999999999</v>
      </c>
    </row>
    <row r="5006" spans="1:2" x14ac:dyDescent="0.25">
      <c r="A5006" s="442">
        <v>37705</v>
      </c>
      <c r="B5006" s="443">
        <v>1.0629999999999999</v>
      </c>
    </row>
    <row r="5007" spans="1:2" x14ac:dyDescent="0.25">
      <c r="A5007" s="442">
        <v>37704</v>
      </c>
      <c r="B5007" s="443">
        <v>1.0585</v>
      </c>
    </row>
    <row r="5008" spans="1:2" x14ac:dyDescent="0.25">
      <c r="A5008" s="442">
        <v>37703</v>
      </c>
      <c r="B5008" s="443">
        <v>1.0526</v>
      </c>
    </row>
    <row r="5009" spans="1:2" x14ac:dyDescent="0.25">
      <c r="A5009" s="442">
        <v>37702</v>
      </c>
      <c r="B5009" s="443">
        <v>1.0524</v>
      </c>
    </row>
    <row r="5010" spans="1:2" x14ac:dyDescent="0.25">
      <c r="A5010" s="442">
        <v>37701</v>
      </c>
      <c r="B5010" s="443">
        <v>1.0617000000000001</v>
      </c>
    </row>
    <row r="5011" spans="1:2" x14ac:dyDescent="0.25">
      <c r="A5011" s="442">
        <v>37700</v>
      </c>
      <c r="B5011" s="443">
        <v>1.0558000000000001</v>
      </c>
    </row>
    <row r="5012" spans="1:2" x14ac:dyDescent="0.25">
      <c r="A5012" s="442">
        <v>37699</v>
      </c>
      <c r="B5012" s="443">
        <v>1.0630999999999999</v>
      </c>
    </row>
    <row r="5013" spans="1:2" x14ac:dyDescent="0.25">
      <c r="A5013" s="442">
        <v>37698</v>
      </c>
      <c r="B5013" s="443">
        <v>1.0636000000000001</v>
      </c>
    </row>
    <row r="5014" spans="1:2" x14ac:dyDescent="0.25">
      <c r="A5014" s="442">
        <v>37697</v>
      </c>
      <c r="B5014" s="443">
        <v>1.0763</v>
      </c>
    </row>
    <row r="5015" spans="1:2" x14ac:dyDescent="0.25">
      <c r="A5015" s="442">
        <v>37696</v>
      </c>
      <c r="B5015" s="443">
        <v>1.0747</v>
      </c>
    </row>
    <row r="5016" spans="1:2" x14ac:dyDescent="0.25">
      <c r="A5016" s="442">
        <v>37695</v>
      </c>
      <c r="B5016" s="443">
        <v>1.0739000000000001</v>
      </c>
    </row>
    <row r="5017" spans="1:2" x14ac:dyDescent="0.25">
      <c r="A5017" s="442">
        <v>37694</v>
      </c>
      <c r="B5017" s="443">
        <v>1.0806</v>
      </c>
    </row>
    <row r="5018" spans="1:2" x14ac:dyDescent="0.25">
      <c r="A5018" s="442">
        <v>37693</v>
      </c>
      <c r="B5018" s="443">
        <v>1.1003000000000001</v>
      </c>
    </row>
    <row r="5019" spans="1:2" x14ac:dyDescent="0.25">
      <c r="A5019" s="442">
        <v>37692</v>
      </c>
      <c r="B5019" s="443">
        <v>1.1035999999999999</v>
      </c>
    </row>
    <row r="5020" spans="1:2" x14ac:dyDescent="0.25">
      <c r="A5020" s="442">
        <v>37691</v>
      </c>
      <c r="B5020" s="443">
        <v>1.1055999999999999</v>
      </c>
    </row>
    <row r="5021" spans="1:2" x14ac:dyDescent="0.25">
      <c r="A5021" s="442">
        <v>37690</v>
      </c>
      <c r="B5021" s="443">
        <v>1.1005</v>
      </c>
    </row>
    <row r="5022" spans="1:2" x14ac:dyDescent="0.25">
      <c r="A5022" s="442">
        <v>37689</v>
      </c>
      <c r="B5022" s="443">
        <v>1.0996999999999999</v>
      </c>
    </row>
    <row r="5023" spans="1:2" x14ac:dyDescent="0.25">
      <c r="A5023" s="442">
        <v>37688</v>
      </c>
      <c r="B5023" s="443">
        <v>1.1004</v>
      </c>
    </row>
    <row r="5024" spans="1:2" x14ac:dyDescent="0.25">
      <c r="A5024" s="442">
        <v>37687</v>
      </c>
      <c r="B5024" s="443">
        <v>1.0972</v>
      </c>
    </row>
    <row r="5025" spans="1:2" x14ac:dyDescent="0.25">
      <c r="A5025" s="442">
        <v>37686</v>
      </c>
      <c r="B5025" s="443">
        <v>1.0959000000000001</v>
      </c>
    </row>
    <row r="5026" spans="1:2" x14ac:dyDescent="0.25">
      <c r="A5026" s="442">
        <v>37685</v>
      </c>
      <c r="B5026" s="443">
        <v>1.0885</v>
      </c>
    </row>
    <row r="5027" spans="1:2" x14ac:dyDescent="0.25">
      <c r="A5027" s="442">
        <v>37684</v>
      </c>
      <c r="B5027" s="443">
        <v>1.0893999999999999</v>
      </c>
    </row>
    <row r="5028" spans="1:2" x14ac:dyDescent="0.25">
      <c r="A5028" s="442">
        <v>37683</v>
      </c>
      <c r="B5028" s="443">
        <v>1.0782</v>
      </c>
    </row>
    <row r="5029" spans="1:2" x14ac:dyDescent="0.25">
      <c r="A5029" s="442">
        <v>37682</v>
      </c>
      <c r="B5029" s="443">
        <v>1.0799000000000001</v>
      </c>
    </row>
    <row r="5030" spans="1:2" x14ac:dyDescent="0.25">
      <c r="A5030" s="442">
        <v>37681</v>
      </c>
      <c r="B5030" s="443">
        <v>1.0798000000000001</v>
      </c>
    </row>
    <row r="5031" spans="1:2" x14ac:dyDescent="0.25">
      <c r="A5031" s="442">
        <v>37680</v>
      </c>
      <c r="B5031" s="443">
        <v>1.0757000000000001</v>
      </c>
    </row>
    <row r="5032" spans="1:2" x14ac:dyDescent="0.25">
      <c r="A5032" s="442">
        <v>37679</v>
      </c>
      <c r="B5032" s="443">
        <v>1.0784</v>
      </c>
    </row>
    <row r="5033" spans="1:2" x14ac:dyDescent="0.25">
      <c r="A5033" s="442">
        <v>37678</v>
      </c>
      <c r="B5033" s="443">
        <v>1.0763</v>
      </c>
    </row>
    <row r="5034" spans="1:2" x14ac:dyDescent="0.25">
      <c r="A5034" s="442">
        <v>37677</v>
      </c>
      <c r="B5034" s="443">
        <v>1.0795999999999999</v>
      </c>
    </row>
    <row r="5035" spans="1:2" x14ac:dyDescent="0.25">
      <c r="A5035" s="442">
        <v>37676</v>
      </c>
      <c r="B5035" s="443">
        <v>1.0733999999999999</v>
      </c>
    </row>
    <row r="5036" spans="1:2" x14ac:dyDescent="0.25">
      <c r="A5036" s="442">
        <v>37675</v>
      </c>
      <c r="B5036" s="443">
        <v>1.0763</v>
      </c>
    </row>
    <row r="5037" spans="1:2" x14ac:dyDescent="0.25">
      <c r="A5037" s="442">
        <v>37674</v>
      </c>
      <c r="B5037" s="443">
        <v>1.0760000000000001</v>
      </c>
    </row>
    <row r="5038" spans="1:2" x14ac:dyDescent="0.25">
      <c r="A5038" s="442">
        <v>37673</v>
      </c>
      <c r="B5038" s="443">
        <v>1.0815999999999999</v>
      </c>
    </row>
    <row r="5039" spans="1:2" x14ac:dyDescent="0.25">
      <c r="A5039" s="442">
        <v>37672</v>
      </c>
      <c r="B5039" s="443">
        <v>1.0746</v>
      </c>
    </row>
    <row r="5040" spans="1:2" x14ac:dyDescent="0.25">
      <c r="A5040" s="442">
        <v>37671</v>
      </c>
      <c r="B5040" s="443">
        <v>1.069</v>
      </c>
    </row>
    <row r="5041" spans="1:2" x14ac:dyDescent="0.25">
      <c r="A5041" s="442">
        <v>37670</v>
      </c>
      <c r="B5041" s="443">
        <v>1.0731999999999999</v>
      </c>
    </row>
    <row r="5042" spans="1:2" x14ac:dyDescent="0.25">
      <c r="A5042" s="442">
        <v>37669</v>
      </c>
      <c r="B5042" s="443">
        <v>1.0761000000000001</v>
      </c>
    </row>
    <row r="5043" spans="1:2" x14ac:dyDescent="0.25">
      <c r="A5043" s="442">
        <v>37668</v>
      </c>
      <c r="B5043" s="443">
        <v>1.079</v>
      </c>
    </row>
    <row r="5044" spans="1:2" x14ac:dyDescent="0.25">
      <c r="A5044" s="442">
        <v>37667</v>
      </c>
      <c r="B5044" s="443">
        <v>1.0792999999999999</v>
      </c>
    </row>
    <row r="5045" spans="1:2" x14ac:dyDescent="0.25">
      <c r="A5045" s="442">
        <v>37666</v>
      </c>
      <c r="B5045" s="443">
        <v>1.0832999999999999</v>
      </c>
    </row>
    <row r="5046" spans="1:2" x14ac:dyDescent="0.25">
      <c r="A5046" s="442">
        <v>37665</v>
      </c>
      <c r="B5046" s="443">
        <v>1.0714999999999999</v>
      </c>
    </row>
    <row r="5047" spans="1:2" x14ac:dyDescent="0.25">
      <c r="A5047" s="442">
        <v>37664</v>
      </c>
      <c r="B5047" s="443">
        <v>1.073</v>
      </c>
    </row>
    <row r="5048" spans="1:2" x14ac:dyDescent="0.25">
      <c r="A5048" s="442">
        <v>37663</v>
      </c>
      <c r="B5048" s="443">
        <v>1.0736000000000001</v>
      </c>
    </row>
    <row r="5049" spans="1:2" x14ac:dyDescent="0.25">
      <c r="A5049" s="442">
        <v>37662</v>
      </c>
      <c r="B5049" s="443">
        <v>1.0808</v>
      </c>
    </row>
    <row r="5050" spans="1:2" x14ac:dyDescent="0.25">
      <c r="A5050" s="442">
        <v>37661</v>
      </c>
      <c r="B5050" s="443">
        <v>1.0820000000000001</v>
      </c>
    </row>
    <row r="5051" spans="1:2" x14ac:dyDescent="0.25">
      <c r="A5051" s="442">
        <v>37660</v>
      </c>
      <c r="B5051" s="443">
        <v>1.0826</v>
      </c>
    </row>
    <row r="5052" spans="1:2" x14ac:dyDescent="0.25">
      <c r="A5052" s="442">
        <v>37659</v>
      </c>
      <c r="B5052" s="443">
        <v>1.0833999999999999</v>
      </c>
    </row>
    <row r="5053" spans="1:2" x14ac:dyDescent="0.25">
      <c r="A5053" s="442">
        <v>37658</v>
      </c>
      <c r="B5053" s="443">
        <v>1.0792999999999999</v>
      </c>
    </row>
    <row r="5054" spans="1:2" x14ac:dyDescent="0.25">
      <c r="A5054" s="442">
        <v>37657</v>
      </c>
      <c r="B5054" s="443">
        <v>1.0882000000000001</v>
      </c>
    </row>
    <row r="5055" spans="1:2" x14ac:dyDescent="0.25">
      <c r="A5055" s="442">
        <v>37656</v>
      </c>
      <c r="B5055" s="443">
        <v>1.0779000000000001</v>
      </c>
    </row>
    <row r="5056" spans="1:2" x14ac:dyDescent="0.25">
      <c r="A5056" s="442">
        <v>37655</v>
      </c>
      <c r="B5056" s="443">
        <v>1.0787</v>
      </c>
    </row>
    <row r="5057" spans="1:2" x14ac:dyDescent="0.25">
      <c r="A5057" s="442">
        <v>37654</v>
      </c>
      <c r="B5057" s="443">
        <v>1.0767</v>
      </c>
    </row>
    <row r="5058" spans="1:2" x14ac:dyDescent="0.25">
      <c r="A5058" s="442">
        <v>37653</v>
      </c>
      <c r="B5058" s="443">
        <v>1.0764</v>
      </c>
    </row>
    <row r="5059" spans="1:2" x14ac:dyDescent="0.25">
      <c r="A5059" s="442">
        <v>37652</v>
      </c>
      <c r="B5059" s="443">
        <v>1.0812999999999999</v>
      </c>
    </row>
    <row r="5060" spans="1:2" x14ac:dyDescent="0.25">
      <c r="A5060" s="442">
        <v>37651</v>
      </c>
      <c r="B5060" s="443">
        <v>1.0831999999999999</v>
      </c>
    </row>
    <row r="5061" spans="1:2" x14ac:dyDescent="0.25">
      <c r="A5061" s="442">
        <v>37650</v>
      </c>
      <c r="B5061" s="443">
        <v>1.0818000000000001</v>
      </c>
    </row>
    <row r="5062" spans="1:2" x14ac:dyDescent="0.25">
      <c r="A5062" s="442">
        <v>37649</v>
      </c>
      <c r="B5062" s="443">
        <v>1.0854999999999999</v>
      </c>
    </row>
    <row r="5063" spans="1:2" x14ac:dyDescent="0.25">
      <c r="A5063" s="442">
        <v>37648</v>
      </c>
      <c r="B5063" s="443">
        <v>1.0842000000000001</v>
      </c>
    </row>
    <row r="5064" spans="1:2" x14ac:dyDescent="0.25">
      <c r="A5064" s="442">
        <v>37647</v>
      </c>
      <c r="B5064" s="443">
        <v>1.0843</v>
      </c>
    </row>
    <row r="5065" spans="1:2" x14ac:dyDescent="0.25">
      <c r="A5065" s="442">
        <v>37646</v>
      </c>
      <c r="B5065" s="443">
        <v>1.0828</v>
      </c>
    </row>
    <row r="5066" spans="1:2" x14ac:dyDescent="0.25">
      <c r="A5066" s="442">
        <v>37645</v>
      </c>
      <c r="B5066" s="443">
        <v>1.0749</v>
      </c>
    </row>
    <row r="5067" spans="1:2" x14ac:dyDescent="0.25">
      <c r="A5067" s="442">
        <v>37644</v>
      </c>
      <c r="B5067" s="443">
        <v>1.073</v>
      </c>
    </row>
    <row r="5068" spans="1:2" x14ac:dyDescent="0.25">
      <c r="A5068" s="442">
        <v>37643</v>
      </c>
      <c r="B5068" s="443">
        <v>1.0722</v>
      </c>
    </row>
    <row r="5069" spans="1:2" x14ac:dyDescent="0.25">
      <c r="A5069" s="442">
        <v>37642</v>
      </c>
      <c r="B5069" s="443">
        <v>1.0678000000000001</v>
      </c>
    </row>
    <row r="5070" spans="1:2" x14ac:dyDescent="0.25">
      <c r="A5070" s="442">
        <v>37641</v>
      </c>
      <c r="B5070" s="443">
        <v>1.0654999999999999</v>
      </c>
    </row>
    <row r="5071" spans="1:2" x14ac:dyDescent="0.25">
      <c r="A5071" s="442">
        <v>37640</v>
      </c>
      <c r="B5071" s="443">
        <v>1.0670999999999999</v>
      </c>
    </row>
    <row r="5072" spans="1:2" x14ac:dyDescent="0.25">
      <c r="A5072" s="442">
        <v>37639</v>
      </c>
      <c r="B5072" s="443">
        <v>1.0668</v>
      </c>
    </row>
    <row r="5073" spans="1:2" x14ac:dyDescent="0.25">
      <c r="A5073" s="442">
        <v>37638</v>
      </c>
      <c r="B5073" s="443">
        <v>1.0616000000000001</v>
      </c>
    </row>
    <row r="5074" spans="1:2" x14ac:dyDescent="0.25">
      <c r="A5074" s="442">
        <v>37637</v>
      </c>
      <c r="B5074" s="443">
        <v>1.0549999999999999</v>
      </c>
    </row>
    <row r="5075" spans="1:2" x14ac:dyDescent="0.25">
      <c r="A5075" s="442">
        <v>37636</v>
      </c>
      <c r="B5075" s="443">
        <v>1.0549999999999999</v>
      </c>
    </row>
    <row r="5076" spans="1:2" x14ac:dyDescent="0.25">
      <c r="A5076" s="442">
        <v>37635</v>
      </c>
      <c r="B5076" s="443">
        <v>1.0544</v>
      </c>
    </row>
    <row r="5077" spans="1:2" x14ac:dyDescent="0.25">
      <c r="A5077" s="442">
        <v>37634</v>
      </c>
      <c r="B5077" s="443">
        <v>1.0577000000000001</v>
      </c>
    </row>
    <row r="5078" spans="1:2" x14ac:dyDescent="0.25">
      <c r="A5078" s="442">
        <v>37633</v>
      </c>
      <c r="B5078" s="443">
        <v>1.0564</v>
      </c>
    </row>
    <row r="5079" spans="1:2" x14ac:dyDescent="0.25">
      <c r="A5079" s="442">
        <v>37632</v>
      </c>
      <c r="B5079" s="443">
        <v>1.0564</v>
      </c>
    </row>
    <row r="5080" spans="1:2" x14ac:dyDescent="0.25">
      <c r="A5080" s="442">
        <v>37631</v>
      </c>
      <c r="B5080" s="443">
        <v>1.0486</v>
      </c>
    </row>
    <row r="5081" spans="1:2" x14ac:dyDescent="0.25">
      <c r="A5081" s="442">
        <v>37630</v>
      </c>
      <c r="B5081" s="443">
        <v>1.0490999999999999</v>
      </c>
    </row>
    <row r="5082" spans="1:2" x14ac:dyDescent="0.25">
      <c r="A5082" s="442">
        <v>37629</v>
      </c>
      <c r="B5082" s="443">
        <v>1.0416000000000001</v>
      </c>
    </row>
    <row r="5083" spans="1:2" x14ac:dyDescent="0.25">
      <c r="A5083" s="442">
        <v>37628</v>
      </c>
      <c r="B5083" s="443">
        <v>1.0467</v>
      </c>
    </row>
    <row r="5084" spans="1:2" x14ac:dyDescent="0.25">
      <c r="A5084" s="442">
        <v>37627</v>
      </c>
      <c r="B5084" s="443">
        <v>1.0422</v>
      </c>
    </row>
    <row r="5085" spans="1:2" x14ac:dyDescent="0.25">
      <c r="A5085" s="442">
        <v>37626</v>
      </c>
      <c r="B5085" s="443">
        <v>1.0432999999999999</v>
      </c>
    </row>
    <row r="5086" spans="1:2" x14ac:dyDescent="0.25">
      <c r="A5086" s="442">
        <v>37625</v>
      </c>
      <c r="B5086" s="443">
        <v>1.0415000000000001</v>
      </c>
    </row>
    <row r="5087" spans="1:2" x14ac:dyDescent="0.25">
      <c r="A5087" s="442">
        <v>37624</v>
      </c>
      <c r="B5087" s="443">
        <v>1.0359</v>
      </c>
    </row>
    <row r="5088" spans="1:2" x14ac:dyDescent="0.25">
      <c r="A5088" s="442">
        <v>37623</v>
      </c>
      <c r="B5088" s="443">
        <v>1.0489999999999999</v>
      </c>
    </row>
    <row r="5089" spans="1:2" x14ac:dyDescent="0.25">
      <c r="A5089" s="442">
        <v>37622</v>
      </c>
      <c r="B5089" s="443">
        <v>1.0498000000000001</v>
      </c>
    </row>
    <row r="5090" spans="1:2" x14ac:dyDescent="0.25">
      <c r="A5090" s="442">
        <v>37621</v>
      </c>
      <c r="B5090" s="443">
        <v>1.0481</v>
      </c>
    </row>
    <row r="5091" spans="1:2" x14ac:dyDescent="0.25">
      <c r="A5091" s="442">
        <v>37620</v>
      </c>
      <c r="B5091" s="443">
        <v>1.0424</v>
      </c>
    </row>
    <row r="5092" spans="1:2" x14ac:dyDescent="0.25">
      <c r="A5092" s="442">
        <v>37619</v>
      </c>
      <c r="B5092" s="443">
        <v>1.044</v>
      </c>
    </row>
    <row r="5093" spans="1:2" x14ac:dyDescent="0.25">
      <c r="A5093" s="442">
        <v>37618</v>
      </c>
      <c r="B5093" s="443">
        <v>1.0436000000000001</v>
      </c>
    </row>
    <row r="5094" spans="1:2" x14ac:dyDescent="0.25">
      <c r="A5094" s="442">
        <v>37617</v>
      </c>
      <c r="B5094" s="443">
        <v>1.0373000000000001</v>
      </c>
    </row>
    <row r="5095" spans="1:2" x14ac:dyDescent="0.25">
      <c r="A5095" s="442">
        <v>37616</v>
      </c>
      <c r="B5095" s="443">
        <v>1.0319</v>
      </c>
    </row>
    <row r="5096" spans="1:2" x14ac:dyDescent="0.25">
      <c r="A5096" s="442">
        <v>37615</v>
      </c>
      <c r="B5096" s="443">
        <v>1.0297000000000001</v>
      </c>
    </row>
    <row r="5097" spans="1:2" x14ac:dyDescent="0.25">
      <c r="A5097" s="442">
        <v>37614</v>
      </c>
      <c r="B5097" s="443">
        <v>1.0262</v>
      </c>
    </row>
    <row r="5098" spans="1:2" x14ac:dyDescent="0.25">
      <c r="A5098" s="442">
        <v>37613</v>
      </c>
      <c r="B5098" s="443">
        <v>1.0274000000000001</v>
      </c>
    </row>
    <row r="5099" spans="1:2" x14ac:dyDescent="0.25">
      <c r="A5099" s="442">
        <v>37612</v>
      </c>
      <c r="B5099" s="443">
        <v>1.0266999999999999</v>
      </c>
    </row>
    <row r="5100" spans="1:2" x14ac:dyDescent="0.25">
      <c r="A5100" s="442">
        <v>37611</v>
      </c>
      <c r="B5100" s="443">
        <v>1.0266999999999999</v>
      </c>
    </row>
    <row r="5101" spans="1:2" x14ac:dyDescent="0.25">
      <c r="A5101" s="442">
        <v>37610</v>
      </c>
      <c r="B5101" s="443">
        <v>1.0271999999999999</v>
      </c>
    </row>
    <row r="5102" spans="1:2" x14ac:dyDescent="0.25">
      <c r="A5102" s="442">
        <v>37609</v>
      </c>
      <c r="B5102" s="443">
        <v>1.0263</v>
      </c>
    </row>
    <row r="5103" spans="1:2" x14ac:dyDescent="0.25">
      <c r="A5103" s="442">
        <v>37608</v>
      </c>
      <c r="B5103" s="443">
        <v>1.0283</v>
      </c>
    </row>
    <row r="5104" spans="1:2" x14ac:dyDescent="0.25">
      <c r="A5104" s="442">
        <v>37607</v>
      </c>
      <c r="B5104" s="443">
        <v>1.0226</v>
      </c>
    </row>
    <row r="5105" spans="1:2" x14ac:dyDescent="0.25">
      <c r="A5105" s="442">
        <v>37606</v>
      </c>
      <c r="B5105" s="443">
        <v>1.0235000000000001</v>
      </c>
    </row>
    <row r="5106" spans="1:2" x14ac:dyDescent="0.25">
      <c r="A5106" s="442">
        <v>37605</v>
      </c>
      <c r="B5106" s="443">
        <v>1.0230999999999999</v>
      </c>
    </row>
    <row r="5107" spans="1:2" x14ac:dyDescent="0.25">
      <c r="A5107" s="442">
        <v>37604</v>
      </c>
      <c r="B5107" s="443">
        <v>1.0227999999999999</v>
      </c>
    </row>
    <row r="5108" spans="1:2" x14ac:dyDescent="0.25">
      <c r="A5108" s="442">
        <v>37603</v>
      </c>
      <c r="B5108" s="443">
        <v>1.0183</v>
      </c>
    </row>
    <row r="5109" spans="1:2" x14ac:dyDescent="0.25">
      <c r="A5109" s="442">
        <v>37602</v>
      </c>
      <c r="B5109" s="443">
        <v>1.0081</v>
      </c>
    </row>
    <row r="5110" spans="1:2" x14ac:dyDescent="0.25">
      <c r="A5110" s="442">
        <v>37601</v>
      </c>
      <c r="B5110" s="443">
        <v>1.008</v>
      </c>
    </row>
    <row r="5111" spans="1:2" x14ac:dyDescent="0.25">
      <c r="A5111" s="442">
        <v>37600</v>
      </c>
      <c r="B5111" s="443">
        <v>1.0105</v>
      </c>
    </row>
    <row r="5112" spans="1:2" x14ac:dyDescent="0.25">
      <c r="A5112" s="442">
        <v>37599</v>
      </c>
      <c r="B5112" s="443">
        <v>1.0108999999999999</v>
      </c>
    </row>
    <row r="5113" spans="1:2" x14ac:dyDescent="0.25">
      <c r="A5113" s="442">
        <v>37598</v>
      </c>
      <c r="B5113" s="443">
        <v>1.0086999999999999</v>
      </c>
    </row>
    <row r="5114" spans="1:2" x14ac:dyDescent="0.25">
      <c r="A5114" s="442">
        <v>37597</v>
      </c>
      <c r="B5114" s="443">
        <v>1.0097</v>
      </c>
    </row>
    <row r="5115" spans="1:2" x14ac:dyDescent="0.25">
      <c r="A5115" s="442">
        <v>37596</v>
      </c>
      <c r="B5115" s="443">
        <v>1.0005999999999999</v>
      </c>
    </row>
    <row r="5116" spans="1:2" x14ac:dyDescent="0.25">
      <c r="A5116" s="442">
        <v>37595</v>
      </c>
      <c r="B5116" s="443">
        <v>1.0001</v>
      </c>
    </row>
    <row r="5117" spans="1:2" x14ac:dyDescent="0.25">
      <c r="A5117" s="442">
        <v>37594</v>
      </c>
      <c r="B5117" s="443">
        <v>0.99650000000000005</v>
      </c>
    </row>
    <row r="5118" spans="1:2" x14ac:dyDescent="0.25">
      <c r="A5118" s="442">
        <v>37593</v>
      </c>
      <c r="B5118" s="443">
        <v>0.99648999999999999</v>
      </c>
    </row>
    <row r="5119" spans="1:2" x14ac:dyDescent="0.25">
      <c r="A5119" s="442">
        <v>37592</v>
      </c>
      <c r="B5119" s="443">
        <v>0.99439</v>
      </c>
    </row>
    <row r="5120" spans="1:2" x14ac:dyDescent="0.25">
      <c r="A5120" s="442">
        <v>37591</v>
      </c>
      <c r="B5120" s="443">
        <v>0.99380000000000002</v>
      </c>
    </row>
    <row r="5121" spans="1:2" x14ac:dyDescent="0.25">
      <c r="A5121" s="442">
        <v>37590</v>
      </c>
      <c r="B5121" s="443">
        <v>0.99419999999999997</v>
      </c>
    </row>
    <row r="5122" spans="1:2" x14ac:dyDescent="0.25">
      <c r="A5122" s="442">
        <v>37589</v>
      </c>
      <c r="B5122" s="443">
        <v>0.99429999999999996</v>
      </c>
    </row>
    <row r="5123" spans="1:2" x14ac:dyDescent="0.25">
      <c r="A5123" s="442">
        <v>37588</v>
      </c>
      <c r="B5123" s="443">
        <v>0.99029999999999996</v>
      </c>
    </row>
    <row r="5124" spans="1:2" x14ac:dyDescent="0.25">
      <c r="A5124" s="442">
        <v>37587</v>
      </c>
      <c r="B5124" s="443">
        <v>0.99339999999999995</v>
      </c>
    </row>
    <row r="5125" spans="1:2" x14ac:dyDescent="0.25">
      <c r="A5125" s="442">
        <v>37586</v>
      </c>
      <c r="B5125" s="443">
        <v>0.99090999999999996</v>
      </c>
    </row>
    <row r="5126" spans="1:2" x14ac:dyDescent="0.25">
      <c r="A5126" s="442">
        <v>37585</v>
      </c>
      <c r="B5126" s="443">
        <v>0.99663000000000002</v>
      </c>
    </row>
    <row r="5127" spans="1:2" x14ac:dyDescent="0.25">
      <c r="A5127" s="442">
        <v>37584</v>
      </c>
      <c r="B5127" s="443">
        <v>0.99639999999999995</v>
      </c>
    </row>
    <row r="5128" spans="1:2" x14ac:dyDescent="0.25">
      <c r="A5128" s="442">
        <v>37583</v>
      </c>
      <c r="B5128" s="443">
        <v>0.99704000000000004</v>
      </c>
    </row>
    <row r="5129" spans="1:2" x14ac:dyDescent="0.25">
      <c r="A5129" s="442">
        <v>37582</v>
      </c>
      <c r="B5129" s="443">
        <v>1.0013000000000001</v>
      </c>
    </row>
    <row r="5130" spans="1:2" x14ac:dyDescent="0.25">
      <c r="A5130" s="442">
        <v>37581</v>
      </c>
      <c r="B5130" s="443">
        <v>1.0012000000000001</v>
      </c>
    </row>
    <row r="5131" spans="1:2" x14ac:dyDescent="0.25">
      <c r="A5131" s="442">
        <v>37580</v>
      </c>
      <c r="B5131" s="443">
        <v>1.0033000000000001</v>
      </c>
    </row>
    <row r="5132" spans="1:2" x14ac:dyDescent="0.25">
      <c r="A5132" s="442">
        <v>37579</v>
      </c>
      <c r="B5132" s="443">
        <v>1.0078</v>
      </c>
    </row>
    <row r="5133" spans="1:2" x14ac:dyDescent="0.25">
      <c r="A5133" s="442">
        <v>37578</v>
      </c>
      <c r="B5133" s="443">
        <v>1.0091000000000001</v>
      </c>
    </row>
    <row r="5134" spans="1:2" x14ac:dyDescent="0.25">
      <c r="A5134" s="442">
        <v>37577</v>
      </c>
      <c r="B5134" s="443">
        <v>1.0095000000000001</v>
      </c>
    </row>
    <row r="5135" spans="1:2" x14ac:dyDescent="0.25">
      <c r="A5135" s="442">
        <v>37576</v>
      </c>
      <c r="B5135" s="443">
        <v>1.0089999999999999</v>
      </c>
    </row>
    <row r="5136" spans="1:2" x14ac:dyDescent="0.25">
      <c r="A5136" s="442">
        <v>37575</v>
      </c>
      <c r="B5136" s="443">
        <v>1.0042</v>
      </c>
    </row>
    <row r="5137" spans="1:2" x14ac:dyDescent="0.25">
      <c r="A5137" s="442">
        <v>37574</v>
      </c>
      <c r="B5137" s="443">
        <v>1.0065999999999999</v>
      </c>
    </row>
    <row r="5138" spans="1:2" x14ac:dyDescent="0.25">
      <c r="A5138" s="442">
        <v>37573</v>
      </c>
      <c r="B5138" s="443">
        <v>1.0124</v>
      </c>
    </row>
    <row r="5139" spans="1:2" x14ac:dyDescent="0.25">
      <c r="A5139" s="442">
        <v>37572</v>
      </c>
      <c r="B5139" s="443">
        <v>1.0102</v>
      </c>
    </row>
    <row r="5140" spans="1:2" x14ac:dyDescent="0.25">
      <c r="A5140" s="442">
        <v>37571</v>
      </c>
      <c r="B5140" s="443">
        <v>1.0125</v>
      </c>
    </row>
    <row r="5141" spans="1:2" x14ac:dyDescent="0.25">
      <c r="A5141" s="442">
        <v>37570</v>
      </c>
      <c r="B5141" s="443">
        <v>1.0156000000000001</v>
      </c>
    </row>
    <row r="5142" spans="1:2" x14ac:dyDescent="0.25">
      <c r="A5142" s="442">
        <v>37569</v>
      </c>
      <c r="B5142" s="443">
        <v>1.0127999999999999</v>
      </c>
    </row>
    <row r="5143" spans="1:2" x14ac:dyDescent="0.25">
      <c r="A5143" s="442">
        <v>37568</v>
      </c>
      <c r="B5143" s="443">
        <v>1.0092000000000001</v>
      </c>
    </row>
    <row r="5144" spans="1:2" x14ac:dyDescent="0.25">
      <c r="A5144" s="442">
        <v>37567</v>
      </c>
      <c r="B5144" s="443">
        <v>1.0027999999999999</v>
      </c>
    </row>
    <row r="5145" spans="1:2" x14ac:dyDescent="0.25">
      <c r="A5145" s="442">
        <v>37566</v>
      </c>
      <c r="B5145" s="443">
        <v>1.0001</v>
      </c>
    </row>
    <row r="5146" spans="1:2" x14ac:dyDescent="0.25">
      <c r="A5146" s="442">
        <v>37565</v>
      </c>
      <c r="B5146" s="443">
        <v>0.99739</v>
      </c>
    </row>
    <row r="5147" spans="1:2" x14ac:dyDescent="0.25">
      <c r="A5147" s="442">
        <v>37564</v>
      </c>
      <c r="B5147" s="443">
        <v>0.99690000000000001</v>
      </c>
    </row>
    <row r="5148" spans="1:2" x14ac:dyDescent="0.25">
      <c r="A5148" s="442">
        <v>37563</v>
      </c>
      <c r="B5148" s="443">
        <v>0.99629999999999996</v>
      </c>
    </row>
    <row r="5149" spans="1:2" x14ac:dyDescent="0.25">
      <c r="A5149" s="442">
        <v>37562</v>
      </c>
      <c r="B5149" s="443">
        <v>0.99655000000000005</v>
      </c>
    </row>
    <row r="5150" spans="1:2" x14ac:dyDescent="0.25">
      <c r="A5150" s="442">
        <v>37561</v>
      </c>
      <c r="B5150" s="443">
        <v>0.98967000000000005</v>
      </c>
    </row>
    <row r="5151" spans="1:2" x14ac:dyDescent="0.25">
      <c r="A5151" s="442">
        <v>37560</v>
      </c>
      <c r="B5151" s="443">
        <v>0.98419999999999996</v>
      </c>
    </row>
    <row r="5152" spans="1:2" x14ac:dyDescent="0.25">
      <c r="A5152" s="442">
        <v>37559</v>
      </c>
      <c r="B5152" s="443">
        <v>0.98340000000000005</v>
      </c>
    </row>
    <row r="5153" spans="1:2" x14ac:dyDescent="0.25">
      <c r="A5153" s="442">
        <v>37558</v>
      </c>
      <c r="B5153" s="443">
        <v>0.98440000000000005</v>
      </c>
    </row>
    <row r="5154" spans="1:2" x14ac:dyDescent="0.25">
      <c r="A5154" s="442">
        <v>37557</v>
      </c>
      <c r="B5154" s="443">
        <v>0.97640000000000005</v>
      </c>
    </row>
    <row r="5155" spans="1:2" x14ac:dyDescent="0.25">
      <c r="A5155" s="442">
        <v>37556</v>
      </c>
      <c r="B5155" s="443">
        <v>0.97599999999999998</v>
      </c>
    </row>
    <row r="5156" spans="1:2" x14ac:dyDescent="0.25">
      <c r="A5156" s="442">
        <v>37555</v>
      </c>
      <c r="B5156" s="443">
        <v>0.9758</v>
      </c>
    </row>
    <row r="5157" spans="1:2" x14ac:dyDescent="0.25">
      <c r="A5157" s="442">
        <v>37554</v>
      </c>
      <c r="B5157" s="443">
        <v>0.97731000000000001</v>
      </c>
    </row>
    <row r="5158" spans="1:2" x14ac:dyDescent="0.25">
      <c r="A5158" s="442">
        <v>37553</v>
      </c>
      <c r="B5158" s="443">
        <v>0.97614999999999996</v>
      </c>
    </row>
    <row r="5159" spans="1:2" x14ac:dyDescent="0.25">
      <c r="A5159" s="442">
        <v>37552</v>
      </c>
      <c r="B5159" s="443">
        <v>0.97758999999999996</v>
      </c>
    </row>
    <row r="5160" spans="1:2" x14ac:dyDescent="0.25">
      <c r="A5160" s="442">
        <v>37551</v>
      </c>
      <c r="B5160" s="443">
        <v>0.97355000000000003</v>
      </c>
    </row>
    <row r="5161" spans="1:2" x14ac:dyDescent="0.25">
      <c r="A5161" s="442">
        <v>37550</v>
      </c>
      <c r="B5161" s="443">
        <v>0.97230000000000005</v>
      </c>
    </row>
    <row r="5162" spans="1:2" x14ac:dyDescent="0.25">
      <c r="A5162" s="442">
        <v>37549</v>
      </c>
      <c r="B5162" s="443">
        <v>0.97250000000000003</v>
      </c>
    </row>
    <row r="5163" spans="1:2" x14ac:dyDescent="0.25">
      <c r="A5163" s="442">
        <v>37548</v>
      </c>
      <c r="B5163" s="443">
        <v>0.97219999999999995</v>
      </c>
    </row>
    <row r="5164" spans="1:2" x14ac:dyDescent="0.25">
      <c r="A5164" s="442">
        <v>37547</v>
      </c>
      <c r="B5164" s="443">
        <v>0.97079000000000004</v>
      </c>
    </row>
    <row r="5165" spans="1:2" x14ac:dyDescent="0.25">
      <c r="A5165" s="442">
        <v>37546</v>
      </c>
      <c r="B5165" s="443">
        <v>0.98111999999999999</v>
      </c>
    </row>
    <row r="5166" spans="1:2" x14ac:dyDescent="0.25">
      <c r="A5166" s="442">
        <v>37545</v>
      </c>
      <c r="B5166" s="443">
        <v>0.98157000000000005</v>
      </c>
    </row>
    <row r="5167" spans="1:2" x14ac:dyDescent="0.25">
      <c r="A5167" s="442">
        <v>37544</v>
      </c>
      <c r="B5167" s="443">
        <v>0.98685999999999996</v>
      </c>
    </row>
    <row r="5168" spans="1:2" x14ac:dyDescent="0.25">
      <c r="A5168" s="442">
        <v>37543</v>
      </c>
      <c r="B5168" s="443">
        <v>0.98728000000000005</v>
      </c>
    </row>
    <row r="5169" spans="1:2" x14ac:dyDescent="0.25">
      <c r="A5169" s="442">
        <v>37542</v>
      </c>
      <c r="B5169" s="443">
        <v>0.98699999999999999</v>
      </c>
    </row>
    <row r="5170" spans="1:2" x14ac:dyDescent="0.25">
      <c r="A5170" s="442">
        <v>37541</v>
      </c>
      <c r="B5170" s="443">
        <v>0.98697999999999997</v>
      </c>
    </row>
    <row r="5171" spans="1:2" x14ac:dyDescent="0.25">
      <c r="A5171" s="442">
        <v>37540</v>
      </c>
      <c r="B5171" s="443">
        <v>0.98606000000000005</v>
      </c>
    </row>
    <row r="5172" spans="1:2" x14ac:dyDescent="0.25">
      <c r="A5172" s="442">
        <v>37539</v>
      </c>
      <c r="B5172" s="443">
        <v>0.98955000000000004</v>
      </c>
    </row>
    <row r="5173" spans="1:2" x14ac:dyDescent="0.25">
      <c r="A5173" s="442">
        <v>37538</v>
      </c>
      <c r="B5173" s="443">
        <v>0.97860999999999998</v>
      </c>
    </row>
    <row r="5174" spans="1:2" x14ac:dyDescent="0.25">
      <c r="A5174" s="442">
        <v>37537</v>
      </c>
      <c r="B5174" s="443">
        <v>0.98321999999999998</v>
      </c>
    </row>
    <row r="5175" spans="1:2" x14ac:dyDescent="0.25">
      <c r="A5175" s="442">
        <v>37536</v>
      </c>
      <c r="B5175" s="443">
        <v>0.97955000000000003</v>
      </c>
    </row>
    <row r="5176" spans="1:2" x14ac:dyDescent="0.25">
      <c r="A5176" s="442">
        <v>37535</v>
      </c>
      <c r="B5176" s="443">
        <v>0.9788</v>
      </c>
    </row>
    <row r="5177" spans="1:2" x14ac:dyDescent="0.25">
      <c r="A5177" s="442">
        <v>37534</v>
      </c>
      <c r="B5177" s="443">
        <v>0.97914999999999996</v>
      </c>
    </row>
    <row r="5178" spans="1:2" x14ac:dyDescent="0.25">
      <c r="A5178" s="442">
        <v>37533</v>
      </c>
      <c r="B5178" s="443">
        <v>0.98762000000000005</v>
      </c>
    </row>
    <row r="5179" spans="1:2" x14ac:dyDescent="0.25">
      <c r="A5179" s="442">
        <v>37532</v>
      </c>
      <c r="B5179" s="443">
        <v>0.98668999999999996</v>
      </c>
    </row>
    <row r="5180" spans="1:2" x14ac:dyDescent="0.25">
      <c r="A5180" s="442">
        <v>37531</v>
      </c>
      <c r="B5180" s="443">
        <v>0.98273999999999995</v>
      </c>
    </row>
    <row r="5181" spans="1:2" x14ac:dyDescent="0.25">
      <c r="A5181" s="442">
        <v>37530</v>
      </c>
      <c r="B5181" s="443">
        <v>0.98731000000000002</v>
      </c>
    </row>
    <row r="5182" spans="1:2" x14ac:dyDescent="0.25">
      <c r="A5182" s="442">
        <v>37529</v>
      </c>
      <c r="B5182" s="443">
        <v>0.98102</v>
      </c>
    </row>
    <row r="5183" spans="1:2" x14ac:dyDescent="0.25">
      <c r="A5183" s="442">
        <v>37528</v>
      </c>
      <c r="B5183" s="443">
        <v>0.97370000000000001</v>
      </c>
    </row>
    <row r="5184" spans="1:2" x14ac:dyDescent="0.25">
      <c r="A5184" s="442">
        <v>37527</v>
      </c>
      <c r="B5184" s="443">
        <v>0.98043000000000002</v>
      </c>
    </row>
    <row r="5185" spans="1:2" x14ac:dyDescent="0.25">
      <c r="A5185" s="442">
        <v>37526</v>
      </c>
      <c r="B5185" s="443">
        <v>0.97619999999999996</v>
      </c>
    </row>
    <row r="5186" spans="1:2" x14ac:dyDescent="0.25">
      <c r="A5186" s="442">
        <v>37525</v>
      </c>
      <c r="B5186" s="443">
        <v>0.97609999999999997</v>
      </c>
    </row>
    <row r="5187" spans="1:2" x14ac:dyDescent="0.25">
      <c r="A5187" s="442">
        <v>37524</v>
      </c>
      <c r="B5187" s="443">
        <v>0.98118000000000005</v>
      </c>
    </row>
    <row r="5188" spans="1:2" x14ac:dyDescent="0.25">
      <c r="A5188" s="442">
        <v>37523</v>
      </c>
      <c r="B5188" s="443">
        <v>0.97785999999999995</v>
      </c>
    </row>
    <row r="5189" spans="1:2" x14ac:dyDescent="0.25">
      <c r="A5189" s="442">
        <v>37522</v>
      </c>
      <c r="B5189" s="443">
        <v>0.98089999999999999</v>
      </c>
    </row>
    <row r="5190" spans="1:2" x14ac:dyDescent="0.25">
      <c r="A5190" s="442">
        <v>37521</v>
      </c>
      <c r="B5190" s="443">
        <v>0.98209999999999997</v>
      </c>
    </row>
    <row r="5191" spans="1:2" x14ac:dyDescent="0.25">
      <c r="A5191" s="442">
        <v>37520</v>
      </c>
      <c r="B5191" s="443">
        <v>0.98207999999999995</v>
      </c>
    </row>
    <row r="5192" spans="1:2" x14ac:dyDescent="0.25">
      <c r="A5192" s="442">
        <v>37519</v>
      </c>
      <c r="B5192" s="443">
        <v>0.98651</v>
      </c>
    </row>
    <row r="5193" spans="1:2" x14ac:dyDescent="0.25">
      <c r="A5193" s="442">
        <v>37518</v>
      </c>
      <c r="B5193" s="443">
        <v>0.97753999999999996</v>
      </c>
    </row>
    <row r="5194" spans="1:2" x14ac:dyDescent="0.25">
      <c r="A5194" s="442">
        <v>37517</v>
      </c>
      <c r="B5194" s="443">
        <v>0.97455000000000003</v>
      </c>
    </row>
    <row r="5195" spans="1:2" x14ac:dyDescent="0.25">
      <c r="A5195" s="442">
        <v>37516</v>
      </c>
      <c r="B5195" s="443">
        <v>0.96904000000000001</v>
      </c>
    </row>
    <row r="5196" spans="1:2" x14ac:dyDescent="0.25">
      <c r="A5196" s="442">
        <v>37515</v>
      </c>
      <c r="B5196" s="443">
        <v>0.97070000000000001</v>
      </c>
    </row>
    <row r="5197" spans="1:2" x14ac:dyDescent="0.25">
      <c r="A5197" s="442">
        <v>37514</v>
      </c>
      <c r="B5197" s="443">
        <v>0.96660000000000001</v>
      </c>
    </row>
    <row r="5198" spans="1:2" x14ac:dyDescent="0.25">
      <c r="A5198" s="442">
        <v>37513</v>
      </c>
      <c r="B5198" s="443">
        <v>0.97150000000000003</v>
      </c>
    </row>
    <row r="5199" spans="1:2" x14ac:dyDescent="0.25">
      <c r="A5199" s="442">
        <v>37512</v>
      </c>
      <c r="B5199" s="443">
        <v>0.98167000000000004</v>
      </c>
    </row>
    <row r="5200" spans="1:2" x14ac:dyDescent="0.25">
      <c r="A5200" s="442">
        <v>37511</v>
      </c>
      <c r="B5200" s="443">
        <v>0.97589999999999999</v>
      </c>
    </row>
    <row r="5201" spans="1:2" x14ac:dyDescent="0.25">
      <c r="A5201" s="442">
        <v>37510</v>
      </c>
      <c r="B5201" s="443">
        <v>0.97538000000000002</v>
      </c>
    </row>
    <row r="5202" spans="1:2" x14ac:dyDescent="0.25">
      <c r="A5202" s="442">
        <v>37509</v>
      </c>
      <c r="B5202" s="443">
        <v>0.97938999999999998</v>
      </c>
    </row>
    <row r="5203" spans="1:2" x14ac:dyDescent="0.25">
      <c r="A5203" s="442">
        <v>37508</v>
      </c>
      <c r="B5203" s="443">
        <v>0.98146999999999995</v>
      </c>
    </row>
    <row r="5204" spans="1:2" x14ac:dyDescent="0.25">
      <c r="A5204" s="442">
        <v>37507</v>
      </c>
      <c r="B5204" s="443">
        <v>0.98150000000000004</v>
      </c>
    </row>
    <row r="5205" spans="1:2" x14ac:dyDescent="0.25">
      <c r="A5205" s="442">
        <v>37506</v>
      </c>
      <c r="B5205" s="443">
        <v>0.98170000000000002</v>
      </c>
    </row>
    <row r="5206" spans="1:2" x14ac:dyDescent="0.25">
      <c r="A5206" s="442">
        <v>37505</v>
      </c>
      <c r="B5206" s="443">
        <v>0.99150000000000005</v>
      </c>
    </row>
    <row r="5207" spans="1:2" x14ac:dyDescent="0.25">
      <c r="A5207" s="442">
        <v>37504</v>
      </c>
      <c r="B5207" s="443">
        <v>0.99270000000000003</v>
      </c>
    </row>
    <row r="5208" spans="1:2" x14ac:dyDescent="0.25">
      <c r="A5208" s="442">
        <v>37503</v>
      </c>
      <c r="B5208" s="443">
        <v>0.99666999999999994</v>
      </c>
    </row>
    <row r="5209" spans="1:2" x14ac:dyDescent="0.25">
      <c r="A5209" s="442">
        <v>37502</v>
      </c>
      <c r="B5209" s="443">
        <v>0.98340000000000005</v>
      </c>
    </row>
    <row r="5210" spans="1:2" x14ac:dyDescent="0.25">
      <c r="A5210" s="442">
        <v>37501</v>
      </c>
      <c r="B5210" s="443">
        <v>0.98219000000000001</v>
      </c>
    </row>
    <row r="5211" spans="1:2" x14ac:dyDescent="0.25">
      <c r="A5211" s="442">
        <v>37500</v>
      </c>
      <c r="B5211" s="443">
        <v>0.98029999999999995</v>
      </c>
    </row>
    <row r="5212" spans="1:2" x14ac:dyDescent="0.25">
      <c r="A5212" s="442">
        <v>37499</v>
      </c>
      <c r="B5212" s="443">
        <v>0.98184000000000005</v>
      </c>
    </row>
    <row r="5213" spans="1:2" x14ac:dyDescent="0.25">
      <c r="A5213" s="442">
        <v>37498</v>
      </c>
      <c r="B5213" s="443">
        <v>0.98467000000000005</v>
      </c>
    </row>
    <row r="5214" spans="1:2" x14ac:dyDescent="0.25">
      <c r="A5214" s="442">
        <v>37497</v>
      </c>
      <c r="B5214" s="443">
        <v>0.97909999999999997</v>
      </c>
    </row>
    <row r="5215" spans="1:2" x14ac:dyDescent="0.25">
      <c r="A5215" s="442">
        <v>37496</v>
      </c>
      <c r="B5215" s="443">
        <v>0.98319999999999996</v>
      </c>
    </row>
    <row r="5216" spans="1:2" x14ac:dyDescent="0.25">
      <c r="A5216" s="442">
        <v>37495</v>
      </c>
      <c r="B5216" s="443">
        <v>0.97170000000000001</v>
      </c>
    </row>
    <row r="5217" spans="1:2" x14ac:dyDescent="0.25">
      <c r="A5217" s="442">
        <v>37494</v>
      </c>
      <c r="B5217" s="443">
        <v>0.97250000000000003</v>
      </c>
    </row>
    <row r="5218" spans="1:2" x14ac:dyDescent="0.25">
      <c r="A5218" s="442">
        <v>37493</v>
      </c>
      <c r="B5218" s="443">
        <v>0.9728</v>
      </c>
    </row>
    <row r="5219" spans="1:2" x14ac:dyDescent="0.25">
      <c r="A5219" s="442">
        <v>37492</v>
      </c>
      <c r="B5219" s="443">
        <v>0.9728</v>
      </c>
    </row>
    <row r="5220" spans="1:2" x14ac:dyDescent="0.25">
      <c r="A5220" s="442">
        <v>37491</v>
      </c>
      <c r="B5220" s="443">
        <v>0.96892999999999996</v>
      </c>
    </row>
    <row r="5221" spans="1:2" x14ac:dyDescent="0.25">
      <c r="A5221" s="442">
        <v>37490</v>
      </c>
      <c r="B5221" s="443">
        <v>0.98046999999999995</v>
      </c>
    </row>
    <row r="5222" spans="1:2" x14ac:dyDescent="0.25">
      <c r="A5222" s="442">
        <v>37489</v>
      </c>
      <c r="B5222" s="443">
        <v>0.97899999999999998</v>
      </c>
    </row>
    <row r="5223" spans="1:2" x14ac:dyDescent="0.25">
      <c r="A5223" s="442">
        <v>37488</v>
      </c>
      <c r="B5223" s="443">
        <v>0.97616000000000003</v>
      </c>
    </row>
    <row r="5224" spans="1:2" x14ac:dyDescent="0.25">
      <c r="A5224" s="442">
        <v>37487</v>
      </c>
      <c r="B5224" s="443">
        <v>0.98380000000000001</v>
      </c>
    </row>
    <row r="5225" spans="1:2" x14ac:dyDescent="0.25">
      <c r="A5225" s="442">
        <v>37486</v>
      </c>
      <c r="B5225" s="443">
        <v>0.98319999999999996</v>
      </c>
    </row>
    <row r="5226" spans="1:2" x14ac:dyDescent="0.25">
      <c r="A5226" s="442">
        <v>37485</v>
      </c>
      <c r="B5226" s="443">
        <v>0.98499999999999999</v>
      </c>
    </row>
    <row r="5227" spans="1:2" x14ac:dyDescent="0.25">
      <c r="A5227" s="442">
        <v>37484</v>
      </c>
      <c r="B5227" s="443">
        <v>0.98180000000000001</v>
      </c>
    </row>
    <row r="5228" spans="1:2" x14ac:dyDescent="0.25">
      <c r="A5228" s="442">
        <v>37483</v>
      </c>
      <c r="B5228" s="443">
        <v>0.97936999999999996</v>
      </c>
    </row>
    <row r="5229" spans="1:2" x14ac:dyDescent="0.25">
      <c r="A5229" s="442">
        <v>37482</v>
      </c>
      <c r="B5229" s="443">
        <v>0.98370000000000002</v>
      </c>
    </row>
    <row r="5230" spans="1:2" x14ac:dyDescent="0.25">
      <c r="A5230" s="442">
        <v>37481</v>
      </c>
      <c r="B5230" s="443">
        <v>0.97841999999999996</v>
      </c>
    </row>
    <row r="5231" spans="1:2" x14ac:dyDescent="0.25">
      <c r="A5231" s="442">
        <v>37480</v>
      </c>
      <c r="B5231" s="443">
        <v>0.96960999999999997</v>
      </c>
    </row>
    <row r="5232" spans="1:2" x14ac:dyDescent="0.25">
      <c r="A5232" s="442">
        <v>37479</v>
      </c>
      <c r="B5232" s="443">
        <v>0.97</v>
      </c>
    </row>
    <row r="5233" spans="1:2" x14ac:dyDescent="0.25">
      <c r="A5233" s="442">
        <v>37478</v>
      </c>
      <c r="B5233" s="443">
        <v>0.97021999999999997</v>
      </c>
    </row>
    <row r="5234" spans="1:2" x14ac:dyDescent="0.25">
      <c r="A5234" s="442">
        <v>37477</v>
      </c>
      <c r="B5234" s="443">
        <v>0.96704999999999997</v>
      </c>
    </row>
    <row r="5235" spans="1:2" x14ac:dyDescent="0.25">
      <c r="A5235" s="442">
        <v>37476</v>
      </c>
      <c r="B5235" s="443">
        <v>0.97448000000000001</v>
      </c>
    </row>
    <row r="5236" spans="1:2" x14ac:dyDescent="0.25">
      <c r="A5236" s="442">
        <v>37475</v>
      </c>
      <c r="B5236" s="443">
        <v>0.96589999999999998</v>
      </c>
    </row>
    <row r="5237" spans="1:2" x14ac:dyDescent="0.25">
      <c r="A5237" s="442">
        <v>37474</v>
      </c>
      <c r="B5237" s="443">
        <v>0.98</v>
      </c>
    </row>
    <row r="5238" spans="1:2" x14ac:dyDescent="0.25">
      <c r="A5238" s="442">
        <v>37473</v>
      </c>
      <c r="B5238" s="443">
        <v>0.98658000000000001</v>
      </c>
    </row>
    <row r="5239" spans="1:2" x14ac:dyDescent="0.25">
      <c r="A5239" s="442">
        <v>37472</v>
      </c>
      <c r="B5239" s="443">
        <v>0.98709999999999998</v>
      </c>
    </row>
    <row r="5240" spans="1:2" x14ac:dyDescent="0.25">
      <c r="A5240" s="442">
        <v>37471</v>
      </c>
      <c r="B5240" s="443">
        <v>0.98646</v>
      </c>
    </row>
    <row r="5241" spans="1:2" x14ac:dyDescent="0.25">
      <c r="A5241" s="442">
        <v>37470</v>
      </c>
      <c r="B5241" s="443">
        <v>0.98440000000000005</v>
      </c>
    </row>
    <row r="5242" spans="1:2" x14ac:dyDescent="0.25">
      <c r="A5242" s="442">
        <v>37469</v>
      </c>
      <c r="B5242" s="443">
        <v>0.97709999999999997</v>
      </c>
    </row>
    <row r="5243" spans="1:2" x14ac:dyDescent="0.25">
      <c r="A5243" s="442">
        <v>37468</v>
      </c>
      <c r="B5243" s="443">
        <v>0.98329999999999995</v>
      </c>
    </row>
    <row r="5244" spans="1:2" x14ac:dyDescent="0.25">
      <c r="A5244" s="442">
        <v>37467</v>
      </c>
      <c r="B5244" s="443">
        <v>0.98060999999999998</v>
      </c>
    </row>
    <row r="5245" spans="1:2" x14ac:dyDescent="0.25">
      <c r="A5245" s="442">
        <v>37466</v>
      </c>
      <c r="B5245" s="443">
        <v>0.98628000000000005</v>
      </c>
    </row>
    <row r="5246" spans="1:2" x14ac:dyDescent="0.25">
      <c r="A5246" s="442">
        <v>37465</v>
      </c>
      <c r="B5246" s="443">
        <v>0.98540000000000005</v>
      </c>
    </row>
    <row r="5247" spans="1:2" x14ac:dyDescent="0.25">
      <c r="A5247" s="442">
        <v>37464</v>
      </c>
      <c r="B5247" s="443">
        <v>0.98685</v>
      </c>
    </row>
    <row r="5248" spans="1:2" x14ac:dyDescent="0.25">
      <c r="A5248" s="442">
        <v>37463</v>
      </c>
      <c r="B5248" s="443">
        <v>1.0043</v>
      </c>
    </row>
    <row r="5249" spans="1:2" x14ac:dyDescent="0.25">
      <c r="A5249" s="442">
        <v>37462</v>
      </c>
      <c r="B5249" s="443">
        <v>0.995</v>
      </c>
    </row>
    <row r="5250" spans="1:2" x14ac:dyDescent="0.25">
      <c r="A5250" s="442">
        <v>37461</v>
      </c>
      <c r="B5250" s="443">
        <v>0.98870000000000002</v>
      </c>
    </row>
    <row r="5251" spans="1:2" x14ac:dyDescent="0.25">
      <c r="A5251" s="442">
        <v>37460</v>
      </c>
      <c r="B5251" s="443">
        <v>1.0085999999999999</v>
      </c>
    </row>
    <row r="5252" spans="1:2" x14ac:dyDescent="0.25">
      <c r="A5252" s="442">
        <v>37459</v>
      </c>
      <c r="B5252" s="443">
        <v>1.0121</v>
      </c>
    </row>
    <row r="5253" spans="1:2" x14ac:dyDescent="0.25">
      <c r="A5253" s="442">
        <v>37458</v>
      </c>
      <c r="B5253" s="443">
        <v>1.0123</v>
      </c>
    </row>
    <row r="5254" spans="1:2" x14ac:dyDescent="0.25">
      <c r="A5254" s="442">
        <v>37457</v>
      </c>
      <c r="B5254" s="443">
        <v>1.0118</v>
      </c>
    </row>
    <row r="5255" spans="1:2" x14ac:dyDescent="0.25">
      <c r="A5255" s="442">
        <v>37456</v>
      </c>
      <c r="B5255" s="443">
        <v>1.0112000000000001</v>
      </c>
    </row>
    <row r="5256" spans="1:2" x14ac:dyDescent="0.25">
      <c r="A5256" s="442">
        <v>37455</v>
      </c>
      <c r="B5256" s="443">
        <v>1.0068999999999999</v>
      </c>
    </row>
    <row r="5257" spans="1:2" x14ac:dyDescent="0.25">
      <c r="A5257" s="442">
        <v>37454</v>
      </c>
      <c r="B5257" s="443">
        <v>1.0117</v>
      </c>
    </row>
    <row r="5258" spans="1:2" x14ac:dyDescent="0.25">
      <c r="A5258" s="442">
        <v>37453</v>
      </c>
      <c r="B5258" s="443">
        <v>1.0034000000000001</v>
      </c>
    </row>
    <row r="5259" spans="1:2" x14ac:dyDescent="0.25">
      <c r="A5259" s="442">
        <v>37452</v>
      </c>
      <c r="B5259" s="443">
        <v>0.99160000000000004</v>
      </c>
    </row>
    <row r="5260" spans="1:2" x14ac:dyDescent="0.25">
      <c r="A5260" s="442">
        <v>37451</v>
      </c>
      <c r="B5260" s="443">
        <v>0.99129999999999996</v>
      </c>
    </row>
    <row r="5261" spans="1:2" x14ac:dyDescent="0.25">
      <c r="A5261" s="442">
        <v>37450</v>
      </c>
      <c r="B5261" s="443">
        <v>0.99061999999999995</v>
      </c>
    </row>
    <row r="5262" spans="1:2" x14ac:dyDescent="0.25">
      <c r="A5262" s="442">
        <v>37449</v>
      </c>
      <c r="B5262" s="443">
        <v>0.98877000000000004</v>
      </c>
    </row>
    <row r="5263" spans="1:2" x14ac:dyDescent="0.25">
      <c r="A5263" s="442">
        <v>37448</v>
      </c>
      <c r="B5263" s="443">
        <v>0.98821999999999999</v>
      </c>
    </row>
    <row r="5264" spans="1:2" x14ac:dyDescent="0.25">
      <c r="A5264" s="442">
        <v>37447</v>
      </c>
      <c r="B5264" s="443">
        <v>0.99350000000000005</v>
      </c>
    </row>
    <row r="5265" spans="1:2" x14ac:dyDescent="0.25">
      <c r="A5265" s="442">
        <v>37446</v>
      </c>
      <c r="B5265" s="443">
        <v>0.99053000000000002</v>
      </c>
    </row>
    <row r="5266" spans="1:2" x14ac:dyDescent="0.25">
      <c r="A5266" s="442">
        <v>37445</v>
      </c>
      <c r="B5266" s="443">
        <v>0.97452000000000005</v>
      </c>
    </row>
    <row r="5267" spans="1:2" x14ac:dyDescent="0.25">
      <c r="A5267" s="442">
        <v>37444</v>
      </c>
      <c r="B5267" s="443">
        <v>0.97336999999999996</v>
      </c>
    </row>
    <row r="5268" spans="1:2" x14ac:dyDescent="0.25">
      <c r="A5268" s="442">
        <v>37443</v>
      </c>
      <c r="B5268" s="443">
        <v>0.97343000000000002</v>
      </c>
    </row>
    <row r="5269" spans="1:2" x14ac:dyDescent="0.25">
      <c r="A5269" s="442">
        <v>37442</v>
      </c>
      <c r="B5269" s="443">
        <v>0.97902</v>
      </c>
    </row>
    <row r="5270" spans="1:2" x14ac:dyDescent="0.25">
      <c r="A5270" s="442">
        <v>37441</v>
      </c>
      <c r="B5270" s="443">
        <v>0.98040000000000005</v>
      </c>
    </row>
    <row r="5271" spans="1:2" x14ac:dyDescent="0.25">
      <c r="A5271" s="442">
        <v>37440</v>
      </c>
      <c r="B5271" s="443">
        <v>0.98629999999999995</v>
      </c>
    </row>
    <row r="5272" spans="1:2" x14ac:dyDescent="0.25">
      <c r="A5272" s="442">
        <v>37439</v>
      </c>
      <c r="B5272" s="443">
        <v>0.99099999999999999</v>
      </c>
    </row>
    <row r="5273" spans="1:2" x14ac:dyDescent="0.25">
      <c r="A5273" s="442">
        <v>37438</v>
      </c>
      <c r="B5273" s="443">
        <v>0.99129999999999996</v>
      </c>
    </row>
    <row r="5274" spans="1:2" x14ac:dyDescent="0.25">
      <c r="A5274" s="442">
        <v>37437</v>
      </c>
      <c r="B5274" s="443">
        <v>0.99109999999999998</v>
      </c>
    </row>
    <row r="5275" spans="1:2" x14ac:dyDescent="0.25">
      <c r="A5275" s="442">
        <v>37436</v>
      </c>
      <c r="B5275" s="443">
        <v>0.99168999999999996</v>
      </c>
    </row>
    <row r="5276" spans="1:2" x14ac:dyDescent="0.25">
      <c r="A5276" s="442">
        <v>37435</v>
      </c>
      <c r="B5276" s="443">
        <v>0.98821999999999999</v>
      </c>
    </row>
    <row r="5277" spans="1:2" x14ac:dyDescent="0.25">
      <c r="A5277" s="442">
        <v>37434</v>
      </c>
      <c r="B5277" s="443">
        <v>0.98043000000000002</v>
      </c>
    </row>
    <row r="5278" spans="1:2" x14ac:dyDescent="0.25">
      <c r="A5278" s="442">
        <v>37433</v>
      </c>
      <c r="B5278" s="443">
        <v>0.97911000000000004</v>
      </c>
    </row>
    <row r="5279" spans="1:2" x14ac:dyDescent="0.25">
      <c r="A5279" s="442">
        <v>37432</v>
      </c>
      <c r="B5279" s="443">
        <v>0.97006000000000003</v>
      </c>
    </row>
    <row r="5280" spans="1:2" x14ac:dyDescent="0.25">
      <c r="A5280" s="442">
        <v>37431</v>
      </c>
      <c r="B5280" s="443">
        <v>0.96908000000000005</v>
      </c>
    </row>
    <row r="5281" spans="1:2" x14ac:dyDescent="0.25">
      <c r="A5281" s="442">
        <v>37430</v>
      </c>
      <c r="B5281" s="443">
        <v>0.97109999999999996</v>
      </c>
    </row>
    <row r="5282" spans="1:2" x14ac:dyDescent="0.25">
      <c r="A5282" s="442">
        <v>37429</v>
      </c>
      <c r="B5282" s="443">
        <v>0.97099000000000002</v>
      </c>
    </row>
    <row r="5283" spans="1:2" x14ac:dyDescent="0.25">
      <c r="A5283" s="442">
        <v>37428</v>
      </c>
      <c r="B5283" s="443">
        <v>0.96462000000000003</v>
      </c>
    </row>
    <row r="5284" spans="1:2" x14ac:dyDescent="0.25">
      <c r="A5284" s="442">
        <v>37427</v>
      </c>
      <c r="B5284" s="443">
        <v>0.95726999999999995</v>
      </c>
    </row>
    <row r="5285" spans="1:2" x14ac:dyDescent="0.25">
      <c r="A5285" s="442">
        <v>37426</v>
      </c>
      <c r="B5285" s="443">
        <v>0.95179999999999998</v>
      </c>
    </row>
    <row r="5286" spans="1:2" x14ac:dyDescent="0.25">
      <c r="A5286" s="442">
        <v>37425</v>
      </c>
      <c r="B5286" s="443">
        <v>0.94430000000000003</v>
      </c>
    </row>
    <row r="5287" spans="1:2" x14ac:dyDescent="0.25">
      <c r="A5287" s="442">
        <v>37424</v>
      </c>
      <c r="B5287" s="443">
        <v>0.94489999999999996</v>
      </c>
    </row>
    <row r="5288" spans="1:2" x14ac:dyDescent="0.25">
      <c r="A5288" s="442">
        <v>37423</v>
      </c>
      <c r="B5288" s="443">
        <v>0.94540000000000002</v>
      </c>
    </row>
    <row r="5289" spans="1:2" x14ac:dyDescent="0.25">
      <c r="A5289" s="442">
        <v>37422</v>
      </c>
      <c r="B5289" s="443">
        <v>0.94538999999999995</v>
      </c>
    </row>
    <row r="5290" spans="1:2" x14ac:dyDescent="0.25">
      <c r="A5290" s="442">
        <v>37421</v>
      </c>
      <c r="B5290" s="443">
        <v>0.94330000000000003</v>
      </c>
    </row>
    <row r="5291" spans="1:2" x14ac:dyDescent="0.25">
      <c r="A5291" s="442">
        <v>37420</v>
      </c>
      <c r="B5291" s="443">
        <v>0.94364000000000003</v>
      </c>
    </row>
    <row r="5292" spans="1:2" x14ac:dyDescent="0.25">
      <c r="A5292" s="442">
        <v>37419</v>
      </c>
      <c r="B5292" s="443">
        <v>0.94830000000000003</v>
      </c>
    </row>
    <row r="5293" spans="1:2" x14ac:dyDescent="0.25">
      <c r="A5293" s="442">
        <v>37418</v>
      </c>
      <c r="B5293" s="443">
        <v>0.94445000000000001</v>
      </c>
    </row>
    <row r="5294" spans="1:2" x14ac:dyDescent="0.25">
      <c r="A5294" s="442">
        <v>37417</v>
      </c>
      <c r="B5294" s="443">
        <v>0.94298000000000004</v>
      </c>
    </row>
    <row r="5295" spans="1:2" x14ac:dyDescent="0.25">
      <c r="A5295" s="442">
        <v>37416</v>
      </c>
      <c r="B5295" s="443">
        <v>0.94320000000000004</v>
      </c>
    </row>
    <row r="5296" spans="1:2" x14ac:dyDescent="0.25">
      <c r="A5296" s="442">
        <v>37415</v>
      </c>
      <c r="B5296" s="443">
        <v>0.94379999999999997</v>
      </c>
    </row>
    <row r="5297" spans="1:2" x14ac:dyDescent="0.25">
      <c r="A5297" s="442">
        <v>37414</v>
      </c>
      <c r="B5297" s="443">
        <v>0.9476</v>
      </c>
    </row>
    <row r="5298" spans="1:2" x14ac:dyDescent="0.25">
      <c r="A5298" s="442">
        <v>37413</v>
      </c>
      <c r="B5298" s="443">
        <v>0.93923999999999996</v>
      </c>
    </row>
    <row r="5299" spans="1:2" x14ac:dyDescent="0.25">
      <c r="A5299" s="442">
        <v>37412</v>
      </c>
      <c r="B5299" s="443">
        <v>0.93896000000000002</v>
      </c>
    </row>
    <row r="5300" spans="1:2" x14ac:dyDescent="0.25">
      <c r="A5300" s="442">
        <v>37411</v>
      </c>
      <c r="B5300" s="443">
        <v>0.94098000000000004</v>
      </c>
    </row>
    <row r="5301" spans="1:2" x14ac:dyDescent="0.25">
      <c r="A5301" s="442">
        <v>37410</v>
      </c>
      <c r="B5301" s="443">
        <v>0.93269999999999997</v>
      </c>
    </row>
    <row r="5302" spans="1:2" x14ac:dyDescent="0.25">
      <c r="A5302" s="442">
        <v>37409</v>
      </c>
      <c r="B5302" s="443">
        <v>0.93200000000000005</v>
      </c>
    </row>
    <row r="5303" spans="1:2" x14ac:dyDescent="0.25">
      <c r="A5303" s="442">
        <v>37408</v>
      </c>
      <c r="B5303" s="443">
        <v>0.93379000000000001</v>
      </c>
    </row>
    <row r="5304" spans="1:2" x14ac:dyDescent="0.25">
      <c r="A5304" s="442">
        <v>37407</v>
      </c>
      <c r="B5304" s="443">
        <v>0.93679999999999997</v>
      </c>
    </row>
    <row r="5305" spans="1:2" x14ac:dyDescent="0.25">
      <c r="A5305" s="442">
        <v>37406</v>
      </c>
      <c r="B5305" s="443">
        <v>0.93537999999999999</v>
      </c>
    </row>
    <row r="5306" spans="1:2" x14ac:dyDescent="0.25">
      <c r="A5306" s="442">
        <v>37405</v>
      </c>
      <c r="B5306" s="443">
        <v>0.92867</v>
      </c>
    </row>
    <row r="5307" spans="1:2" x14ac:dyDescent="0.25">
      <c r="A5307" s="442">
        <v>37404</v>
      </c>
      <c r="B5307" s="443">
        <v>0.92049000000000003</v>
      </c>
    </row>
    <row r="5308" spans="1:2" x14ac:dyDescent="0.25">
      <c r="A5308" s="442">
        <v>37403</v>
      </c>
      <c r="B5308" s="443">
        <v>0.91949999999999998</v>
      </c>
    </row>
    <row r="5309" spans="1:2" x14ac:dyDescent="0.25">
      <c r="A5309" s="442">
        <v>37402</v>
      </c>
      <c r="B5309" s="443">
        <v>0.92020000000000002</v>
      </c>
    </row>
    <row r="5310" spans="1:2" x14ac:dyDescent="0.25">
      <c r="A5310" s="442">
        <v>37401</v>
      </c>
      <c r="B5310" s="443">
        <v>0.92054000000000002</v>
      </c>
    </row>
    <row r="5311" spans="1:2" x14ac:dyDescent="0.25">
      <c r="A5311" s="442">
        <v>37400</v>
      </c>
      <c r="B5311" s="443">
        <v>0.92130000000000001</v>
      </c>
    </row>
    <row r="5312" spans="1:2" x14ac:dyDescent="0.25">
      <c r="A5312" s="442">
        <v>37399</v>
      </c>
      <c r="B5312" s="443">
        <v>0.92544999999999999</v>
      </c>
    </row>
    <row r="5313" spans="1:2" x14ac:dyDescent="0.25">
      <c r="A5313" s="442">
        <v>37398</v>
      </c>
      <c r="B5313" s="443">
        <v>0.91971000000000003</v>
      </c>
    </row>
    <row r="5314" spans="1:2" x14ac:dyDescent="0.25">
      <c r="A5314" s="442">
        <v>37397</v>
      </c>
      <c r="B5314" s="443">
        <v>0.92083999999999999</v>
      </c>
    </row>
    <row r="5315" spans="1:2" x14ac:dyDescent="0.25">
      <c r="A5315" s="442">
        <v>37396</v>
      </c>
      <c r="B5315" s="443">
        <v>0.92003999999999997</v>
      </c>
    </row>
    <row r="5316" spans="1:2" x14ac:dyDescent="0.25">
      <c r="A5316" s="442">
        <v>37395</v>
      </c>
      <c r="B5316" s="443">
        <v>0.92079999999999995</v>
      </c>
    </row>
    <row r="5317" spans="1:2" x14ac:dyDescent="0.25">
      <c r="A5317" s="442">
        <v>37394</v>
      </c>
      <c r="B5317" s="443">
        <v>0.92076000000000002</v>
      </c>
    </row>
    <row r="5318" spans="1:2" x14ac:dyDescent="0.25">
      <c r="A5318" s="442">
        <v>37393</v>
      </c>
      <c r="B5318" s="443">
        <v>0.91174999999999995</v>
      </c>
    </row>
    <row r="5319" spans="1:2" x14ac:dyDescent="0.25">
      <c r="A5319" s="442">
        <v>37392</v>
      </c>
      <c r="B5319" s="443">
        <v>0.91249999999999998</v>
      </c>
    </row>
    <row r="5320" spans="1:2" x14ac:dyDescent="0.25">
      <c r="A5320" s="442">
        <v>37391</v>
      </c>
      <c r="B5320" s="443">
        <v>0.90244999999999997</v>
      </c>
    </row>
    <row r="5321" spans="1:2" x14ac:dyDescent="0.25">
      <c r="A5321" s="442">
        <v>37390</v>
      </c>
      <c r="B5321" s="443">
        <v>0.91122999999999998</v>
      </c>
    </row>
    <row r="5322" spans="1:2" x14ac:dyDescent="0.25">
      <c r="A5322" s="442">
        <v>37389</v>
      </c>
      <c r="B5322" s="443">
        <v>0.91341000000000006</v>
      </c>
    </row>
    <row r="5323" spans="1:2" x14ac:dyDescent="0.25">
      <c r="A5323" s="442">
        <v>37388</v>
      </c>
      <c r="B5323" s="443">
        <v>0.91379999999999995</v>
      </c>
    </row>
    <row r="5324" spans="1:2" x14ac:dyDescent="0.25">
      <c r="A5324" s="442">
        <v>37387</v>
      </c>
      <c r="B5324" s="443">
        <v>0.91376999999999997</v>
      </c>
    </row>
    <row r="5325" spans="1:2" x14ac:dyDescent="0.25">
      <c r="A5325" s="442">
        <v>37386</v>
      </c>
      <c r="B5325" s="443">
        <v>0.90910000000000002</v>
      </c>
    </row>
    <row r="5326" spans="1:2" x14ac:dyDescent="0.25">
      <c r="A5326" s="442">
        <v>37385</v>
      </c>
      <c r="B5326" s="443">
        <v>0.90415999999999996</v>
      </c>
    </row>
    <row r="5327" spans="1:2" x14ac:dyDescent="0.25">
      <c r="A5327" s="442">
        <v>37384</v>
      </c>
      <c r="B5327" s="443">
        <v>0.9153</v>
      </c>
    </row>
    <row r="5328" spans="1:2" x14ac:dyDescent="0.25">
      <c r="A5328" s="442">
        <v>37383</v>
      </c>
      <c r="B5328" s="443">
        <v>0.91810000000000003</v>
      </c>
    </row>
    <row r="5329" spans="1:2" x14ac:dyDescent="0.25">
      <c r="A5329" s="442">
        <v>37382</v>
      </c>
      <c r="B5329" s="443">
        <v>0.91720000000000002</v>
      </c>
    </row>
    <row r="5330" spans="1:2" x14ac:dyDescent="0.25">
      <c r="A5330" s="442">
        <v>37381</v>
      </c>
      <c r="B5330" s="443">
        <v>0.91749999999999998</v>
      </c>
    </row>
    <row r="5331" spans="1:2" x14ac:dyDescent="0.25">
      <c r="A5331" s="442">
        <v>37380</v>
      </c>
      <c r="B5331" s="443">
        <v>0.91722000000000004</v>
      </c>
    </row>
    <row r="5332" spans="1:2" x14ac:dyDescent="0.25">
      <c r="A5332" s="442">
        <v>37379</v>
      </c>
      <c r="B5332" s="443">
        <v>0.90302000000000004</v>
      </c>
    </row>
    <row r="5333" spans="1:2" x14ac:dyDescent="0.25">
      <c r="A5333" s="442">
        <v>37378</v>
      </c>
      <c r="B5333" s="443">
        <v>0.90591999999999995</v>
      </c>
    </row>
    <row r="5334" spans="1:2" x14ac:dyDescent="0.25">
      <c r="A5334" s="442">
        <v>37377</v>
      </c>
      <c r="B5334" s="443">
        <v>0.9</v>
      </c>
    </row>
    <row r="5335" spans="1:2" x14ac:dyDescent="0.25">
      <c r="A5335" s="442">
        <v>37376</v>
      </c>
      <c r="B5335" s="443">
        <v>0.90356999999999998</v>
      </c>
    </row>
    <row r="5336" spans="1:2" x14ac:dyDescent="0.25">
      <c r="A5336" s="442">
        <v>37375</v>
      </c>
      <c r="B5336" s="443">
        <v>0.90139999999999998</v>
      </c>
    </row>
    <row r="5337" spans="1:2" x14ac:dyDescent="0.25">
      <c r="A5337" s="442">
        <v>37374</v>
      </c>
      <c r="B5337" s="443">
        <v>0.90169999999999995</v>
      </c>
    </row>
    <row r="5338" spans="1:2" x14ac:dyDescent="0.25">
      <c r="A5338" s="442">
        <v>37373</v>
      </c>
      <c r="B5338" s="443">
        <v>0.90200000000000002</v>
      </c>
    </row>
    <row r="5339" spans="1:2" x14ac:dyDescent="0.25">
      <c r="A5339" s="442">
        <v>37372</v>
      </c>
      <c r="B5339" s="443">
        <v>0.89758000000000004</v>
      </c>
    </row>
    <row r="5340" spans="1:2" x14ac:dyDescent="0.25">
      <c r="A5340" s="442">
        <v>37371</v>
      </c>
      <c r="B5340" s="443">
        <v>0.89300000000000002</v>
      </c>
    </row>
    <row r="5341" spans="1:2" x14ac:dyDescent="0.25">
      <c r="A5341" s="442">
        <v>37370</v>
      </c>
      <c r="B5341" s="443">
        <v>0.88849999999999996</v>
      </c>
    </row>
    <row r="5342" spans="1:2" x14ac:dyDescent="0.25">
      <c r="A5342" s="442">
        <v>37369</v>
      </c>
      <c r="B5342" s="443">
        <v>0.88919000000000004</v>
      </c>
    </row>
    <row r="5343" spans="1:2" x14ac:dyDescent="0.25">
      <c r="A5343" s="442">
        <v>37368</v>
      </c>
      <c r="B5343" s="443">
        <v>0.89029999999999998</v>
      </c>
    </row>
    <row r="5344" spans="1:2" x14ac:dyDescent="0.25">
      <c r="A5344" s="442">
        <v>37367</v>
      </c>
      <c r="B5344" s="443">
        <v>0.89170000000000005</v>
      </c>
    </row>
    <row r="5345" spans="1:2" x14ac:dyDescent="0.25">
      <c r="A5345" s="442">
        <v>37366</v>
      </c>
      <c r="B5345" s="443">
        <v>0.89197000000000004</v>
      </c>
    </row>
    <row r="5346" spans="1:2" x14ac:dyDescent="0.25">
      <c r="A5346" s="442">
        <v>37365</v>
      </c>
      <c r="B5346" s="443">
        <v>0.89071999999999996</v>
      </c>
    </row>
    <row r="5347" spans="1:2" x14ac:dyDescent="0.25">
      <c r="A5347" s="442">
        <v>37364</v>
      </c>
      <c r="B5347" s="443">
        <v>0.89054</v>
      </c>
    </row>
    <row r="5348" spans="1:2" x14ac:dyDescent="0.25">
      <c r="A5348" s="442">
        <v>37363</v>
      </c>
      <c r="B5348" s="443">
        <v>0.88288</v>
      </c>
    </row>
    <row r="5349" spans="1:2" x14ac:dyDescent="0.25">
      <c r="A5349" s="442">
        <v>37362</v>
      </c>
      <c r="B5349" s="443">
        <v>0.87929999999999997</v>
      </c>
    </row>
    <row r="5350" spans="1:2" x14ac:dyDescent="0.25">
      <c r="A5350" s="442">
        <v>37361</v>
      </c>
      <c r="B5350" s="443">
        <v>0.87909999999999999</v>
      </c>
    </row>
    <row r="5351" spans="1:2" x14ac:dyDescent="0.25">
      <c r="A5351" s="442">
        <v>37360</v>
      </c>
      <c r="B5351" s="443">
        <v>0.87914000000000003</v>
      </c>
    </row>
    <row r="5352" spans="1:2" x14ac:dyDescent="0.25">
      <c r="A5352" s="442">
        <v>37359</v>
      </c>
      <c r="B5352" s="443">
        <v>0.87892000000000003</v>
      </c>
    </row>
    <row r="5353" spans="1:2" x14ac:dyDescent="0.25">
      <c r="A5353" s="442">
        <v>37358</v>
      </c>
      <c r="B5353" s="443">
        <v>0.88270000000000004</v>
      </c>
    </row>
    <row r="5354" spans="1:2" x14ac:dyDescent="0.25">
      <c r="A5354" s="442">
        <v>37357</v>
      </c>
      <c r="B5354" s="443">
        <v>0.88019000000000003</v>
      </c>
    </row>
    <row r="5355" spans="1:2" x14ac:dyDescent="0.25">
      <c r="A5355" s="442">
        <v>37356</v>
      </c>
      <c r="B5355" s="443">
        <v>0.88070000000000004</v>
      </c>
    </row>
    <row r="5356" spans="1:2" x14ac:dyDescent="0.25">
      <c r="A5356" s="442">
        <v>37355</v>
      </c>
      <c r="B5356" s="443">
        <v>0.87456</v>
      </c>
    </row>
    <row r="5357" spans="1:2" x14ac:dyDescent="0.25">
      <c r="A5357" s="442">
        <v>37354</v>
      </c>
      <c r="B5357" s="443">
        <v>0.87914999999999999</v>
      </c>
    </row>
    <row r="5358" spans="1:2" x14ac:dyDescent="0.25">
      <c r="A5358" s="442">
        <v>37353</v>
      </c>
      <c r="B5358" s="443">
        <v>0.87870000000000004</v>
      </c>
    </row>
    <row r="5359" spans="1:2" x14ac:dyDescent="0.25">
      <c r="A5359" s="442">
        <v>37352</v>
      </c>
      <c r="B5359" s="443">
        <v>0.87895000000000001</v>
      </c>
    </row>
    <row r="5360" spans="1:2" x14ac:dyDescent="0.25">
      <c r="A5360" s="442">
        <v>37351</v>
      </c>
      <c r="B5360" s="443">
        <v>0.87739999999999996</v>
      </c>
    </row>
    <row r="5361" spans="1:2" x14ac:dyDescent="0.25">
      <c r="A5361" s="442">
        <v>37350</v>
      </c>
      <c r="B5361" s="443">
        <v>0.88080000000000003</v>
      </c>
    </row>
    <row r="5362" spans="1:2" x14ac:dyDescent="0.25">
      <c r="A5362" s="442">
        <v>37349</v>
      </c>
      <c r="B5362" s="443">
        <v>0.87894000000000005</v>
      </c>
    </row>
    <row r="5363" spans="1:2" x14ac:dyDescent="0.25">
      <c r="A5363" s="442">
        <v>37348</v>
      </c>
      <c r="B5363" s="443">
        <v>0.88027999999999995</v>
      </c>
    </row>
    <row r="5364" spans="1:2" x14ac:dyDescent="0.25">
      <c r="A5364" s="442">
        <v>37347</v>
      </c>
      <c r="B5364" s="443">
        <v>0.87150000000000005</v>
      </c>
    </row>
    <row r="5365" spans="1:2" x14ac:dyDescent="0.25">
      <c r="A5365" s="442">
        <v>37346</v>
      </c>
      <c r="B5365" s="443">
        <v>0.87</v>
      </c>
    </row>
    <row r="5366" spans="1:2" x14ac:dyDescent="0.25">
      <c r="A5366" s="442">
        <v>37345</v>
      </c>
      <c r="B5366" s="443">
        <v>0.87150000000000005</v>
      </c>
    </row>
    <row r="5367" spans="1:2" x14ac:dyDescent="0.25">
      <c r="A5367" s="442">
        <v>37344</v>
      </c>
      <c r="B5367" s="443">
        <v>0.87056</v>
      </c>
    </row>
    <row r="5368" spans="1:2" x14ac:dyDescent="0.25">
      <c r="A5368" s="442">
        <v>37343</v>
      </c>
      <c r="B5368" s="443">
        <v>0.87280000000000002</v>
      </c>
    </row>
    <row r="5369" spans="1:2" x14ac:dyDescent="0.25">
      <c r="A5369" s="442">
        <v>37342</v>
      </c>
      <c r="B5369" s="443">
        <v>0.87709999999999999</v>
      </c>
    </row>
    <row r="5370" spans="1:2" x14ac:dyDescent="0.25">
      <c r="A5370" s="442">
        <v>37341</v>
      </c>
      <c r="B5370" s="443">
        <v>0.87748000000000004</v>
      </c>
    </row>
    <row r="5371" spans="1:2" x14ac:dyDescent="0.25">
      <c r="A5371" s="442">
        <v>37340</v>
      </c>
      <c r="B5371" s="443">
        <v>0.87665000000000004</v>
      </c>
    </row>
    <row r="5372" spans="1:2" x14ac:dyDescent="0.25">
      <c r="A5372" s="442">
        <v>37339</v>
      </c>
      <c r="B5372" s="443">
        <v>0.87729999999999997</v>
      </c>
    </row>
    <row r="5373" spans="1:2" x14ac:dyDescent="0.25">
      <c r="A5373" s="442">
        <v>37338</v>
      </c>
      <c r="B5373" s="443">
        <v>0.87690000000000001</v>
      </c>
    </row>
    <row r="5374" spans="1:2" x14ac:dyDescent="0.25">
      <c r="A5374" s="442">
        <v>37337</v>
      </c>
      <c r="B5374" s="443">
        <v>0.88197000000000003</v>
      </c>
    </row>
    <row r="5375" spans="1:2" x14ac:dyDescent="0.25">
      <c r="A5375" s="442">
        <v>37336</v>
      </c>
      <c r="B5375" s="443">
        <v>0.88502999999999998</v>
      </c>
    </row>
    <row r="5376" spans="1:2" x14ac:dyDescent="0.25">
      <c r="A5376" s="442">
        <v>37335</v>
      </c>
      <c r="B5376" s="443">
        <v>0.88173000000000001</v>
      </c>
    </row>
    <row r="5377" spans="1:2" x14ac:dyDescent="0.25">
      <c r="A5377" s="442">
        <v>37334</v>
      </c>
      <c r="B5377" s="443">
        <v>0.88244999999999996</v>
      </c>
    </row>
    <row r="5378" spans="1:2" x14ac:dyDescent="0.25">
      <c r="A5378" s="442">
        <v>37333</v>
      </c>
      <c r="B5378" s="443">
        <v>0.88170000000000004</v>
      </c>
    </row>
    <row r="5379" spans="1:2" x14ac:dyDescent="0.25">
      <c r="A5379" s="442">
        <v>37332</v>
      </c>
      <c r="B5379" s="443">
        <v>0.88229999999999997</v>
      </c>
    </row>
    <row r="5380" spans="1:2" x14ac:dyDescent="0.25">
      <c r="A5380" s="442">
        <v>37331</v>
      </c>
      <c r="B5380" s="443">
        <v>0.88219999999999998</v>
      </c>
    </row>
    <row r="5381" spans="1:2" x14ac:dyDescent="0.25">
      <c r="A5381" s="442">
        <v>37330</v>
      </c>
      <c r="B5381" s="443">
        <v>0.88238000000000005</v>
      </c>
    </row>
    <row r="5382" spans="1:2" x14ac:dyDescent="0.25">
      <c r="A5382" s="442">
        <v>37329</v>
      </c>
      <c r="B5382" s="443">
        <v>0.87541000000000002</v>
      </c>
    </row>
    <row r="5383" spans="1:2" x14ac:dyDescent="0.25">
      <c r="A5383" s="442">
        <v>37328</v>
      </c>
      <c r="B5383" s="443">
        <v>0.87521000000000004</v>
      </c>
    </row>
    <row r="5384" spans="1:2" x14ac:dyDescent="0.25">
      <c r="A5384" s="442">
        <v>37327</v>
      </c>
      <c r="B5384" s="443">
        <v>0.87521000000000004</v>
      </c>
    </row>
    <row r="5385" spans="1:2" x14ac:dyDescent="0.25">
      <c r="A5385" s="442">
        <v>37326</v>
      </c>
      <c r="B5385" s="443">
        <v>0.87438000000000005</v>
      </c>
    </row>
    <row r="5386" spans="1:2" x14ac:dyDescent="0.25">
      <c r="A5386" s="442">
        <v>37325</v>
      </c>
      <c r="B5386" s="443">
        <v>0.87470000000000003</v>
      </c>
    </row>
    <row r="5387" spans="1:2" x14ac:dyDescent="0.25">
      <c r="A5387" s="442">
        <v>37324</v>
      </c>
      <c r="B5387" s="443">
        <v>0.87405999999999995</v>
      </c>
    </row>
    <row r="5388" spans="1:2" x14ac:dyDescent="0.25">
      <c r="A5388" s="442">
        <v>37323</v>
      </c>
      <c r="B5388" s="443">
        <v>0.88227</v>
      </c>
    </row>
    <row r="5389" spans="1:2" x14ac:dyDescent="0.25">
      <c r="A5389" s="442">
        <v>37322</v>
      </c>
      <c r="B5389" s="443">
        <v>0.87670000000000003</v>
      </c>
    </row>
    <row r="5390" spans="1:2" x14ac:dyDescent="0.25">
      <c r="A5390" s="442">
        <v>37321</v>
      </c>
      <c r="B5390" s="443">
        <v>0.87180000000000002</v>
      </c>
    </row>
    <row r="5391" spans="1:2" x14ac:dyDescent="0.25">
      <c r="A5391" s="442">
        <v>37320</v>
      </c>
      <c r="B5391" s="443">
        <v>0.86929999999999996</v>
      </c>
    </row>
    <row r="5392" spans="1:2" x14ac:dyDescent="0.25">
      <c r="A5392" s="442">
        <v>37319</v>
      </c>
      <c r="B5392" s="443">
        <v>0.86519999999999997</v>
      </c>
    </row>
    <row r="5393" spans="1:2" x14ac:dyDescent="0.25">
      <c r="A5393" s="442">
        <v>37318</v>
      </c>
      <c r="B5393" s="443">
        <v>0.86519999999999997</v>
      </c>
    </row>
    <row r="5394" spans="1:2" x14ac:dyDescent="0.25">
      <c r="A5394" s="442">
        <v>37317</v>
      </c>
      <c r="B5394" s="443">
        <v>0.86470000000000002</v>
      </c>
    </row>
    <row r="5395" spans="1:2" x14ac:dyDescent="0.25">
      <c r="A5395" s="442">
        <v>37316</v>
      </c>
      <c r="B5395" s="443">
        <v>0.86878999999999995</v>
      </c>
    </row>
    <row r="5396" spans="1:2" x14ac:dyDescent="0.25">
      <c r="A5396" s="442">
        <v>37315</v>
      </c>
      <c r="B5396" s="443">
        <v>0.86550000000000005</v>
      </c>
    </row>
    <row r="5397" spans="1:2" x14ac:dyDescent="0.25">
      <c r="A5397" s="442">
        <v>37314</v>
      </c>
      <c r="B5397" s="443">
        <v>0.86389000000000005</v>
      </c>
    </row>
    <row r="5398" spans="1:2" x14ac:dyDescent="0.25">
      <c r="A5398" s="442">
        <v>37313</v>
      </c>
      <c r="B5398" s="443">
        <v>0.86889000000000005</v>
      </c>
    </row>
    <row r="5399" spans="1:2" x14ac:dyDescent="0.25">
      <c r="A5399" s="442">
        <v>37312</v>
      </c>
      <c r="B5399" s="443">
        <v>0.87560000000000004</v>
      </c>
    </row>
    <row r="5400" spans="1:2" x14ac:dyDescent="0.25">
      <c r="A5400" s="442">
        <v>37311</v>
      </c>
      <c r="B5400" s="443">
        <v>0.87539999999999996</v>
      </c>
    </row>
    <row r="5401" spans="1:2" x14ac:dyDescent="0.25">
      <c r="A5401" s="442">
        <v>37310</v>
      </c>
      <c r="B5401" s="443">
        <v>0.87544999999999995</v>
      </c>
    </row>
    <row r="5402" spans="1:2" x14ac:dyDescent="0.25">
      <c r="A5402" s="442">
        <v>37309</v>
      </c>
      <c r="B5402" s="443">
        <v>0.86958999999999997</v>
      </c>
    </row>
    <row r="5403" spans="1:2" x14ac:dyDescent="0.25">
      <c r="A5403" s="442">
        <v>37308</v>
      </c>
      <c r="B5403" s="443">
        <v>0.86946999999999997</v>
      </c>
    </row>
    <row r="5404" spans="1:2" x14ac:dyDescent="0.25">
      <c r="A5404" s="442">
        <v>37307</v>
      </c>
      <c r="B5404" s="443">
        <v>0.87619999999999998</v>
      </c>
    </row>
    <row r="5405" spans="1:2" x14ac:dyDescent="0.25">
      <c r="A5405" s="442">
        <v>37306</v>
      </c>
      <c r="B5405" s="443">
        <v>0.87070000000000003</v>
      </c>
    </row>
    <row r="5406" spans="1:2" x14ac:dyDescent="0.25">
      <c r="A5406" s="442">
        <v>37305</v>
      </c>
      <c r="B5406" s="443">
        <v>0.87305999999999995</v>
      </c>
    </row>
    <row r="5407" spans="1:2" x14ac:dyDescent="0.25">
      <c r="A5407" s="442">
        <v>37304</v>
      </c>
      <c r="B5407" s="443">
        <v>0.873</v>
      </c>
    </row>
    <row r="5408" spans="1:2" x14ac:dyDescent="0.25">
      <c r="A5408" s="442">
        <v>37303</v>
      </c>
      <c r="B5408" s="443">
        <v>0.87319999999999998</v>
      </c>
    </row>
    <row r="5409" spans="1:2" x14ac:dyDescent="0.25">
      <c r="A5409" s="442">
        <v>37302</v>
      </c>
      <c r="B5409" s="443">
        <v>0.87392999999999998</v>
      </c>
    </row>
    <row r="5410" spans="1:2" x14ac:dyDescent="0.25">
      <c r="A5410" s="442">
        <v>37301</v>
      </c>
      <c r="B5410" s="443">
        <v>0.871</v>
      </c>
    </row>
    <row r="5411" spans="1:2" x14ac:dyDescent="0.25">
      <c r="A5411" s="442">
        <v>37300</v>
      </c>
      <c r="B5411" s="443">
        <v>0.87621000000000004</v>
      </c>
    </row>
    <row r="5412" spans="1:2" x14ac:dyDescent="0.25">
      <c r="A5412" s="442">
        <v>37299</v>
      </c>
      <c r="B5412" s="443">
        <v>0.87560000000000004</v>
      </c>
    </row>
    <row r="5413" spans="1:2" x14ac:dyDescent="0.25">
      <c r="A5413" s="442">
        <v>37298</v>
      </c>
      <c r="B5413" s="443">
        <v>0.87250000000000005</v>
      </c>
    </row>
    <row r="5414" spans="1:2" x14ac:dyDescent="0.25">
      <c r="A5414" s="442">
        <v>37297</v>
      </c>
      <c r="B5414" s="443">
        <v>0.87260000000000004</v>
      </c>
    </row>
    <row r="5415" spans="1:2" x14ac:dyDescent="0.25">
      <c r="A5415" s="442">
        <v>37296</v>
      </c>
      <c r="B5415" s="443">
        <v>0.87258999999999998</v>
      </c>
    </row>
    <row r="5416" spans="1:2" x14ac:dyDescent="0.25">
      <c r="A5416" s="442">
        <v>37295</v>
      </c>
      <c r="B5416" s="443">
        <v>0.87114999999999998</v>
      </c>
    </row>
    <row r="5417" spans="1:2" x14ac:dyDescent="0.25">
      <c r="A5417" s="442">
        <v>37294</v>
      </c>
      <c r="B5417" s="443">
        <v>0.86741999999999997</v>
      </c>
    </row>
    <row r="5418" spans="1:2" x14ac:dyDescent="0.25">
      <c r="A5418" s="442">
        <v>37293</v>
      </c>
      <c r="B5418" s="443">
        <v>0.86750000000000005</v>
      </c>
    </row>
    <row r="5419" spans="1:2" x14ac:dyDescent="0.25">
      <c r="A5419" s="442">
        <v>37292</v>
      </c>
      <c r="B5419" s="443">
        <v>0.87070000000000003</v>
      </c>
    </row>
    <row r="5420" spans="1:2" x14ac:dyDescent="0.25">
      <c r="A5420" s="442">
        <v>37291</v>
      </c>
      <c r="B5420" s="443">
        <v>0.86070000000000002</v>
      </c>
    </row>
    <row r="5421" spans="1:2" x14ac:dyDescent="0.25">
      <c r="A5421" s="442">
        <v>37290</v>
      </c>
      <c r="B5421" s="443">
        <v>0.86170000000000002</v>
      </c>
    </row>
    <row r="5422" spans="1:2" x14ac:dyDescent="0.25">
      <c r="A5422" s="442">
        <v>37289</v>
      </c>
      <c r="B5422" s="443">
        <v>0.86150000000000004</v>
      </c>
    </row>
    <row r="5423" spans="1:2" x14ac:dyDescent="0.25">
      <c r="A5423" s="442">
        <v>37288</v>
      </c>
      <c r="B5423" s="443">
        <v>0.85797000000000001</v>
      </c>
    </row>
    <row r="5424" spans="1:2" x14ac:dyDescent="0.25">
      <c r="A5424" s="442">
        <v>37287</v>
      </c>
      <c r="B5424" s="443">
        <v>0.86119999999999997</v>
      </c>
    </row>
    <row r="5425" spans="1:2" x14ac:dyDescent="0.25">
      <c r="A5425" s="442">
        <v>37286</v>
      </c>
      <c r="B5425" s="443">
        <v>0.86482999999999999</v>
      </c>
    </row>
    <row r="5426" spans="1:2" x14ac:dyDescent="0.25">
      <c r="A5426" s="442">
        <v>37285</v>
      </c>
      <c r="B5426" s="443">
        <v>0.86250000000000004</v>
      </c>
    </row>
    <row r="5427" spans="1:2" x14ac:dyDescent="0.25">
      <c r="A5427" s="442">
        <v>37284</v>
      </c>
      <c r="B5427" s="443">
        <v>0.86492000000000002</v>
      </c>
    </row>
    <row r="5428" spans="1:2" x14ac:dyDescent="0.25">
      <c r="A5428" s="442">
        <v>37283</v>
      </c>
      <c r="B5428" s="443">
        <v>0.86329999999999996</v>
      </c>
    </row>
    <row r="5429" spans="1:2" x14ac:dyDescent="0.25">
      <c r="A5429" s="442">
        <v>37282</v>
      </c>
      <c r="B5429" s="443">
        <v>0.86582000000000003</v>
      </c>
    </row>
    <row r="5430" spans="1:2" x14ac:dyDescent="0.25">
      <c r="A5430" s="442">
        <v>37281</v>
      </c>
      <c r="B5430" s="443">
        <v>0.87719999999999998</v>
      </c>
    </row>
    <row r="5431" spans="1:2" x14ac:dyDescent="0.25">
      <c r="A5431" s="442">
        <v>37280</v>
      </c>
      <c r="B5431" s="443">
        <v>0.87788999999999995</v>
      </c>
    </row>
    <row r="5432" spans="1:2" x14ac:dyDescent="0.25">
      <c r="A5432" s="442">
        <v>37279</v>
      </c>
      <c r="B5432" s="443">
        <v>0.88622000000000001</v>
      </c>
    </row>
    <row r="5433" spans="1:2" x14ac:dyDescent="0.25">
      <c r="A5433" s="442">
        <v>37278</v>
      </c>
      <c r="B5433" s="443">
        <v>0.88331000000000004</v>
      </c>
    </row>
    <row r="5434" spans="1:2" x14ac:dyDescent="0.25">
      <c r="A5434" s="442">
        <v>37277</v>
      </c>
      <c r="B5434" s="443">
        <v>0.88390999999999997</v>
      </c>
    </row>
    <row r="5435" spans="1:2" x14ac:dyDescent="0.25">
      <c r="A5435" s="442">
        <v>37276</v>
      </c>
      <c r="B5435" s="443">
        <v>0.88412000000000002</v>
      </c>
    </row>
    <row r="5436" spans="1:2" x14ac:dyDescent="0.25">
      <c r="A5436" s="442">
        <v>37275</v>
      </c>
      <c r="B5436" s="443">
        <v>0.88370000000000004</v>
      </c>
    </row>
    <row r="5437" spans="1:2" x14ac:dyDescent="0.25">
      <c r="A5437" s="442">
        <v>37274</v>
      </c>
      <c r="B5437" s="443">
        <v>0.88070999999999999</v>
      </c>
    </row>
    <row r="5438" spans="1:2" x14ac:dyDescent="0.25">
      <c r="A5438" s="442">
        <v>37273</v>
      </c>
      <c r="B5438" s="443">
        <v>0.88319999999999999</v>
      </c>
    </row>
    <row r="5439" spans="1:2" x14ac:dyDescent="0.25">
      <c r="A5439" s="442">
        <v>37272</v>
      </c>
      <c r="B5439" s="443">
        <v>0.88300000000000001</v>
      </c>
    </row>
    <row r="5440" spans="1:2" x14ac:dyDescent="0.25">
      <c r="A5440" s="442">
        <v>37271</v>
      </c>
      <c r="B5440" s="443">
        <v>0.89410000000000001</v>
      </c>
    </row>
    <row r="5441" spans="1:2" x14ac:dyDescent="0.25">
      <c r="A5441" s="442">
        <v>37270</v>
      </c>
      <c r="B5441" s="443">
        <v>0.89303999999999994</v>
      </c>
    </row>
    <row r="5442" spans="1:2" x14ac:dyDescent="0.25">
      <c r="A5442" s="442">
        <v>37269</v>
      </c>
      <c r="B5442" s="443">
        <v>0.89190000000000003</v>
      </c>
    </row>
    <row r="5443" spans="1:2" x14ac:dyDescent="0.25">
      <c r="A5443" s="442">
        <v>37268</v>
      </c>
      <c r="B5443" s="443">
        <v>0.89205999999999996</v>
      </c>
    </row>
    <row r="5444" spans="1:2" x14ac:dyDescent="0.25">
      <c r="A5444" s="442">
        <v>37267</v>
      </c>
      <c r="B5444" s="443">
        <v>0.89090999999999998</v>
      </c>
    </row>
    <row r="5445" spans="1:2" x14ac:dyDescent="0.25">
      <c r="A5445" s="442">
        <v>37266</v>
      </c>
      <c r="B5445" s="443">
        <v>0.89126000000000005</v>
      </c>
    </row>
    <row r="5446" spans="1:2" x14ac:dyDescent="0.25">
      <c r="A5446" s="442">
        <v>37265</v>
      </c>
      <c r="B5446" s="443">
        <v>0.89281999999999995</v>
      </c>
    </row>
    <row r="5447" spans="1:2" x14ac:dyDescent="0.25">
      <c r="A5447" s="442">
        <v>37264</v>
      </c>
      <c r="B5447" s="443">
        <v>0.89329999999999998</v>
      </c>
    </row>
    <row r="5448" spans="1:2" x14ac:dyDescent="0.25">
      <c r="A5448" s="442">
        <v>37263</v>
      </c>
      <c r="B5448" s="443">
        <v>0.89585999999999999</v>
      </c>
    </row>
    <row r="5449" spans="1:2" x14ac:dyDescent="0.25">
      <c r="A5449" s="442">
        <v>37262</v>
      </c>
      <c r="B5449" s="443">
        <v>0.89470000000000005</v>
      </c>
    </row>
    <row r="5450" spans="1:2" x14ac:dyDescent="0.25">
      <c r="A5450" s="442">
        <v>37261</v>
      </c>
      <c r="B5450" s="443">
        <v>0.89449999999999996</v>
      </c>
    </row>
    <row r="5451" spans="1:2" x14ac:dyDescent="0.25">
      <c r="A5451" s="442">
        <v>37260</v>
      </c>
      <c r="B5451" s="443">
        <v>0.89936000000000005</v>
      </c>
    </row>
    <row r="5452" spans="1:2" x14ac:dyDescent="0.25">
      <c r="A5452" s="442">
        <v>37259</v>
      </c>
      <c r="B5452" s="443">
        <v>0.90322000000000002</v>
      </c>
    </row>
    <row r="5453" spans="1:2" x14ac:dyDescent="0.25">
      <c r="A5453" s="442">
        <v>37258</v>
      </c>
      <c r="B5453" s="443">
        <v>0.88912000000000002</v>
      </c>
    </row>
    <row r="5454" spans="1:2" x14ac:dyDescent="0.25">
      <c r="A5454" s="442">
        <v>37257</v>
      </c>
      <c r="B5454" s="443">
        <v>0.89139000000000002</v>
      </c>
    </row>
    <row r="5455" spans="1:2" x14ac:dyDescent="0.25">
      <c r="A5455" s="442">
        <v>37256</v>
      </c>
      <c r="B5455" s="443">
        <v>0.88580000000000003</v>
      </c>
    </row>
    <row r="5456" spans="1:2" x14ac:dyDescent="0.25">
      <c r="A5456" s="442">
        <v>37255</v>
      </c>
      <c r="B5456" s="443">
        <v>0.88580000000000003</v>
      </c>
    </row>
    <row r="5457" spans="1:2" x14ac:dyDescent="0.25">
      <c r="A5457" s="442">
        <v>37254</v>
      </c>
      <c r="B5457" s="443">
        <v>0.88580000000000003</v>
      </c>
    </row>
    <row r="5458" spans="1:2" x14ac:dyDescent="0.25">
      <c r="A5458" s="442">
        <v>37253</v>
      </c>
      <c r="B5458" s="443">
        <v>0.88273999999999997</v>
      </c>
    </row>
    <row r="5459" spans="1:2" x14ac:dyDescent="0.25">
      <c r="A5459" s="442">
        <v>37252</v>
      </c>
      <c r="B5459" s="443">
        <v>0.87929999999999997</v>
      </c>
    </row>
    <row r="5460" spans="1:2" x14ac:dyDescent="0.25">
      <c r="A5460" s="442">
        <v>37251</v>
      </c>
      <c r="B5460" s="443">
        <v>0.879</v>
      </c>
    </row>
    <row r="5461" spans="1:2" x14ac:dyDescent="0.25">
      <c r="A5461" s="442">
        <v>37250</v>
      </c>
      <c r="B5461" s="443">
        <v>0.87785000000000002</v>
      </c>
    </row>
    <row r="5462" spans="1:2" x14ac:dyDescent="0.25">
      <c r="A5462" s="442">
        <v>37249</v>
      </c>
      <c r="B5462" s="443">
        <v>0.88726000000000005</v>
      </c>
    </row>
    <row r="5463" spans="1:2" x14ac:dyDescent="0.25">
      <c r="A5463" s="442">
        <v>37248</v>
      </c>
      <c r="B5463" s="443">
        <v>0.88649999999999995</v>
      </c>
    </row>
    <row r="5464" spans="1:2" x14ac:dyDescent="0.25">
      <c r="A5464" s="442">
        <v>37247</v>
      </c>
      <c r="B5464" s="443">
        <v>0.88759999999999994</v>
      </c>
    </row>
    <row r="5465" spans="1:2" x14ac:dyDescent="0.25">
      <c r="A5465" s="442">
        <v>37246</v>
      </c>
      <c r="B5465" s="443">
        <v>0.90029999999999999</v>
      </c>
    </row>
    <row r="5466" spans="1:2" x14ac:dyDescent="0.25">
      <c r="A5466" s="442">
        <v>37245</v>
      </c>
      <c r="B5466" s="443">
        <v>0.90047999999999995</v>
      </c>
    </row>
    <row r="5467" spans="1:2" x14ac:dyDescent="0.25">
      <c r="A5467" s="442">
        <v>37244</v>
      </c>
      <c r="B5467" s="443">
        <v>0.90230999999999995</v>
      </c>
    </row>
    <row r="5468" spans="1:2" x14ac:dyDescent="0.25">
      <c r="A5468" s="442">
        <v>37243</v>
      </c>
      <c r="B5468" s="443">
        <v>0.90208999999999995</v>
      </c>
    </row>
    <row r="5469" spans="1:2" x14ac:dyDescent="0.25">
      <c r="A5469" s="442">
        <v>37242</v>
      </c>
      <c r="B5469" s="443">
        <v>0.90280000000000005</v>
      </c>
    </row>
    <row r="5470" spans="1:2" x14ac:dyDescent="0.25">
      <c r="A5470" s="442">
        <v>37241</v>
      </c>
      <c r="B5470" s="443">
        <v>0.90280000000000005</v>
      </c>
    </row>
    <row r="5471" spans="1:2" x14ac:dyDescent="0.25">
      <c r="A5471" s="442">
        <v>37240</v>
      </c>
      <c r="B5471" s="443">
        <v>0.90400000000000003</v>
      </c>
    </row>
    <row r="5472" spans="1:2" x14ac:dyDescent="0.25">
      <c r="A5472" s="442">
        <v>37239</v>
      </c>
      <c r="B5472" s="443">
        <v>0.89270000000000005</v>
      </c>
    </row>
    <row r="5473" spans="1:2" x14ac:dyDescent="0.25">
      <c r="A5473" s="442">
        <v>37238</v>
      </c>
      <c r="B5473" s="443">
        <v>0.89781</v>
      </c>
    </row>
    <row r="5474" spans="1:2" x14ac:dyDescent="0.25">
      <c r="A5474" s="442">
        <v>37237</v>
      </c>
      <c r="B5474" s="443">
        <v>0.89232</v>
      </c>
    </row>
    <row r="5475" spans="1:2" x14ac:dyDescent="0.25">
      <c r="A5475" s="442">
        <v>37236</v>
      </c>
      <c r="B5475" s="443">
        <v>0.89061999999999997</v>
      </c>
    </row>
    <row r="5476" spans="1:2" x14ac:dyDescent="0.25">
      <c r="A5476" s="442">
        <v>37235</v>
      </c>
      <c r="B5476" s="443">
        <v>0.89080000000000004</v>
      </c>
    </row>
    <row r="5477" spans="1:2" x14ac:dyDescent="0.25">
      <c r="A5477" s="442">
        <v>37234</v>
      </c>
      <c r="B5477" s="443">
        <v>0.8901</v>
      </c>
    </row>
    <row r="5478" spans="1:2" x14ac:dyDescent="0.25">
      <c r="A5478" s="442">
        <v>37233</v>
      </c>
      <c r="B5478" s="443">
        <v>0.88895999999999997</v>
      </c>
    </row>
    <row r="5479" spans="1:2" x14ac:dyDescent="0.25">
      <c r="A5479" s="442">
        <v>37232</v>
      </c>
      <c r="B5479" s="443">
        <v>0.89463000000000004</v>
      </c>
    </row>
    <row r="5480" spans="1:2" x14ac:dyDescent="0.25">
      <c r="A5480" s="442">
        <v>37231</v>
      </c>
      <c r="B5480" s="443">
        <v>0.88846000000000003</v>
      </c>
    </row>
    <row r="5481" spans="1:2" x14ac:dyDescent="0.25">
      <c r="A5481" s="442">
        <v>37230</v>
      </c>
      <c r="B5481" s="443">
        <v>0.88980000000000004</v>
      </c>
    </row>
    <row r="5482" spans="1:2" x14ac:dyDescent="0.25">
      <c r="A5482" s="442">
        <v>37229</v>
      </c>
      <c r="B5482" s="443">
        <v>0.89161000000000001</v>
      </c>
    </row>
    <row r="5483" spans="1:2" x14ac:dyDescent="0.25">
      <c r="A5483" s="442">
        <v>37228</v>
      </c>
      <c r="B5483" s="443">
        <v>0.89568999999999999</v>
      </c>
    </row>
    <row r="5484" spans="1:2" x14ac:dyDescent="0.25">
      <c r="A5484" s="442">
        <v>37227</v>
      </c>
      <c r="B5484" s="443">
        <v>0.89629999999999999</v>
      </c>
    </row>
    <row r="5485" spans="1:2" x14ac:dyDescent="0.25">
      <c r="A5485" s="442">
        <v>37226</v>
      </c>
      <c r="B5485" s="443">
        <v>0.89590000000000003</v>
      </c>
    </row>
    <row r="5486" spans="1:2" x14ac:dyDescent="0.25">
      <c r="A5486" s="442">
        <v>37225</v>
      </c>
      <c r="B5486" s="443">
        <v>0.88804000000000005</v>
      </c>
    </row>
    <row r="5487" spans="1:2" x14ac:dyDescent="0.25">
      <c r="A5487" s="442">
        <v>37224</v>
      </c>
      <c r="B5487" s="443">
        <v>0.88822000000000001</v>
      </c>
    </row>
    <row r="5488" spans="1:2" x14ac:dyDescent="0.25">
      <c r="A5488" s="442">
        <v>37223</v>
      </c>
      <c r="B5488" s="443">
        <v>0.88329999999999997</v>
      </c>
    </row>
    <row r="5489" spans="1:2" x14ac:dyDescent="0.25">
      <c r="A5489" s="442">
        <v>37222</v>
      </c>
      <c r="B5489" s="443">
        <v>0.87975999999999999</v>
      </c>
    </row>
    <row r="5490" spans="1:2" x14ac:dyDescent="0.25">
      <c r="A5490" s="442">
        <v>37221</v>
      </c>
      <c r="B5490" s="443">
        <v>0.87780000000000002</v>
      </c>
    </row>
    <row r="5491" spans="1:2" x14ac:dyDescent="0.25">
      <c r="A5491" s="442">
        <v>37220</v>
      </c>
      <c r="B5491" s="443">
        <v>0.87780000000000002</v>
      </c>
    </row>
    <row r="5492" spans="1:2" x14ac:dyDescent="0.25">
      <c r="A5492" s="442">
        <v>37219</v>
      </c>
      <c r="B5492" s="443">
        <v>0.87790000000000001</v>
      </c>
    </row>
    <row r="5493" spans="1:2" x14ac:dyDescent="0.25">
      <c r="A5493" s="442">
        <v>37218</v>
      </c>
      <c r="B5493" s="443">
        <v>0.87777000000000005</v>
      </c>
    </row>
    <row r="5494" spans="1:2" x14ac:dyDescent="0.25">
      <c r="A5494" s="442">
        <v>37217</v>
      </c>
      <c r="B5494" s="443">
        <v>0.87919999999999998</v>
      </c>
    </row>
    <row r="5495" spans="1:2" x14ac:dyDescent="0.25">
      <c r="A5495" s="442">
        <v>37216</v>
      </c>
      <c r="B5495" s="443">
        <v>0.88270000000000004</v>
      </c>
    </row>
    <row r="5496" spans="1:2" x14ac:dyDescent="0.25">
      <c r="A5496" s="442">
        <v>37215</v>
      </c>
      <c r="B5496" s="443">
        <v>0.87809999999999999</v>
      </c>
    </row>
    <row r="5497" spans="1:2" x14ac:dyDescent="0.25">
      <c r="A5497" s="442">
        <v>37214</v>
      </c>
      <c r="B5497" s="443">
        <v>0.88429000000000002</v>
      </c>
    </row>
    <row r="5498" spans="1:2" x14ac:dyDescent="0.25">
      <c r="A5498" s="442">
        <v>37213</v>
      </c>
      <c r="B5498" s="443">
        <v>0.88419999999999999</v>
      </c>
    </row>
    <row r="5499" spans="1:2" x14ac:dyDescent="0.25">
      <c r="A5499" s="442">
        <v>37212</v>
      </c>
      <c r="B5499" s="443">
        <v>0.88400000000000001</v>
      </c>
    </row>
    <row r="5500" spans="1:2" x14ac:dyDescent="0.25">
      <c r="A5500" s="442">
        <v>37211</v>
      </c>
      <c r="B5500" s="443">
        <v>0.88190000000000002</v>
      </c>
    </row>
    <row r="5501" spans="1:2" x14ac:dyDescent="0.25">
      <c r="A5501" s="442">
        <v>37210</v>
      </c>
      <c r="B5501" s="443">
        <v>0.88288999999999995</v>
      </c>
    </row>
    <row r="5502" spans="1:2" x14ac:dyDescent="0.25">
      <c r="A5502" s="442">
        <v>37209</v>
      </c>
      <c r="B5502" s="443">
        <v>0.88029000000000002</v>
      </c>
    </row>
    <row r="5503" spans="1:2" x14ac:dyDescent="0.25">
      <c r="A5503" s="442">
        <v>37208</v>
      </c>
      <c r="B5503" s="443">
        <v>0.89429999999999998</v>
      </c>
    </row>
    <row r="5504" spans="1:2" x14ac:dyDescent="0.25">
      <c r="A5504" s="442">
        <v>37207</v>
      </c>
      <c r="B5504" s="443">
        <v>0.89437</v>
      </c>
    </row>
    <row r="5505" spans="1:2" x14ac:dyDescent="0.25">
      <c r="A5505" s="442">
        <v>37206</v>
      </c>
      <c r="B5505" s="443">
        <v>0.89400000000000002</v>
      </c>
    </row>
    <row r="5506" spans="1:2" x14ac:dyDescent="0.25">
      <c r="A5506" s="442">
        <v>37205</v>
      </c>
      <c r="B5506" s="443">
        <v>0.89459999999999995</v>
      </c>
    </row>
    <row r="5507" spans="1:2" x14ac:dyDescent="0.25">
      <c r="A5507" s="442">
        <v>37204</v>
      </c>
      <c r="B5507" s="443">
        <v>0.89278000000000002</v>
      </c>
    </row>
    <row r="5508" spans="1:2" x14ac:dyDescent="0.25">
      <c r="A5508" s="442">
        <v>37203</v>
      </c>
      <c r="B5508" s="443">
        <v>0.89742</v>
      </c>
    </row>
    <row r="5509" spans="1:2" x14ac:dyDescent="0.25">
      <c r="A5509" s="442">
        <v>37202</v>
      </c>
      <c r="B5509" s="443">
        <v>0.89505999999999997</v>
      </c>
    </row>
    <row r="5510" spans="1:2" x14ac:dyDescent="0.25">
      <c r="A5510" s="442">
        <v>37201</v>
      </c>
      <c r="B5510" s="443">
        <v>0.89771000000000001</v>
      </c>
    </row>
    <row r="5511" spans="1:2" x14ac:dyDescent="0.25">
      <c r="A5511" s="442">
        <v>37200</v>
      </c>
      <c r="B5511" s="443">
        <v>0.90249999999999997</v>
      </c>
    </row>
    <row r="5512" spans="1:2" x14ac:dyDescent="0.25">
      <c r="A5512" s="442">
        <v>37199</v>
      </c>
      <c r="B5512" s="443">
        <v>0.90239999999999998</v>
      </c>
    </row>
    <row r="5513" spans="1:2" x14ac:dyDescent="0.25">
      <c r="A5513" s="442">
        <v>37198</v>
      </c>
      <c r="B5513" s="443">
        <v>0.90290000000000004</v>
      </c>
    </row>
    <row r="5514" spans="1:2" x14ac:dyDescent="0.25">
      <c r="A5514" s="442">
        <v>37197</v>
      </c>
      <c r="B5514" s="443">
        <v>0.90242999999999995</v>
      </c>
    </row>
    <row r="5515" spans="1:2" x14ac:dyDescent="0.25">
      <c r="A5515" s="442">
        <v>37196</v>
      </c>
      <c r="B5515" s="443">
        <v>0.89981</v>
      </c>
    </row>
    <row r="5516" spans="1:2" x14ac:dyDescent="0.25">
      <c r="A5516" s="442">
        <v>37195</v>
      </c>
      <c r="B5516" s="443">
        <v>0.90449999999999997</v>
      </c>
    </row>
    <row r="5517" spans="1:2" x14ac:dyDescent="0.25">
      <c r="A5517" s="442">
        <v>37194</v>
      </c>
      <c r="B5517" s="443">
        <v>0.90434000000000003</v>
      </c>
    </row>
    <row r="5518" spans="1:2" x14ac:dyDescent="0.25">
      <c r="A5518" s="442">
        <v>37193</v>
      </c>
      <c r="B5518" s="443">
        <v>0.89226000000000005</v>
      </c>
    </row>
    <row r="5519" spans="1:2" x14ac:dyDescent="0.25">
      <c r="A5519" s="442">
        <v>37192</v>
      </c>
      <c r="B5519" s="443">
        <v>0.89300000000000002</v>
      </c>
    </row>
    <row r="5520" spans="1:2" x14ac:dyDescent="0.25">
      <c r="A5520" s="442">
        <v>37191</v>
      </c>
      <c r="B5520" s="443">
        <v>0.89205999999999996</v>
      </c>
    </row>
    <row r="5521" spans="1:2" x14ac:dyDescent="0.25">
      <c r="A5521" s="442">
        <v>37190</v>
      </c>
      <c r="B5521" s="443">
        <v>0.89290000000000003</v>
      </c>
    </row>
    <row r="5522" spans="1:2" x14ac:dyDescent="0.25">
      <c r="A5522" s="442">
        <v>37189</v>
      </c>
      <c r="B5522" s="443">
        <v>0.89317999999999997</v>
      </c>
    </row>
    <row r="5523" spans="1:2" x14ac:dyDescent="0.25">
      <c r="A5523" s="442">
        <v>37188</v>
      </c>
      <c r="B5523" s="443">
        <v>0.89075000000000004</v>
      </c>
    </row>
    <row r="5524" spans="1:2" x14ac:dyDescent="0.25">
      <c r="A5524" s="442">
        <v>37187</v>
      </c>
      <c r="B5524" s="443">
        <v>0.89159999999999995</v>
      </c>
    </row>
    <row r="5525" spans="1:2" x14ac:dyDescent="0.25">
      <c r="A5525" s="442">
        <v>37186</v>
      </c>
      <c r="B5525" s="443">
        <v>0.89898</v>
      </c>
    </row>
    <row r="5526" spans="1:2" x14ac:dyDescent="0.25">
      <c r="A5526" s="442">
        <v>37185</v>
      </c>
      <c r="B5526" s="443">
        <v>0.89849999999999997</v>
      </c>
    </row>
    <row r="5527" spans="1:2" x14ac:dyDescent="0.25">
      <c r="A5527" s="442">
        <v>37184</v>
      </c>
      <c r="B5527" s="443">
        <v>0.89822999999999997</v>
      </c>
    </row>
    <row r="5528" spans="1:2" x14ac:dyDescent="0.25">
      <c r="A5528" s="442">
        <v>37183</v>
      </c>
      <c r="B5528" s="443">
        <v>0.90437999999999996</v>
      </c>
    </row>
    <row r="5529" spans="1:2" x14ac:dyDescent="0.25">
      <c r="A5529" s="442">
        <v>37182</v>
      </c>
      <c r="B5529" s="443">
        <v>0.90344999999999998</v>
      </c>
    </row>
    <row r="5530" spans="1:2" x14ac:dyDescent="0.25">
      <c r="A5530" s="442">
        <v>37181</v>
      </c>
      <c r="B5530" s="443">
        <v>0.90839999999999999</v>
      </c>
    </row>
    <row r="5531" spans="1:2" x14ac:dyDescent="0.25">
      <c r="A5531" s="442">
        <v>37180</v>
      </c>
      <c r="B5531" s="443">
        <v>0.90825999999999996</v>
      </c>
    </row>
    <row r="5532" spans="1:2" x14ac:dyDescent="0.25">
      <c r="A5532" s="442">
        <v>37179</v>
      </c>
      <c r="B5532" s="443">
        <v>0.91069999999999995</v>
      </c>
    </row>
    <row r="5533" spans="1:2" x14ac:dyDescent="0.25">
      <c r="A5533" s="442">
        <v>37178</v>
      </c>
      <c r="B5533" s="443">
        <v>0.90949999999999998</v>
      </c>
    </row>
    <row r="5534" spans="1:2" x14ac:dyDescent="0.25">
      <c r="A5534" s="442">
        <v>37177</v>
      </c>
      <c r="B5534" s="443">
        <v>0.90969</v>
      </c>
    </row>
    <row r="5535" spans="1:2" x14ac:dyDescent="0.25">
      <c r="A5535" s="442">
        <v>37176</v>
      </c>
      <c r="B5535" s="443">
        <v>0.90246999999999999</v>
      </c>
    </row>
    <row r="5536" spans="1:2" x14ac:dyDescent="0.25">
      <c r="A5536" s="442">
        <v>37175</v>
      </c>
      <c r="B5536" s="443">
        <v>0.91056000000000004</v>
      </c>
    </row>
    <row r="5537" spans="1:2" x14ac:dyDescent="0.25">
      <c r="A5537" s="442">
        <v>37174</v>
      </c>
      <c r="B5537" s="443">
        <v>0.91366000000000003</v>
      </c>
    </row>
    <row r="5538" spans="1:2" x14ac:dyDescent="0.25">
      <c r="A5538" s="442">
        <v>37173</v>
      </c>
      <c r="B5538" s="443">
        <v>0.91990000000000005</v>
      </c>
    </row>
    <row r="5539" spans="1:2" x14ac:dyDescent="0.25">
      <c r="A5539" s="442">
        <v>37172</v>
      </c>
      <c r="B5539" s="443">
        <v>0.91839999999999999</v>
      </c>
    </row>
    <row r="5540" spans="1:2" x14ac:dyDescent="0.25">
      <c r="A5540" s="442">
        <v>37171</v>
      </c>
      <c r="B5540" s="443">
        <v>0.91700000000000004</v>
      </c>
    </row>
    <row r="5541" spans="1:2" x14ac:dyDescent="0.25">
      <c r="A5541" s="442">
        <v>37170</v>
      </c>
      <c r="B5541" s="443">
        <v>0.91839000000000004</v>
      </c>
    </row>
    <row r="5542" spans="1:2" x14ac:dyDescent="0.25">
      <c r="A5542" s="442">
        <v>37169</v>
      </c>
      <c r="B5542" s="443">
        <v>0.91720000000000002</v>
      </c>
    </row>
    <row r="5543" spans="1:2" x14ac:dyDescent="0.25">
      <c r="A5543" s="442">
        <v>37168</v>
      </c>
      <c r="B5543" s="443">
        <v>0.91383999999999999</v>
      </c>
    </row>
    <row r="5544" spans="1:2" x14ac:dyDescent="0.25">
      <c r="A5544" s="442">
        <v>37167</v>
      </c>
      <c r="B5544" s="443">
        <v>0.91898000000000002</v>
      </c>
    </row>
    <row r="5545" spans="1:2" x14ac:dyDescent="0.25">
      <c r="A5545" s="442">
        <v>37166</v>
      </c>
      <c r="B5545" s="443">
        <v>0.91666000000000003</v>
      </c>
    </row>
    <row r="5546" spans="1:2" x14ac:dyDescent="0.25">
      <c r="A5546" s="442">
        <v>37165</v>
      </c>
      <c r="B5546" s="443">
        <v>0.90959999999999996</v>
      </c>
    </row>
    <row r="5547" spans="1:2" x14ac:dyDescent="0.25">
      <c r="A5547" s="442">
        <v>37164</v>
      </c>
      <c r="B5547" s="443">
        <v>0.90959999999999996</v>
      </c>
    </row>
    <row r="5548" spans="1:2" x14ac:dyDescent="0.25">
      <c r="A5548" s="442">
        <v>37163</v>
      </c>
      <c r="B5548" s="443">
        <v>0.90961999999999998</v>
      </c>
    </row>
    <row r="5549" spans="1:2" x14ac:dyDescent="0.25">
      <c r="A5549" s="442">
        <v>37162</v>
      </c>
      <c r="B5549" s="443">
        <v>0.91747000000000001</v>
      </c>
    </row>
    <row r="5550" spans="1:2" x14ac:dyDescent="0.25">
      <c r="A5550" s="442">
        <v>37161</v>
      </c>
      <c r="B5550" s="443">
        <v>0.92349999999999999</v>
      </c>
    </row>
    <row r="5551" spans="1:2" x14ac:dyDescent="0.25">
      <c r="A5551" s="442">
        <v>37160</v>
      </c>
      <c r="B5551" s="443">
        <v>0.92269999999999996</v>
      </c>
    </row>
    <row r="5552" spans="1:2" x14ac:dyDescent="0.25">
      <c r="A5552" s="442">
        <v>37159</v>
      </c>
      <c r="B5552" s="443">
        <v>0.91578000000000004</v>
      </c>
    </row>
    <row r="5553" spans="1:2" x14ac:dyDescent="0.25">
      <c r="A5553" s="442">
        <v>37158</v>
      </c>
      <c r="B5553" s="443">
        <v>0.91339999999999999</v>
      </c>
    </row>
    <row r="5554" spans="1:2" x14ac:dyDescent="0.25">
      <c r="A5554" s="442">
        <v>37157</v>
      </c>
      <c r="B5554" s="443">
        <v>0.91339999999999999</v>
      </c>
    </row>
    <row r="5555" spans="1:2" x14ac:dyDescent="0.25">
      <c r="A5555" s="442">
        <v>37156</v>
      </c>
      <c r="B5555" s="443">
        <v>0.9133</v>
      </c>
    </row>
    <row r="5556" spans="1:2" x14ac:dyDescent="0.25">
      <c r="A5556" s="442">
        <v>37155</v>
      </c>
      <c r="B5556" s="443">
        <v>0.92720000000000002</v>
      </c>
    </row>
    <row r="5557" spans="1:2" x14ac:dyDescent="0.25">
      <c r="A5557" s="442">
        <v>37154</v>
      </c>
      <c r="B5557" s="443">
        <v>0.92745</v>
      </c>
    </row>
    <row r="5558" spans="1:2" x14ac:dyDescent="0.25">
      <c r="A5558" s="442">
        <v>37153</v>
      </c>
      <c r="B5558" s="443">
        <v>0.9274</v>
      </c>
    </row>
    <row r="5559" spans="1:2" x14ac:dyDescent="0.25">
      <c r="A5559" s="442">
        <v>37152</v>
      </c>
      <c r="B5559" s="443">
        <v>0.92469999999999997</v>
      </c>
    </row>
    <row r="5560" spans="1:2" x14ac:dyDescent="0.25">
      <c r="A5560" s="442">
        <v>37151</v>
      </c>
      <c r="B5560" s="443">
        <v>0.91910000000000003</v>
      </c>
    </row>
    <row r="5561" spans="1:2" x14ac:dyDescent="0.25">
      <c r="A5561" s="442">
        <v>37150</v>
      </c>
      <c r="B5561" s="443">
        <v>0.91910000000000003</v>
      </c>
    </row>
    <row r="5562" spans="1:2" x14ac:dyDescent="0.25">
      <c r="A5562" s="442">
        <v>37149</v>
      </c>
      <c r="B5562" s="443">
        <v>0.91910000000000003</v>
      </c>
    </row>
    <row r="5563" spans="1:2" x14ac:dyDescent="0.25">
      <c r="A5563" s="442">
        <v>37148</v>
      </c>
      <c r="B5563" s="443">
        <v>0.91049999999999998</v>
      </c>
    </row>
    <row r="5564" spans="1:2" x14ac:dyDescent="0.25">
      <c r="A5564" s="442">
        <v>37147</v>
      </c>
      <c r="B5564" s="443">
        <v>0.90639999999999998</v>
      </c>
    </row>
    <row r="5565" spans="1:2" x14ac:dyDescent="0.25">
      <c r="A5565" s="442">
        <v>37146</v>
      </c>
      <c r="B5565" s="443">
        <v>0.91447000000000001</v>
      </c>
    </row>
    <row r="5566" spans="1:2" x14ac:dyDescent="0.25">
      <c r="A5566" s="442">
        <v>37145</v>
      </c>
      <c r="B5566" s="443">
        <v>0.89897400000000005</v>
      </c>
    </row>
    <row r="5567" spans="1:2" x14ac:dyDescent="0.25">
      <c r="A5567" s="442">
        <v>37144</v>
      </c>
      <c r="B5567" s="443">
        <v>0.90629999999999999</v>
      </c>
    </row>
    <row r="5568" spans="1:2" x14ac:dyDescent="0.25">
      <c r="A5568" s="442">
        <v>37143</v>
      </c>
      <c r="B5568" s="443">
        <v>0.90739999999999998</v>
      </c>
    </row>
    <row r="5569" spans="1:2" x14ac:dyDescent="0.25">
      <c r="A5569" s="442">
        <v>37142</v>
      </c>
      <c r="B5569" s="443">
        <v>0.90739999999999998</v>
      </c>
    </row>
    <row r="5570" spans="1:2" x14ac:dyDescent="0.25">
      <c r="A5570" s="442">
        <v>37141</v>
      </c>
      <c r="B5570" s="443">
        <v>0.89559900000000003</v>
      </c>
    </row>
    <row r="5571" spans="1:2" x14ac:dyDescent="0.25">
      <c r="A5571" s="442">
        <v>37140</v>
      </c>
      <c r="B5571" s="443">
        <v>0.88575499999999996</v>
      </c>
    </row>
    <row r="5572" spans="1:2" x14ac:dyDescent="0.25">
      <c r="A5572" s="442">
        <v>37139</v>
      </c>
      <c r="B5572" s="443">
        <v>0.88836899999999996</v>
      </c>
    </row>
    <row r="5573" spans="1:2" x14ac:dyDescent="0.25">
      <c r="A5573" s="442">
        <v>37138</v>
      </c>
      <c r="B5573" s="443">
        <v>0.90762699999999996</v>
      </c>
    </row>
    <row r="5574" spans="1:2" x14ac:dyDescent="0.25">
      <c r="A5574" s="442">
        <v>37137</v>
      </c>
      <c r="B5574" s="443">
        <v>0.91039999999999999</v>
      </c>
    </row>
    <row r="5575" spans="1:2" x14ac:dyDescent="0.25">
      <c r="A5575" s="442">
        <v>37136</v>
      </c>
      <c r="B5575" s="443">
        <v>0.9123</v>
      </c>
    </row>
    <row r="5576" spans="1:2" x14ac:dyDescent="0.25">
      <c r="A5576" s="442">
        <v>37135</v>
      </c>
      <c r="B5576" s="443">
        <v>0.91110400000000002</v>
      </c>
    </row>
    <row r="5577" spans="1:2" x14ac:dyDescent="0.25">
      <c r="A5577" s="442">
        <v>37134</v>
      </c>
      <c r="B5577" s="443">
        <v>0.91635200000000006</v>
      </c>
    </row>
    <row r="5578" spans="1:2" x14ac:dyDescent="0.25">
      <c r="A5578" s="442">
        <v>37133</v>
      </c>
      <c r="B5578" s="443">
        <v>0.90978300000000001</v>
      </c>
    </row>
    <row r="5579" spans="1:2" x14ac:dyDescent="0.25">
      <c r="A5579" s="442">
        <v>37132</v>
      </c>
      <c r="B5579" s="443">
        <v>0.911161</v>
      </c>
    </row>
    <row r="5580" spans="1:2" x14ac:dyDescent="0.25">
      <c r="A5580" s="442">
        <v>37131</v>
      </c>
      <c r="B5580" s="443">
        <v>0.91161000000000003</v>
      </c>
    </row>
    <row r="5581" spans="1:2" x14ac:dyDescent="0.25">
      <c r="A5581" s="442">
        <v>37130</v>
      </c>
      <c r="B5581" s="443">
        <v>0.91390000000000005</v>
      </c>
    </row>
    <row r="5582" spans="1:2" x14ac:dyDescent="0.25">
      <c r="A5582" s="442">
        <v>37129</v>
      </c>
      <c r="B5582" s="443">
        <v>0.91390000000000005</v>
      </c>
    </row>
    <row r="5583" spans="1:2" x14ac:dyDescent="0.25">
      <c r="A5583" s="442">
        <v>37128</v>
      </c>
      <c r="B5583" s="443">
        <v>0.913134</v>
      </c>
    </row>
    <row r="5584" spans="1:2" x14ac:dyDescent="0.25">
      <c r="A5584" s="442">
        <v>37127</v>
      </c>
      <c r="B5584" s="443">
        <v>0.91454599999999997</v>
      </c>
    </row>
    <row r="5585" spans="1:2" x14ac:dyDescent="0.25">
      <c r="A5585" s="442">
        <v>37126</v>
      </c>
      <c r="B5585" s="443">
        <v>0.91449999999999998</v>
      </c>
    </row>
    <row r="5586" spans="1:2" x14ac:dyDescent="0.25">
      <c r="A5586" s="442">
        <v>37125</v>
      </c>
      <c r="B5586" s="443">
        <v>0.91670200000000002</v>
      </c>
    </row>
    <row r="5587" spans="1:2" x14ac:dyDescent="0.25">
      <c r="A5587" s="442">
        <v>37124</v>
      </c>
      <c r="B5587" s="443">
        <v>0.91379999999999995</v>
      </c>
    </row>
    <row r="5588" spans="1:2" x14ac:dyDescent="0.25">
      <c r="A5588" s="442">
        <v>37123</v>
      </c>
      <c r="B5588" s="443">
        <v>0.91610000000000003</v>
      </c>
    </row>
    <row r="5589" spans="1:2" x14ac:dyDescent="0.25">
      <c r="A5589" s="442">
        <v>37122</v>
      </c>
      <c r="B5589" s="443">
        <v>0.91610000000000003</v>
      </c>
    </row>
    <row r="5590" spans="1:2" x14ac:dyDescent="0.25">
      <c r="A5590" s="442">
        <v>37121</v>
      </c>
      <c r="B5590" s="443">
        <v>0.91773300000000002</v>
      </c>
    </row>
    <row r="5591" spans="1:2" x14ac:dyDescent="0.25">
      <c r="A5591" s="442">
        <v>37120</v>
      </c>
      <c r="B5591" s="443">
        <v>0.91252200000000006</v>
      </c>
    </row>
    <row r="5592" spans="1:2" x14ac:dyDescent="0.25">
      <c r="A5592" s="442">
        <v>37119</v>
      </c>
      <c r="B5592" s="443">
        <v>0.91275099999999998</v>
      </c>
    </row>
    <row r="5593" spans="1:2" x14ac:dyDescent="0.25">
      <c r="A5593" s="442">
        <v>37118</v>
      </c>
      <c r="B5593" s="443">
        <v>0.90290000000000004</v>
      </c>
    </row>
    <row r="5594" spans="1:2" x14ac:dyDescent="0.25">
      <c r="A5594" s="442">
        <v>37117</v>
      </c>
      <c r="B5594" s="443">
        <v>0.8972</v>
      </c>
    </row>
    <row r="5595" spans="1:2" x14ac:dyDescent="0.25">
      <c r="A5595" s="442">
        <v>37116</v>
      </c>
      <c r="B5595" s="443">
        <v>0.89353099999999996</v>
      </c>
    </row>
    <row r="5596" spans="1:2" x14ac:dyDescent="0.25">
      <c r="A5596" s="442">
        <v>37115</v>
      </c>
      <c r="B5596" s="443">
        <v>0.89419999999999999</v>
      </c>
    </row>
    <row r="5597" spans="1:2" x14ac:dyDescent="0.25">
      <c r="A5597" s="442">
        <v>37114</v>
      </c>
      <c r="B5597" s="443">
        <v>0.89356000000000002</v>
      </c>
    </row>
    <row r="5598" spans="1:2" x14ac:dyDescent="0.25">
      <c r="A5598" s="442">
        <v>37113</v>
      </c>
      <c r="B5598" s="443">
        <v>0.89172499999999999</v>
      </c>
    </row>
    <row r="5599" spans="1:2" x14ac:dyDescent="0.25">
      <c r="A5599" s="442">
        <v>37112</v>
      </c>
      <c r="B5599" s="443">
        <v>0.87992800000000004</v>
      </c>
    </row>
    <row r="5600" spans="1:2" x14ac:dyDescent="0.25">
      <c r="A5600" s="442">
        <v>37111</v>
      </c>
      <c r="B5600" s="443">
        <v>0.87744599999999995</v>
      </c>
    </row>
    <row r="5601" spans="1:2" x14ac:dyDescent="0.25">
      <c r="A5601" s="442">
        <v>37110</v>
      </c>
      <c r="B5601" s="443">
        <v>0.88173299999999999</v>
      </c>
    </row>
    <row r="5602" spans="1:2" x14ac:dyDescent="0.25">
      <c r="A5602" s="442">
        <v>37109</v>
      </c>
      <c r="B5602" s="443">
        <v>0.88366400000000001</v>
      </c>
    </row>
    <row r="5603" spans="1:2" x14ac:dyDescent="0.25">
      <c r="A5603" s="442">
        <v>37108</v>
      </c>
      <c r="B5603" s="443">
        <v>0.88349999999999995</v>
      </c>
    </row>
    <row r="5604" spans="1:2" x14ac:dyDescent="0.25">
      <c r="A5604" s="442">
        <v>37107</v>
      </c>
      <c r="B5604" s="443">
        <v>0.88358800000000004</v>
      </c>
    </row>
    <row r="5605" spans="1:2" x14ac:dyDescent="0.25">
      <c r="A5605" s="442">
        <v>37106</v>
      </c>
      <c r="B5605" s="443">
        <v>0.88369299999999995</v>
      </c>
    </row>
    <row r="5606" spans="1:2" x14ac:dyDescent="0.25">
      <c r="A5606" s="442">
        <v>37105</v>
      </c>
      <c r="B5606" s="443">
        <v>0.88082300000000002</v>
      </c>
    </row>
    <row r="5607" spans="1:2" x14ac:dyDescent="0.25">
      <c r="A5607" s="442">
        <v>37104</v>
      </c>
      <c r="B5607" s="443">
        <v>0.87544900000000003</v>
      </c>
    </row>
    <row r="5608" spans="1:2" x14ac:dyDescent="0.25">
      <c r="A5608" s="442">
        <v>37103</v>
      </c>
      <c r="B5608" s="443">
        <v>0.87424299999999999</v>
      </c>
    </row>
    <row r="5609" spans="1:2" x14ac:dyDescent="0.25">
      <c r="A5609" s="442">
        <v>37102</v>
      </c>
      <c r="B5609" s="443">
        <v>0.87680000000000002</v>
      </c>
    </row>
    <row r="5610" spans="1:2" x14ac:dyDescent="0.25">
      <c r="A5610" s="442">
        <v>37101</v>
      </c>
      <c r="B5610" s="443">
        <v>0.87690000000000001</v>
      </c>
    </row>
    <row r="5611" spans="1:2" x14ac:dyDescent="0.25">
      <c r="A5611" s="442">
        <v>37100</v>
      </c>
      <c r="B5611" s="443">
        <v>0.87675499999999995</v>
      </c>
    </row>
    <row r="5612" spans="1:2" x14ac:dyDescent="0.25">
      <c r="A5612" s="442">
        <v>37099</v>
      </c>
      <c r="B5612" s="443">
        <v>0.87735399999999997</v>
      </c>
    </row>
    <row r="5613" spans="1:2" x14ac:dyDescent="0.25">
      <c r="A5613" s="442">
        <v>37098</v>
      </c>
      <c r="B5613" s="443">
        <v>0.879996</v>
      </c>
    </row>
    <row r="5614" spans="1:2" x14ac:dyDescent="0.25">
      <c r="A5614" s="442">
        <v>37097</v>
      </c>
      <c r="B5614" s="443">
        <v>0.87647900000000001</v>
      </c>
    </row>
    <row r="5615" spans="1:2" x14ac:dyDescent="0.25">
      <c r="A5615" s="442">
        <v>37096</v>
      </c>
      <c r="B5615" s="443">
        <v>0.86889099999999997</v>
      </c>
    </row>
    <row r="5616" spans="1:2" x14ac:dyDescent="0.25">
      <c r="A5616" s="442">
        <v>37095</v>
      </c>
      <c r="B5616" s="443">
        <v>0.87150000000000005</v>
      </c>
    </row>
    <row r="5617" spans="1:2" x14ac:dyDescent="0.25">
      <c r="A5617" s="442">
        <v>37094</v>
      </c>
      <c r="B5617" s="443">
        <v>0.87070000000000003</v>
      </c>
    </row>
    <row r="5618" spans="1:2" x14ac:dyDescent="0.25">
      <c r="A5618" s="442">
        <v>37093</v>
      </c>
      <c r="B5618" s="443">
        <v>0.87139999999999995</v>
      </c>
    </row>
    <row r="5619" spans="1:2" x14ac:dyDescent="0.25">
      <c r="A5619" s="442">
        <v>37092</v>
      </c>
      <c r="B5619" s="443">
        <v>0.87105399999999999</v>
      </c>
    </row>
    <row r="5620" spans="1:2" x14ac:dyDescent="0.25">
      <c r="A5620" s="442">
        <v>37091</v>
      </c>
      <c r="B5620" s="443">
        <v>0.87260000000000004</v>
      </c>
    </row>
    <row r="5621" spans="1:2" x14ac:dyDescent="0.25">
      <c r="A5621" s="442">
        <v>37090</v>
      </c>
      <c r="B5621" s="443">
        <v>0.85908499999999999</v>
      </c>
    </row>
    <row r="5622" spans="1:2" x14ac:dyDescent="0.25">
      <c r="A5622" s="442">
        <v>37089</v>
      </c>
      <c r="B5622" s="443">
        <v>0.854742</v>
      </c>
    </row>
    <row r="5623" spans="1:2" x14ac:dyDescent="0.25">
      <c r="A5623" s="442">
        <v>37088</v>
      </c>
      <c r="B5623" s="443">
        <v>0.85419999999999996</v>
      </c>
    </row>
    <row r="5624" spans="1:2" x14ac:dyDescent="0.25">
      <c r="A5624" s="442">
        <v>37087</v>
      </c>
      <c r="B5624" s="443">
        <v>0.85419999999999996</v>
      </c>
    </row>
    <row r="5625" spans="1:2" x14ac:dyDescent="0.25">
      <c r="A5625" s="442">
        <v>37086</v>
      </c>
      <c r="B5625" s="443">
        <v>0.85433700000000001</v>
      </c>
    </row>
    <row r="5626" spans="1:2" x14ac:dyDescent="0.25">
      <c r="A5626" s="442">
        <v>37085</v>
      </c>
      <c r="B5626" s="443">
        <v>0.85357499999999997</v>
      </c>
    </row>
    <row r="5627" spans="1:2" x14ac:dyDescent="0.25">
      <c r="A5627" s="442">
        <v>37084</v>
      </c>
      <c r="B5627" s="443">
        <v>0.85902900000000004</v>
      </c>
    </row>
    <row r="5628" spans="1:2" x14ac:dyDescent="0.25">
      <c r="A5628" s="442">
        <v>37083</v>
      </c>
      <c r="B5628" s="443">
        <v>0.85553900000000005</v>
      </c>
    </row>
    <row r="5629" spans="1:2" x14ac:dyDescent="0.25">
      <c r="A5629" s="442">
        <v>37082</v>
      </c>
      <c r="B5629" s="443">
        <v>0.84809299999999999</v>
      </c>
    </row>
    <row r="5630" spans="1:2" x14ac:dyDescent="0.25">
      <c r="A5630" s="442">
        <v>37081</v>
      </c>
      <c r="B5630" s="443">
        <v>0.84660000000000002</v>
      </c>
    </row>
    <row r="5631" spans="1:2" x14ac:dyDescent="0.25">
      <c r="A5631" s="442">
        <v>37080</v>
      </c>
      <c r="B5631" s="443">
        <v>0.84640000000000004</v>
      </c>
    </row>
    <row r="5632" spans="1:2" x14ac:dyDescent="0.25">
      <c r="A5632" s="442">
        <v>37079</v>
      </c>
      <c r="B5632" s="443">
        <v>0.84685999999999995</v>
      </c>
    </row>
    <row r="5633" spans="1:2" x14ac:dyDescent="0.25">
      <c r="A5633" s="442">
        <v>37078</v>
      </c>
      <c r="B5633" s="443">
        <v>0.83731100000000003</v>
      </c>
    </row>
    <row r="5634" spans="1:2" x14ac:dyDescent="0.25">
      <c r="A5634" s="442">
        <v>37077</v>
      </c>
      <c r="B5634" s="443">
        <v>0.84609999999999996</v>
      </c>
    </row>
    <row r="5635" spans="1:2" x14ac:dyDescent="0.25">
      <c r="A5635" s="442">
        <v>37076</v>
      </c>
      <c r="B5635" s="443">
        <v>0.84980500000000003</v>
      </c>
    </row>
    <row r="5636" spans="1:2" x14ac:dyDescent="0.25">
      <c r="A5636" s="442">
        <v>37075</v>
      </c>
      <c r="B5636" s="443">
        <v>0.84670100000000004</v>
      </c>
    </row>
    <row r="5637" spans="1:2" x14ac:dyDescent="0.25">
      <c r="A5637" s="442">
        <v>37074</v>
      </c>
      <c r="B5637" s="443">
        <v>0.84950000000000003</v>
      </c>
    </row>
    <row r="5638" spans="1:2" x14ac:dyDescent="0.25">
      <c r="A5638" s="442">
        <v>37073</v>
      </c>
      <c r="B5638" s="443">
        <v>0.84950000000000003</v>
      </c>
    </row>
    <row r="5639" spans="1:2" x14ac:dyDescent="0.25">
      <c r="A5639" s="442">
        <v>37072</v>
      </c>
      <c r="B5639" s="443">
        <v>0.84904100000000005</v>
      </c>
    </row>
    <row r="5640" spans="1:2" x14ac:dyDescent="0.25">
      <c r="A5640" s="442">
        <v>37071</v>
      </c>
      <c r="B5640" s="443">
        <v>0.84429799999999999</v>
      </c>
    </row>
    <row r="5641" spans="1:2" x14ac:dyDescent="0.25">
      <c r="A5641" s="442">
        <v>37070</v>
      </c>
      <c r="B5641" s="443">
        <v>0.86009999999999998</v>
      </c>
    </row>
    <row r="5642" spans="1:2" x14ac:dyDescent="0.25">
      <c r="A5642" s="442">
        <v>37069</v>
      </c>
      <c r="B5642" s="443">
        <v>0.86327900000000002</v>
      </c>
    </row>
    <row r="5643" spans="1:2" x14ac:dyDescent="0.25">
      <c r="A5643" s="442">
        <v>37068</v>
      </c>
      <c r="B5643" s="443">
        <v>0.85909999999999997</v>
      </c>
    </row>
    <row r="5644" spans="1:2" x14ac:dyDescent="0.25">
      <c r="A5644" s="442">
        <v>37067</v>
      </c>
      <c r="B5644" s="443">
        <v>0.85655700000000001</v>
      </c>
    </row>
    <row r="5645" spans="1:2" x14ac:dyDescent="0.25">
      <c r="A5645" s="442">
        <v>37066</v>
      </c>
      <c r="B5645" s="443">
        <v>0.85719999999999996</v>
      </c>
    </row>
    <row r="5646" spans="1:2" x14ac:dyDescent="0.25">
      <c r="A5646" s="442">
        <v>37065</v>
      </c>
      <c r="B5646" s="443">
        <v>0.85660000000000003</v>
      </c>
    </row>
    <row r="5647" spans="1:2" x14ac:dyDescent="0.25">
      <c r="A5647" s="442">
        <v>37064</v>
      </c>
      <c r="B5647" s="443">
        <v>0.85529999999999995</v>
      </c>
    </row>
    <row r="5648" spans="1:2" x14ac:dyDescent="0.25">
      <c r="A5648" s="442">
        <v>37063</v>
      </c>
      <c r="B5648" s="443">
        <v>0.85445800000000005</v>
      </c>
    </row>
    <row r="5649" spans="1:2" x14ac:dyDescent="0.25">
      <c r="A5649" s="442">
        <v>37062</v>
      </c>
      <c r="B5649" s="443">
        <v>0.85402500000000003</v>
      </c>
    </row>
    <row r="5650" spans="1:2" x14ac:dyDescent="0.25">
      <c r="A5650" s="442">
        <v>37061</v>
      </c>
      <c r="B5650" s="443">
        <v>0.86119500000000004</v>
      </c>
    </row>
    <row r="5651" spans="1:2" x14ac:dyDescent="0.25">
      <c r="A5651" s="442">
        <v>37060</v>
      </c>
      <c r="B5651" s="443">
        <v>0.86309999999999998</v>
      </c>
    </row>
    <row r="5652" spans="1:2" x14ac:dyDescent="0.25">
      <c r="A5652" s="442">
        <v>37059</v>
      </c>
      <c r="B5652" s="443">
        <v>0.86309999999999998</v>
      </c>
    </row>
    <row r="5653" spans="1:2" x14ac:dyDescent="0.25">
      <c r="A5653" s="442">
        <v>37058</v>
      </c>
      <c r="B5653" s="443">
        <v>0.86160000000000003</v>
      </c>
    </row>
    <row r="5654" spans="1:2" x14ac:dyDescent="0.25">
      <c r="A5654" s="442">
        <v>37057</v>
      </c>
      <c r="B5654" s="443">
        <v>0.86109999999999998</v>
      </c>
    </row>
    <row r="5655" spans="1:2" x14ac:dyDescent="0.25">
      <c r="A5655" s="442">
        <v>37056</v>
      </c>
      <c r="B5655" s="443">
        <v>0.85421400000000003</v>
      </c>
    </row>
    <row r="5656" spans="1:2" x14ac:dyDescent="0.25">
      <c r="A5656" s="442">
        <v>37055</v>
      </c>
      <c r="B5656" s="443">
        <v>0.85214199999999996</v>
      </c>
    </row>
    <row r="5657" spans="1:2" x14ac:dyDescent="0.25">
      <c r="A5657" s="442">
        <v>37054</v>
      </c>
      <c r="B5657" s="443">
        <v>0.84331699999999998</v>
      </c>
    </row>
    <row r="5658" spans="1:2" x14ac:dyDescent="0.25">
      <c r="A5658" s="442">
        <v>37053</v>
      </c>
      <c r="B5658" s="443">
        <v>0.84974799999999995</v>
      </c>
    </row>
    <row r="5659" spans="1:2" x14ac:dyDescent="0.25">
      <c r="A5659" s="442">
        <v>37052</v>
      </c>
      <c r="B5659" s="443">
        <v>0.85019999999999996</v>
      </c>
    </row>
    <row r="5660" spans="1:2" x14ac:dyDescent="0.25">
      <c r="A5660" s="442">
        <v>37051</v>
      </c>
      <c r="B5660" s="443">
        <v>0.85027299999999995</v>
      </c>
    </row>
    <row r="5661" spans="1:2" x14ac:dyDescent="0.25">
      <c r="A5661" s="442">
        <v>37050</v>
      </c>
      <c r="B5661" s="443">
        <v>0.84989999999999999</v>
      </c>
    </row>
    <row r="5662" spans="1:2" x14ac:dyDescent="0.25">
      <c r="A5662" s="442">
        <v>37049</v>
      </c>
      <c r="B5662" s="443">
        <v>0.84876200000000002</v>
      </c>
    </row>
    <row r="5663" spans="1:2" x14ac:dyDescent="0.25">
      <c r="A5663" s="442">
        <v>37048</v>
      </c>
      <c r="B5663" s="443">
        <v>0.853881</v>
      </c>
    </row>
    <row r="5664" spans="1:2" x14ac:dyDescent="0.25">
      <c r="A5664" s="442">
        <v>37047</v>
      </c>
      <c r="B5664" s="443">
        <v>0.845777</v>
      </c>
    </row>
    <row r="5665" spans="1:2" x14ac:dyDescent="0.25">
      <c r="A5665" s="442">
        <v>37046</v>
      </c>
      <c r="B5665" s="443">
        <v>0.84789999999999999</v>
      </c>
    </row>
    <row r="5666" spans="1:2" x14ac:dyDescent="0.25">
      <c r="A5666" s="442">
        <v>37045</v>
      </c>
      <c r="B5666" s="443">
        <v>0.84789999999999999</v>
      </c>
    </row>
    <row r="5667" spans="1:2" x14ac:dyDescent="0.25">
      <c r="A5667" s="442">
        <v>37044</v>
      </c>
      <c r="B5667" s="443">
        <v>0.84790200000000004</v>
      </c>
    </row>
    <row r="5668" spans="1:2" x14ac:dyDescent="0.25">
      <c r="A5668" s="442">
        <v>37043</v>
      </c>
      <c r="B5668" s="443">
        <v>0.84556200000000004</v>
      </c>
    </row>
    <row r="5669" spans="1:2" x14ac:dyDescent="0.25">
      <c r="A5669" s="442">
        <v>37042</v>
      </c>
      <c r="B5669" s="443">
        <v>0.85699999999999998</v>
      </c>
    </row>
    <row r="5670" spans="1:2" x14ac:dyDescent="0.25">
      <c r="A5670" s="442">
        <v>37041</v>
      </c>
      <c r="B5670" s="443">
        <v>0.853742</v>
      </c>
    </row>
    <row r="5671" spans="1:2" x14ac:dyDescent="0.25">
      <c r="A5671" s="442">
        <v>37040</v>
      </c>
      <c r="B5671" s="443">
        <v>0.85959600000000003</v>
      </c>
    </row>
    <row r="5672" spans="1:2" x14ac:dyDescent="0.25">
      <c r="A5672" s="442">
        <v>37039</v>
      </c>
      <c r="B5672" s="443">
        <v>0.85950000000000004</v>
      </c>
    </row>
    <row r="5673" spans="1:2" x14ac:dyDescent="0.25">
      <c r="A5673" s="442">
        <v>37038</v>
      </c>
      <c r="B5673" s="443">
        <v>0.85950000000000004</v>
      </c>
    </row>
    <row r="5674" spans="1:2" x14ac:dyDescent="0.25">
      <c r="A5674" s="442">
        <v>37037</v>
      </c>
      <c r="B5674" s="443">
        <v>0.86019999999999996</v>
      </c>
    </row>
    <row r="5675" spans="1:2" x14ac:dyDescent="0.25">
      <c r="A5675" s="442">
        <v>37036</v>
      </c>
      <c r="B5675" s="443">
        <v>0.85693699999999995</v>
      </c>
    </row>
    <row r="5676" spans="1:2" x14ac:dyDescent="0.25">
      <c r="A5676" s="442">
        <v>37035</v>
      </c>
      <c r="B5676" s="443">
        <v>0.85640000000000005</v>
      </c>
    </row>
    <row r="5677" spans="1:2" x14ac:dyDescent="0.25">
      <c r="A5677" s="442">
        <v>37034</v>
      </c>
      <c r="B5677" s="443">
        <v>0.86482099999999995</v>
      </c>
    </row>
    <row r="5678" spans="1:2" x14ac:dyDescent="0.25">
      <c r="A5678" s="442">
        <v>37033</v>
      </c>
      <c r="B5678" s="443">
        <v>0.87704199999999999</v>
      </c>
    </row>
    <row r="5679" spans="1:2" x14ac:dyDescent="0.25">
      <c r="A5679" s="442">
        <v>37032</v>
      </c>
      <c r="B5679" s="443">
        <v>0.88100000000000001</v>
      </c>
    </row>
    <row r="5680" spans="1:2" x14ac:dyDescent="0.25">
      <c r="A5680" s="442">
        <v>37031</v>
      </c>
      <c r="B5680" s="443">
        <v>0.88100000000000001</v>
      </c>
    </row>
    <row r="5681" spans="1:2" x14ac:dyDescent="0.25">
      <c r="A5681" s="442">
        <v>37030</v>
      </c>
      <c r="B5681" s="443">
        <v>0.87980000000000003</v>
      </c>
    </row>
    <row r="5682" spans="1:2" x14ac:dyDescent="0.25">
      <c r="A5682" s="442">
        <v>37029</v>
      </c>
      <c r="B5682" s="443">
        <v>0.88242299999999996</v>
      </c>
    </row>
    <row r="5683" spans="1:2" x14ac:dyDescent="0.25">
      <c r="A5683" s="442">
        <v>37028</v>
      </c>
      <c r="B5683" s="443">
        <v>0.88281299999999996</v>
      </c>
    </row>
    <row r="5684" spans="1:2" x14ac:dyDescent="0.25">
      <c r="A5684" s="442">
        <v>37027</v>
      </c>
      <c r="B5684" s="443">
        <v>0.87793500000000002</v>
      </c>
    </row>
    <row r="5685" spans="1:2" x14ac:dyDescent="0.25">
      <c r="A5685" s="442">
        <v>37026</v>
      </c>
      <c r="B5685" s="443">
        <v>0.87429999999999997</v>
      </c>
    </row>
    <row r="5686" spans="1:2" x14ac:dyDescent="0.25">
      <c r="A5686" s="442">
        <v>37025</v>
      </c>
      <c r="B5686" s="443">
        <v>0.87609999999999999</v>
      </c>
    </row>
    <row r="5687" spans="1:2" x14ac:dyDescent="0.25">
      <c r="A5687" s="442">
        <v>37024</v>
      </c>
      <c r="B5687" s="443">
        <v>0.875</v>
      </c>
    </row>
    <row r="5688" spans="1:2" x14ac:dyDescent="0.25">
      <c r="A5688" s="442">
        <v>37023</v>
      </c>
      <c r="B5688" s="443">
        <v>0.87660000000000005</v>
      </c>
    </row>
    <row r="5689" spans="1:2" x14ac:dyDescent="0.25">
      <c r="A5689" s="442">
        <v>37022</v>
      </c>
      <c r="B5689" s="443">
        <v>0.88119999999999998</v>
      </c>
    </row>
    <row r="5690" spans="1:2" x14ac:dyDescent="0.25">
      <c r="A5690" s="442">
        <v>37021</v>
      </c>
      <c r="B5690" s="443">
        <v>0.88480000000000003</v>
      </c>
    </row>
    <row r="5691" spans="1:2" x14ac:dyDescent="0.25">
      <c r="A5691" s="442">
        <v>37020</v>
      </c>
      <c r="B5691" s="443">
        <v>0.88348099999999996</v>
      </c>
    </row>
    <row r="5692" spans="1:2" x14ac:dyDescent="0.25">
      <c r="A5692" s="442">
        <v>37019</v>
      </c>
      <c r="B5692" s="443">
        <v>0.88959999999999995</v>
      </c>
    </row>
    <row r="5693" spans="1:2" x14ac:dyDescent="0.25">
      <c r="A5693" s="442">
        <v>37018</v>
      </c>
      <c r="B5693" s="443">
        <v>0.89364299999999997</v>
      </c>
    </row>
    <row r="5694" spans="1:2" x14ac:dyDescent="0.25">
      <c r="A5694" s="442">
        <v>37017</v>
      </c>
      <c r="B5694" s="443">
        <v>0.89249999999999996</v>
      </c>
    </row>
    <row r="5695" spans="1:2" x14ac:dyDescent="0.25">
      <c r="A5695" s="442">
        <v>37016</v>
      </c>
      <c r="B5695" s="443">
        <v>0.89346999999999999</v>
      </c>
    </row>
    <row r="5696" spans="1:2" x14ac:dyDescent="0.25">
      <c r="A5696" s="442">
        <v>37015</v>
      </c>
      <c r="B5696" s="443">
        <v>0.88987400000000005</v>
      </c>
    </row>
    <row r="5697" spans="1:2" x14ac:dyDescent="0.25">
      <c r="A5697" s="442">
        <v>37014</v>
      </c>
      <c r="B5697" s="443">
        <v>0.892953</v>
      </c>
    </row>
    <row r="5698" spans="1:2" x14ac:dyDescent="0.25">
      <c r="A5698" s="442">
        <v>37013</v>
      </c>
      <c r="B5698" s="443">
        <v>0.89215299999999997</v>
      </c>
    </row>
    <row r="5699" spans="1:2" x14ac:dyDescent="0.25">
      <c r="A5699" s="442">
        <v>37012</v>
      </c>
      <c r="B5699" s="443">
        <v>0.88702700000000001</v>
      </c>
    </row>
    <row r="5700" spans="1:2" x14ac:dyDescent="0.25">
      <c r="A5700" s="442">
        <v>37011</v>
      </c>
      <c r="B5700" s="443">
        <v>0.88959999999999995</v>
      </c>
    </row>
    <row r="5701" spans="1:2" x14ac:dyDescent="0.25">
      <c r="A5701" s="442">
        <v>37010</v>
      </c>
      <c r="B5701" s="443">
        <v>0.88959999999999995</v>
      </c>
    </row>
    <row r="5702" spans="1:2" x14ac:dyDescent="0.25">
      <c r="A5702" s="442">
        <v>37009</v>
      </c>
      <c r="B5702" s="443">
        <v>0.89035299999999995</v>
      </c>
    </row>
    <row r="5703" spans="1:2" x14ac:dyDescent="0.25">
      <c r="A5703" s="442">
        <v>37008</v>
      </c>
      <c r="B5703" s="443">
        <v>0.90339999999999998</v>
      </c>
    </row>
    <row r="5704" spans="1:2" x14ac:dyDescent="0.25">
      <c r="A5704" s="442">
        <v>37007</v>
      </c>
      <c r="B5704" s="443">
        <v>0.895841</v>
      </c>
    </row>
    <row r="5705" spans="1:2" x14ac:dyDescent="0.25">
      <c r="A5705" s="442">
        <v>37006</v>
      </c>
      <c r="B5705" s="443">
        <v>0.89372099999999999</v>
      </c>
    </row>
    <row r="5706" spans="1:2" x14ac:dyDescent="0.25">
      <c r="A5706" s="442">
        <v>37005</v>
      </c>
      <c r="B5706" s="443">
        <v>0.89783900000000005</v>
      </c>
    </row>
    <row r="5707" spans="1:2" x14ac:dyDescent="0.25">
      <c r="A5707" s="442">
        <v>37004</v>
      </c>
      <c r="B5707" s="443">
        <v>0.90139999999999998</v>
      </c>
    </row>
    <row r="5708" spans="1:2" x14ac:dyDescent="0.25">
      <c r="A5708" s="442">
        <v>37003</v>
      </c>
      <c r="B5708" s="443">
        <v>0.90139999999999998</v>
      </c>
    </row>
    <row r="5709" spans="1:2" x14ac:dyDescent="0.25">
      <c r="A5709" s="442">
        <v>37002</v>
      </c>
      <c r="B5709" s="443">
        <v>0.90280000000000005</v>
      </c>
    </row>
    <row r="5710" spans="1:2" x14ac:dyDescent="0.25">
      <c r="A5710" s="442">
        <v>37001</v>
      </c>
      <c r="B5710" s="443">
        <v>0.89620900000000003</v>
      </c>
    </row>
    <row r="5711" spans="1:2" x14ac:dyDescent="0.25">
      <c r="A5711" s="442">
        <v>37000</v>
      </c>
      <c r="B5711" s="443">
        <v>0.88486799999999999</v>
      </c>
    </row>
    <row r="5712" spans="1:2" x14ac:dyDescent="0.25">
      <c r="A5712" s="442">
        <v>36999</v>
      </c>
      <c r="B5712" s="443">
        <v>0.88200000000000001</v>
      </c>
    </row>
    <row r="5713" spans="1:2" x14ac:dyDescent="0.25">
      <c r="A5713" s="442">
        <v>36998</v>
      </c>
      <c r="B5713" s="443">
        <v>0.88658599999999999</v>
      </c>
    </row>
    <row r="5714" spans="1:2" x14ac:dyDescent="0.25">
      <c r="A5714" s="442">
        <v>36997</v>
      </c>
      <c r="B5714" s="443">
        <v>0.8881</v>
      </c>
    </row>
    <row r="5715" spans="1:2" x14ac:dyDescent="0.25">
      <c r="A5715" s="442">
        <v>36996</v>
      </c>
      <c r="B5715" s="443">
        <v>0.8881</v>
      </c>
    </row>
    <row r="5716" spans="1:2" x14ac:dyDescent="0.25">
      <c r="A5716" s="442">
        <v>36995</v>
      </c>
      <c r="B5716" s="443">
        <v>0.88813500000000001</v>
      </c>
    </row>
    <row r="5717" spans="1:2" x14ac:dyDescent="0.25">
      <c r="A5717" s="442">
        <v>36994</v>
      </c>
      <c r="B5717" s="443">
        <v>0.89172600000000002</v>
      </c>
    </row>
    <row r="5718" spans="1:2" x14ac:dyDescent="0.25">
      <c r="A5718" s="442">
        <v>36993</v>
      </c>
      <c r="B5718" s="443">
        <v>0.88700000000000001</v>
      </c>
    </row>
    <row r="5719" spans="1:2" x14ac:dyDescent="0.25">
      <c r="A5719" s="442">
        <v>36992</v>
      </c>
      <c r="B5719" s="443">
        <v>0.88761999999999996</v>
      </c>
    </row>
    <row r="5720" spans="1:2" x14ac:dyDescent="0.25">
      <c r="A5720" s="442">
        <v>36991</v>
      </c>
      <c r="B5720" s="443">
        <v>0.89642699999999997</v>
      </c>
    </row>
    <row r="5721" spans="1:2" x14ac:dyDescent="0.25">
      <c r="A5721" s="442">
        <v>36990</v>
      </c>
      <c r="B5721" s="443">
        <v>0.90280000000000005</v>
      </c>
    </row>
    <row r="5722" spans="1:2" x14ac:dyDescent="0.25">
      <c r="A5722" s="442">
        <v>36989</v>
      </c>
      <c r="B5722" s="443">
        <v>0.90280000000000005</v>
      </c>
    </row>
    <row r="5723" spans="1:2" x14ac:dyDescent="0.25">
      <c r="A5723" s="442">
        <v>36988</v>
      </c>
      <c r="B5723" s="443">
        <v>0.90310800000000002</v>
      </c>
    </row>
    <row r="5724" spans="1:2" x14ac:dyDescent="0.25">
      <c r="A5724" s="442">
        <v>36987</v>
      </c>
      <c r="B5724" s="443">
        <v>0.89389300000000005</v>
      </c>
    </row>
    <row r="5725" spans="1:2" x14ac:dyDescent="0.25">
      <c r="A5725" s="442">
        <v>36986</v>
      </c>
      <c r="B5725" s="443">
        <v>0.90123600000000004</v>
      </c>
    </row>
    <row r="5726" spans="1:2" x14ac:dyDescent="0.25">
      <c r="A5726" s="442">
        <v>36985</v>
      </c>
      <c r="B5726" s="443">
        <v>0.89607999999999999</v>
      </c>
    </row>
    <row r="5727" spans="1:2" x14ac:dyDescent="0.25">
      <c r="A5727" s="442">
        <v>36984</v>
      </c>
      <c r="B5727" s="443">
        <v>0.87939999999999996</v>
      </c>
    </row>
    <row r="5728" spans="1:2" x14ac:dyDescent="0.25">
      <c r="A5728" s="442">
        <v>36983</v>
      </c>
      <c r="B5728" s="443">
        <v>0.87419999999999998</v>
      </c>
    </row>
    <row r="5729" spans="1:2" x14ac:dyDescent="0.25">
      <c r="A5729" s="442">
        <v>36982</v>
      </c>
      <c r="B5729" s="443">
        <v>0.87419999999999998</v>
      </c>
    </row>
    <row r="5730" spans="1:2" x14ac:dyDescent="0.25">
      <c r="A5730" s="442">
        <v>36981</v>
      </c>
      <c r="B5730" s="443">
        <v>0.87870000000000004</v>
      </c>
    </row>
    <row r="5731" spans="1:2" x14ac:dyDescent="0.25">
      <c r="A5731" s="442">
        <v>36980</v>
      </c>
      <c r="B5731" s="443">
        <v>0.88249999999999995</v>
      </c>
    </row>
    <row r="5732" spans="1:2" x14ac:dyDescent="0.25">
      <c r="A5732" s="442">
        <v>36979</v>
      </c>
      <c r="B5732" s="443">
        <v>0.88602400000000003</v>
      </c>
    </row>
    <row r="5733" spans="1:2" x14ac:dyDescent="0.25">
      <c r="A5733" s="442">
        <v>36978</v>
      </c>
      <c r="B5733" s="443">
        <v>0.89300000000000002</v>
      </c>
    </row>
    <row r="5734" spans="1:2" x14ac:dyDescent="0.25">
      <c r="A5734" s="442">
        <v>36977</v>
      </c>
      <c r="B5734" s="443">
        <v>0.89559999999999995</v>
      </c>
    </row>
    <row r="5735" spans="1:2" x14ac:dyDescent="0.25">
      <c r="A5735" s="442">
        <v>36976</v>
      </c>
      <c r="B5735" s="443">
        <v>0.891818</v>
      </c>
    </row>
    <row r="5736" spans="1:2" x14ac:dyDescent="0.25">
      <c r="A5736" s="442">
        <v>36975</v>
      </c>
      <c r="B5736" s="443">
        <v>0.88980000000000004</v>
      </c>
    </row>
    <row r="5737" spans="1:2" x14ac:dyDescent="0.25">
      <c r="A5737" s="442">
        <v>36974</v>
      </c>
      <c r="B5737" s="443">
        <v>0.88966100000000004</v>
      </c>
    </row>
    <row r="5738" spans="1:2" x14ac:dyDescent="0.25">
      <c r="A5738" s="442">
        <v>36973</v>
      </c>
      <c r="B5738" s="443">
        <v>0.887181</v>
      </c>
    </row>
    <row r="5739" spans="1:2" x14ac:dyDescent="0.25">
      <c r="A5739" s="442">
        <v>36972</v>
      </c>
      <c r="B5739" s="443">
        <v>0.895652</v>
      </c>
    </row>
    <row r="5740" spans="1:2" x14ac:dyDescent="0.25">
      <c r="A5740" s="442">
        <v>36971</v>
      </c>
      <c r="B5740" s="443">
        <v>0.90820000000000001</v>
      </c>
    </row>
    <row r="5741" spans="1:2" x14ac:dyDescent="0.25">
      <c r="A5741" s="442">
        <v>36970</v>
      </c>
      <c r="B5741" s="443">
        <v>0.89832800000000002</v>
      </c>
    </row>
    <row r="5742" spans="1:2" x14ac:dyDescent="0.25">
      <c r="A5742" s="442">
        <v>36969</v>
      </c>
      <c r="B5742" s="443">
        <v>0.89690000000000003</v>
      </c>
    </row>
    <row r="5743" spans="1:2" x14ac:dyDescent="0.25">
      <c r="A5743" s="442">
        <v>36968</v>
      </c>
      <c r="B5743" s="443">
        <v>0.89690000000000003</v>
      </c>
    </row>
    <row r="5744" spans="1:2" x14ac:dyDescent="0.25">
      <c r="A5744" s="442">
        <v>36967</v>
      </c>
      <c r="B5744" s="443">
        <v>0.89575499999999997</v>
      </c>
    </row>
    <row r="5745" spans="1:2" x14ac:dyDescent="0.25">
      <c r="A5745" s="442">
        <v>36966</v>
      </c>
      <c r="B5745" s="443">
        <v>0.89930399999999999</v>
      </c>
    </row>
    <row r="5746" spans="1:2" x14ac:dyDescent="0.25">
      <c r="A5746" s="442">
        <v>36965</v>
      </c>
      <c r="B5746" s="443">
        <v>0.91081199999999995</v>
      </c>
    </row>
    <row r="5747" spans="1:2" x14ac:dyDescent="0.25">
      <c r="A5747" s="442">
        <v>36964</v>
      </c>
      <c r="B5747" s="443">
        <v>0.91460799999999998</v>
      </c>
    </row>
    <row r="5748" spans="1:2" x14ac:dyDescent="0.25">
      <c r="A5748" s="442">
        <v>36963</v>
      </c>
      <c r="B5748" s="443">
        <v>0.929732</v>
      </c>
    </row>
    <row r="5749" spans="1:2" x14ac:dyDescent="0.25">
      <c r="A5749" s="442">
        <v>36962</v>
      </c>
      <c r="B5749" s="443">
        <v>0.93184599999999995</v>
      </c>
    </row>
    <row r="5750" spans="1:2" x14ac:dyDescent="0.25">
      <c r="A5750" s="442">
        <v>36961</v>
      </c>
      <c r="B5750" s="443">
        <v>0.93400000000000005</v>
      </c>
    </row>
    <row r="5751" spans="1:2" x14ac:dyDescent="0.25">
      <c r="A5751" s="442">
        <v>36960</v>
      </c>
      <c r="B5751" s="443">
        <v>0.93227599999999999</v>
      </c>
    </row>
    <row r="5752" spans="1:2" x14ac:dyDescent="0.25">
      <c r="A5752" s="442">
        <v>36959</v>
      </c>
      <c r="B5752" s="443">
        <v>0.93146600000000002</v>
      </c>
    </row>
    <row r="5753" spans="1:2" x14ac:dyDescent="0.25">
      <c r="A5753" s="442">
        <v>36958</v>
      </c>
      <c r="B5753" s="443">
        <v>0.92941300000000004</v>
      </c>
    </row>
    <row r="5754" spans="1:2" x14ac:dyDescent="0.25">
      <c r="A5754" s="442">
        <v>36957</v>
      </c>
      <c r="B5754" s="443">
        <v>0.93430000000000002</v>
      </c>
    </row>
    <row r="5755" spans="1:2" x14ac:dyDescent="0.25">
      <c r="A5755" s="442">
        <v>36956</v>
      </c>
      <c r="B5755" s="443">
        <v>0.92926900000000001</v>
      </c>
    </row>
    <row r="5756" spans="1:2" x14ac:dyDescent="0.25">
      <c r="A5756" s="442">
        <v>36955</v>
      </c>
      <c r="B5756" s="443">
        <v>0.93530000000000002</v>
      </c>
    </row>
    <row r="5757" spans="1:2" x14ac:dyDescent="0.25">
      <c r="A5757" s="442">
        <v>36954</v>
      </c>
      <c r="B5757" s="443">
        <v>0.93530000000000002</v>
      </c>
    </row>
    <row r="5758" spans="1:2" x14ac:dyDescent="0.25">
      <c r="A5758" s="442">
        <v>36953</v>
      </c>
      <c r="B5758" s="443">
        <v>0.93485799999999997</v>
      </c>
    </row>
    <row r="5759" spans="1:2" x14ac:dyDescent="0.25">
      <c r="A5759" s="442">
        <v>36952</v>
      </c>
      <c r="B5759" s="443">
        <v>0.92915800000000004</v>
      </c>
    </row>
    <row r="5760" spans="1:2" x14ac:dyDescent="0.25">
      <c r="A5760" s="442">
        <v>36951</v>
      </c>
      <c r="B5760" s="443">
        <v>0.923207</v>
      </c>
    </row>
    <row r="5761" spans="1:2" x14ac:dyDescent="0.25">
      <c r="A5761" s="442">
        <v>36950</v>
      </c>
      <c r="B5761" s="443">
        <v>0.91749999999999998</v>
      </c>
    </row>
    <row r="5762" spans="1:2" x14ac:dyDescent="0.25">
      <c r="A5762" s="442">
        <v>36949</v>
      </c>
      <c r="B5762" s="443">
        <v>0.91151000000000004</v>
      </c>
    </row>
    <row r="5763" spans="1:2" x14ac:dyDescent="0.25">
      <c r="A5763" s="442">
        <v>36948</v>
      </c>
      <c r="B5763" s="443">
        <v>0.91900000000000004</v>
      </c>
    </row>
    <row r="5764" spans="1:2" x14ac:dyDescent="0.25">
      <c r="A5764" s="442">
        <v>36947</v>
      </c>
      <c r="B5764" s="443">
        <v>0.91900000000000004</v>
      </c>
    </row>
    <row r="5765" spans="1:2" x14ac:dyDescent="0.25">
      <c r="A5765" s="442">
        <v>36946</v>
      </c>
      <c r="B5765" s="443">
        <v>0.91900000000000004</v>
      </c>
    </row>
    <row r="5766" spans="1:2" x14ac:dyDescent="0.25">
      <c r="A5766" s="442">
        <v>36945</v>
      </c>
      <c r="B5766" s="443">
        <v>0.90542400000000001</v>
      </c>
    </row>
    <row r="5767" spans="1:2" x14ac:dyDescent="0.25">
      <c r="A5767" s="442">
        <v>36944</v>
      </c>
      <c r="B5767" s="443">
        <v>0.90893900000000005</v>
      </c>
    </row>
    <row r="5768" spans="1:2" x14ac:dyDescent="0.25">
      <c r="A5768" s="442">
        <v>36943</v>
      </c>
      <c r="B5768" s="443">
        <v>0.91148200000000001</v>
      </c>
    </row>
    <row r="5769" spans="1:2" x14ac:dyDescent="0.25">
      <c r="A5769" s="442">
        <v>36942</v>
      </c>
      <c r="B5769" s="443">
        <v>0.92150600000000005</v>
      </c>
    </row>
    <row r="5770" spans="1:2" x14ac:dyDescent="0.25">
      <c r="A5770" s="442">
        <v>36941</v>
      </c>
      <c r="B5770" s="443">
        <v>0.91420000000000001</v>
      </c>
    </row>
    <row r="5771" spans="1:2" x14ac:dyDescent="0.25">
      <c r="A5771" s="442">
        <v>36940</v>
      </c>
      <c r="B5771" s="443">
        <v>0.91420000000000001</v>
      </c>
    </row>
    <row r="5772" spans="1:2" x14ac:dyDescent="0.25">
      <c r="A5772" s="442">
        <v>36939</v>
      </c>
      <c r="B5772" s="443">
        <v>0.91469900000000004</v>
      </c>
    </row>
    <row r="5773" spans="1:2" x14ac:dyDescent="0.25">
      <c r="A5773" s="442">
        <v>36938</v>
      </c>
      <c r="B5773" s="443">
        <v>0.90433200000000002</v>
      </c>
    </row>
    <row r="5774" spans="1:2" x14ac:dyDescent="0.25">
      <c r="A5774" s="442">
        <v>36937</v>
      </c>
      <c r="B5774" s="443">
        <v>0.91739999999999999</v>
      </c>
    </row>
    <row r="5775" spans="1:2" x14ac:dyDescent="0.25">
      <c r="A5775" s="442">
        <v>36936</v>
      </c>
      <c r="B5775" s="443">
        <v>0.92089900000000002</v>
      </c>
    </row>
    <row r="5776" spans="1:2" x14ac:dyDescent="0.25">
      <c r="A5776" s="442">
        <v>36935</v>
      </c>
      <c r="B5776" s="443">
        <v>0.93140000000000001</v>
      </c>
    </row>
    <row r="5777" spans="1:2" x14ac:dyDescent="0.25">
      <c r="A5777" s="442">
        <v>36934</v>
      </c>
      <c r="B5777" s="443">
        <v>0.92490000000000006</v>
      </c>
    </row>
    <row r="5778" spans="1:2" x14ac:dyDescent="0.25">
      <c r="A5778" s="442">
        <v>36933</v>
      </c>
      <c r="B5778" s="443">
        <v>0.9254</v>
      </c>
    </row>
    <row r="5779" spans="1:2" x14ac:dyDescent="0.25">
      <c r="A5779" s="442">
        <v>36932</v>
      </c>
      <c r="B5779" s="443">
        <v>0.9254</v>
      </c>
    </row>
    <row r="5780" spans="1:2" x14ac:dyDescent="0.25">
      <c r="A5780" s="442">
        <v>36931</v>
      </c>
      <c r="B5780" s="443">
        <v>0.91863300000000003</v>
      </c>
    </row>
    <row r="5781" spans="1:2" x14ac:dyDescent="0.25">
      <c r="A5781" s="442">
        <v>36930</v>
      </c>
      <c r="B5781" s="443">
        <v>0.92893199999999998</v>
      </c>
    </row>
    <row r="5782" spans="1:2" x14ac:dyDescent="0.25">
      <c r="A5782" s="442">
        <v>36929</v>
      </c>
      <c r="B5782" s="443">
        <v>0.92920000000000003</v>
      </c>
    </row>
    <row r="5783" spans="1:2" x14ac:dyDescent="0.25">
      <c r="A5783" s="442">
        <v>36928</v>
      </c>
      <c r="B5783" s="443">
        <v>0.93842499999999995</v>
      </c>
    </row>
    <row r="5784" spans="1:2" x14ac:dyDescent="0.25">
      <c r="A5784" s="442">
        <v>36927</v>
      </c>
      <c r="B5784" s="443">
        <v>0.93589999999999995</v>
      </c>
    </row>
    <row r="5785" spans="1:2" x14ac:dyDescent="0.25">
      <c r="A5785" s="442">
        <v>36926</v>
      </c>
      <c r="B5785" s="443">
        <v>0.93589999999999995</v>
      </c>
    </row>
    <row r="5786" spans="1:2" x14ac:dyDescent="0.25">
      <c r="A5786" s="442">
        <v>36925</v>
      </c>
      <c r="B5786" s="443">
        <v>0.93548299999999995</v>
      </c>
    </row>
    <row r="5787" spans="1:2" x14ac:dyDescent="0.25">
      <c r="A5787" s="442">
        <v>36924</v>
      </c>
      <c r="B5787" s="443">
        <v>0.94027000000000005</v>
      </c>
    </row>
    <row r="5788" spans="1:2" x14ac:dyDescent="0.25">
      <c r="A5788" s="442">
        <v>36923</v>
      </c>
      <c r="B5788" s="443">
        <v>0.93640000000000001</v>
      </c>
    </row>
    <row r="5789" spans="1:2" x14ac:dyDescent="0.25">
      <c r="A5789" s="442">
        <v>36922</v>
      </c>
      <c r="B5789" s="443">
        <v>0.92620000000000002</v>
      </c>
    </row>
    <row r="5790" spans="1:2" x14ac:dyDescent="0.25">
      <c r="A5790" s="442">
        <v>36921</v>
      </c>
      <c r="B5790" s="443">
        <v>0.91679299999999997</v>
      </c>
    </row>
    <row r="5791" spans="1:2" x14ac:dyDescent="0.25">
      <c r="A5791" s="442">
        <v>36920</v>
      </c>
      <c r="B5791" s="443">
        <v>0.9234</v>
      </c>
    </row>
    <row r="5792" spans="1:2" x14ac:dyDescent="0.25">
      <c r="A5792" s="442">
        <v>36919</v>
      </c>
      <c r="B5792" s="443">
        <v>0.9234</v>
      </c>
    </row>
    <row r="5793" spans="1:2" x14ac:dyDescent="0.25">
      <c r="A5793" s="442">
        <v>36918</v>
      </c>
      <c r="B5793" s="443">
        <v>0.92420000000000002</v>
      </c>
    </row>
    <row r="5794" spans="1:2" x14ac:dyDescent="0.25">
      <c r="A5794" s="442">
        <v>36917</v>
      </c>
      <c r="B5794" s="443">
        <v>0.92405400000000004</v>
      </c>
    </row>
    <row r="5795" spans="1:2" x14ac:dyDescent="0.25">
      <c r="A5795" s="442">
        <v>36916</v>
      </c>
      <c r="B5795" s="443">
        <v>0.92154599999999998</v>
      </c>
    </row>
    <row r="5796" spans="1:2" x14ac:dyDescent="0.25">
      <c r="A5796" s="442">
        <v>36915</v>
      </c>
      <c r="B5796" s="443">
        <v>0.93712600000000001</v>
      </c>
    </row>
    <row r="5797" spans="1:2" x14ac:dyDescent="0.25">
      <c r="A5797" s="442">
        <v>36914</v>
      </c>
      <c r="B5797" s="443">
        <v>0.93920000000000003</v>
      </c>
    </row>
    <row r="5798" spans="1:2" x14ac:dyDescent="0.25">
      <c r="A5798" s="442">
        <v>36913</v>
      </c>
      <c r="B5798" s="443">
        <v>0.9345</v>
      </c>
    </row>
    <row r="5799" spans="1:2" x14ac:dyDescent="0.25">
      <c r="A5799" s="442">
        <v>36912</v>
      </c>
      <c r="B5799" s="443">
        <v>0.9345</v>
      </c>
    </row>
    <row r="5800" spans="1:2" x14ac:dyDescent="0.25">
      <c r="A5800" s="442">
        <v>36911</v>
      </c>
      <c r="B5800" s="443">
        <v>0.93428299999999997</v>
      </c>
    </row>
    <row r="5801" spans="1:2" x14ac:dyDescent="0.25">
      <c r="A5801" s="442">
        <v>36910</v>
      </c>
      <c r="B5801" s="443">
        <v>0.94501000000000002</v>
      </c>
    </row>
    <row r="5802" spans="1:2" x14ac:dyDescent="0.25">
      <c r="A5802" s="442">
        <v>36909</v>
      </c>
      <c r="B5802" s="443">
        <v>0.93423500000000004</v>
      </c>
    </row>
    <row r="5803" spans="1:2" x14ac:dyDescent="0.25">
      <c r="A5803" s="442">
        <v>36908</v>
      </c>
      <c r="B5803" s="443">
        <v>0.94098899999999996</v>
      </c>
    </row>
    <row r="5804" spans="1:2" x14ac:dyDescent="0.25">
      <c r="A5804" s="442">
        <v>36907</v>
      </c>
      <c r="B5804" s="443">
        <v>0.94220000000000004</v>
      </c>
    </row>
    <row r="5805" spans="1:2" x14ac:dyDescent="0.25">
      <c r="A5805" s="442">
        <v>36906</v>
      </c>
      <c r="B5805" s="443">
        <v>0.95169999999999999</v>
      </c>
    </row>
    <row r="5806" spans="1:2" x14ac:dyDescent="0.25">
      <c r="A5806" s="442">
        <v>36905</v>
      </c>
      <c r="B5806" s="443">
        <v>0.95169999999999999</v>
      </c>
    </row>
    <row r="5807" spans="1:2" x14ac:dyDescent="0.25">
      <c r="A5807" s="442">
        <v>36904</v>
      </c>
      <c r="B5807" s="443">
        <v>0.95169999999999999</v>
      </c>
    </row>
    <row r="5808" spans="1:2" x14ac:dyDescent="0.25">
      <c r="A5808" s="442">
        <v>36903</v>
      </c>
      <c r="B5808" s="443">
        <v>0.95199999999999996</v>
      </c>
    </row>
    <row r="5809" spans="1:2" x14ac:dyDescent="0.25">
      <c r="A5809" s="442">
        <v>36902</v>
      </c>
      <c r="B5809" s="443">
        <v>0.93686800000000003</v>
      </c>
    </row>
    <row r="5810" spans="1:2" x14ac:dyDescent="0.25">
      <c r="A5810" s="442">
        <v>36901</v>
      </c>
      <c r="B5810" s="443">
        <v>0.94459899999999997</v>
      </c>
    </row>
    <row r="5811" spans="1:2" x14ac:dyDescent="0.25">
      <c r="A5811" s="442">
        <v>36900</v>
      </c>
      <c r="B5811" s="443">
        <v>0.94834799999999997</v>
      </c>
    </row>
    <row r="5812" spans="1:2" x14ac:dyDescent="0.25">
      <c r="A5812" s="442">
        <v>36899</v>
      </c>
      <c r="B5812" s="443">
        <v>0.95703199999999999</v>
      </c>
    </row>
    <row r="5813" spans="1:2" x14ac:dyDescent="0.25">
      <c r="A5813" s="442">
        <v>36898</v>
      </c>
      <c r="B5813" s="443">
        <v>0.95569999999999999</v>
      </c>
    </row>
    <row r="5814" spans="1:2" x14ac:dyDescent="0.25">
      <c r="A5814" s="442">
        <v>36897</v>
      </c>
      <c r="B5814" s="443">
        <v>0.95760199999999995</v>
      </c>
    </row>
    <row r="5815" spans="1:2" x14ac:dyDescent="0.25">
      <c r="A5815" s="442">
        <v>36896</v>
      </c>
      <c r="B5815" s="443">
        <v>0.94979599999999997</v>
      </c>
    </row>
    <row r="5816" spans="1:2" x14ac:dyDescent="0.25">
      <c r="A5816" s="442">
        <v>36895</v>
      </c>
      <c r="B5816" s="443">
        <v>0.928531</v>
      </c>
    </row>
    <row r="5817" spans="1:2" x14ac:dyDescent="0.25">
      <c r="A5817" s="442">
        <v>36894</v>
      </c>
      <c r="B5817" s="443">
        <v>0.95027200000000001</v>
      </c>
    </row>
    <row r="5818" spans="1:2" x14ac:dyDescent="0.25">
      <c r="A5818" s="442">
        <v>36893</v>
      </c>
      <c r="B5818" s="443">
        <v>0.94178799999999996</v>
      </c>
    </row>
    <row r="5819" spans="1:2" x14ac:dyDescent="0.25">
      <c r="A5819" s="442">
        <v>36892</v>
      </c>
      <c r="B5819" s="443">
        <v>0.94159999999999999</v>
      </c>
    </row>
    <row r="5820" spans="1:2" x14ac:dyDescent="0.25">
      <c r="A5820" s="442">
        <v>36891</v>
      </c>
      <c r="B5820" s="443">
        <v>0.94159999999999999</v>
      </c>
    </row>
    <row r="5821" spans="1:2" x14ac:dyDescent="0.25">
      <c r="A5821" s="442">
        <v>36890</v>
      </c>
      <c r="B5821" s="443">
        <v>0.94159999999999999</v>
      </c>
    </row>
    <row r="5822" spans="1:2" x14ac:dyDescent="0.25">
      <c r="A5822" s="442">
        <v>36889</v>
      </c>
      <c r="B5822" s="443">
        <v>0.92935599999999996</v>
      </c>
    </row>
    <row r="5823" spans="1:2" x14ac:dyDescent="0.25">
      <c r="A5823" s="442">
        <v>36888</v>
      </c>
      <c r="B5823" s="443">
        <v>0.93021500000000001</v>
      </c>
    </row>
    <row r="5824" spans="1:2" x14ac:dyDescent="0.25">
      <c r="A5824" s="442">
        <v>36887</v>
      </c>
      <c r="B5824" s="443">
        <v>0.931894</v>
      </c>
    </row>
    <row r="5825" spans="1:2" x14ac:dyDescent="0.25">
      <c r="A5825" s="442">
        <v>36886</v>
      </c>
      <c r="B5825" s="443">
        <v>0.92510000000000003</v>
      </c>
    </row>
    <row r="5826" spans="1:2" x14ac:dyDescent="0.25">
      <c r="A5826" s="442">
        <v>36885</v>
      </c>
      <c r="B5826" s="443">
        <v>0.92330000000000001</v>
      </c>
    </row>
    <row r="5827" spans="1:2" x14ac:dyDescent="0.25">
      <c r="A5827" s="442">
        <v>36884</v>
      </c>
      <c r="B5827" s="443">
        <v>0.92330000000000001</v>
      </c>
    </row>
    <row r="5828" spans="1:2" x14ac:dyDescent="0.25">
      <c r="A5828" s="442">
        <v>36883</v>
      </c>
      <c r="B5828" s="443">
        <v>0.92400000000000004</v>
      </c>
    </row>
    <row r="5829" spans="1:2" x14ac:dyDescent="0.25">
      <c r="A5829" s="442">
        <v>36882</v>
      </c>
      <c r="B5829" s="443">
        <v>0.91539999999999999</v>
      </c>
    </row>
    <row r="5830" spans="1:2" x14ac:dyDescent="0.25">
      <c r="A5830" s="442">
        <v>36881</v>
      </c>
      <c r="B5830" s="443">
        <v>0.90943200000000002</v>
      </c>
    </row>
    <row r="5831" spans="1:2" x14ac:dyDescent="0.25">
      <c r="A5831" s="442">
        <v>36880</v>
      </c>
      <c r="B5831" s="443">
        <v>0.89486399999999999</v>
      </c>
    </row>
    <row r="5832" spans="1:2" x14ac:dyDescent="0.25">
      <c r="A5832" s="442">
        <v>36879</v>
      </c>
      <c r="B5832" s="443">
        <v>0.89348300000000003</v>
      </c>
    </row>
    <row r="5833" spans="1:2" x14ac:dyDescent="0.25">
      <c r="A5833" s="442">
        <v>36878</v>
      </c>
      <c r="B5833" s="443">
        <v>0.89649999999999996</v>
      </c>
    </row>
    <row r="5834" spans="1:2" x14ac:dyDescent="0.25">
      <c r="A5834" s="442">
        <v>36877</v>
      </c>
      <c r="B5834" s="443">
        <v>0.89649999999999996</v>
      </c>
    </row>
    <row r="5835" spans="1:2" x14ac:dyDescent="0.25">
      <c r="A5835" s="442">
        <v>36876</v>
      </c>
      <c r="B5835" s="443">
        <v>0.89508699999999997</v>
      </c>
    </row>
    <row r="5836" spans="1:2" x14ac:dyDescent="0.25">
      <c r="A5836" s="442">
        <v>36875</v>
      </c>
      <c r="B5836" s="443">
        <v>0.89041199999999998</v>
      </c>
    </row>
    <row r="5837" spans="1:2" x14ac:dyDescent="0.25">
      <c r="A5837" s="442">
        <v>36874</v>
      </c>
      <c r="B5837" s="443">
        <v>0.87635399999999997</v>
      </c>
    </row>
    <row r="5838" spans="1:2" x14ac:dyDescent="0.25">
      <c r="A5838" s="442">
        <v>36873</v>
      </c>
      <c r="B5838" s="443">
        <v>0.87860000000000005</v>
      </c>
    </row>
    <row r="5839" spans="1:2" x14ac:dyDescent="0.25">
      <c r="A5839" s="442">
        <v>36872</v>
      </c>
      <c r="B5839" s="443">
        <v>0.87639999999999996</v>
      </c>
    </row>
    <row r="5840" spans="1:2" x14ac:dyDescent="0.25">
      <c r="A5840" s="442">
        <v>36871</v>
      </c>
      <c r="B5840" s="443">
        <v>0.88670000000000004</v>
      </c>
    </row>
    <row r="5841" spans="1:2" x14ac:dyDescent="0.25">
      <c r="A5841" s="442">
        <v>36870</v>
      </c>
      <c r="B5841" s="443">
        <v>0.88670000000000004</v>
      </c>
    </row>
    <row r="5842" spans="1:2" x14ac:dyDescent="0.25">
      <c r="A5842" s="442">
        <v>36869</v>
      </c>
      <c r="B5842" s="443">
        <v>0.88070800000000005</v>
      </c>
    </row>
    <row r="5843" spans="1:2" x14ac:dyDescent="0.25">
      <c r="A5843" s="442">
        <v>36868</v>
      </c>
      <c r="B5843" s="443">
        <v>0.88975199999999999</v>
      </c>
    </row>
    <row r="5844" spans="1:2" x14ac:dyDescent="0.25">
      <c r="A5844" s="442">
        <v>36867</v>
      </c>
      <c r="B5844" s="443">
        <v>0.89125500000000002</v>
      </c>
    </row>
    <row r="5845" spans="1:2" x14ac:dyDescent="0.25">
      <c r="A5845" s="442">
        <v>36866</v>
      </c>
      <c r="B5845" s="443">
        <v>0.87987800000000005</v>
      </c>
    </row>
    <row r="5846" spans="1:2" x14ac:dyDescent="0.25">
      <c r="A5846" s="442">
        <v>36865</v>
      </c>
      <c r="B5846" s="443">
        <v>0.88947500000000002</v>
      </c>
    </row>
    <row r="5847" spans="1:2" x14ac:dyDescent="0.25">
      <c r="A5847" s="442">
        <v>36864</v>
      </c>
      <c r="B5847" s="443">
        <v>0.87890000000000001</v>
      </c>
    </row>
    <row r="5848" spans="1:2" x14ac:dyDescent="0.25">
      <c r="A5848" s="442">
        <v>36863</v>
      </c>
      <c r="B5848" s="443">
        <v>0.87890000000000001</v>
      </c>
    </row>
    <row r="5849" spans="1:2" x14ac:dyDescent="0.25">
      <c r="A5849" s="442">
        <v>36862</v>
      </c>
      <c r="B5849" s="443">
        <v>0.87844900000000004</v>
      </c>
    </row>
    <row r="5850" spans="1:2" x14ac:dyDescent="0.25">
      <c r="A5850" s="442">
        <v>36861</v>
      </c>
      <c r="B5850" s="443">
        <v>0.871973</v>
      </c>
    </row>
    <row r="5851" spans="1:2" x14ac:dyDescent="0.25">
      <c r="A5851" s="442">
        <v>36860</v>
      </c>
      <c r="B5851" s="443">
        <v>0.85736900000000005</v>
      </c>
    </row>
    <row r="5852" spans="1:2" x14ac:dyDescent="0.25">
      <c r="A5852" s="442">
        <v>36859</v>
      </c>
      <c r="B5852" s="443">
        <v>0.85599999999999998</v>
      </c>
    </row>
    <row r="5853" spans="1:2" x14ac:dyDescent="0.25">
      <c r="A5853" s="442">
        <v>36858</v>
      </c>
      <c r="B5853" s="443">
        <v>0.85147799999999996</v>
      </c>
    </row>
    <row r="5854" spans="1:2" x14ac:dyDescent="0.25">
      <c r="A5854" s="442">
        <v>36857</v>
      </c>
      <c r="B5854" s="443">
        <v>0.83899999999999997</v>
      </c>
    </row>
    <row r="5855" spans="1:2" x14ac:dyDescent="0.25">
      <c r="A5855" s="442">
        <v>36856</v>
      </c>
      <c r="B5855" s="443">
        <v>0.83789999999999998</v>
      </c>
    </row>
    <row r="5856" spans="1:2" x14ac:dyDescent="0.25">
      <c r="A5856" s="442">
        <v>36855</v>
      </c>
      <c r="B5856" s="443">
        <v>0.83789999999999998</v>
      </c>
    </row>
    <row r="5857" spans="1:2" x14ac:dyDescent="0.25">
      <c r="A5857" s="442">
        <v>36854</v>
      </c>
      <c r="B5857" s="443">
        <v>0.83856600000000003</v>
      </c>
    </row>
    <row r="5858" spans="1:2" x14ac:dyDescent="0.25">
      <c r="A5858" s="442">
        <v>36853</v>
      </c>
      <c r="B5858" s="443">
        <v>0.84313499999999997</v>
      </c>
    </row>
    <row r="5859" spans="1:2" x14ac:dyDescent="0.25">
      <c r="A5859" s="442">
        <v>36852</v>
      </c>
      <c r="B5859" s="443">
        <v>0.84334200000000004</v>
      </c>
    </row>
    <row r="5860" spans="1:2" x14ac:dyDescent="0.25">
      <c r="A5860" s="442">
        <v>36851</v>
      </c>
      <c r="B5860" s="443">
        <v>0.85163</v>
      </c>
    </row>
    <row r="5861" spans="1:2" x14ac:dyDescent="0.25">
      <c r="A5861" s="442">
        <v>36850</v>
      </c>
      <c r="B5861" s="443">
        <v>0.84719999999999995</v>
      </c>
    </row>
    <row r="5862" spans="1:2" x14ac:dyDescent="0.25">
      <c r="A5862" s="442">
        <v>36849</v>
      </c>
      <c r="B5862" s="443">
        <v>0.84719999999999995</v>
      </c>
    </row>
    <row r="5863" spans="1:2" x14ac:dyDescent="0.25">
      <c r="A5863" s="442">
        <v>36848</v>
      </c>
      <c r="B5863" s="443">
        <v>0.84719999999999995</v>
      </c>
    </row>
    <row r="5864" spans="1:2" x14ac:dyDescent="0.25">
      <c r="A5864" s="442">
        <v>36847</v>
      </c>
      <c r="B5864" s="443">
        <v>0.85206199999999999</v>
      </c>
    </row>
    <row r="5865" spans="1:2" x14ac:dyDescent="0.25">
      <c r="A5865" s="442">
        <v>36846</v>
      </c>
      <c r="B5865" s="443">
        <v>0.85729999999999995</v>
      </c>
    </row>
    <row r="5866" spans="1:2" x14ac:dyDescent="0.25">
      <c r="A5866" s="442">
        <v>36845</v>
      </c>
      <c r="B5866" s="443">
        <v>0.85780000000000001</v>
      </c>
    </row>
    <row r="5867" spans="1:2" x14ac:dyDescent="0.25">
      <c r="A5867" s="442">
        <v>36844</v>
      </c>
      <c r="B5867" s="443">
        <v>0.85953400000000002</v>
      </c>
    </row>
    <row r="5868" spans="1:2" x14ac:dyDescent="0.25">
      <c r="A5868" s="442">
        <v>36843</v>
      </c>
      <c r="B5868" s="443">
        <v>0.86040000000000005</v>
      </c>
    </row>
    <row r="5869" spans="1:2" x14ac:dyDescent="0.25">
      <c r="A5869" s="442">
        <v>36842</v>
      </c>
      <c r="B5869" s="443">
        <v>0.86040000000000005</v>
      </c>
    </row>
    <row r="5870" spans="1:2" x14ac:dyDescent="0.25">
      <c r="A5870" s="442">
        <v>36841</v>
      </c>
      <c r="B5870" s="443">
        <v>0.85980000000000001</v>
      </c>
    </row>
    <row r="5871" spans="1:2" x14ac:dyDescent="0.25">
      <c r="A5871" s="442">
        <v>36840</v>
      </c>
      <c r="B5871" s="443">
        <v>0.86604099999999995</v>
      </c>
    </row>
    <row r="5872" spans="1:2" x14ac:dyDescent="0.25">
      <c r="A5872" s="442">
        <v>36839</v>
      </c>
      <c r="B5872" s="443">
        <v>0.85554799999999998</v>
      </c>
    </row>
    <row r="5873" spans="1:2" x14ac:dyDescent="0.25">
      <c r="A5873" s="442">
        <v>36838</v>
      </c>
      <c r="B5873" s="443">
        <v>0.86028099999999996</v>
      </c>
    </row>
    <row r="5874" spans="1:2" x14ac:dyDescent="0.25">
      <c r="A5874" s="442">
        <v>36837</v>
      </c>
      <c r="B5874" s="443">
        <v>0.86119999999999997</v>
      </c>
    </row>
    <row r="5875" spans="1:2" x14ac:dyDescent="0.25">
      <c r="A5875" s="442">
        <v>36836</v>
      </c>
      <c r="B5875" s="443">
        <v>0.8679</v>
      </c>
    </row>
    <row r="5876" spans="1:2" x14ac:dyDescent="0.25">
      <c r="A5876" s="442">
        <v>36835</v>
      </c>
      <c r="B5876" s="443">
        <v>0.8679</v>
      </c>
    </row>
    <row r="5877" spans="1:2" x14ac:dyDescent="0.25">
      <c r="A5877" s="442">
        <v>36834</v>
      </c>
      <c r="B5877" s="443">
        <v>0.86650899999999997</v>
      </c>
    </row>
    <row r="5878" spans="1:2" x14ac:dyDescent="0.25">
      <c r="A5878" s="442">
        <v>36833</v>
      </c>
      <c r="B5878" s="443">
        <v>0.85865499999999995</v>
      </c>
    </row>
    <row r="5879" spans="1:2" x14ac:dyDescent="0.25">
      <c r="A5879" s="442">
        <v>36832</v>
      </c>
      <c r="B5879" s="443">
        <v>0.860954</v>
      </c>
    </row>
    <row r="5880" spans="1:2" x14ac:dyDescent="0.25">
      <c r="A5880" s="442">
        <v>36831</v>
      </c>
      <c r="B5880" s="443">
        <v>0.84850000000000003</v>
      </c>
    </row>
    <row r="5881" spans="1:2" x14ac:dyDescent="0.25">
      <c r="A5881" s="442">
        <v>36830</v>
      </c>
      <c r="B5881" s="443">
        <v>0.84086700000000003</v>
      </c>
    </row>
    <row r="5882" spans="1:2" x14ac:dyDescent="0.25">
      <c r="A5882" s="442">
        <v>36829</v>
      </c>
      <c r="B5882" s="443">
        <v>0.83950800000000003</v>
      </c>
    </row>
    <row r="5883" spans="1:2" x14ac:dyDescent="0.25">
      <c r="A5883" s="442">
        <v>36828</v>
      </c>
      <c r="B5883" s="443">
        <v>0.83899999999999997</v>
      </c>
    </row>
    <row r="5884" spans="1:2" x14ac:dyDescent="0.25">
      <c r="A5884" s="442">
        <v>36827</v>
      </c>
      <c r="B5884" s="443">
        <v>0.83991099999999996</v>
      </c>
    </row>
    <row r="5885" spans="1:2" x14ac:dyDescent="0.25">
      <c r="A5885" s="442">
        <v>36826</v>
      </c>
      <c r="B5885" s="443">
        <v>0.82912200000000003</v>
      </c>
    </row>
    <row r="5886" spans="1:2" x14ac:dyDescent="0.25">
      <c r="A5886" s="442">
        <v>36825</v>
      </c>
      <c r="B5886" s="443">
        <v>0.82794800000000002</v>
      </c>
    </row>
    <row r="5887" spans="1:2" x14ac:dyDescent="0.25">
      <c r="A5887" s="442">
        <v>36824</v>
      </c>
      <c r="B5887" s="443">
        <v>0.83678200000000003</v>
      </c>
    </row>
    <row r="5888" spans="1:2" x14ac:dyDescent="0.25">
      <c r="A5888" s="442">
        <v>36823</v>
      </c>
      <c r="B5888" s="443">
        <v>0.83525099999999997</v>
      </c>
    </row>
    <row r="5889" spans="1:2" x14ac:dyDescent="0.25">
      <c r="A5889" s="442">
        <v>36822</v>
      </c>
      <c r="B5889" s="443">
        <v>0.84199999999999997</v>
      </c>
    </row>
    <row r="5890" spans="1:2" x14ac:dyDescent="0.25">
      <c r="A5890" s="442">
        <v>36821</v>
      </c>
      <c r="B5890" s="443">
        <v>0.84199999999999997</v>
      </c>
    </row>
    <row r="5891" spans="1:2" x14ac:dyDescent="0.25">
      <c r="A5891" s="442">
        <v>36820</v>
      </c>
      <c r="B5891" s="443">
        <v>0.84094000000000002</v>
      </c>
    </row>
    <row r="5892" spans="1:2" x14ac:dyDescent="0.25">
      <c r="A5892" s="442">
        <v>36819</v>
      </c>
      <c r="B5892" s="443">
        <v>0.84289999999999998</v>
      </c>
    </row>
    <row r="5893" spans="1:2" x14ac:dyDescent="0.25">
      <c r="A5893" s="442">
        <v>36818</v>
      </c>
      <c r="B5893" s="443">
        <v>0.83950000000000002</v>
      </c>
    </row>
    <row r="5894" spans="1:2" x14ac:dyDescent="0.25">
      <c r="A5894" s="442">
        <v>36817</v>
      </c>
      <c r="B5894" s="443">
        <v>0.85453699999999999</v>
      </c>
    </row>
    <row r="5895" spans="1:2" x14ac:dyDescent="0.25">
      <c r="A5895" s="442">
        <v>36816</v>
      </c>
      <c r="B5895" s="443">
        <v>0.85050000000000003</v>
      </c>
    </row>
    <row r="5896" spans="1:2" x14ac:dyDescent="0.25">
      <c r="A5896" s="442">
        <v>36815</v>
      </c>
      <c r="B5896" s="443">
        <v>0.85609999999999997</v>
      </c>
    </row>
    <row r="5897" spans="1:2" x14ac:dyDescent="0.25">
      <c r="A5897" s="442">
        <v>36814</v>
      </c>
      <c r="B5897" s="443">
        <v>0.85609999999999997</v>
      </c>
    </row>
    <row r="5898" spans="1:2" x14ac:dyDescent="0.25">
      <c r="A5898" s="442">
        <v>36813</v>
      </c>
      <c r="B5898" s="443">
        <v>0.85345300000000002</v>
      </c>
    </row>
    <row r="5899" spans="1:2" x14ac:dyDescent="0.25">
      <c r="A5899" s="442">
        <v>36812</v>
      </c>
      <c r="B5899" s="443">
        <v>0.86199999999999999</v>
      </c>
    </row>
    <row r="5900" spans="1:2" x14ac:dyDescent="0.25">
      <c r="A5900" s="442">
        <v>36811</v>
      </c>
      <c r="B5900" s="443">
        <v>0.86918700000000004</v>
      </c>
    </row>
    <row r="5901" spans="1:2" x14ac:dyDescent="0.25">
      <c r="A5901" s="442">
        <v>36810</v>
      </c>
      <c r="B5901" s="443">
        <v>0.87121099999999996</v>
      </c>
    </row>
    <row r="5902" spans="1:2" x14ac:dyDescent="0.25">
      <c r="A5902" s="442">
        <v>36809</v>
      </c>
      <c r="B5902" s="443">
        <v>0.86819999999999997</v>
      </c>
    </row>
    <row r="5903" spans="1:2" x14ac:dyDescent="0.25">
      <c r="A5903" s="442">
        <v>36808</v>
      </c>
      <c r="B5903" s="443">
        <v>0.86880000000000002</v>
      </c>
    </row>
    <row r="5904" spans="1:2" x14ac:dyDescent="0.25">
      <c r="A5904" s="442">
        <v>36807</v>
      </c>
      <c r="B5904" s="443">
        <v>0.86880000000000002</v>
      </c>
    </row>
    <row r="5905" spans="1:2" x14ac:dyDescent="0.25">
      <c r="A5905" s="442">
        <v>36806</v>
      </c>
      <c r="B5905" s="443">
        <v>0.86834999999999996</v>
      </c>
    </row>
    <row r="5906" spans="1:2" x14ac:dyDescent="0.25">
      <c r="A5906" s="442">
        <v>36805</v>
      </c>
      <c r="B5906" s="443">
        <v>0.87239999999999995</v>
      </c>
    </row>
    <row r="5907" spans="1:2" x14ac:dyDescent="0.25">
      <c r="A5907" s="442">
        <v>36804</v>
      </c>
      <c r="B5907" s="443">
        <v>0.87419999999999998</v>
      </c>
    </row>
    <row r="5908" spans="1:2" x14ac:dyDescent="0.25">
      <c r="A5908" s="442">
        <v>36803</v>
      </c>
      <c r="B5908" s="443">
        <v>0.87829999999999997</v>
      </c>
    </row>
    <row r="5909" spans="1:2" x14ac:dyDescent="0.25">
      <c r="A5909" s="442">
        <v>36802</v>
      </c>
      <c r="B5909" s="443">
        <v>0.87857099999999999</v>
      </c>
    </row>
    <row r="5910" spans="1:2" x14ac:dyDescent="0.25">
      <c r="A5910" s="442">
        <v>36801</v>
      </c>
      <c r="B5910" s="443">
        <v>0.88290999999999997</v>
      </c>
    </row>
    <row r="5911" spans="1:2" x14ac:dyDescent="0.25">
      <c r="A5911" s="442">
        <v>36800</v>
      </c>
      <c r="B5911" s="443">
        <v>0.87909800000000005</v>
      </c>
    </row>
    <row r="5912" spans="1:2" x14ac:dyDescent="0.25">
      <c r="A5912" s="442">
        <v>36799</v>
      </c>
      <c r="B5912" s="443">
        <v>0.87909800000000005</v>
      </c>
    </row>
    <row r="5913" spans="1:2" x14ac:dyDescent="0.25">
      <c r="A5913" s="442">
        <v>36798</v>
      </c>
      <c r="B5913" s="443">
        <v>0.87909800000000005</v>
      </c>
    </row>
    <row r="5914" spans="1:2" x14ac:dyDescent="0.25">
      <c r="A5914" s="442">
        <v>36797</v>
      </c>
      <c r="B5914" s="443">
        <v>0.88300100000000004</v>
      </c>
    </row>
    <row r="5915" spans="1:2" x14ac:dyDescent="0.25">
      <c r="A5915" s="442">
        <v>36796</v>
      </c>
      <c r="B5915" s="443">
        <v>0.88248099999999996</v>
      </c>
    </row>
    <row r="5916" spans="1:2" x14ac:dyDescent="0.25">
      <c r="A5916" s="442">
        <v>36795</v>
      </c>
      <c r="B5916" s="443">
        <v>0.87384700000000004</v>
      </c>
    </row>
    <row r="5917" spans="1:2" x14ac:dyDescent="0.25">
      <c r="A5917" s="442">
        <v>36794</v>
      </c>
      <c r="B5917" s="443">
        <v>0.876</v>
      </c>
    </row>
    <row r="5918" spans="1:2" x14ac:dyDescent="0.25">
      <c r="A5918" s="442">
        <v>36793</v>
      </c>
      <c r="B5918" s="443">
        <v>0.876</v>
      </c>
    </row>
    <row r="5919" spans="1:2" x14ac:dyDescent="0.25">
      <c r="A5919" s="442">
        <v>36792</v>
      </c>
      <c r="B5919" s="443">
        <v>0.878274</v>
      </c>
    </row>
    <row r="5920" spans="1:2" x14ac:dyDescent="0.25">
      <c r="A5920" s="442">
        <v>36791</v>
      </c>
      <c r="B5920" s="443">
        <v>0.857989</v>
      </c>
    </row>
    <row r="5921" spans="1:2" x14ac:dyDescent="0.25">
      <c r="A5921" s="442">
        <v>36790</v>
      </c>
      <c r="B5921" s="443">
        <v>0.84827600000000003</v>
      </c>
    </row>
    <row r="5922" spans="1:2" x14ac:dyDescent="0.25">
      <c r="A5922" s="442">
        <v>36789</v>
      </c>
      <c r="B5922" s="443">
        <v>0.85095399999999999</v>
      </c>
    </row>
    <row r="5923" spans="1:2" x14ac:dyDescent="0.25">
      <c r="A5923" s="442">
        <v>36788</v>
      </c>
      <c r="B5923" s="443">
        <v>0.85362400000000005</v>
      </c>
    </row>
    <row r="5924" spans="1:2" x14ac:dyDescent="0.25">
      <c r="A5924" s="442">
        <v>36787</v>
      </c>
      <c r="B5924" s="443">
        <v>0.85250000000000004</v>
      </c>
    </row>
    <row r="5925" spans="1:2" x14ac:dyDescent="0.25">
      <c r="A5925" s="442">
        <v>36786</v>
      </c>
      <c r="B5925" s="443">
        <v>0.85250000000000004</v>
      </c>
    </row>
    <row r="5926" spans="1:2" x14ac:dyDescent="0.25">
      <c r="A5926" s="442">
        <v>36785</v>
      </c>
      <c r="B5926" s="443">
        <v>0.85372099999999995</v>
      </c>
    </row>
    <row r="5927" spans="1:2" x14ac:dyDescent="0.25">
      <c r="A5927" s="442">
        <v>36784</v>
      </c>
      <c r="B5927" s="443">
        <v>0.86537500000000001</v>
      </c>
    </row>
    <row r="5928" spans="1:2" x14ac:dyDescent="0.25">
      <c r="A5928" s="442">
        <v>36783</v>
      </c>
      <c r="B5928" s="443">
        <v>0.85858199999999996</v>
      </c>
    </row>
    <row r="5929" spans="1:2" x14ac:dyDescent="0.25">
      <c r="A5929" s="442">
        <v>36782</v>
      </c>
      <c r="B5929" s="443">
        <v>0.86218399999999995</v>
      </c>
    </row>
    <row r="5930" spans="1:2" x14ac:dyDescent="0.25">
      <c r="A5930" s="442">
        <v>36781</v>
      </c>
      <c r="B5930" s="443">
        <v>0.85919999999999996</v>
      </c>
    </row>
    <row r="5931" spans="1:2" x14ac:dyDescent="0.25">
      <c r="A5931" s="442">
        <v>36780</v>
      </c>
      <c r="B5931" s="443">
        <v>0.86660000000000004</v>
      </c>
    </row>
    <row r="5932" spans="1:2" x14ac:dyDescent="0.25">
      <c r="A5932" s="442">
        <v>36779</v>
      </c>
      <c r="B5932" s="443">
        <v>0.86660000000000004</v>
      </c>
    </row>
    <row r="5933" spans="1:2" x14ac:dyDescent="0.25">
      <c r="A5933" s="442">
        <v>36778</v>
      </c>
      <c r="B5933" s="443">
        <v>0.86906600000000001</v>
      </c>
    </row>
    <row r="5934" spans="1:2" x14ac:dyDescent="0.25">
      <c r="A5934" s="442">
        <v>36777</v>
      </c>
      <c r="B5934" s="443">
        <v>0.87212100000000004</v>
      </c>
    </row>
    <row r="5935" spans="1:2" x14ac:dyDescent="0.25">
      <c r="A5935" s="442">
        <v>36776</v>
      </c>
      <c r="B5935" s="443">
        <v>0.87054600000000004</v>
      </c>
    </row>
    <row r="5936" spans="1:2" x14ac:dyDescent="0.25">
      <c r="A5936" s="442">
        <v>36775</v>
      </c>
      <c r="B5936" s="443">
        <v>0.89032699999999998</v>
      </c>
    </row>
    <row r="5937" spans="1:2" x14ac:dyDescent="0.25">
      <c r="A5937" s="442">
        <v>36774</v>
      </c>
      <c r="B5937" s="443">
        <v>0.89810000000000001</v>
      </c>
    </row>
    <row r="5938" spans="1:2" x14ac:dyDescent="0.25">
      <c r="A5938" s="442">
        <v>36773</v>
      </c>
      <c r="B5938" s="443">
        <v>0.89949999999999997</v>
      </c>
    </row>
    <row r="5939" spans="1:2" x14ac:dyDescent="0.25">
      <c r="A5939" s="442">
        <v>36772</v>
      </c>
      <c r="B5939" s="443">
        <v>0.90249999999999997</v>
      </c>
    </row>
    <row r="5940" spans="1:2" x14ac:dyDescent="0.25">
      <c r="A5940" s="442">
        <v>36771</v>
      </c>
      <c r="B5940" s="443">
        <v>0.899926</v>
      </c>
    </row>
    <row r="5941" spans="1:2" x14ac:dyDescent="0.25">
      <c r="A5941" s="442">
        <v>36770</v>
      </c>
      <c r="B5941" s="443">
        <v>0.88780000000000003</v>
      </c>
    </row>
    <row r="5942" spans="1:2" x14ac:dyDescent="0.25">
      <c r="A5942" s="442">
        <v>36769</v>
      </c>
      <c r="B5942" s="443">
        <v>0.89314099999999996</v>
      </c>
    </row>
    <row r="5943" spans="1:2" x14ac:dyDescent="0.25">
      <c r="A5943" s="442">
        <v>36768</v>
      </c>
      <c r="B5943" s="443">
        <v>0.89215199999999995</v>
      </c>
    </row>
    <row r="5944" spans="1:2" x14ac:dyDescent="0.25">
      <c r="A5944" s="442">
        <v>36767</v>
      </c>
      <c r="B5944" s="443">
        <v>0.90049599999999996</v>
      </c>
    </row>
    <row r="5945" spans="1:2" x14ac:dyDescent="0.25">
      <c r="A5945" s="442">
        <v>36766</v>
      </c>
      <c r="B5945" s="443">
        <v>0.90210000000000001</v>
      </c>
    </row>
    <row r="5946" spans="1:2" x14ac:dyDescent="0.25">
      <c r="A5946" s="442">
        <v>36765</v>
      </c>
      <c r="B5946" s="443">
        <v>0.90300000000000002</v>
      </c>
    </row>
    <row r="5947" spans="1:2" x14ac:dyDescent="0.25">
      <c r="A5947" s="442">
        <v>36764</v>
      </c>
      <c r="B5947" s="443">
        <v>0.90149599999999996</v>
      </c>
    </row>
    <row r="5948" spans="1:2" x14ac:dyDescent="0.25">
      <c r="A5948" s="442">
        <v>36763</v>
      </c>
      <c r="B5948" s="443">
        <v>0.90269999999999995</v>
      </c>
    </row>
    <row r="5949" spans="1:2" x14ac:dyDescent="0.25">
      <c r="A5949" s="442">
        <v>36762</v>
      </c>
      <c r="B5949" s="443">
        <v>0.89949400000000002</v>
      </c>
    </row>
    <row r="5950" spans="1:2" x14ac:dyDescent="0.25">
      <c r="A5950" s="442">
        <v>36761</v>
      </c>
      <c r="B5950" s="443">
        <v>0.89690000000000003</v>
      </c>
    </row>
    <row r="5951" spans="1:2" x14ac:dyDescent="0.25">
      <c r="A5951" s="442">
        <v>36760</v>
      </c>
      <c r="B5951" s="443">
        <v>0.901339</v>
      </c>
    </row>
    <row r="5952" spans="1:2" x14ac:dyDescent="0.25">
      <c r="A5952" s="442">
        <v>36759</v>
      </c>
      <c r="B5952" s="443">
        <v>0.90690000000000004</v>
      </c>
    </row>
    <row r="5953" spans="1:2" x14ac:dyDescent="0.25">
      <c r="A5953" s="442">
        <v>36758</v>
      </c>
      <c r="B5953" s="443">
        <v>0.90690000000000004</v>
      </c>
    </row>
    <row r="5954" spans="1:2" x14ac:dyDescent="0.25">
      <c r="A5954" s="442">
        <v>36757</v>
      </c>
      <c r="B5954" s="443">
        <v>0.90610800000000002</v>
      </c>
    </row>
    <row r="5955" spans="1:2" x14ac:dyDescent="0.25">
      <c r="A5955" s="442">
        <v>36756</v>
      </c>
      <c r="B5955" s="443">
        <v>0.91694399999999998</v>
      </c>
    </row>
    <row r="5956" spans="1:2" x14ac:dyDescent="0.25">
      <c r="A5956" s="442">
        <v>36755</v>
      </c>
      <c r="B5956" s="443">
        <v>0.91478599999999999</v>
      </c>
    </row>
    <row r="5957" spans="1:2" x14ac:dyDescent="0.25">
      <c r="A5957" s="442">
        <v>36754</v>
      </c>
      <c r="B5957" s="443">
        <v>0.912852</v>
      </c>
    </row>
    <row r="5958" spans="1:2" x14ac:dyDescent="0.25">
      <c r="A5958" s="442">
        <v>36753</v>
      </c>
      <c r="B5958" s="443">
        <v>0.90530600000000006</v>
      </c>
    </row>
    <row r="5959" spans="1:2" x14ac:dyDescent="0.25">
      <c r="A5959" s="442">
        <v>36752</v>
      </c>
      <c r="B5959" s="443">
        <v>0.90348300000000004</v>
      </c>
    </row>
    <row r="5960" spans="1:2" x14ac:dyDescent="0.25">
      <c r="A5960" s="442">
        <v>36751</v>
      </c>
      <c r="B5960" s="443">
        <v>0.90249999999999997</v>
      </c>
    </row>
    <row r="5961" spans="1:2" x14ac:dyDescent="0.25">
      <c r="A5961" s="442">
        <v>36750</v>
      </c>
      <c r="B5961" s="443">
        <v>0.90262600000000004</v>
      </c>
    </row>
    <row r="5962" spans="1:2" x14ac:dyDescent="0.25">
      <c r="A5962" s="442">
        <v>36749</v>
      </c>
      <c r="B5962" s="443">
        <v>0.90790000000000004</v>
      </c>
    </row>
    <row r="5963" spans="1:2" x14ac:dyDescent="0.25">
      <c r="A5963" s="442">
        <v>36748</v>
      </c>
      <c r="B5963" s="443">
        <v>0.89929999999999999</v>
      </c>
    </row>
    <row r="5964" spans="1:2" x14ac:dyDescent="0.25">
      <c r="A5964" s="442">
        <v>36747</v>
      </c>
      <c r="B5964" s="443">
        <v>0.90152100000000002</v>
      </c>
    </row>
    <row r="5965" spans="1:2" x14ac:dyDescent="0.25">
      <c r="A5965" s="442">
        <v>36746</v>
      </c>
      <c r="B5965" s="443">
        <v>0.90832100000000005</v>
      </c>
    </row>
    <row r="5966" spans="1:2" x14ac:dyDescent="0.25">
      <c r="A5966" s="442">
        <v>36745</v>
      </c>
      <c r="B5966" s="443">
        <v>0.90739999999999998</v>
      </c>
    </row>
    <row r="5967" spans="1:2" x14ac:dyDescent="0.25">
      <c r="A5967" s="442">
        <v>36744</v>
      </c>
      <c r="B5967" s="443">
        <v>0.90700000000000003</v>
      </c>
    </row>
    <row r="5968" spans="1:2" x14ac:dyDescent="0.25">
      <c r="A5968" s="442">
        <v>36743</v>
      </c>
      <c r="B5968" s="443">
        <v>0.907169</v>
      </c>
    </row>
    <row r="5969" spans="1:2" x14ac:dyDescent="0.25">
      <c r="A5969" s="442">
        <v>36742</v>
      </c>
      <c r="B5969" s="443">
        <v>0.90624400000000005</v>
      </c>
    </row>
    <row r="5970" spans="1:2" x14ac:dyDescent="0.25">
      <c r="A5970" s="442">
        <v>36741</v>
      </c>
      <c r="B5970" s="443">
        <v>0.91331300000000004</v>
      </c>
    </row>
    <row r="5971" spans="1:2" x14ac:dyDescent="0.25">
      <c r="A5971" s="442">
        <v>36740</v>
      </c>
      <c r="B5971" s="443">
        <v>0.91390000000000005</v>
      </c>
    </row>
    <row r="5972" spans="1:2" x14ac:dyDescent="0.25">
      <c r="A5972" s="442">
        <v>36739</v>
      </c>
      <c r="B5972" s="443">
        <v>0.92700000000000005</v>
      </c>
    </row>
    <row r="5973" spans="1:2" x14ac:dyDescent="0.25">
      <c r="A5973" s="442">
        <v>36738</v>
      </c>
      <c r="B5973" s="443">
        <v>0.92347699999999999</v>
      </c>
    </row>
    <row r="5974" spans="1:2" x14ac:dyDescent="0.25">
      <c r="A5974" s="442">
        <v>36737</v>
      </c>
      <c r="B5974" s="443">
        <v>0.92320000000000002</v>
      </c>
    </row>
    <row r="5975" spans="1:2" x14ac:dyDescent="0.25">
      <c r="A5975" s="442">
        <v>36736</v>
      </c>
      <c r="B5975" s="443">
        <v>0.92332999999999998</v>
      </c>
    </row>
    <row r="5976" spans="1:2" x14ac:dyDescent="0.25">
      <c r="A5976" s="442">
        <v>36735</v>
      </c>
      <c r="B5976" s="443">
        <v>0.93250699999999997</v>
      </c>
    </row>
    <row r="5977" spans="1:2" x14ac:dyDescent="0.25">
      <c r="A5977" s="442">
        <v>36734</v>
      </c>
      <c r="B5977" s="443">
        <v>0.94182299999999997</v>
      </c>
    </row>
    <row r="5978" spans="1:2" x14ac:dyDescent="0.25">
      <c r="A5978" s="442">
        <v>36733</v>
      </c>
      <c r="B5978" s="443">
        <v>0.93796400000000002</v>
      </c>
    </row>
    <row r="5979" spans="1:2" x14ac:dyDescent="0.25">
      <c r="A5979" s="442">
        <v>36732</v>
      </c>
      <c r="B5979" s="443">
        <v>0.93264999999999998</v>
      </c>
    </row>
    <row r="5980" spans="1:2" x14ac:dyDescent="0.25">
      <c r="A5980" s="442">
        <v>36731</v>
      </c>
      <c r="B5980" s="443">
        <v>0.93657900000000005</v>
      </c>
    </row>
    <row r="5981" spans="1:2" x14ac:dyDescent="0.25">
      <c r="A5981" s="442">
        <v>36730</v>
      </c>
      <c r="B5981" s="443">
        <v>0.93579999999999997</v>
      </c>
    </row>
    <row r="5982" spans="1:2" x14ac:dyDescent="0.25">
      <c r="A5982" s="442">
        <v>36729</v>
      </c>
      <c r="B5982" s="443">
        <v>0.93701599999999996</v>
      </c>
    </row>
    <row r="5983" spans="1:2" x14ac:dyDescent="0.25">
      <c r="A5983" s="442">
        <v>36728</v>
      </c>
      <c r="B5983" s="443">
        <v>0.93292200000000003</v>
      </c>
    </row>
    <row r="5984" spans="1:2" x14ac:dyDescent="0.25">
      <c r="A5984" s="442">
        <v>36727</v>
      </c>
      <c r="B5984" s="443">
        <v>0.92420000000000002</v>
      </c>
    </row>
    <row r="5985" spans="1:2" x14ac:dyDescent="0.25">
      <c r="A5985" s="442">
        <v>36726</v>
      </c>
      <c r="B5985" s="443">
        <v>0.92580099999999999</v>
      </c>
    </row>
    <row r="5986" spans="1:2" x14ac:dyDescent="0.25">
      <c r="A5986" s="442">
        <v>36725</v>
      </c>
      <c r="B5986" s="443">
        <v>0.93601000000000001</v>
      </c>
    </row>
    <row r="5987" spans="1:2" x14ac:dyDescent="0.25">
      <c r="A5987" s="442">
        <v>36724</v>
      </c>
      <c r="B5987" s="443">
        <v>0.93808100000000005</v>
      </c>
    </row>
    <row r="5988" spans="1:2" x14ac:dyDescent="0.25">
      <c r="A5988" s="442">
        <v>36723</v>
      </c>
      <c r="B5988" s="443">
        <v>0.93740000000000001</v>
      </c>
    </row>
    <row r="5989" spans="1:2" x14ac:dyDescent="0.25">
      <c r="A5989" s="442">
        <v>36722</v>
      </c>
      <c r="B5989" s="443">
        <v>0.93745400000000001</v>
      </c>
    </row>
    <row r="5990" spans="1:2" x14ac:dyDescent="0.25">
      <c r="A5990" s="442">
        <v>36721</v>
      </c>
      <c r="B5990" s="443">
        <v>0.93710000000000004</v>
      </c>
    </row>
    <row r="5991" spans="1:2" x14ac:dyDescent="0.25">
      <c r="A5991" s="442">
        <v>36720</v>
      </c>
      <c r="B5991" s="443">
        <v>0.94208800000000004</v>
      </c>
    </row>
    <row r="5992" spans="1:2" x14ac:dyDescent="0.25">
      <c r="A5992" s="442">
        <v>36719</v>
      </c>
      <c r="B5992" s="443">
        <v>0.95259400000000005</v>
      </c>
    </row>
    <row r="5993" spans="1:2" x14ac:dyDescent="0.25">
      <c r="A5993" s="442">
        <v>36718</v>
      </c>
      <c r="B5993" s="443">
        <v>0.95519799999999999</v>
      </c>
    </row>
    <row r="5994" spans="1:2" x14ac:dyDescent="0.25">
      <c r="A5994" s="442">
        <v>36717</v>
      </c>
      <c r="B5994" s="443">
        <v>0.94739200000000001</v>
      </c>
    </row>
    <row r="5995" spans="1:2" x14ac:dyDescent="0.25">
      <c r="A5995" s="442">
        <v>36716</v>
      </c>
      <c r="B5995" s="443">
        <v>0.94879999999999998</v>
      </c>
    </row>
    <row r="5996" spans="1:2" x14ac:dyDescent="0.25">
      <c r="A5996" s="442">
        <v>36715</v>
      </c>
      <c r="B5996" s="443">
        <v>0.94699999999999995</v>
      </c>
    </row>
    <row r="5997" spans="1:2" x14ac:dyDescent="0.25">
      <c r="A5997" s="442">
        <v>36714</v>
      </c>
      <c r="B5997" s="443">
        <v>0.95065</v>
      </c>
    </row>
    <row r="5998" spans="1:2" x14ac:dyDescent="0.25">
      <c r="A5998" s="442">
        <v>36713</v>
      </c>
      <c r="B5998" s="443">
        <v>0.95245999999999997</v>
      </c>
    </row>
    <row r="5999" spans="1:2" x14ac:dyDescent="0.25">
      <c r="A5999" s="442">
        <v>36712</v>
      </c>
      <c r="B5999" s="443">
        <v>0.95140000000000002</v>
      </c>
    </row>
    <row r="6000" spans="1:2" x14ac:dyDescent="0.25">
      <c r="A6000" s="442">
        <v>36711</v>
      </c>
      <c r="B6000" s="443">
        <v>0.95065</v>
      </c>
    </row>
    <row r="6001" spans="1:2" x14ac:dyDescent="0.25">
      <c r="A6001" s="442">
        <v>36710</v>
      </c>
      <c r="B6001" s="443">
        <v>0.951789</v>
      </c>
    </row>
    <row r="6002" spans="1:2" x14ac:dyDescent="0.25">
      <c r="A6002" s="442">
        <v>36709</v>
      </c>
      <c r="B6002" s="443">
        <v>0.953233</v>
      </c>
    </row>
    <row r="6003" spans="1:2" x14ac:dyDescent="0.25">
      <c r="A6003" s="442">
        <v>36708</v>
      </c>
      <c r="B6003" s="443">
        <v>0.953233</v>
      </c>
    </row>
    <row r="6004" spans="1:2" x14ac:dyDescent="0.25">
      <c r="A6004" s="442">
        <v>36707</v>
      </c>
      <c r="B6004" s="443">
        <v>0.95133800000000002</v>
      </c>
    </row>
    <row r="6005" spans="1:2" x14ac:dyDescent="0.25">
      <c r="A6005" s="442">
        <v>36706</v>
      </c>
      <c r="B6005" s="443">
        <v>0.94252800000000003</v>
      </c>
    </row>
    <row r="6006" spans="1:2" x14ac:dyDescent="0.25">
      <c r="A6006" s="442">
        <v>36705</v>
      </c>
      <c r="B6006" s="443">
        <v>0.94575100000000001</v>
      </c>
    </row>
    <row r="6007" spans="1:2" x14ac:dyDescent="0.25">
      <c r="A6007" s="442">
        <v>36704</v>
      </c>
      <c r="B6007" s="443">
        <v>0.936693</v>
      </c>
    </row>
    <row r="6008" spans="1:2" x14ac:dyDescent="0.25">
      <c r="A6008" s="442">
        <v>36703</v>
      </c>
      <c r="B6008" s="443">
        <v>0.93610000000000004</v>
      </c>
    </row>
    <row r="6009" spans="1:2" x14ac:dyDescent="0.25">
      <c r="A6009" s="442">
        <v>36702</v>
      </c>
      <c r="B6009" s="443">
        <v>0.93589999999999995</v>
      </c>
    </row>
    <row r="6010" spans="1:2" x14ac:dyDescent="0.25">
      <c r="A6010" s="442">
        <v>36701</v>
      </c>
      <c r="B6010" s="443">
        <v>0.93598800000000004</v>
      </c>
    </row>
    <row r="6011" spans="1:2" x14ac:dyDescent="0.25">
      <c r="A6011" s="442">
        <v>36700</v>
      </c>
      <c r="B6011" s="443">
        <v>0.93698000000000004</v>
      </c>
    </row>
    <row r="6012" spans="1:2" x14ac:dyDescent="0.25">
      <c r="A6012" s="442">
        <v>36699</v>
      </c>
      <c r="B6012" s="443">
        <v>0.94561099999999998</v>
      </c>
    </row>
    <row r="6013" spans="1:2" x14ac:dyDescent="0.25">
      <c r="A6013" s="442">
        <v>36698</v>
      </c>
      <c r="B6013" s="443">
        <v>0.95641200000000004</v>
      </c>
    </row>
    <row r="6014" spans="1:2" x14ac:dyDescent="0.25">
      <c r="A6014" s="442">
        <v>36697</v>
      </c>
      <c r="B6014" s="443">
        <v>0.95744300000000004</v>
      </c>
    </row>
    <row r="6015" spans="1:2" x14ac:dyDescent="0.25">
      <c r="A6015" s="442">
        <v>36696</v>
      </c>
      <c r="B6015" s="443">
        <v>0.96348900000000004</v>
      </c>
    </row>
    <row r="6016" spans="1:2" x14ac:dyDescent="0.25">
      <c r="A6016" s="442">
        <v>36695</v>
      </c>
      <c r="B6016" s="443">
        <v>0.96489999999999998</v>
      </c>
    </row>
    <row r="6017" spans="1:2" x14ac:dyDescent="0.25">
      <c r="A6017" s="442">
        <v>36694</v>
      </c>
      <c r="B6017" s="443">
        <v>0.96564700000000003</v>
      </c>
    </row>
    <row r="6018" spans="1:2" x14ac:dyDescent="0.25">
      <c r="A6018" s="442">
        <v>36693</v>
      </c>
      <c r="B6018" s="443">
        <v>0.9536</v>
      </c>
    </row>
    <row r="6019" spans="1:2" x14ac:dyDescent="0.25">
      <c r="A6019" s="442">
        <v>36692</v>
      </c>
      <c r="B6019" s="443">
        <v>0.95755299999999999</v>
      </c>
    </row>
    <row r="6020" spans="1:2" x14ac:dyDescent="0.25">
      <c r="A6020" s="442">
        <v>36691</v>
      </c>
      <c r="B6020" s="443">
        <v>0.96035999999999999</v>
      </c>
    </row>
    <row r="6021" spans="1:2" x14ac:dyDescent="0.25">
      <c r="A6021" s="442">
        <v>36690</v>
      </c>
      <c r="B6021" s="443">
        <v>0.95269999999999999</v>
      </c>
    </row>
    <row r="6022" spans="1:2" x14ac:dyDescent="0.25">
      <c r="A6022" s="442">
        <v>36689</v>
      </c>
      <c r="B6022" s="443">
        <v>0.95299999999999996</v>
      </c>
    </row>
    <row r="6023" spans="1:2" x14ac:dyDescent="0.25">
      <c r="A6023" s="442">
        <v>36688</v>
      </c>
      <c r="B6023" s="443">
        <v>0.95320000000000005</v>
      </c>
    </row>
    <row r="6024" spans="1:2" x14ac:dyDescent="0.25">
      <c r="A6024" s="442">
        <v>36687</v>
      </c>
      <c r="B6024" s="443">
        <v>0.952847</v>
      </c>
    </row>
    <row r="6025" spans="1:2" x14ac:dyDescent="0.25">
      <c r="A6025" s="442">
        <v>36686</v>
      </c>
      <c r="B6025" s="443">
        <v>0.95640000000000003</v>
      </c>
    </row>
    <row r="6026" spans="1:2" x14ac:dyDescent="0.25">
      <c r="A6026" s="442">
        <v>36685</v>
      </c>
      <c r="B6026" s="443">
        <v>0.96152700000000002</v>
      </c>
    </row>
    <row r="6027" spans="1:2" x14ac:dyDescent="0.25">
      <c r="A6027" s="442">
        <v>36684</v>
      </c>
      <c r="B6027" s="443">
        <v>0.95382299999999998</v>
      </c>
    </row>
    <row r="6028" spans="1:2" x14ac:dyDescent="0.25">
      <c r="A6028" s="442">
        <v>36683</v>
      </c>
      <c r="B6028" s="443">
        <v>0.947932</v>
      </c>
    </row>
    <row r="6029" spans="1:2" x14ac:dyDescent="0.25">
      <c r="A6029" s="442">
        <v>36682</v>
      </c>
      <c r="B6029" s="443">
        <v>0.94583899999999999</v>
      </c>
    </row>
    <row r="6030" spans="1:2" x14ac:dyDescent="0.25">
      <c r="A6030" s="442">
        <v>36681</v>
      </c>
      <c r="B6030" s="443">
        <v>0.94669999999999999</v>
      </c>
    </row>
    <row r="6031" spans="1:2" x14ac:dyDescent="0.25">
      <c r="A6031" s="442">
        <v>36680</v>
      </c>
      <c r="B6031" s="443">
        <v>0.94362000000000001</v>
      </c>
    </row>
    <row r="6032" spans="1:2" x14ac:dyDescent="0.25">
      <c r="A6032" s="442">
        <v>36679</v>
      </c>
      <c r="B6032" s="443">
        <v>0.93140000000000001</v>
      </c>
    </row>
    <row r="6033" spans="1:2" x14ac:dyDescent="0.25">
      <c r="A6033" s="442">
        <v>36678</v>
      </c>
      <c r="B6033" s="443">
        <v>0.93716699999999997</v>
      </c>
    </row>
    <row r="6034" spans="1:2" x14ac:dyDescent="0.25">
      <c r="A6034" s="442">
        <v>36677</v>
      </c>
      <c r="B6034" s="443">
        <v>0.92949999999999999</v>
      </c>
    </row>
    <row r="6035" spans="1:2" x14ac:dyDescent="0.25">
      <c r="A6035" s="442">
        <v>36676</v>
      </c>
      <c r="B6035" s="443">
        <v>0.92662199999999995</v>
      </c>
    </row>
    <row r="6036" spans="1:2" x14ac:dyDescent="0.25">
      <c r="A6036" s="442">
        <v>36675</v>
      </c>
      <c r="B6036" s="443">
        <v>0.93730000000000002</v>
      </c>
    </row>
    <row r="6037" spans="1:2" x14ac:dyDescent="0.25">
      <c r="A6037" s="442">
        <v>36674</v>
      </c>
      <c r="B6037" s="443">
        <v>0.93489999999999995</v>
      </c>
    </row>
    <row r="6038" spans="1:2" x14ac:dyDescent="0.25">
      <c r="A6038" s="442">
        <v>36673</v>
      </c>
      <c r="B6038" s="443">
        <v>0.93080700000000005</v>
      </c>
    </row>
    <row r="6039" spans="1:2" x14ac:dyDescent="0.25">
      <c r="A6039" s="442">
        <v>36672</v>
      </c>
      <c r="B6039" s="443">
        <v>0.91184600000000005</v>
      </c>
    </row>
    <row r="6040" spans="1:2" x14ac:dyDescent="0.25">
      <c r="A6040" s="442">
        <v>36671</v>
      </c>
      <c r="B6040" s="443">
        <v>0.90529999999999999</v>
      </c>
    </row>
    <row r="6041" spans="1:2" x14ac:dyDescent="0.25">
      <c r="A6041" s="442">
        <v>36670</v>
      </c>
      <c r="B6041" s="443">
        <v>0.90645600000000004</v>
      </c>
    </row>
    <row r="6042" spans="1:2" x14ac:dyDescent="0.25">
      <c r="A6042" s="442">
        <v>36669</v>
      </c>
      <c r="B6042" s="443">
        <v>0.90257500000000002</v>
      </c>
    </row>
    <row r="6043" spans="1:2" x14ac:dyDescent="0.25">
      <c r="A6043" s="442">
        <v>36668</v>
      </c>
      <c r="B6043" s="443">
        <v>0.89612099999999995</v>
      </c>
    </row>
    <row r="6044" spans="1:2" x14ac:dyDescent="0.25">
      <c r="A6044" s="442">
        <v>36667</v>
      </c>
      <c r="B6044" s="443">
        <v>0.89680000000000004</v>
      </c>
    </row>
    <row r="6045" spans="1:2" x14ac:dyDescent="0.25">
      <c r="A6045" s="442">
        <v>36666</v>
      </c>
      <c r="B6045" s="443">
        <v>0.89883500000000005</v>
      </c>
    </row>
    <row r="6046" spans="1:2" x14ac:dyDescent="0.25">
      <c r="A6046" s="442">
        <v>36665</v>
      </c>
      <c r="B6046" s="443">
        <v>0.89350799999999997</v>
      </c>
    </row>
    <row r="6047" spans="1:2" x14ac:dyDescent="0.25">
      <c r="A6047" s="442">
        <v>36664</v>
      </c>
      <c r="B6047" s="443">
        <v>0.89421700000000004</v>
      </c>
    </row>
    <row r="6048" spans="1:2" x14ac:dyDescent="0.25">
      <c r="A6048" s="442">
        <v>36663</v>
      </c>
      <c r="B6048" s="443">
        <v>0.90179500000000001</v>
      </c>
    </row>
    <row r="6049" spans="1:2" x14ac:dyDescent="0.25">
      <c r="A6049" s="442">
        <v>36662</v>
      </c>
      <c r="B6049" s="443">
        <v>0.91107499999999997</v>
      </c>
    </row>
    <row r="6050" spans="1:2" x14ac:dyDescent="0.25">
      <c r="A6050" s="442">
        <v>36661</v>
      </c>
      <c r="B6050" s="443">
        <v>0.91890000000000005</v>
      </c>
    </row>
    <row r="6051" spans="1:2" x14ac:dyDescent="0.25">
      <c r="A6051" s="442">
        <v>36660</v>
      </c>
      <c r="B6051" s="443">
        <v>0.9194</v>
      </c>
    </row>
    <row r="6052" spans="1:2" x14ac:dyDescent="0.25">
      <c r="A6052" s="442">
        <v>36659</v>
      </c>
      <c r="B6052" s="443">
        <v>0.91900000000000004</v>
      </c>
    </row>
    <row r="6053" spans="1:2" x14ac:dyDescent="0.25">
      <c r="A6053" s="442">
        <v>36658</v>
      </c>
      <c r="B6053" s="443">
        <v>0.901254</v>
      </c>
    </row>
    <row r="6054" spans="1:2" x14ac:dyDescent="0.25">
      <c r="A6054" s="442">
        <v>36657</v>
      </c>
      <c r="B6054" s="443">
        <v>0.90662600000000004</v>
      </c>
    </row>
    <row r="6055" spans="1:2" x14ac:dyDescent="0.25">
      <c r="A6055" s="442">
        <v>36656</v>
      </c>
      <c r="B6055" s="443">
        <v>0.90723900000000002</v>
      </c>
    </row>
    <row r="6056" spans="1:2" x14ac:dyDescent="0.25">
      <c r="A6056" s="442">
        <v>36655</v>
      </c>
      <c r="B6056" s="443">
        <v>0.898281</v>
      </c>
    </row>
    <row r="6057" spans="1:2" x14ac:dyDescent="0.25">
      <c r="A6057" s="442">
        <v>36654</v>
      </c>
      <c r="B6057" s="443">
        <v>0.896899</v>
      </c>
    </row>
    <row r="6058" spans="1:2" x14ac:dyDescent="0.25">
      <c r="A6058" s="442">
        <v>36653</v>
      </c>
      <c r="B6058" s="443">
        <v>0.89729999999999999</v>
      </c>
    </row>
    <row r="6059" spans="1:2" x14ac:dyDescent="0.25">
      <c r="A6059" s="442">
        <v>36652</v>
      </c>
      <c r="B6059" s="443">
        <v>0.89759900000000004</v>
      </c>
    </row>
    <row r="6060" spans="1:2" x14ac:dyDescent="0.25">
      <c r="A6060" s="442">
        <v>36651</v>
      </c>
      <c r="B6060" s="443">
        <v>0.89019999999999999</v>
      </c>
    </row>
    <row r="6061" spans="1:2" x14ac:dyDescent="0.25">
      <c r="A6061" s="442">
        <v>36650</v>
      </c>
      <c r="B6061" s="443">
        <v>0.89489600000000002</v>
      </c>
    </row>
    <row r="6062" spans="1:2" x14ac:dyDescent="0.25">
      <c r="A6062" s="442">
        <v>36649</v>
      </c>
      <c r="B6062" s="443">
        <v>0.90839999999999999</v>
      </c>
    </row>
    <row r="6063" spans="1:2" x14ac:dyDescent="0.25">
      <c r="A6063" s="442">
        <v>36648</v>
      </c>
      <c r="B6063" s="443">
        <v>0.915543</v>
      </c>
    </row>
    <row r="6064" spans="1:2" x14ac:dyDescent="0.25">
      <c r="A6064" s="442">
        <v>36647</v>
      </c>
      <c r="B6064" s="443">
        <v>0.91120000000000001</v>
      </c>
    </row>
    <row r="6065" spans="1:2" x14ac:dyDescent="0.25">
      <c r="A6065" s="442">
        <v>36646</v>
      </c>
      <c r="B6065" s="443">
        <v>0.91169999999999995</v>
      </c>
    </row>
    <row r="6066" spans="1:2" x14ac:dyDescent="0.25">
      <c r="A6066" s="442">
        <v>36645</v>
      </c>
      <c r="B6066" s="443">
        <v>0.91114200000000001</v>
      </c>
    </row>
    <row r="6067" spans="1:2" x14ac:dyDescent="0.25">
      <c r="A6067" s="442">
        <v>36644</v>
      </c>
      <c r="B6067" s="443">
        <v>0.90931899999999999</v>
      </c>
    </row>
    <row r="6068" spans="1:2" x14ac:dyDescent="0.25">
      <c r="A6068" s="442">
        <v>36643</v>
      </c>
      <c r="B6068" s="443">
        <v>0.92347800000000002</v>
      </c>
    </row>
    <row r="6069" spans="1:2" x14ac:dyDescent="0.25">
      <c r="A6069" s="442">
        <v>36642</v>
      </c>
      <c r="B6069" s="443">
        <v>0.92075899999999999</v>
      </c>
    </row>
    <row r="6070" spans="1:2" x14ac:dyDescent="0.25">
      <c r="A6070" s="442">
        <v>36641</v>
      </c>
      <c r="B6070" s="443">
        <v>0.93826799999999999</v>
      </c>
    </row>
    <row r="6071" spans="1:2" x14ac:dyDescent="0.25">
      <c r="A6071" s="442">
        <v>36640</v>
      </c>
      <c r="B6071" s="443">
        <v>0.94011400000000001</v>
      </c>
    </row>
    <row r="6072" spans="1:2" x14ac:dyDescent="0.25">
      <c r="A6072" s="442">
        <v>36639</v>
      </c>
      <c r="B6072" s="443">
        <v>0.93906699999999999</v>
      </c>
    </row>
    <row r="6073" spans="1:2" x14ac:dyDescent="0.25">
      <c r="A6073" s="442">
        <v>36638</v>
      </c>
      <c r="B6073" s="443">
        <v>0.93815199999999999</v>
      </c>
    </row>
    <row r="6074" spans="1:2" x14ac:dyDescent="0.25">
      <c r="A6074" s="442">
        <v>36637</v>
      </c>
      <c r="B6074" s="443">
        <v>0.93836699999999995</v>
      </c>
    </row>
    <row r="6075" spans="1:2" x14ac:dyDescent="0.25">
      <c r="A6075" s="442">
        <v>36636</v>
      </c>
      <c r="B6075" s="443">
        <v>0.94064199999999998</v>
      </c>
    </row>
    <row r="6076" spans="1:2" x14ac:dyDescent="0.25">
      <c r="A6076" s="442">
        <v>36635</v>
      </c>
      <c r="B6076" s="443">
        <v>0.94672400000000001</v>
      </c>
    </row>
    <row r="6077" spans="1:2" x14ac:dyDescent="0.25">
      <c r="A6077" s="442">
        <v>36634</v>
      </c>
      <c r="B6077" s="443">
        <v>0.95230000000000004</v>
      </c>
    </row>
    <row r="6078" spans="1:2" x14ac:dyDescent="0.25">
      <c r="A6078" s="442">
        <v>36633</v>
      </c>
      <c r="B6078" s="443">
        <v>0.96129799999999999</v>
      </c>
    </row>
    <row r="6079" spans="1:2" x14ac:dyDescent="0.25">
      <c r="A6079" s="442">
        <v>36632</v>
      </c>
      <c r="B6079" s="443">
        <v>0.96099999999999997</v>
      </c>
    </row>
    <row r="6080" spans="1:2" x14ac:dyDescent="0.25">
      <c r="A6080" s="442">
        <v>36631</v>
      </c>
      <c r="B6080" s="443">
        <v>0.96047099999999996</v>
      </c>
    </row>
    <row r="6081" spans="1:2" x14ac:dyDescent="0.25">
      <c r="A6081" s="442">
        <v>36630</v>
      </c>
      <c r="B6081" s="443">
        <v>0.95437099999999997</v>
      </c>
    </row>
    <row r="6082" spans="1:2" x14ac:dyDescent="0.25">
      <c r="A6082" s="442">
        <v>36629</v>
      </c>
      <c r="B6082" s="443">
        <v>0.95798799999999995</v>
      </c>
    </row>
    <row r="6083" spans="1:2" x14ac:dyDescent="0.25">
      <c r="A6083" s="442">
        <v>36628</v>
      </c>
      <c r="B6083" s="443">
        <v>0.95889100000000005</v>
      </c>
    </row>
    <row r="6084" spans="1:2" x14ac:dyDescent="0.25">
      <c r="A6084" s="442">
        <v>36627</v>
      </c>
      <c r="B6084" s="443">
        <v>0.962094</v>
      </c>
    </row>
    <row r="6085" spans="1:2" x14ac:dyDescent="0.25">
      <c r="A6085" s="442">
        <v>36626</v>
      </c>
      <c r="B6085" s="443">
        <v>0.955121</v>
      </c>
    </row>
    <row r="6086" spans="1:2" x14ac:dyDescent="0.25">
      <c r="A6086" s="442">
        <v>36625</v>
      </c>
      <c r="B6086" s="443">
        <v>0.95430000000000004</v>
      </c>
    </row>
    <row r="6087" spans="1:2" x14ac:dyDescent="0.25">
      <c r="A6087" s="442">
        <v>36624</v>
      </c>
      <c r="B6087" s="443">
        <v>0.95430000000000004</v>
      </c>
    </row>
    <row r="6088" spans="1:2" x14ac:dyDescent="0.25">
      <c r="A6088" s="442">
        <v>36623</v>
      </c>
      <c r="B6088" s="443">
        <v>0.95822799999999997</v>
      </c>
    </row>
    <row r="6089" spans="1:2" x14ac:dyDescent="0.25">
      <c r="A6089" s="442">
        <v>36622</v>
      </c>
      <c r="B6089" s="443">
        <v>0.96348999999999996</v>
      </c>
    </row>
    <row r="6090" spans="1:2" x14ac:dyDescent="0.25">
      <c r="A6090" s="442">
        <v>36621</v>
      </c>
      <c r="B6090" s="443">
        <v>0.96191300000000002</v>
      </c>
    </row>
    <row r="6091" spans="1:2" x14ac:dyDescent="0.25">
      <c r="A6091" s="442">
        <v>36620</v>
      </c>
      <c r="B6091" s="443">
        <v>0.95736200000000005</v>
      </c>
    </row>
    <row r="6092" spans="1:2" x14ac:dyDescent="0.25">
      <c r="A6092" s="442">
        <v>36619</v>
      </c>
      <c r="B6092" s="443">
        <v>0.95556200000000002</v>
      </c>
    </row>
    <row r="6093" spans="1:2" x14ac:dyDescent="0.25">
      <c r="A6093" s="442">
        <v>36618</v>
      </c>
      <c r="B6093" s="443">
        <v>0.95520000000000005</v>
      </c>
    </row>
    <row r="6094" spans="1:2" x14ac:dyDescent="0.25">
      <c r="A6094" s="442">
        <v>36617</v>
      </c>
      <c r="B6094" s="443">
        <v>0.95493600000000001</v>
      </c>
    </row>
    <row r="6095" spans="1:2" x14ac:dyDescent="0.25">
      <c r="A6095" s="442">
        <v>36616</v>
      </c>
      <c r="B6095" s="443">
        <v>0.96096700000000002</v>
      </c>
    </row>
    <row r="6096" spans="1:2" x14ac:dyDescent="0.25">
      <c r="A6096" s="442">
        <v>36615</v>
      </c>
      <c r="B6096" s="443">
        <v>0.95044300000000004</v>
      </c>
    </row>
    <row r="6097" spans="1:2" x14ac:dyDescent="0.25">
      <c r="A6097" s="442">
        <v>36614</v>
      </c>
      <c r="B6097" s="443">
        <v>0.96118899999999996</v>
      </c>
    </row>
    <row r="6098" spans="1:2" x14ac:dyDescent="0.25">
      <c r="A6098" s="442">
        <v>36613</v>
      </c>
      <c r="B6098" s="443">
        <v>0.96526400000000001</v>
      </c>
    </row>
    <row r="6099" spans="1:2" x14ac:dyDescent="0.25">
      <c r="A6099" s="442">
        <v>36612</v>
      </c>
      <c r="B6099" s="443">
        <v>0.9768</v>
      </c>
    </row>
    <row r="6100" spans="1:2" x14ac:dyDescent="0.25">
      <c r="A6100" s="442">
        <v>36611</v>
      </c>
      <c r="B6100" s="443">
        <v>0.97699999999999998</v>
      </c>
    </row>
    <row r="6101" spans="1:2" x14ac:dyDescent="0.25">
      <c r="A6101" s="442">
        <v>36610</v>
      </c>
      <c r="B6101" s="443">
        <v>0.97699999999999998</v>
      </c>
    </row>
    <row r="6102" spans="1:2" x14ac:dyDescent="0.25">
      <c r="A6102" s="442">
        <v>36609</v>
      </c>
      <c r="B6102" s="443">
        <v>0.97132399999999997</v>
      </c>
    </row>
    <row r="6103" spans="1:2" x14ac:dyDescent="0.25">
      <c r="A6103" s="442">
        <v>36608</v>
      </c>
      <c r="B6103" s="443">
        <v>0.96040700000000001</v>
      </c>
    </row>
    <row r="6104" spans="1:2" x14ac:dyDescent="0.25">
      <c r="A6104" s="442">
        <v>36607</v>
      </c>
      <c r="B6104" s="443">
        <v>0.96428000000000003</v>
      </c>
    </row>
    <row r="6105" spans="1:2" x14ac:dyDescent="0.25">
      <c r="A6105" s="442">
        <v>36606</v>
      </c>
      <c r="B6105" s="443">
        <v>0.97308799999999995</v>
      </c>
    </row>
    <row r="6106" spans="1:2" x14ac:dyDescent="0.25">
      <c r="A6106" s="442">
        <v>36605</v>
      </c>
      <c r="B6106" s="443">
        <v>0.97238999999999998</v>
      </c>
    </row>
    <row r="6107" spans="1:2" x14ac:dyDescent="0.25">
      <c r="A6107" s="442">
        <v>36604</v>
      </c>
      <c r="B6107" s="443">
        <v>0.97160000000000002</v>
      </c>
    </row>
    <row r="6108" spans="1:2" x14ac:dyDescent="0.25">
      <c r="A6108" s="442">
        <v>36603</v>
      </c>
      <c r="B6108" s="443">
        <v>0.97160000000000002</v>
      </c>
    </row>
    <row r="6109" spans="1:2" x14ac:dyDescent="0.25">
      <c r="A6109" s="442">
        <v>36602</v>
      </c>
      <c r="B6109" s="443">
        <v>0.97130799999999995</v>
      </c>
    </row>
    <row r="6110" spans="1:2" x14ac:dyDescent="0.25">
      <c r="A6110" s="442">
        <v>36601</v>
      </c>
      <c r="B6110" s="443">
        <v>0.96789999999999998</v>
      </c>
    </row>
    <row r="6111" spans="1:2" x14ac:dyDescent="0.25">
      <c r="A6111" s="442">
        <v>36600</v>
      </c>
      <c r="B6111" s="443">
        <v>0.96746600000000005</v>
      </c>
    </row>
    <row r="6112" spans="1:2" x14ac:dyDescent="0.25">
      <c r="A6112" s="442">
        <v>36599</v>
      </c>
      <c r="B6112" s="443">
        <v>0.96406199999999997</v>
      </c>
    </row>
    <row r="6113" spans="1:2" x14ac:dyDescent="0.25">
      <c r="A6113" s="442">
        <v>36598</v>
      </c>
      <c r="B6113" s="443">
        <v>0.96233800000000003</v>
      </c>
    </row>
    <row r="6114" spans="1:2" x14ac:dyDescent="0.25">
      <c r="A6114" s="442">
        <v>36597</v>
      </c>
      <c r="B6114" s="443">
        <v>0.9637</v>
      </c>
    </row>
    <row r="6115" spans="1:2" x14ac:dyDescent="0.25">
      <c r="A6115" s="442">
        <v>36596</v>
      </c>
      <c r="B6115" s="443">
        <v>0.9637</v>
      </c>
    </row>
    <row r="6116" spans="1:2" x14ac:dyDescent="0.25">
      <c r="A6116" s="442">
        <v>36595</v>
      </c>
      <c r="B6116" s="443">
        <v>0.96615600000000001</v>
      </c>
    </row>
    <row r="6117" spans="1:2" x14ac:dyDescent="0.25">
      <c r="A6117" s="442">
        <v>36594</v>
      </c>
      <c r="B6117" s="443">
        <v>0.96085100000000001</v>
      </c>
    </row>
    <row r="6118" spans="1:2" x14ac:dyDescent="0.25">
      <c r="A6118" s="442">
        <v>36593</v>
      </c>
      <c r="B6118" s="443">
        <v>0.95907200000000004</v>
      </c>
    </row>
    <row r="6119" spans="1:2" x14ac:dyDescent="0.25">
      <c r="A6119" s="442">
        <v>36592</v>
      </c>
      <c r="B6119" s="443">
        <v>0.95873299999999995</v>
      </c>
    </row>
    <row r="6120" spans="1:2" x14ac:dyDescent="0.25">
      <c r="A6120" s="442">
        <v>36591</v>
      </c>
      <c r="B6120" s="443">
        <v>0.95812200000000003</v>
      </c>
    </row>
    <row r="6121" spans="1:2" x14ac:dyDescent="0.25">
      <c r="A6121" s="442">
        <v>36590</v>
      </c>
      <c r="B6121" s="443">
        <v>0.96040000000000003</v>
      </c>
    </row>
    <row r="6122" spans="1:2" x14ac:dyDescent="0.25">
      <c r="A6122" s="442">
        <v>36589</v>
      </c>
      <c r="B6122" s="443">
        <v>0.95926</v>
      </c>
    </row>
    <row r="6123" spans="1:2" x14ac:dyDescent="0.25">
      <c r="A6123" s="442">
        <v>36588</v>
      </c>
      <c r="B6123" s="443">
        <v>0.96436900000000003</v>
      </c>
    </row>
    <row r="6124" spans="1:2" x14ac:dyDescent="0.25">
      <c r="A6124" s="442">
        <v>36587</v>
      </c>
      <c r="B6124" s="443">
        <v>0.97273200000000004</v>
      </c>
    </row>
    <row r="6125" spans="1:2" x14ac:dyDescent="0.25">
      <c r="A6125" s="442">
        <v>36586</v>
      </c>
      <c r="B6125" s="443">
        <v>0.96478299999999995</v>
      </c>
    </row>
    <row r="6126" spans="1:2" x14ac:dyDescent="0.25">
      <c r="A6126" s="442">
        <v>36585</v>
      </c>
      <c r="B6126" s="443">
        <v>0.9718</v>
      </c>
    </row>
    <row r="6127" spans="1:2" x14ac:dyDescent="0.25">
      <c r="A6127" s="442">
        <v>36584</v>
      </c>
      <c r="B6127" s="443">
        <v>0.97438499999999995</v>
      </c>
    </row>
    <row r="6128" spans="1:2" x14ac:dyDescent="0.25">
      <c r="A6128" s="442">
        <v>36583</v>
      </c>
      <c r="B6128" s="443">
        <v>0.97440000000000004</v>
      </c>
    </row>
    <row r="6129" spans="1:2" x14ac:dyDescent="0.25">
      <c r="A6129" s="442">
        <v>36582</v>
      </c>
      <c r="B6129" s="443">
        <v>0.97440000000000004</v>
      </c>
    </row>
    <row r="6130" spans="1:2" x14ac:dyDescent="0.25">
      <c r="A6130" s="442">
        <v>36581</v>
      </c>
      <c r="B6130" s="443">
        <v>0.99280000000000002</v>
      </c>
    </row>
    <row r="6131" spans="1:2" x14ac:dyDescent="0.25">
      <c r="A6131" s="442">
        <v>36580</v>
      </c>
      <c r="B6131" s="443">
        <v>1.0028999999999999</v>
      </c>
    </row>
    <row r="6132" spans="1:2" x14ac:dyDescent="0.25">
      <c r="A6132" s="442">
        <v>36579</v>
      </c>
      <c r="B6132" s="443">
        <v>1.00305</v>
      </c>
    </row>
    <row r="6133" spans="1:2" x14ac:dyDescent="0.25">
      <c r="A6133" s="442">
        <v>36578</v>
      </c>
      <c r="B6133" s="443">
        <v>0.98719999999999997</v>
      </c>
    </row>
    <row r="6134" spans="1:2" x14ac:dyDescent="0.25">
      <c r="A6134" s="442">
        <v>36577</v>
      </c>
      <c r="B6134" s="443">
        <v>0.98468</v>
      </c>
    </row>
    <row r="6135" spans="1:2" x14ac:dyDescent="0.25">
      <c r="A6135" s="442">
        <v>36576</v>
      </c>
      <c r="B6135" s="443">
        <v>0.98560000000000003</v>
      </c>
    </row>
    <row r="6136" spans="1:2" x14ac:dyDescent="0.25">
      <c r="A6136" s="442">
        <v>36575</v>
      </c>
      <c r="B6136" s="443">
        <v>0.98509999999999998</v>
      </c>
    </row>
    <row r="6137" spans="1:2" x14ac:dyDescent="0.25">
      <c r="A6137" s="442">
        <v>36574</v>
      </c>
      <c r="B6137" s="443">
        <v>0.98771799999999998</v>
      </c>
    </row>
    <row r="6138" spans="1:2" x14ac:dyDescent="0.25">
      <c r="A6138" s="442">
        <v>36573</v>
      </c>
      <c r="B6138" s="443">
        <v>0.98599999999999999</v>
      </c>
    </row>
    <row r="6139" spans="1:2" x14ac:dyDescent="0.25">
      <c r="A6139" s="442">
        <v>36572</v>
      </c>
      <c r="B6139" s="443">
        <v>0.98126800000000003</v>
      </c>
    </row>
    <row r="6140" spans="1:2" x14ac:dyDescent="0.25">
      <c r="A6140" s="442">
        <v>36571</v>
      </c>
      <c r="B6140" s="443">
        <v>0.97955700000000001</v>
      </c>
    </row>
    <row r="6141" spans="1:2" x14ac:dyDescent="0.25">
      <c r="A6141" s="442">
        <v>36570</v>
      </c>
      <c r="B6141" s="443">
        <v>0.98617100000000002</v>
      </c>
    </row>
    <row r="6142" spans="1:2" x14ac:dyDescent="0.25">
      <c r="A6142" s="442">
        <v>36569</v>
      </c>
      <c r="B6142" s="443">
        <v>0.9879</v>
      </c>
    </row>
    <row r="6143" spans="1:2" x14ac:dyDescent="0.25">
      <c r="A6143" s="442">
        <v>36568</v>
      </c>
      <c r="B6143" s="443">
        <v>0.9879</v>
      </c>
    </row>
    <row r="6144" spans="1:2" x14ac:dyDescent="0.25">
      <c r="A6144" s="442">
        <v>36567</v>
      </c>
      <c r="B6144" s="443">
        <v>0.98446</v>
      </c>
    </row>
    <row r="6145" spans="1:2" x14ac:dyDescent="0.25">
      <c r="A6145" s="442">
        <v>36566</v>
      </c>
      <c r="B6145" s="443">
        <v>0.99299999999999999</v>
      </c>
    </row>
    <row r="6146" spans="1:2" x14ac:dyDescent="0.25">
      <c r="A6146" s="442">
        <v>36565</v>
      </c>
      <c r="B6146" s="443">
        <v>0.98619999999999997</v>
      </c>
    </row>
    <row r="6147" spans="1:2" x14ac:dyDescent="0.25">
      <c r="A6147" s="442">
        <v>36564</v>
      </c>
      <c r="B6147" s="443">
        <v>0.98003700000000005</v>
      </c>
    </row>
    <row r="6148" spans="1:2" x14ac:dyDescent="0.25">
      <c r="A6148" s="442">
        <v>36563</v>
      </c>
      <c r="B6148" s="443">
        <v>0.98385900000000004</v>
      </c>
    </row>
    <row r="6149" spans="1:2" x14ac:dyDescent="0.25">
      <c r="A6149" s="442">
        <v>36562</v>
      </c>
      <c r="B6149" s="443">
        <v>0.98380000000000001</v>
      </c>
    </row>
    <row r="6150" spans="1:2" x14ac:dyDescent="0.25">
      <c r="A6150" s="442">
        <v>36561</v>
      </c>
      <c r="B6150" s="443">
        <v>0.98238199999999998</v>
      </c>
    </row>
    <row r="6151" spans="1:2" x14ac:dyDescent="0.25">
      <c r="A6151" s="442">
        <v>36560</v>
      </c>
      <c r="B6151" s="443">
        <v>0.99019999999999997</v>
      </c>
    </row>
    <row r="6152" spans="1:2" x14ac:dyDescent="0.25">
      <c r="A6152" s="442">
        <v>36559</v>
      </c>
      <c r="B6152" s="443">
        <v>0.97598499999999999</v>
      </c>
    </row>
    <row r="6153" spans="1:2" x14ac:dyDescent="0.25">
      <c r="A6153" s="442">
        <v>36558</v>
      </c>
      <c r="B6153" s="443">
        <v>0.97177100000000005</v>
      </c>
    </row>
    <row r="6154" spans="1:2" x14ac:dyDescent="0.25">
      <c r="A6154" s="442">
        <v>36557</v>
      </c>
      <c r="B6154" s="443">
        <v>0.97009999999999996</v>
      </c>
    </row>
    <row r="6155" spans="1:2" x14ac:dyDescent="0.25">
      <c r="A6155" s="442">
        <v>36556</v>
      </c>
      <c r="B6155" s="443">
        <v>0.97703499999999999</v>
      </c>
    </row>
    <row r="6156" spans="1:2" x14ac:dyDescent="0.25">
      <c r="A6156" s="442">
        <v>36555</v>
      </c>
      <c r="B6156" s="443">
        <v>0.97699999999999998</v>
      </c>
    </row>
    <row r="6157" spans="1:2" x14ac:dyDescent="0.25">
      <c r="A6157" s="442">
        <v>36554</v>
      </c>
      <c r="B6157" s="443">
        <v>0.97632600000000003</v>
      </c>
    </row>
    <row r="6158" spans="1:2" x14ac:dyDescent="0.25">
      <c r="A6158" s="442">
        <v>36553</v>
      </c>
      <c r="B6158" s="443">
        <v>0.9879</v>
      </c>
    </row>
    <row r="6159" spans="1:2" x14ac:dyDescent="0.25">
      <c r="A6159" s="442">
        <v>36552</v>
      </c>
      <c r="B6159" s="443">
        <v>1.0015799999999999</v>
      </c>
    </row>
    <row r="6160" spans="1:2" x14ac:dyDescent="0.25">
      <c r="A6160" s="442">
        <v>36551</v>
      </c>
      <c r="B6160" s="443">
        <v>1.0011099999999999</v>
      </c>
    </row>
    <row r="6161" spans="1:2" x14ac:dyDescent="0.25">
      <c r="A6161" s="442">
        <v>36550</v>
      </c>
      <c r="B6161" s="443">
        <v>1.0063299999999999</v>
      </c>
    </row>
    <row r="6162" spans="1:2" x14ac:dyDescent="0.25">
      <c r="A6162" s="442">
        <v>36549</v>
      </c>
      <c r="B6162" s="443">
        <v>1.0088999999999999</v>
      </c>
    </row>
    <row r="6163" spans="1:2" x14ac:dyDescent="0.25">
      <c r="A6163" s="442">
        <v>36548</v>
      </c>
      <c r="B6163" s="443">
        <v>1.0088999999999999</v>
      </c>
    </row>
    <row r="6164" spans="1:2" x14ac:dyDescent="0.25">
      <c r="A6164" s="442">
        <v>36547</v>
      </c>
      <c r="B6164" s="443">
        <v>1.0088999999999999</v>
      </c>
    </row>
    <row r="6165" spans="1:2" x14ac:dyDescent="0.25">
      <c r="A6165" s="442">
        <v>36546</v>
      </c>
      <c r="B6165" s="443">
        <v>1.0172000000000001</v>
      </c>
    </row>
    <row r="6166" spans="1:2" x14ac:dyDescent="0.25">
      <c r="A6166" s="442">
        <v>36545</v>
      </c>
      <c r="B6166" s="443">
        <v>1.0122100000000001</v>
      </c>
    </row>
    <row r="6167" spans="1:2" x14ac:dyDescent="0.25">
      <c r="A6167" s="442">
        <v>36544</v>
      </c>
      <c r="B6167" s="443">
        <v>1.0130300000000001</v>
      </c>
    </row>
    <row r="6168" spans="1:2" x14ac:dyDescent="0.25">
      <c r="A6168" s="442">
        <v>36543</v>
      </c>
      <c r="B6168" s="443">
        <v>1.0112399999999999</v>
      </c>
    </row>
    <row r="6169" spans="1:2" x14ac:dyDescent="0.25">
      <c r="A6169" s="442">
        <v>36542</v>
      </c>
      <c r="B6169" s="443">
        <v>1.01396</v>
      </c>
    </row>
    <row r="6170" spans="1:2" x14ac:dyDescent="0.25">
      <c r="A6170" s="442">
        <v>36541</v>
      </c>
      <c r="B6170" s="443">
        <v>1.0136000000000001</v>
      </c>
    </row>
    <row r="6171" spans="1:2" x14ac:dyDescent="0.25">
      <c r="A6171" s="442">
        <v>36540</v>
      </c>
      <c r="B6171" s="443">
        <v>1.0141800000000001</v>
      </c>
    </row>
    <row r="6172" spans="1:2" x14ac:dyDescent="0.25">
      <c r="A6172" s="442">
        <v>36539</v>
      </c>
      <c r="B6172" s="443">
        <v>1.02532</v>
      </c>
    </row>
    <row r="6173" spans="1:2" x14ac:dyDescent="0.25">
      <c r="A6173" s="442">
        <v>36538</v>
      </c>
      <c r="B6173" s="443">
        <v>1.0305500000000001</v>
      </c>
    </row>
    <row r="6174" spans="1:2" x14ac:dyDescent="0.25">
      <c r="A6174" s="442">
        <v>36537</v>
      </c>
      <c r="B6174" s="443">
        <v>1.03321</v>
      </c>
    </row>
    <row r="6175" spans="1:2" x14ac:dyDescent="0.25">
      <c r="A6175" s="442">
        <v>36536</v>
      </c>
      <c r="B6175" s="443">
        <v>1.02512</v>
      </c>
    </row>
    <row r="6176" spans="1:2" x14ac:dyDescent="0.25">
      <c r="A6176" s="442">
        <v>36535</v>
      </c>
      <c r="B6176" s="443">
        <v>1.0289999999999999</v>
      </c>
    </row>
    <row r="6177" spans="1:2" x14ac:dyDescent="0.25">
      <c r="A6177" s="442">
        <v>36534</v>
      </c>
      <c r="B6177" s="443">
        <v>1.0296000000000001</v>
      </c>
    </row>
    <row r="6178" spans="1:2" x14ac:dyDescent="0.25">
      <c r="A6178" s="442">
        <v>36533</v>
      </c>
      <c r="B6178" s="443">
        <v>1.02894</v>
      </c>
    </row>
    <row r="6179" spans="1:2" x14ac:dyDescent="0.25">
      <c r="A6179" s="442">
        <v>36532</v>
      </c>
      <c r="B6179" s="443">
        <v>1.03128</v>
      </c>
    </row>
    <row r="6180" spans="1:2" x14ac:dyDescent="0.25">
      <c r="A6180" s="442">
        <v>36531</v>
      </c>
      <c r="B6180" s="443">
        <v>1.0318499999999999</v>
      </c>
    </row>
    <row r="6181" spans="1:2" x14ac:dyDescent="0.25">
      <c r="A6181" s="442">
        <v>36530</v>
      </c>
      <c r="B6181" s="443">
        <v>1.0305599999999999</v>
      </c>
    </row>
    <row r="6182" spans="1:2" x14ac:dyDescent="0.25">
      <c r="A6182" s="442">
        <v>36529</v>
      </c>
      <c r="B6182" s="443">
        <v>1.0255399999999999</v>
      </c>
    </row>
    <row r="6183" spans="1:2" x14ac:dyDescent="0.25">
      <c r="A6183" s="442">
        <v>36528</v>
      </c>
      <c r="B6183" s="443">
        <v>1.0054000000000001</v>
      </c>
    </row>
    <row r="6184" spans="1:2" x14ac:dyDescent="0.25">
      <c r="A6184" s="442">
        <v>36527</v>
      </c>
      <c r="B6184" s="443">
        <v>1.0055000000000001</v>
      </c>
    </row>
    <row r="6185" spans="1:2" x14ac:dyDescent="0.25">
      <c r="A6185" s="442">
        <v>36526</v>
      </c>
      <c r="B6185" s="443">
        <v>1.0069999999999999</v>
      </c>
    </row>
    <row r="6186" spans="1:2" x14ac:dyDescent="0.25">
      <c r="A6186" s="442">
        <v>36525</v>
      </c>
      <c r="B6186" s="443">
        <v>1.0040800000000001</v>
      </c>
    </row>
    <row r="6187" spans="1:2" x14ac:dyDescent="0.25">
      <c r="A6187" s="442">
        <v>36524</v>
      </c>
      <c r="B6187" s="443">
        <v>1.0040800000000001</v>
      </c>
    </row>
    <row r="6188" spans="1:2" x14ac:dyDescent="0.25">
      <c r="A6188" s="442">
        <v>36523</v>
      </c>
      <c r="B6188" s="443">
        <v>1.0067600000000001</v>
      </c>
    </row>
    <row r="6189" spans="1:2" x14ac:dyDescent="0.25">
      <c r="A6189" s="442">
        <v>36522</v>
      </c>
      <c r="B6189" s="443">
        <v>1.0127999999999999</v>
      </c>
    </row>
    <row r="6190" spans="1:2" x14ac:dyDescent="0.25">
      <c r="A6190" s="442">
        <v>36521</v>
      </c>
      <c r="B6190" s="443">
        <v>1.0127999999999999</v>
      </c>
    </row>
    <row r="6191" spans="1:2" x14ac:dyDescent="0.25">
      <c r="A6191" s="442">
        <v>36520</v>
      </c>
      <c r="B6191" s="443">
        <v>1.0125</v>
      </c>
    </row>
    <row r="6192" spans="1:2" x14ac:dyDescent="0.25">
      <c r="A6192" s="442">
        <v>36519</v>
      </c>
      <c r="B6192" s="443">
        <v>1.0135000000000001</v>
      </c>
    </row>
    <row r="6193" spans="1:2" x14ac:dyDescent="0.25">
      <c r="A6193" s="442">
        <v>36518</v>
      </c>
      <c r="B6193" s="443">
        <v>1.0133000000000001</v>
      </c>
    </row>
    <row r="6194" spans="1:2" x14ac:dyDescent="0.25">
      <c r="A6194" s="442">
        <v>36517</v>
      </c>
      <c r="B6194" s="443">
        <v>1.0092000000000001</v>
      </c>
    </row>
    <row r="6195" spans="1:2" x14ac:dyDescent="0.25">
      <c r="A6195" s="442">
        <v>36516</v>
      </c>
      <c r="B6195" s="443">
        <v>1.008</v>
      </c>
    </row>
    <row r="6196" spans="1:2" x14ac:dyDescent="0.25">
      <c r="A6196" s="442">
        <v>36515</v>
      </c>
      <c r="B6196" s="443">
        <v>1.0095000000000001</v>
      </c>
    </row>
    <row r="6197" spans="1:2" x14ac:dyDescent="0.25">
      <c r="A6197" s="442">
        <v>36514</v>
      </c>
      <c r="B6197" s="443">
        <v>1.0082</v>
      </c>
    </row>
    <row r="6198" spans="1:2" x14ac:dyDescent="0.25">
      <c r="A6198" s="442">
        <v>36513</v>
      </c>
      <c r="B6198" s="443">
        <v>1.0081</v>
      </c>
    </row>
    <row r="6199" spans="1:2" x14ac:dyDescent="0.25">
      <c r="A6199" s="442">
        <v>36512</v>
      </c>
      <c r="B6199" s="443">
        <v>1.0075000000000001</v>
      </c>
    </row>
    <row r="6200" spans="1:2" x14ac:dyDescent="0.25">
      <c r="A6200" s="442">
        <v>36511</v>
      </c>
      <c r="B6200" s="443">
        <v>1.0216000000000001</v>
      </c>
    </row>
    <row r="6201" spans="1:2" x14ac:dyDescent="0.25">
      <c r="A6201" s="442">
        <v>36510</v>
      </c>
      <c r="B6201" s="443">
        <v>1.0144</v>
      </c>
    </row>
    <row r="6202" spans="1:2" x14ac:dyDescent="0.25">
      <c r="A6202" s="442">
        <v>36509</v>
      </c>
      <c r="B6202" s="443">
        <v>1.0035000000000001</v>
      </c>
    </row>
    <row r="6203" spans="1:2" x14ac:dyDescent="0.25">
      <c r="A6203" s="442">
        <v>36508</v>
      </c>
      <c r="B6203" s="443">
        <v>1.006</v>
      </c>
    </row>
    <row r="6204" spans="1:2" x14ac:dyDescent="0.25">
      <c r="A6204" s="442">
        <v>36507</v>
      </c>
      <c r="B6204" s="443">
        <v>1.0125</v>
      </c>
    </row>
    <row r="6205" spans="1:2" x14ac:dyDescent="0.25">
      <c r="A6205" s="442">
        <v>36506</v>
      </c>
      <c r="B6205" s="443">
        <v>1.0130999999999999</v>
      </c>
    </row>
    <row r="6206" spans="1:2" x14ac:dyDescent="0.25">
      <c r="A6206" s="442">
        <v>36505</v>
      </c>
      <c r="B6206" s="443">
        <v>1.0133000000000001</v>
      </c>
    </row>
    <row r="6207" spans="1:2" x14ac:dyDescent="0.25">
      <c r="A6207" s="442">
        <v>36504</v>
      </c>
      <c r="B6207" s="443">
        <v>1.0148999999999999</v>
      </c>
    </row>
    <row r="6208" spans="1:2" x14ac:dyDescent="0.25">
      <c r="A6208" s="442">
        <v>36503</v>
      </c>
      <c r="B6208" s="443">
        <v>1.0213000000000001</v>
      </c>
    </row>
    <row r="6209" spans="1:2" x14ac:dyDescent="0.25">
      <c r="A6209" s="442">
        <v>36502</v>
      </c>
      <c r="B6209" s="443">
        <v>1.0247999999999999</v>
      </c>
    </row>
    <row r="6210" spans="1:2" x14ac:dyDescent="0.25">
      <c r="A6210" s="442">
        <v>36501</v>
      </c>
      <c r="B6210" s="443">
        <v>1.0225</v>
      </c>
    </row>
    <row r="6211" spans="1:2" x14ac:dyDescent="0.25">
      <c r="A6211" s="442">
        <v>36500</v>
      </c>
      <c r="B6211" s="443">
        <v>1.0148999999999999</v>
      </c>
    </row>
    <row r="6212" spans="1:2" x14ac:dyDescent="0.25">
      <c r="A6212" s="442">
        <v>36499</v>
      </c>
      <c r="B6212" s="443">
        <v>1.0024999999999999</v>
      </c>
    </row>
    <row r="6213" spans="1:2" x14ac:dyDescent="0.25">
      <c r="A6213" s="442">
        <v>36498</v>
      </c>
      <c r="B6213" s="443">
        <v>1.002</v>
      </c>
    </row>
    <row r="6214" spans="1:2" x14ac:dyDescent="0.25">
      <c r="A6214" s="442">
        <v>36497</v>
      </c>
      <c r="B6214" s="443">
        <v>1.0014000000000001</v>
      </c>
    </row>
    <row r="6215" spans="1:2" x14ac:dyDescent="0.25">
      <c r="A6215" s="442">
        <v>36496</v>
      </c>
      <c r="B6215" s="443">
        <v>1.0059</v>
      </c>
    </row>
    <row r="6216" spans="1:2" x14ac:dyDescent="0.25">
      <c r="A6216" s="442">
        <v>36495</v>
      </c>
      <c r="B6216" s="443">
        <v>1.0093000000000001</v>
      </c>
    </row>
    <row r="6217" spans="1:2" x14ac:dyDescent="0.25">
      <c r="A6217" s="442">
        <v>36494</v>
      </c>
      <c r="B6217" s="443">
        <v>1.0085</v>
      </c>
    </row>
    <row r="6218" spans="1:2" x14ac:dyDescent="0.25">
      <c r="A6218" s="442">
        <v>36493</v>
      </c>
      <c r="B6218" s="443">
        <v>1.0109999999999999</v>
      </c>
    </row>
    <row r="6219" spans="1:2" x14ac:dyDescent="0.25">
      <c r="A6219" s="442">
        <v>36492</v>
      </c>
      <c r="B6219" s="443">
        <v>1.0152000000000001</v>
      </c>
    </row>
    <row r="6220" spans="1:2" x14ac:dyDescent="0.25">
      <c r="A6220" s="442">
        <v>36491</v>
      </c>
      <c r="B6220" s="443">
        <v>1.0169999999999999</v>
      </c>
    </row>
    <row r="6221" spans="1:2" x14ac:dyDescent="0.25">
      <c r="A6221" s="442">
        <v>36490</v>
      </c>
      <c r="B6221" s="443">
        <v>1.0138</v>
      </c>
    </row>
    <row r="6222" spans="1:2" x14ac:dyDescent="0.25">
      <c r="A6222" s="442">
        <v>36489</v>
      </c>
      <c r="B6222" s="443">
        <v>1.0190999999999999</v>
      </c>
    </row>
    <row r="6223" spans="1:2" x14ac:dyDescent="0.25">
      <c r="A6223" s="442">
        <v>36488</v>
      </c>
      <c r="B6223" s="443">
        <v>1.0230999999999999</v>
      </c>
    </row>
    <row r="6224" spans="1:2" x14ac:dyDescent="0.25">
      <c r="A6224" s="442">
        <v>36487</v>
      </c>
      <c r="B6224" s="443">
        <v>1.0311999999999999</v>
      </c>
    </row>
    <row r="6225" spans="1:2" x14ac:dyDescent="0.25">
      <c r="A6225" s="442">
        <v>36486</v>
      </c>
      <c r="B6225" s="443">
        <v>1.0313000000000001</v>
      </c>
    </row>
    <row r="6226" spans="1:2" x14ac:dyDescent="0.25">
      <c r="A6226" s="442">
        <v>36485</v>
      </c>
      <c r="B6226" s="443">
        <v>1.0301</v>
      </c>
    </row>
    <row r="6227" spans="1:2" x14ac:dyDescent="0.25">
      <c r="A6227" s="442">
        <v>36484</v>
      </c>
      <c r="B6227" s="443">
        <v>1.0289999999999999</v>
      </c>
    </row>
    <row r="6228" spans="1:2" x14ac:dyDescent="0.25">
      <c r="A6228" s="442">
        <v>36483</v>
      </c>
      <c r="B6228" s="443">
        <v>1.0305</v>
      </c>
    </row>
    <row r="6229" spans="1:2" x14ac:dyDescent="0.25">
      <c r="A6229" s="442">
        <v>36482</v>
      </c>
      <c r="B6229" s="443">
        <v>1.0397000000000001</v>
      </c>
    </row>
    <row r="6230" spans="1:2" x14ac:dyDescent="0.25">
      <c r="A6230" s="442">
        <v>36481</v>
      </c>
      <c r="B6230" s="443">
        <v>1.0405</v>
      </c>
    </row>
    <row r="6231" spans="1:2" x14ac:dyDescent="0.25">
      <c r="A6231" s="442">
        <v>36480</v>
      </c>
      <c r="B6231" s="443">
        <v>1.0335000000000001</v>
      </c>
    </row>
    <row r="6232" spans="1:2" x14ac:dyDescent="0.25">
      <c r="A6232" s="442">
        <v>36479</v>
      </c>
      <c r="B6232" s="443">
        <v>1.0311999999999999</v>
      </c>
    </row>
    <row r="6233" spans="1:2" x14ac:dyDescent="0.25">
      <c r="A6233" s="442">
        <v>36478</v>
      </c>
      <c r="B6233" s="443">
        <v>1.0323</v>
      </c>
    </row>
    <row r="6234" spans="1:2" x14ac:dyDescent="0.25">
      <c r="A6234" s="442">
        <v>36477</v>
      </c>
      <c r="B6234" s="443">
        <v>1.0315000000000001</v>
      </c>
    </row>
    <row r="6235" spans="1:2" x14ac:dyDescent="0.25">
      <c r="A6235" s="442">
        <v>36476</v>
      </c>
      <c r="B6235" s="443">
        <v>1.036</v>
      </c>
    </row>
    <row r="6236" spans="1:2" x14ac:dyDescent="0.25">
      <c r="A6236" s="442">
        <v>36475</v>
      </c>
      <c r="B6236" s="443">
        <v>1.0411999999999999</v>
      </c>
    </row>
    <row r="6237" spans="1:2" x14ac:dyDescent="0.25">
      <c r="A6237" s="442">
        <v>36474</v>
      </c>
      <c r="B6237" s="443">
        <v>1.0406</v>
      </c>
    </row>
    <row r="6238" spans="1:2" x14ac:dyDescent="0.25">
      <c r="A6238" s="442">
        <v>36473</v>
      </c>
      <c r="B6238" s="443">
        <v>1.0402</v>
      </c>
    </row>
    <row r="6239" spans="1:2" x14ac:dyDescent="0.25">
      <c r="A6239" s="442">
        <v>36472</v>
      </c>
      <c r="B6239" s="443">
        <v>1.0405</v>
      </c>
    </row>
    <row r="6240" spans="1:2" x14ac:dyDescent="0.25">
      <c r="A6240" s="442">
        <v>36471</v>
      </c>
      <c r="B6240" s="443">
        <v>1.0443</v>
      </c>
    </row>
    <row r="6241" spans="1:2" x14ac:dyDescent="0.25">
      <c r="A6241" s="442">
        <v>36470</v>
      </c>
      <c r="B6241" s="443">
        <v>1.0389999999999999</v>
      </c>
    </row>
    <row r="6242" spans="1:2" x14ac:dyDescent="0.25">
      <c r="A6242" s="442">
        <v>36469</v>
      </c>
      <c r="B6242" s="443">
        <v>1.0389999999999999</v>
      </c>
    </row>
    <row r="6243" spans="1:2" x14ac:dyDescent="0.25">
      <c r="A6243" s="442">
        <v>36468</v>
      </c>
      <c r="B6243" s="443">
        <v>1.0482</v>
      </c>
    </row>
    <row r="6244" spans="1:2" x14ac:dyDescent="0.25">
      <c r="A6244" s="442">
        <v>36467</v>
      </c>
      <c r="B6244" s="443">
        <v>1.0498000000000001</v>
      </c>
    </row>
    <row r="6245" spans="1:2" x14ac:dyDescent="0.25">
      <c r="A6245" s="442">
        <v>36466</v>
      </c>
      <c r="B6245" s="443">
        <v>1.0515000000000001</v>
      </c>
    </row>
    <row r="6246" spans="1:2" x14ac:dyDescent="0.25">
      <c r="A6246" s="442">
        <v>36465</v>
      </c>
      <c r="B6246" s="443">
        <v>1.0545</v>
      </c>
    </row>
    <row r="6247" spans="1:2" x14ac:dyDescent="0.25">
      <c r="A6247" s="442">
        <v>36464</v>
      </c>
      <c r="B6247" s="443">
        <v>1.0552999999999999</v>
      </c>
    </row>
    <row r="6248" spans="1:2" x14ac:dyDescent="0.25">
      <c r="A6248" s="442">
        <v>36463</v>
      </c>
      <c r="B6248" s="443">
        <v>1.0606</v>
      </c>
    </row>
    <row r="6249" spans="1:2" x14ac:dyDescent="0.25">
      <c r="A6249" s="442">
        <v>36462</v>
      </c>
      <c r="B6249" s="443">
        <v>1.0509999999999999</v>
      </c>
    </row>
    <row r="6250" spans="1:2" x14ac:dyDescent="0.25">
      <c r="A6250" s="442">
        <v>36461</v>
      </c>
      <c r="B6250" s="443">
        <v>1.0512999999999999</v>
      </c>
    </row>
    <row r="6251" spans="1:2" x14ac:dyDescent="0.25">
      <c r="A6251" s="442">
        <v>36460</v>
      </c>
      <c r="B6251" s="443">
        <v>1.0571999999999999</v>
      </c>
    </row>
    <row r="6252" spans="1:2" x14ac:dyDescent="0.25">
      <c r="A6252" s="442">
        <v>36459</v>
      </c>
      <c r="B6252" s="443">
        <v>1.0632999999999999</v>
      </c>
    </row>
    <row r="6253" spans="1:2" x14ac:dyDescent="0.25">
      <c r="A6253" s="442">
        <v>36458</v>
      </c>
      <c r="B6253" s="443">
        <v>1.0676000000000001</v>
      </c>
    </row>
    <row r="6254" spans="1:2" x14ac:dyDescent="0.25">
      <c r="A6254" s="442">
        <v>36457</v>
      </c>
      <c r="B6254" s="443">
        <v>1.0694999999999999</v>
      </c>
    </row>
    <row r="6255" spans="1:2" x14ac:dyDescent="0.25">
      <c r="A6255" s="442">
        <v>36456</v>
      </c>
      <c r="B6255" s="443">
        <v>1.0763499999999999</v>
      </c>
    </row>
    <row r="6256" spans="1:2" x14ac:dyDescent="0.25">
      <c r="A6256" s="442">
        <v>36455</v>
      </c>
      <c r="B6256" s="443">
        <v>1.0777000000000001</v>
      </c>
    </row>
    <row r="6257" spans="1:2" x14ac:dyDescent="0.25">
      <c r="A6257" s="442">
        <v>36454</v>
      </c>
      <c r="B6257" s="443">
        <v>1.0778000000000001</v>
      </c>
    </row>
    <row r="6258" spans="1:2" x14ac:dyDescent="0.25">
      <c r="A6258" s="442">
        <v>36453</v>
      </c>
      <c r="B6258" s="443">
        <v>1.0780000000000001</v>
      </c>
    </row>
    <row r="6259" spans="1:2" x14ac:dyDescent="0.25">
      <c r="A6259" s="442">
        <v>36452</v>
      </c>
      <c r="B6259" s="443">
        <v>1.0818000000000001</v>
      </c>
    </row>
    <row r="6260" spans="1:2" x14ac:dyDescent="0.25">
      <c r="A6260" s="442">
        <v>36451</v>
      </c>
      <c r="B6260" s="443">
        <v>1.0865</v>
      </c>
    </row>
    <row r="6261" spans="1:2" x14ac:dyDescent="0.25">
      <c r="A6261" s="442">
        <v>36450</v>
      </c>
      <c r="B6261" s="443">
        <v>1.0894999999999999</v>
      </c>
    </row>
    <row r="6262" spans="1:2" x14ac:dyDescent="0.25">
      <c r="A6262" s="442">
        <v>36449</v>
      </c>
      <c r="B6262" s="443">
        <v>1.0885</v>
      </c>
    </row>
    <row r="6263" spans="1:2" x14ac:dyDescent="0.25">
      <c r="A6263" s="442">
        <v>36448</v>
      </c>
      <c r="B6263" s="443">
        <v>1.0863</v>
      </c>
    </row>
    <row r="6264" spans="1:2" x14ac:dyDescent="0.25">
      <c r="A6264" s="442">
        <v>36447</v>
      </c>
      <c r="B6264" s="443">
        <v>1.0779000000000001</v>
      </c>
    </row>
    <row r="6265" spans="1:2" x14ac:dyDescent="0.25">
      <c r="A6265" s="442">
        <v>36446</v>
      </c>
      <c r="B6265" s="443">
        <v>1.0769</v>
      </c>
    </row>
    <row r="6266" spans="1:2" x14ac:dyDescent="0.25">
      <c r="A6266" s="442">
        <v>36445</v>
      </c>
      <c r="B6266" s="443">
        <v>1.0664</v>
      </c>
    </row>
    <row r="6267" spans="1:2" x14ac:dyDescent="0.25">
      <c r="A6267" s="442">
        <v>36444</v>
      </c>
      <c r="B6267" s="443">
        <v>1.0629999999999999</v>
      </c>
    </row>
    <row r="6268" spans="1:2" x14ac:dyDescent="0.25">
      <c r="A6268" s="442">
        <v>36443</v>
      </c>
      <c r="B6268" s="443">
        <v>1.0622</v>
      </c>
    </row>
    <row r="6269" spans="1:2" x14ac:dyDescent="0.25">
      <c r="A6269" s="442">
        <v>36442</v>
      </c>
      <c r="B6269" s="443">
        <v>1.0629999999999999</v>
      </c>
    </row>
    <row r="6270" spans="1:2" x14ac:dyDescent="0.25">
      <c r="A6270" s="442">
        <v>36441</v>
      </c>
      <c r="B6270" s="443">
        <v>1.0665</v>
      </c>
    </row>
    <row r="6271" spans="1:2" x14ac:dyDescent="0.25">
      <c r="A6271" s="442">
        <v>36440</v>
      </c>
      <c r="B6271" s="443">
        <v>1.0710999999999999</v>
      </c>
    </row>
    <row r="6272" spans="1:2" x14ac:dyDescent="0.25">
      <c r="A6272" s="442">
        <v>36439</v>
      </c>
      <c r="B6272" s="443">
        <v>1.0726</v>
      </c>
    </row>
    <row r="6273" spans="1:2" x14ac:dyDescent="0.25">
      <c r="A6273" s="442">
        <v>36438</v>
      </c>
      <c r="B6273" s="443">
        <v>1.069</v>
      </c>
    </row>
    <row r="6274" spans="1:2" x14ac:dyDescent="0.25">
      <c r="A6274" s="442">
        <v>36437</v>
      </c>
      <c r="B6274" s="443">
        <v>1.0716000000000001</v>
      </c>
    </row>
    <row r="6275" spans="1:2" x14ac:dyDescent="0.25">
      <c r="A6275" s="442">
        <v>36436</v>
      </c>
      <c r="B6275" s="443">
        <v>1.07155</v>
      </c>
    </row>
    <row r="6276" spans="1:2" x14ac:dyDescent="0.25">
      <c r="A6276" s="442">
        <v>36435</v>
      </c>
      <c r="B6276" s="443">
        <v>1.0714999999999999</v>
      </c>
    </row>
    <row r="6277" spans="1:2" x14ac:dyDescent="0.25">
      <c r="A6277" s="442">
        <v>36434</v>
      </c>
      <c r="B6277" s="443">
        <v>1.0723</v>
      </c>
    </row>
    <row r="6278" spans="1:2" x14ac:dyDescent="0.25">
      <c r="A6278" s="442">
        <v>36433</v>
      </c>
      <c r="B6278" s="443">
        <v>1.0650999999999999</v>
      </c>
    </row>
    <row r="6279" spans="1:2" x14ac:dyDescent="0.25">
      <c r="A6279" s="442">
        <v>36432</v>
      </c>
      <c r="B6279" s="443">
        <v>1.0549999999999999</v>
      </c>
    </row>
    <row r="6280" spans="1:2" x14ac:dyDescent="0.25">
      <c r="A6280" s="442">
        <v>36431</v>
      </c>
      <c r="B6280" s="443">
        <v>1.0479000000000001</v>
      </c>
    </row>
    <row r="6281" spans="1:2" x14ac:dyDescent="0.25">
      <c r="A6281" s="442">
        <v>36430</v>
      </c>
      <c r="B6281" s="443">
        <v>1.0444</v>
      </c>
    </row>
    <row r="6282" spans="1:2" x14ac:dyDescent="0.25">
      <c r="A6282" s="442">
        <v>36429</v>
      </c>
      <c r="B6282" s="443">
        <v>1.0431999999999999</v>
      </c>
    </row>
    <row r="6283" spans="1:2" x14ac:dyDescent="0.25">
      <c r="A6283" s="442">
        <v>36428</v>
      </c>
      <c r="B6283" s="443">
        <v>1.0427999999999999</v>
      </c>
    </row>
    <row r="6284" spans="1:2" x14ac:dyDescent="0.25">
      <c r="A6284" s="442">
        <v>36427</v>
      </c>
      <c r="B6284" s="443">
        <v>1.0472999999999999</v>
      </c>
    </row>
    <row r="6285" spans="1:2" x14ac:dyDescent="0.25">
      <c r="A6285" s="442">
        <v>36426</v>
      </c>
      <c r="B6285" s="443">
        <v>1.0442</v>
      </c>
    </row>
    <row r="6286" spans="1:2" x14ac:dyDescent="0.25">
      <c r="A6286" s="442">
        <v>36425</v>
      </c>
      <c r="B6286" s="443">
        <v>1.0505</v>
      </c>
    </row>
    <row r="6287" spans="1:2" x14ac:dyDescent="0.25">
      <c r="A6287" s="442">
        <v>36424</v>
      </c>
      <c r="B6287" s="443">
        <v>1.0417000000000001</v>
      </c>
    </row>
    <row r="6288" spans="1:2" x14ac:dyDescent="0.25">
      <c r="A6288" s="442">
        <v>36423</v>
      </c>
      <c r="B6288" s="443">
        <v>1.0412999999999999</v>
      </c>
    </row>
    <row r="6289" spans="1:2" x14ac:dyDescent="0.25">
      <c r="A6289" s="442">
        <v>36422</v>
      </c>
      <c r="B6289" s="443">
        <v>1.0410999999999999</v>
      </c>
    </row>
    <row r="6290" spans="1:2" x14ac:dyDescent="0.25">
      <c r="A6290" s="442">
        <v>36421</v>
      </c>
      <c r="B6290" s="443">
        <v>1.0421</v>
      </c>
    </row>
    <row r="6291" spans="1:2" x14ac:dyDescent="0.25">
      <c r="A6291" s="442">
        <v>36420</v>
      </c>
      <c r="B6291" s="443">
        <v>1.0390999999999999</v>
      </c>
    </row>
    <row r="6292" spans="1:2" x14ac:dyDescent="0.25">
      <c r="A6292" s="442">
        <v>36419</v>
      </c>
      <c r="B6292" s="443">
        <v>1.0397000000000001</v>
      </c>
    </row>
    <row r="6293" spans="1:2" x14ac:dyDescent="0.25">
      <c r="A6293" s="442">
        <v>36418</v>
      </c>
      <c r="B6293" s="443">
        <v>1.0353000000000001</v>
      </c>
    </row>
    <row r="6294" spans="1:2" x14ac:dyDescent="0.25">
      <c r="A6294" s="442">
        <v>36417</v>
      </c>
      <c r="B6294" s="443">
        <v>1.0363</v>
      </c>
    </row>
    <row r="6295" spans="1:2" x14ac:dyDescent="0.25">
      <c r="A6295" s="442">
        <v>36416</v>
      </c>
      <c r="B6295" s="443">
        <v>1.0361</v>
      </c>
    </row>
    <row r="6296" spans="1:2" x14ac:dyDescent="0.25">
      <c r="A6296" s="442">
        <v>36415</v>
      </c>
      <c r="B6296" s="443">
        <v>1.0358000000000001</v>
      </c>
    </row>
    <row r="6297" spans="1:2" x14ac:dyDescent="0.25">
      <c r="A6297" s="442">
        <v>36414</v>
      </c>
      <c r="B6297" s="443">
        <v>1.0363</v>
      </c>
    </row>
    <row r="6298" spans="1:2" x14ac:dyDescent="0.25">
      <c r="A6298" s="442">
        <v>36413</v>
      </c>
      <c r="B6298" s="443">
        <v>1.0518000000000001</v>
      </c>
    </row>
    <row r="6299" spans="1:2" x14ac:dyDescent="0.25">
      <c r="A6299" s="442">
        <v>36412</v>
      </c>
      <c r="B6299" s="443">
        <v>1.0590999999999999</v>
      </c>
    </row>
    <row r="6300" spans="1:2" x14ac:dyDescent="0.25">
      <c r="A6300" s="442">
        <v>36411</v>
      </c>
      <c r="B6300" s="443">
        <v>1.06</v>
      </c>
    </row>
    <row r="6301" spans="1:2" x14ac:dyDescent="0.25">
      <c r="A6301" s="442">
        <v>36410</v>
      </c>
      <c r="B6301" s="443">
        <v>1.0563</v>
      </c>
    </row>
    <row r="6302" spans="1:2" x14ac:dyDescent="0.25">
      <c r="A6302" s="442">
        <v>36409</v>
      </c>
      <c r="B6302" s="443">
        <v>1.0592999999999999</v>
      </c>
    </row>
    <row r="6303" spans="1:2" x14ac:dyDescent="0.25">
      <c r="A6303" s="442">
        <v>36408</v>
      </c>
      <c r="B6303" s="443">
        <v>1.0575000000000001</v>
      </c>
    </row>
    <row r="6304" spans="1:2" x14ac:dyDescent="0.25">
      <c r="A6304" s="442">
        <v>36407</v>
      </c>
      <c r="B6304" s="443">
        <v>1.0609999999999999</v>
      </c>
    </row>
    <row r="6305" spans="1:2" x14ac:dyDescent="0.25">
      <c r="A6305" s="442">
        <v>36406</v>
      </c>
      <c r="B6305" s="443">
        <v>1.0683</v>
      </c>
    </row>
    <row r="6306" spans="1:2" x14ac:dyDescent="0.25">
      <c r="A6306" s="442">
        <v>36405</v>
      </c>
      <c r="B6306" s="443">
        <v>1.0662</v>
      </c>
    </row>
    <row r="6307" spans="1:2" x14ac:dyDescent="0.25">
      <c r="A6307" s="442">
        <v>36404</v>
      </c>
      <c r="B6307" s="443">
        <v>1.0608</v>
      </c>
    </row>
    <row r="6308" spans="1:2" x14ac:dyDescent="0.25">
      <c r="A6308" s="442">
        <v>36403</v>
      </c>
      <c r="B6308" s="443">
        <v>1.0541</v>
      </c>
    </row>
    <row r="6309" spans="1:2" x14ac:dyDescent="0.25">
      <c r="A6309" s="442">
        <v>36402</v>
      </c>
      <c r="B6309" s="443">
        <v>1.0454000000000001</v>
      </c>
    </row>
    <row r="6310" spans="1:2" x14ac:dyDescent="0.25">
      <c r="A6310" s="442">
        <v>36401</v>
      </c>
      <c r="B6310" s="443">
        <v>1.0477000000000001</v>
      </c>
    </row>
    <row r="6311" spans="1:2" x14ac:dyDescent="0.25">
      <c r="A6311" s="442">
        <v>36400</v>
      </c>
      <c r="B6311" s="443">
        <v>1.0536000000000001</v>
      </c>
    </row>
    <row r="6312" spans="1:2" x14ac:dyDescent="0.25">
      <c r="A6312" s="442">
        <v>36399</v>
      </c>
      <c r="B6312" s="443">
        <v>1.0455000000000001</v>
      </c>
    </row>
    <row r="6313" spans="1:2" x14ac:dyDescent="0.25">
      <c r="A6313" s="442">
        <v>36398</v>
      </c>
      <c r="B6313" s="443">
        <v>1.0442</v>
      </c>
    </row>
    <row r="6314" spans="1:2" x14ac:dyDescent="0.25">
      <c r="A6314" s="442">
        <v>36397</v>
      </c>
      <c r="B6314" s="443">
        <v>1.0446</v>
      </c>
    </row>
    <row r="6315" spans="1:2" x14ac:dyDescent="0.25">
      <c r="A6315" s="442">
        <v>36396</v>
      </c>
      <c r="B6315" s="443">
        <v>1.0505</v>
      </c>
    </row>
    <row r="6316" spans="1:2" x14ac:dyDescent="0.25">
      <c r="A6316" s="442">
        <v>36395</v>
      </c>
      <c r="B6316" s="443">
        <v>1.0630999999999999</v>
      </c>
    </row>
    <row r="6317" spans="1:2" x14ac:dyDescent="0.25">
      <c r="A6317" s="442">
        <v>36394</v>
      </c>
      <c r="B6317" s="443">
        <v>1.0668</v>
      </c>
    </row>
    <row r="6318" spans="1:2" x14ac:dyDescent="0.25">
      <c r="A6318" s="442">
        <v>36393</v>
      </c>
      <c r="B6318" s="443">
        <v>1.0673999999999999</v>
      </c>
    </row>
    <row r="6319" spans="1:2" x14ac:dyDescent="0.25">
      <c r="A6319" s="442">
        <v>36392</v>
      </c>
      <c r="B6319" s="443">
        <v>1.0664</v>
      </c>
    </row>
    <row r="6320" spans="1:2" x14ac:dyDescent="0.25">
      <c r="A6320" s="442">
        <v>36391</v>
      </c>
      <c r="B6320" s="443">
        <v>1.0528999999999999</v>
      </c>
    </row>
    <row r="6321" spans="1:2" x14ac:dyDescent="0.25">
      <c r="A6321" s="442">
        <v>36390</v>
      </c>
      <c r="B6321" s="443">
        <v>1.0531999999999999</v>
      </c>
    </row>
    <row r="6322" spans="1:2" x14ac:dyDescent="0.25">
      <c r="A6322" s="442">
        <v>36389</v>
      </c>
      <c r="B6322" s="443">
        <v>1.0519000000000001</v>
      </c>
    </row>
    <row r="6323" spans="1:2" x14ac:dyDescent="0.25">
      <c r="A6323" s="442">
        <v>36388</v>
      </c>
      <c r="B6323" s="443">
        <v>1.0571999999999999</v>
      </c>
    </row>
    <row r="6324" spans="1:2" x14ac:dyDescent="0.25">
      <c r="A6324" s="442">
        <v>36387</v>
      </c>
      <c r="B6324" s="443">
        <v>1.0568</v>
      </c>
    </row>
    <row r="6325" spans="1:2" x14ac:dyDescent="0.25">
      <c r="A6325" s="442">
        <v>36386</v>
      </c>
      <c r="B6325" s="443">
        <v>1.0569</v>
      </c>
    </row>
    <row r="6326" spans="1:2" x14ac:dyDescent="0.25">
      <c r="A6326" s="442">
        <v>36385</v>
      </c>
      <c r="B6326" s="443">
        <v>1.0665</v>
      </c>
    </row>
    <row r="6327" spans="1:2" x14ac:dyDescent="0.25">
      <c r="A6327" s="442">
        <v>36384</v>
      </c>
      <c r="B6327" s="443">
        <v>1.0636000000000001</v>
      </c>
    </row>
    <row r="6328" spans="1:2" x14ac:dyDescent="0.25">
      <c r="A6328" s="442">
        <v>36383</v>
      </c>
      <c r="B6328" s="443">
        <v>1.0682</v>
      </c>
    </row>
    <row r="6329" spans="1:2" x14ac:dyDescent="0.25">
      <c r="A6329" s="442">
        <v>36382</v>
      </c>
      <c r="B6329" s="443">
        <v>1.0734999999999999</v>
      </c>
    </row>
    <row r="6330" spans="1:2" x14ac:dyDescent="0.25">
      <c r="A6330" s="442">
        <v>36381</v>
      </c>
      <c r="B6330" s="443">
        <v>1.0692999999999999</v>
      </c>
    </row>
    <row r="6331" spans="1:2" x14ac:dyDescent="0.25">
      <c r="A6331" s="442">
        <v>36380</v>
      </c>
      <c r="B6331" s="443">
        <v>1.0716000000000001</v>
      </c>
    </row>
    <row r="6332" spans="1:2" x14ac:dyDescent="0.25">
      <c r="A6332" s="442">
        <v>36379</v>
      </c>
      <c r="B6332" s="443">
        <v>1.07</v>
      </c>
    </row>
    <row r="6333" spans="1:2" x14ac:dyDescent="0.25">
      <c r="A6333" s="442">
        <v>36378</v>
      </c>
      <c r="B6333" s="443">
        <v>1.0742</v>
      </c>
    </row>
    <row r="6334" spans="1:2" x14ac:dyDescent="0.25">
      <c r="A6334" s="442">
        <v>36377</v>
      </c>
      <c r="B6334" s="443">
        <v>1.0786</v>
      </c>
    </row>
    <row r="6335" spans="1:2" x14ac:dyDescent="0.25">
      <c r="A6335" s="442">
        <v>36376</v>
      </c>
      <c r="B6335" s="443">
        <v>1.0767</v>
      </c>
    </row>
    <row r="6336" spans="1:2" x14ac:dyDescent="0.25">
      <c r="A6336" s="442">
        <v>36375</v>
      </c>
      <c r="B6336" s="443">
        <v>1.0654999999999999</v>
      </c>
    </row>
    <row r="6337" spans="1:2" x14ac:dyDescent="0.25">
      <c r="A6337" s="442">
        <v>36374</v>
      </c>
      <c r="B6337" s="443">
        <v>1.0665</v>
      </c>
    </row>
    <row r="6338" spans="1:2" x14ac:dyDescent="0.25">
      <c r="A6338" s="442">
        <v>36373</v>
      </c>
      <c r="B6338" s="443">
        <v>1.0712999999999999</v>
      </c>
    </row>
    <row r="6339" spans="1:2" x14ac:dyDescent="0.25">
      <c r="A6339" s="442">
        <v>36372</v>
      </c>
      <c r="B6339" s="443">
        <v>1.0709</v>
      </c>
    </row>
    <row r="6340" spans="1:2" x14ac:dyDescent="0.25">
      <c r="A6340" s="442">
        <v>36371</v>
      </c>
      <c r="B6340" s="443">
        <v>1.0693999999999999</v>
      </c>
    </row>
    <row r="6341" spans="1:2" x14ac:dyDescent="0.25">
      <c r="A6341" s="442">
        <v>36370</v>
      </c>
      <c r="B6341" s="443">
        <v>1.0684</v>
      </c>
    </row>
    <row r="6342" spans="1:2" x14ac:dyDescent="0.25">
      <c r="A6342" s="442">
        <v>36369</v>
      </c>
      <c r="B6342" s="443">
        <v>1.0618000000000001</v>
      </c>
    </row>
    <row r="6343" spans="1:2" x14ac:dyDescent="0.25">
      <c r="A6343" s="442">
        <v>36368</v>
      </c>
      <c r="B6343" s="443">
        <v>1.0631999999999999</v>
      </c>
    </row>
    <row r="6344" spans="1:2" x14ac:dyDescent="0.25">
      <c r="A6344" s="442">
        <v>36367</v>
      </c>
      <c r="B6344" s="443">
        <v>1.0649</v>
      </c>
    </row>
    <row r="6345" spans="1:2" x14ac:dyDescent="0.25">
      <c r="A6345" s="442">
        <v>36366</v>
      </c>
      <c r="B6345" s="443">
        <v>1.0531999999999999</v>
      </c>
    </row>
    <row r="6346" spans="1:2" x14ac:dyDescent="0.25">
      <c r="A6346" s="442">
        <v>36365</v>
      </c>
      <c r="B6346" s="443">
        <v>1.0527</v>
      </c>
    </row>
    <row r="6347" spans="1:2" x14ac:dyDescent="0.25">
      <c r="A6347" s="442">
        <v>36364</v>
      </c>
      <c r="B6347" s="443">
        <v>1.0501</v>
      </c>
    </row>
    <row r="6348" spans="1:2" x14ac:dyDescent="0.25">
      <c r="A6348" s="442">
        <v>36363</v>
      </c>
      <c r="B6348" s="443">
        <v>1.05</v>
      </c>
    </row>
    <row r="6349" spans="1:2" x14ac:dyDescent="0.25">
      <c r="A6349" s="442">
        <v>36362</v>
      </c>
      <c r="B6349" s="443">
        <v>1.0461</v>
      </c>
    </row>
    <row r="6350" spans="1:2" x14ac:dyDescent="0.25">
      <c r="A6350" s="442">
        <v>36361</v>
      </c>
      <c r="B6350" s="443">
        <v>1.0375000000000001</v>
      </c>
    </row>
    <row r="6351" spans="1:2" x14ac:dyDescent="0.25">
      <c r="A6351" s="442">
        <v>36360</v>
      </c>
      <c r="B6351" s="443">
        <v>1.0145</v>
      </c>
    </row>
    <row r="6352" spans="1:2" x14ac:dyDescent="0.25">
      <c r="A6352" s="442">
        <v>36359</v>
      </c>
      <c r="B6352" s="443">
        <v>1.0206999999999999</v>
      </c>
    </row>
    <row r="6353" spans="1:2" x14ac:dyDescent="0.25">
      <c r="A6353" s="442">
        <v>36358</v>
      </c>
      <c r="B6353" s="443">
        <v>1.0198</v>
      </c>
    </row>
    <row r="6354" spans="1:2" x14ac:dyDescent="0.25">
      <c r="A6354" s="442">
        <v>36357</v>
      </c>
      <c r="B6354" s="443">
        <v>1.0202</v>
      </c>
    </row>
    <row r="6355" spans="1:2" x14ac:dyDescent="0.25">
      <c r="A6355" s="442">
        <v>36356</v>
      </c>
      <c r="B6355" s="443">
        <v>1.0218</v>
      </c>
    </row>
    <row r="6356" spans="1:2" x14ac:dyDescent="0.25">
      <c r="A6356" s="442">
        <v>36355</v>
      </c>
      <c r="B6356" s="443">
        <v>1.0170999999999999</v>
      </c>
    </row>
    <row r="6357" spans="1:2" x14ac:dyDescent="0.25">
      <c r="A6357" s="442">
        <v>36354</v>
      </c>
      <c r="B6357" s="443">
        <v>1.0164</v>
      </c>
    </row>
    <row r="6358" spans="1:2" x14ac:dyDescent="0.25">
      <c r="A6358" s="442">
        <v>36353</v>
      </c>
      <c r="B6358" s="443">
        <v>1.0138</v>
      </c>
    </row>
    <row r="6359" spans="1:2" x14ac:dyDescent="0.25">
      <c r="A6359" s="442">
        <v>36352</v>
      </c>
      <c r="B6359" s="443">
        <v>1.0185</v>
      </c>
    </row>
    <row r="6360" spans="1:2" x14ac:dyDescent="0.25">
      <c r="A6360" s="442">
        <v>36351</v>
      </c>
      <c r="B6360" s="443">
        <v>1.0198</v>
      </c>
    </row>
    <row r="6361" spans="1:2" x14ac:dyDescent="0.25">
      <c r="A6361" s="442">
        <v>36350</v>
      </c>
      <c r="B6361" s="443">
        <v>1.0198</v>
      </c>
    </row>
    <row r="6362" spans="1:2" x14ac:dyDescent="0.25">
      <c r="A6362" s="442">
        <v>36349</v>
      </c>
      <c r="B6362" s="443">
        <v>1.0186999999999999</v>
      </c>
    </row>
    <row r="6363" spans="1:2" x14ac:dyDescent="0.25">
      <c r="A6363" s="442">
        <v>36348</v>
      </c>
      <c r="B6363" s="443">
        <v>1.0229999999999999</v>
      </c>
    </row>
    <row r="6364" spans="1:2" x14ac:dyDescent="0.25">
      <c r="A6364" s="442">
        <v>36347</v>
      </c>
      <c r="B6364" s="443">
        <v>1.0216000000000001</v>
      </c>
    </row>
    <row r="6365" spans="1:2" x14ac:dyDescent="0.25">
      <c r="A6365" s="442">
        <v>36346</v>
      </c>
      <c r="B6365" s="443">
        <v>1.0228999999999999</v>
      </c>
    </row>
    <row r="6366" spans="1:2" x14ac:dyDescent="0.25">
      <c r="A6366" s="442">
        <v>36345</v>
      </c>
      <c r="B6366" s="443">
        <v>1.0245</v>
      </c>
    </row>
    <row r="6367" spans="1:2" x14ac:dyDescent="0.25">
      <c r="A6367" s="442">
        <v>36344</v>
      </c>
      <c r="B6367" s="443">
        <v>1.0245</v>
      </c>
    </row>
    <row r="6368" spans="1:2" x14ac:dyDescent="0.25">
      <c r="A6368" s="442">
        <v>36343</v>
      </c>
      <c r="B6368" s="443">
        <v>1.0233000000000001</v>
      </c>
    </row>
    <row r="6369" spans="1:2" x14ac:dyDescent="0.25">
      <c r="A6369" s="442">
        <v>36342</v>
      </c>
      <c r="B6369" s="443">
        <v>1.0337000000000001</v>
      </c>
    </row>
    <row r="6370" spans="1:2" x14ac:dyDescent="0.25">
      <c r="A6370" s="442">
        <v>36341</v>
      </c>
      <c r="B6370" s="443">
        <v>1.0325</v>
      </c>
    </row>
    <row r="6371" spans="1:2" x14ac:dyDescent="0.25">
      <c r="A6371" s="442">
        <v>36340</v>
      </c>
      <c r="B6371" s="443">
        <v>1.0347999999999999</v>
      </c>
    </row>
    <row r="6372" spans="1:2" x14ac:dyDescent="0.25">
      <c r="A6372" s="442">
        <v>36339</v>
      </c>
      <c r="B6372" s="443">
        <v>1.0394000000000001</v>
      </c>
    </row>
    <row r="6373" spans="1:2" x14ac:dyDescent="0.25">
      <c r="A6373" s="442">
        <v>36338</v>
      </c>
      <c r="B6373" s="443">
        <v>1.0420499999999999</v>
      </c>
    </row>
    <row r="6374" spans="1:2" x14ac:dyDescent="0.25">
      <c r="A6374" s="442">
        <v>36337</v>
      </c>
      <c r="B6374" s="443">
        <v>1.0430999999999999</v>
      </c>
    </row>
    <row r="6375" spans="1:2" x14ac:dyDescent="0.25">
      <c r="A6375" s="442">
        <v>36336</v>
      </c>
      <c r="B6375" s="443">
        <v>1.0448</v>
      </c>
    </row>
    <row r="6376" spans="1:2" x14ac:dyDescent="0.25">
      <c r="A6376" s="442">
        <v>36335</v>
      </c>
      <c r="B6376" s="443">
        <v>1.0341</v>
      </c>
    </row>
    <row r="6377" spans="1:2" x14ac:dyDescent="0.25">
      <c r="A6377" s="442">
        <v>36334</v>
      </c>
      <c r="B6377" s="443">
        <v>1.0310999999999999</v>
      </c>
    </row>
    <row r="6378" spans="1:2" x14ac:dyDescent="0.25">
      <c r="A6378" s="442">
        <v>36333</v>
      </c>
      <c r="B6378" s="443">
        <v>1.0328999999999999</v>
      </c>
    </row>
    <row r="6379" spans="1:2" x14ac:dyDescent="0.25">
      <c r="A6379" s="442">
        <v>36332</v>
      </c>
      <c r="B6379" s="443">
        <v>1.0355000000000001</v>
      </c>
    </row>
    <row r="6380" spans="1:2" x14ac:dyDescent="0.25">
      <c r="A6380" s="442">
        <v>36331</v>
      </c>
      <c r="B6380" s="443">
        <v>1.0397000000000001</v>
      </c>
    </row>
    <row r="6381" spans="1:2" x14ac:dyDescent="0.25">
      <c r="A6381" s="442">
        <v>36330</v>
      </c>
      <c r="B6381" s="443">
        <v>1.0405</v>
      </c>
    </row>
    <row r="6382" spans="1:2" x14ac:dyDescent="0.25">
      <c r="A6382" s="442">
        <v>36329</v>
      </c>
      <c r="B6382" s="443">
        <v>1.0322</v>
      </c>
    </row>
    <row r="6383" spans="1:2" x14ac:dyDescent="0.25">
      <c r="A6383" s="442">
        <v>36328</v>
      </c>
      <c r="B6383" s="443">
        <v>1.0331999999999999</v>
      </c>
    </row>
    <row r="6384" spans="1:2" x14ac:dyDescent="0.25">
      <c r="A6384" s="442">
        <v>36327</v>
      </c>
      <c r="B6384" s="443">
        <v>1.0348999999999999</v>
      </c>
    </row>
    <row r="6385" spans="1:2" x14ac:dyDescent="0.25">
      <c r="A6385" s="442">
        <v>36326</v>
      </c>
      <c r="B6385" s="443">
        <v>1.0398000000000001</v>
      </c>
    </row>
    <row r="6386" spans="1:2" x14ac:dyDescent="0.25">
      <c r="A6386" s="442">
        <v>36325</v>
      </c>
      <c r="B6386" s="443">
        <v>1.0449999999999999</v>
      </c>
    </row>
    <row r="6387" spans="1:2" x14ac:dyDescent="0.25">
      <c r="A6387" s="442">
        <v>36324</v>
      </c>
      <c r="B6387" s="443">
        <v>1.0502</v>
      </c>
    </row>
    <row r="6388" spans="1:2" x14ac:dyDescent="0.25">
      <c r="A6388" s="442">
        <v>36323</v>
      </c>
      <c r="B6388" s="443">
        <v>1.0511999999999999</v>
      </c>
    </row>
    <row r="6389" spans="1:2" x14ac:dyDescent="0.25">
      <c r="A6389" s="442">
        <v>36322</v>
      </c>
      <c r="B6389" s="443">
        <v>1.0497000000000001</v>
      </c>
    </row>
    <row r="6390" spans="1:2" x14ac:dyDescent="0.25">
      <c r="A6390" s="442">
        <v>36321</v>
      </c>
      <c r="B6390" s="443">
        <v>1.0475000000000001</v>
      </c>
    </row>
    <row r="6391" spans="1:2" x14ac:dyDescent="0.25">
      <c r="A6391" s="442">
        <v>36320</v>
      </c>
      <c r="B6391" s="443">
        <v>1.0458000000000001</v>
      </c>
    </row>
    <row r="6392" spans="1:2" x14ac:dyDescent="0.25">
      <c r="A6392" s="442">
        <v>36319</v>
      </c>
      <c r="B6392" s="443">
        <v>1.0386</v>
      </c>
    </row>
    <row r="6393" spans="1:2" x14ac:dyDescent="0.25">
      <c r="A6393" s="442">
        <v>36318</v>
      </c>
      <c r="B6393" s="443">
        <v>1.0290999999999999</v>
      </c>
    </row>
    <row r="6394" spans="1:2" x14ac:dyDescent="0.25">
      <c r="A6394" s="442">
        <v>36317</v>
      </c>
      <c r="B6394" s="443">
        <v>1.0377000000000001</v>
      </c>
    </row>
    <row r="6395" spans="1:2" x14ac:dyDescent="0.25">
      <c r="A6395" s="442">
        <v>36316</v>
      </c>
      <c r="B6395" s="443">
        <v>1.0373000000000001</v>
      </c>
    </row>
    <row r="6396" spans="1:2" x14ac:dyDescent="0.25">
      <c r="A6396" s="442">
        <v>36315</v>
      </c>
      <c r="B6396" s="443">
        <v>1.0306999999999999</v>
      </c>
    </row>
    <row r="6397" spans="1:2" x14ac:dyDescent="0.25">
      <c r="A6397" s="442">
        <v>36314</v>
      </c>
      <c r="B6397" s="443">
        <v>1.0364</v>
      </c>
    </row>
    <row r="6398" spans="1:2" x14ac:dyDescent="0.25">
      <c r="A6398" s="442">
        <v>36313</v>
      </c>
      <c r="B6398" s="443">
        <v>1.0364</v>
      </c>
    </row>
    <row r="6399" spans="1:2" x14ac:dyDescent="0.25">
      <c r="A6399" s="442">
        <v>36312</v>
      </c>
      <c r="B6399" s="443">
        <v>1.0429999999999999</v>
      </c>
    </row>
    <row r="6400" spans="1:2" x14ac:dyDescent="0.25">
      <c r="A6400" s="442">
        <v>36311</v>
      </c>
      <c r="B6400" s="443">
        <v>1.0457000000000001</v>
      </c>
    </row>
    <row r="6401" spans="1:2" x14ac:dyDescent="0.25">
      <c r="A6401" s="442">
        <v>36310</v>
      </c>
      <c r="B6401" s="443">
        <v>1.0445</v>
      </c>
    </row>
    <row r="6402" spans="1:2" x14ac:dyDescent="0.25">
      <c r="A6402" s="442">
        <v>36309</v>
      </c>
      <c r="B6402" s="443">
        <v>1.04295</v>
      </c>
    </row>
    <row r="6403" spans="1:2" x14ac:dyDescent="0.25">
      <c r="A6403" s="442">
        <v>36308</v>
      </c>
      <c r="B6403" s="443">
        <v>1.0457000000000001</v>
      </c>
    </row>
    <row r="6404" spans="1:2" x14ac:dyDescent="0.25">
      <c r="A6404" s="442">
        <v>36307</v>
      </c>
      <c r="B6404" s="443">
        <v>1.0451999999999999</v>
      </c>
    </row>
    <row r="6405" spans="1:2" x14ac:dyDescent="0.25">
      <c r="A6405" s="442">
        <v>36306</v>
      </c>
      <c r="B6405" s="443">
        <v>1.0553999999999999</v>
      </c>
    </row>
    <row r="6406" spans="1:2" x14ac:dyDescent="0.25">
      <c r="A6406" s="442">
        <v>36305</v>
      </c>
      <c r="B6406" s="443">
        <v>1.0621</v>
      </c>
    </row>
    <row r="6407" spans="1:2" x14ac:dyDescent="0.25">
      <c r="A6407" s="442">
        <v>36304</v>
      </c>
      <c r="B6407" s="443">
        <v>1.0575000000000001</v>
      </c>
    </row>
    <row r="6408" spans="1:2" x14ac:dyDescent="0.25">
      <c r="A6408" s="442">
        <v>36303</v>
      </c>
      <c r="B6408" s="443">
        <v>1.05715</v>
      </c>
    </row>
    <row r="6409" spans="1:2" x14ac:dyDescent="0.25">
      <c r="A6409" s="442">
        <v>36302</v>
      </c>
      <c r="B6409" s="443">
        <v>1.05765</v>
      </c>
    </row>
    <row r="6410" spans="1:2" x14ac:dyDescent="0.25">
      <c r="A6410" s="442">
        <v>36301</v>
      </c>
      <c r="B6410" s="443">
        <v>1.0589999999999999</v>
      </c>
    </row>
    <row r="6411" spans="1:2" x14ac:dyDescent="0.25">
      <c r="A6411" s="442">
        <v>36300</v>
      </c>
      <c r="B6411" s="443">
        <v>1.0642</v>
      </c>
    </row>
    <row r="6412" spans="1:2" x14ac:dyDescent="0.25">
      <c r="A6412" s="442">
        <v>36299</v>
      </c>
      <c r="B6412" s="443">
        <v>1.0640000000000001</v>
      </c>
    </row>
    <row r="6413" spans="1:2" x14ac:dyDescent="0.25">
      <c r="A6413" s="442">
        <v>36298</v>
      </c>
      <c r="B6413" s="443">
        <v>1.0687</v>
      </c>
    </row>
    <row r="6414" spans="1:2" x14ac:dyDescent="0.25">
      <c r="A6414" s="442">
        <v>36297</v>
      </c>
      <c r="B6414" s="443">
        <v>1.0665</v>
      </c>
    </row>
    <row r="6415" spans="1:2" x14ac:dyDescent="0.25">
      <c r="A6415" s="442">
        <v>36296</v>
      </c>
      <c r="B6415" s="443">
        <v>1.0656000000000001</v>
      </c>
    </row>
    <row r="6416" spans="1:2" x14ac:dyDescent="0.25">
      <c r="A6416" s="442">
        <v>36295</v>
      </c>
      <c r="B6416" s="443">
        <v>1.0667</v>
      </c>
    </row>
    <row r="6417" spans="1:2" x14ac:dyDescent="0.25">
      <c r="A6417" s="442">
        <v>36294</v>
      </c>
      <c r="B6417" s="443">
        <v>1.0666</v>
      </c>
    </row>
    <row r="6418" spans="1:2" x14ac:dyDescent="0.25">
      <c r="A6418" s="442">
        <v>36293</v>
      </c>
      <c r="B6418" s="443">
        <v>1.0642</v>
      </c>
    </row>
    <row r="6419" spans="1:2" x14ac:dyDescent="0.25">
      <c r="A6419" s="442">
        <v>36292</v>
      </c>
      <c r="B6419" s="443">
        <v>1.0662</v>
      </c>
    </row>
    <row r="6420" spans="1:2" x14ac:dyDescent="0.25">
      <c r="A6420" s="442">
        <v>36291</v>
      </c>
      <c r="B6420" s="443">
        <v>1.0750999999999999</v>
      </c>
    </row>
    <row r="6421" spans="1:2" x14ac:dyDescent="0.25">
      <c r="A6421" s="442">
        <v>36290</v>
      </c>
      <c r="B6421" s="443">
        <v>1.0737000000000001</v>
      </c>
    </row>
    <row r="6422" spans="1:2" x14ac:dyDescent="0.25">
      <c r="A6422" s="442">
        <v>36289</v>
      </c>
      <c r="B6422" s="443">
        <v>1.0750999999999999</v>
      </c>
    </row>
    <row r="6423" spans="1:2" x14ac:dyDescent="0.25">
      <c r="A6423" s="442">
        <v>36288</v>
      </c>
      <c r="B6423" s="443">
        <v>1.0755999999999999</v>
      </c>
    </row>
    <row r="6424" spans="1:2" x14ac:dyDescent="0.25">
      <c r="A6424" s="442">
        <v>36287</v>
      </c>
      <c r="B6424" s="443">
        <v>1.0788</v>
      </c>
    </row>
    <row r="6425" spans="1:2" x14ac:dyDescent="0.25">
      <c r="A6425" s="442">
        <v>36286</v>
      </c>
      <c r="B6425" s="443">
        <v>1.08</v>
      </c>
    </row>
    <row r="6426" spans="1:2" x14ac:dyDescent="0.25">
      <c r="A6426" s="442">
        <v>36285</v>
      </c>
      <c r="B6426" s="443">
        <v>1.0661</v>
      </c>
    </row>
    <row r="6427" spans="1:2" x14ac:dyDescent="0.25">
      <c r="A6427" s="442">
        <v>36284</v>
      </c>
      <c r="B6427" s="443">
        <v>1.0579000000000001</v>
      </c>
    </row>
    <row r="6428" spans="1:2" x14ac:dyDescent="0.25">
      <c r="A6428" s="442">
        <v>36283</v>
      </c>
      <c r="B6428" s="443">
        <v>1.0584</v>
      </c>
    </row>
    <row r="6429" spans="1:2" x14ac:dyDescent="0.25">
      <c r="A6429" s="442">
        <v>36282</v>
      </c>
      <c r="B6429" s="443">
        <v>1.0568</v>
      </c>
    </row>
    <row r="6430" spans="1:2" x14ac:dyDescent="0.25">
      <c r="A6430" s="442">
        <v>36281</v>
      </c>
      <c r="B6430" s="443">
        <v>1.0579000000000001</v>
      </c>
    </row>
    <row r="6431" spans="1:2" x14ac:dyDescent="0.25">
      <c r="A6431" s="442">
        <v>36280</v>
      </c>
      <c r="B6431" s="443">
        <v>1.0592999999999999</v>
      </c>
    </row>
    <row r="6432" spans="1:2" x14ac:dyDescent="0.25">
      <c r="A6432" s="442">
        <v>36279</v>
      </c>
      <c r="B6432" s="443">
        <v>1.0607</v>
      </c>
    </row>
    <row r="6433" spans="1:2" x14ac:dyDescent="0.25">
      <c r="A6433" s="442">
        <v>36278</v>
      </c>
      <c r="B6433" s="443">
        <v>1.0668</v>
      </c>
    </row>
    <row r="6434" spans="1:2" x14ac:dyDescent="0.25">
      <c r="A6434" s="442">
        <v>36277</v>
      </c>
      <c r="B6434" s="443">
        <v>1.0632999999999999</v>
      </c>
    </row>
    <row r="6435" spans="1:2" x14ac:dyDescent="0.25">
      <c r="A6435" s="442">
        <v>36276</v>
      </c>
      <c r="B6435" s="443">
        <v>1.0610999999999999</v>
      </c>
    </row>
    <row r="6436" spans="1:2" x14ac:dyDescent="0.25">
      <c r="A6436" s="442">
        <v>36275</v>
      </c>
      <c r="B6436" s="443">
        <v>1.0608</v>
      </c>
    </row>
    <row r="6437" spans="1:2" x14ac:dyDescent="0.25">
      <c r="A6437" s="442">
        <v>36274</v>
      </c>
      <c r="B6437" s="443">
        <v>1.0609</v>
      </c>
    </row>
    <row r="6438" spans="1:2" x14ac:dyDescent="0.25">
      <c r="A6438" s="442">
        <v>36273</v>
      </c>
      <c r="B6438" s="443">
        <v>1.0640000000000001</v>
      </c>
    </row>
    <row r="6439" spans="1:2" x14ac:dyDescent="0.25">
      <c r="A6439" s="442">
        <v>36272</v>
      </c>
      <c r="B6439" s="443">
        <v>1.0605</v>
      </c>
    </row>
    <row r="6440" spans="1:2" x14ac:dyDescent="0.25">
      <c r="A6440" s="442">
        <v>36271</v>
      </c>
      <c r="B6440" s="443">
        <v>1.0608</v>
      </c>
    </row>
    <row r="6441" spans="1:2" x14ac:dyDescent="0.25">
      <c r="A6441" s="442">
        <v>36270</v>
      </c>
      <c r="B6441" s="443">
        <v>1.0650999999999999</v>
      </c>
    </row>
    <row r="6442" spans="1:2" x14ac:dyDescent="0.25">
      <c r="A6442" s="442">
        <v>36269</v>
      </c>
      <c r="B6442" s="443">
        <v>1.0640000000000001</v>
      </c>
    </row>
    <row r="6443" spans="1:2" x14ac:dyDescent="0.25">
      <c r="A6443" s="442">
        <v>36268</v>
      </c>
      <c r="B6443" s="443">
        <v>1.0692999999999999</v>
      </c>
    </row>
    <row r="6444" spans="1:2" x14ac:dyDescent="0.25">
      <c r="A6444" s="442">
        <v>36267</v>
      </c>
      <c r="B6444" s="443">
        <v>1.0699000000000001</v>
      </c>
    </row>
    <row r="6445" spans="1:2" x14ac:dyDescent="0.25">
      <c r="A6445" s="442">
        <v>36266</v>
      </c>
      <c r="B6445" s="443">
        <v>1.0676000000000001</v>
      </c>
    </row>
    <row r="6446" spans="1:2" x14ac:dyDescent="0.25">
      <c r="A6446" s="442">
        <v>36265</v>
      </c>
      <c r="B6446" s="443">
        <v>1.0786</v>
      </c>
    </row>
    <row r="6447" spans="1:2" x14ac:dyDescent="0.25">
      <c r="A6447" s="442">
        <v>36264</v>
      </c>
      <c r="B6447" s="443">
        <v>1.0801000000000001</v>
      </c>
    </row>
    <row r="6448" spans="1:2" x14ac:dyDescent="0.25">
      <c r="A6448" s="442">
        <v>36263</v>
      </c>
      <c r="B6448" s="443">
        <v>1.0791999999999999</v>
      </c>
    </row>
    <row r="6449" spans="1:2" x14ac:dyDescent="0.25">
      <c r="A6449" s="442">
        <v>36262</v>
      </c>
      <c r="B6449" s="443">
        <v>1.0846</v>
      </c>
    </row>
    <row r="6450" spans="1:2" x14ac:dyDescent="0.25">
      <c r="A6450" s="442">
        <v>36261</v>
      </c>
      <c r="B6450" s="443">
        <v>1.0811999999999999</v>
      </c>
    </row>
    <row r="6451" spans="1:2" x14ac:dyDescent="0.25">
      <c r="A6451" s="442">
        <v>36260</v>
      </c>
      <c r="B6451" s="443">
        <v>1.0825</v>
      </c>
    </row>
    <row r="6452" spans="1:2" x14ac:dyDescent="0.25">
      <c r="A6452" s="442">
        <v>36259</v>
      </c>
      <c r="B6452" s="443">
        <v>1.0779000000000001</v>
      </c>
    </row>
    <row r="6453" spans="1:2" x14ac:dyDescent="0.25">
      <c r="A6453" s="442">
        <v>36258</v>
      </c>
      <c r="B6453" s="443">
        <v>1.0806</v>
      </c>
    </row>
    <row r="6454" spans="1:2" x14ac:dyDescent="0.25">
      <c r="A6454" s="442">
        <v>36257</v>
      </c>
      <c r="B6454" s="443">
        <v>1.0790999999999999</v>
      </c>
    </row>
    <row r="6455" spans="1:2" x14ac:dyDescent="0.25">
      <c r="A6455" s="442">
        <v>36256</v>
      </c>
      <c r="B6455" s="443">
        <v>1.0729</v>
      </c>
    </row>
    <row r="6456" spans="1:2" x14ac:dyDescent="0.25">
      <c r="A6456" s="442">
        <v>36255</v>
      </c>
      <c r="B6456" s="443">
        <v>1.0752999999999999</v>
      </c>
    </row>
    <row r="6457" spans="1:2" x14ac:dyDescent="0.25">
      <c r="A6457" s="442">
        <v>36254</v>
      </c>
      <c r="B6457" s="443">
        <v>1.079</v>
      </c>
    </row>
    <row r="6458" spans="1:2" x14ac:dyDescent="0.25">
      <c r="A6458" s="442">
        <v>36253</v>
      </c>
      <c r="B6458" s="443">
        <v>1.0828</v>
      </c>
    </row>
    <row r="6459" spans="1:2" x14ac:dyDescent="0.25">
      <c r="A6459" s="442">
        <v>36252</v>
      </c>
      <c r="B6459" s="443">
        <v>1.0772999999999999</v>
      </c>
    </row>
    <row r="6460" spans="1:2" x14ac:dyDescent="0.25">
      <c r="A6460" s="442">
        <v>36251</v>
      </c>
      <c r="B6460" s="443">
        <v>1.0768</v>
      </c>
    </row>
    <row r="6461" spans="1:2" x14ac:dyDescent="0.25">
      <c r="A6461" s="442">
        <v>36250</v>
      </c>
      <c r="B6461" s="443">
        <v>1.0733999999999999</v>
      </c>
    </row>
    <row r="6462" spans="1:2" x14ac:dyDescent="0.25">
      <c r="A6462" s="442">
        <v>36249</v>
      </c>
      <c r="B6462" s="443">
        <v>1.0727</v>
      </c>
    </row>
    <row r="6463" spans="1:2" x14ac:dyDescent="0.25">
      <c r="A6463" s="442">
        <v>36248</v>
      </c>
      <c r="B6463" s="443">
        <v>1.0744</v>
      </c>
    </row>
    <row r="6464" spans="1:2" x14ac:dyDescent="0.25">
      <c r="A6464" s="442">
        <v>36247</v>
      </c>
      <c r="B6464" s="443">
        <v>1.0746500000000001</v>
      </c>
    </row>
    <row r="6465" spans="1:2" x14ac:dyDescent="0.25">
      <c r="A6465" s="442">
        <v>36246</v>
      </c>
      <c r="B6465" s="443">
        <v>1.0766</v>
      </c>
    </row>
    <row r="6466" spans="1:2" x14ac:dyDescent="0.25">
      <c r="A6466" s="442">
        <v>36245</v>
      </c>
      <c r="B6466" s="443">
        <v>1.0818000000000001</v>
      </c>
    </row>
    <row r="6467" spans="1:2" x14ac:dyDescent="0.25">
      <c r="A6467" s="442">
        <v>36244</v>
      </c>
      <c r="B6467" s="443">
        <v>1.0886</v>
      </c>
    </row>
    <row r="6468" spans="1:2" x14ac:dyDescent="0.25">
      <c r="A6468" s="442">
        <v>36243</v>
      </c>
      <c r="B6468" s="443">
        <v>1.0922000000000001</v>
      </c>
    </row>
    <row r="6469" spans="1:2" x14ac:dyDescent="0.25">
      <c r="A6469" s="442">
        <v>36242</v>
      </c>
      <c r="B6469" s="443">
        <v>1.0892999999999999</v>
      </c>
    </row>
    <row r="6470" spans="1:2" x14ac:dyDescent="0.25">
      <c r="A6470" s="442">
        <v>36241</v>
      </c>
      <c r="B6470" s="443">
        <v>1.0876999999999999</v>
      </c>
    </row>
    <row r="6471" spans="1:2" x14ac:dyDescent="0.25">
      <c r="A6471" s="442">
        <v>36240</v>
      </c>
      <c r="B6471" s="443">
        <v>1.0888</v>
      </c>
    </row>
    <row r="6472" spans="1:2" x14ac:dyDescent="0.25">
      <c r="A6472" s="442">
        <v>36239</v>
      </c>
      <c r="B6472" s="443">
        <v>1.0892999999999999</v>
      </c>
    </row>
    <row r="6473" spans="1:2" x14ac:dyDescent="0.25">
      <c r="A6473" s="442">
        <v>36238</v>
      </c>
      <c r="B6473" s="443">
        <v>1.0925</v>
      </c>
    </row>
    <row r="6474" spans="1:2" x14ac:dyDescent="0.25">
      <c r="A6474" s="442">
        <v>36237</v>
      </c>
      <c r="B6474" s="443">
        <v>1.101</v>
      </c>
    </row>
    <row r="6475" spans="1:2" x14ac:dyDescent="0.25">
      <c r="A6475" s="442">
        <v>36236</v>
      </c>
      <c r="B6475" s="443">
        <v>1.0980000000000001</v>
      </c>
    </row>
    <row r="6476" spans="1:2" x14ac:dyDescent="0.25">
      <c r="A6476" s="442">
        <v>36235</v>
      </c>
      <c r="B6476" s="443">
        <v>1.0871999999999999</v>
      </c>
    </row>
    <row r="6477" spans="1:2" x14ac:dyDescent="0.25">
      <c r="A6477" s="442">
        <v>36234</v>
      </c>
      <c r="B6477" s="443">
        <v>1.0940000000000001</v>
      </c>
    </row>
    <row r="6478" spans="1:2" x14ac:dyDescent="0.25">
      <c r="A6478" s="442">
        <v>36233</v>
      </c>
      <c r="B6478" s="443">
        <v>1.0895999999999999</v>
      </c>
    </row>
    <row r="6479" spans="1:2" x14ac:dyDescent="0.25">
      <c r="A6479" s="442">
        <v>36232</v>
      </c>
      <c r="B6479" s="443">
        <v>1.0900000000000001</v>
      </c>
    </row>
    <row r="6480" spans="1:2" x14ac:dyDescent="0.25">
      <c r="A6480" s="442">
        <v>36231</v>
      </c>
      <c r="B6480" s="443">
        <v>1.093</v>
      </c>
    </row>
    <row r="6481" spans="1:2" x14ac:dyDescent="0.25">
      <c r="A6481" s="442">
        <v>36230</v>
      </c>
      <c r="B6481" s="443">
        <v>1.0896999999999999</v>
      </c>
    </row>
    <row r="6482" spans="1:2" x14ac:dyDescent="0.25">
      <c r="A6482" s="442">
        <v>36229</v>
      </c>
      <c r="B6482" s="443">
        <v>1.0948</v>
      </c>
    </row>
    <row r="6483" spans="1:2" x14ac:dyDescent="0.25">
      <c r="A6483" s="442">
        <v>36228</v>
      </c>
      <c r="B6483" s="443">
        <v>1.0874999999999999</v>
      </c>
    </row>
    <row r="6484" spans="1:2" x14ac:dyDescent="0.25">
      <c r="A6484" s="442">
        <v>36227</v>
      </c>
      <c r="B6484" s="443">
        <v>1.0889</v>
      </c>
    </row>
    <row r="6485" spans="1:2" x14ac:dyDescent="0.25">
      <c r="A6485" s="442">
        <v>36226</v>
      </c>
      <c r="B6485" s="443">
        <v>1.0825</v>
      </c>
    </row>
    <row r="6486" spans="1:2" x14ac:dyDescent="0.25">
      <c r="A6486" s="442">
        <v>36225</v>
      </c>
      <c r="B6486" s="443">
        <v>1.0831999999999999</v>
      </c>
    </row>
    <row r="6487" spans="1:2" x14ac:dyDescent="0.25">
      <c r="A6487" s="442">
        <v>36224</v>
      </c>
      <c r="B6487" s="443">
        <v>1.0831999999999999</v>
      </c>
    </row>
    <row r="6488" spans="1:2" x14ac:dyDescent="0.25">
      <c r="A6488" s="442">
        <v>36223</v>
      </c>
      <c r="B6488" s="443">
        <v>1.0853999999999999</v>
      </c>
    </row>
    <row r="6489" spans="1:2" x14ac:dyDescent="0.25">
      <c r="A6489" s="442">
        <v>36222</v>
      </c>
      <c r="B6489" s="443">
        <v>1.091</v>
      </c>
    </row>
    <row r="6490" spans="1:2" x14ac:dyDescent="0.25">
      <c r="A6490" s="442">
        <v>36221</v>
      </c>
      <c r="B6490" s="443">
        <v>1.0885</v>
      </c>
    </row>
    <row r="6491" spans="1:2" x14ac:dyDescent="0.25">
      <c r="A6491" s="442">
        <v>36220</v>
      </c>
      <c r="B6491" s="443">
        <v>1.0983000000000001</v>
      </c>
    </row>
    <row r="6492" spans="1:2" x14ac:dyDescent="0.25">
      <c r="A6492" s="442">
        <v>36219</v>
      </c>
      <c r="B6492" s="443">
        <v>1.1037999999999999</v>
      </c>
    </row>
    <row r="6493" spans="1:2" x14ac:dyDescent="0.25">
      <c r="A6493" s="442">
        <v>36218</v>
      </c>
      <c r="B6493" s="443">
        <v>1.1022000000000001</v>
      </c>
    </row>
    <row r="6494" spans="1:2" x14ac:dyDescent="0.25">
      <c r="A6494" s="442">
        <v>36217</v>
      </c>
      <c r="B6494" s="443">
        <v>1.1008</v>
      </c>
    </row>
    <row r="6495" spans="1:2" x14ac:dyDescent="0.25">
      <c r="A6495" s="442">
        <v>36216</v>
      </c>
      <c r="B6495" s="443">
        <v>1.1033999999999999</v>
      </c>
    </row>
    <row r="6496" spans="1:2" x14ac:dyDescent="0.25">
      <c r="A6496" s="442">
        <v>36215</v>
      </c>
      <c r="B6496" s="443">
        <v>1.0987</v>
      </c>
    </row>
    <row r="6497" spans="1:2" x14ac:dyDescent="0.25">
      <c r="A6497" s="442">
        <v>36214</v>
      </c>
      <c r="B6497" s="443">
        <v>1.099</v>
      </c>
    </row>
    <row r="6498" spans="1:2" x14ac:dyDescent="0.25">
      <c r="A6498" s="442">
        <v>36213</v>
      </c>
      <c r="B6498" s="443">
        <v>1.1012</v>
      </c>
    </row>
    <row r="6499" spans="1:2" x14ac:dyDescent="0.25">
      <c r="A6499" s="442">
        <v>36212</v>
      </c>
      <c r="B6499" s="443">
        <v>1.1032</v>
      </c>
    </row>
    <row r="6500" spans="1:2" x14ac:dyDescent="0.25">
      <c r="A6500" s="442">
        <v>36211</v>
      </c>
      <c r="B6500" s="443">
        <v>1.1043000000000001</v>
      </c>
    </row>
    <row r="6501" spans="1:2" x14ac:dyDescent="0.25">
      <c r="A6501" s="442">
        <v>36210</v>
      </c>
      <c r="B6501" s="443">
        <v>1.117</v>
      </c>
    </row>
    <row r="6502" spans="1:2" x14ac:dyDescent="0.25">
      <c r="A6502" s="442">
        <v>36209</v>
      </c>
      <c r="B6502" s="443">
        <v>1.1240000000000001</v>
      </c>
    </row>
    <row r="6503" spans="1:2" x14ac:dyDescent="0.25">
      <c r="A6503" s="442">
        <v>36208</v>
      </c>
      <c r="B6503" s="443">
        <v>1.1233</v>
      </c>
    </row>
    <row r="6504" spans="1:2" x14ac:dyDescent="0.25">
      <c r="A6504" s="442">
        <v>36207</v>
      </c>
      <c r="B6504" s="443">
        <v>1.1184000000000001</v>
      </c>
    </row>
    <row r="6505" spans="1:2" x14ac:dyDescent="0.25">
      <c r="A6505" s="442">
        <v>36206</v>
      </c>
      <c r="B6505" s="443">
        <v>1.1241000000000001</v>
      </c>
    </row>
    <row r="6506" spans="1:2" x14ac:dyDescent="0.25">
      <c r="A6506" s="442">
        <v>36205</v>
      </c>
      <c r="B6506" s="443">
        <v>1.1295999999999999</v>
      </c>
    </row>
    <row r="6507" spans="1:2" x14ac:dyDescent="0.25">
      <c r="A6507" s="442">
        <v>36204</v>
      </c>
      <c r="B6507" s="443">
        <v>1.1302000000000001</v>
      </c>
    </row>
    <row r="6508" spans="1:2" x14ac:dyDescent="0.25">
      <c r="A6508" s="442">
        <v>36203</v>
      </c>
      <c r="B6508" s="443">
        <v>1.1242000000000001</v>
      </c>
    </row>
    <row r="6509" spans="1:2" x14ac:dyDescent="0.25">
      <c r="A6509" s="442">
        <v>36202</v>
      </c>
      <c r="B6509" s="443">
        <v>1.1314</v>
      </c>
    </row>
    <row r="6510" spans="1:2" x14ac:dyDescent="0.25">
      <c r="A6510" s="442">
        <v>36201</v>
      </c>
      <c r="B6510" s="443">
        <v>1.1319999999999999</v>
      </c>
    </row>
    <row r="6511" spans="1:2" x14ac:dyDescent="0.25">
      <c r="A6511" s="442">
        <v>36200</v>
      </c>
      <c r="B6511" s="443">
        <v>1.1315999999999999</v>
      </c>
    </row>
    <row r="6512" spans="1:2" x14ac:dyDescent="0.25">
      <c r="A6512" s="442">
        <v>36199</v>
      </c>
      <c r="B6512" s="443">
        <v>1.1243000000000001</v>
      </c>
    </row>
    <row r="6513" spans="1:2" x14ac:dyDescent="0.25">
      <c r="A6513" s="442">
        <v>36198</v>
      </c>
      <c r="B6513" s="443">
        <v>1.1276999999999999</v>
      </c>
    </row>
    <row r="6514" spans="1:2" x14ac:dyDescent="0.25">
      <c r="A6514" s="442">
        <v>36197</v>
      </c>
      <c r="B6514" s="443">
        <v>1.1270500000000001</v>
      </c>
    </row>
    <row r="6515" spans="1:2" x14ac:dyDescent="0.25">
      <c r="A6515" s="442">
        <v>36196</v>
      </c>
      <c r="B6515" s="443">
        <v>1.1307</v>
      </c>
    </row>
    <row r="6516" spans="1:2" x14ac:dyDescent="0.25">
      <c r="A6516" s="442">
        <v>36195</v>
      </c>
      <c r="B6516" s="443">
        <v>1.1279999999999999</v>
      </c>
    </row>
    <row r="6517" spans="1:2" x14ac:dyDescent="0.25">
      <c r="A6517" s="442">
        <v>36194</v>
      </c>
      <c r="B6517" s="443">
        <v>1.1335</v>
      </c>
    </row>
    <row r="6518" spans="1:2" x14ac:dyDescent="0.25">
      <c r="A6518" s="442">
        <v>36193</v>
      </c>
      <c r="B6518" s="443">
        <v>1.13195</v>
      </c>
    </row>
    <row r="6519" spans="1:2" x14ac:dyDescent="0.25">
      <c r="A6519" s="442">
        <v>36192</v>
      </c>
      <c r="B6519" s="443">
        <v>1.1346000000000001</v>
      </c>
    </row>
    <row r="6520" spans="1:2" x14ac:dyDescent="0.25">
      <c r="A6520" s="442">
        <v>36191</v>
      </c>
      <c r="B6520" s="443">
        <v>1.143</v>
      </c>
    </row>
    <row r="6521" spans="1:2" x14ac:dyDescent="0.25">
      <c r="A6521" s="442">
        <v>36190</v>
      </c>
      <c r="B6521" s="443">
        <v>1.1359999999999999</v>
      </c>
    </row>
    <row r="6522" spans="1:2" x14ac:dyDescent="0.25">
      <c r="A6522" s="442">
        <v>36189</v>
      </c>
      <c r="B6522" s="443">
        <v>1.1385000000000001</v>
      </c>
    </row>
    <row r="6523" spans="1:2" x14ac:dyDescent="0.25">
      <c r="A6523" s="442">
        <v>36188</v>
      </c>
      <c r="B6523" s="443">
        <v>1.1412</v>
      </c>
    </row>
    <row r="6524" spans="1:2" x14ac:dyDescent="0.25">
      <c r="A6524" s="442">
        <v>36187</v>
      </c>
      <c r="B6524" s="443">
        <v>1.1515</v>
      </c>
    </row>
    <row r="6525" spans="1:2" x14ac:dyDescent="0.25">
      <c r="A6525" s="442">
        <v>36186</v>
      </c>
      <c r="B6525" s="443">
        <v>1.157</v>
      </c>
    </row>
    <row r="6526" spans="1:2" x14ac:dyDescent="0.25">
      <c r="A6526" s="442">
        <v>36185</v>
      </c>
      <c r="B6526" s="443">
        <v>1.1588000000000001</v>
      </c>
    </row>
    <row r="6527" spans="1:2" x14ac:dyDescent="0.25">
      <c r="A6527" s="442">
        <v>36184</v>
      </c>
      <c r="B6527" s="443">
        <v>1.1579999999999999</v>
      </c>
    </row>
    <row r="6528" spans="1:2" x14ac:dyDescent="0.25">
      <c r="A6528" s="442">
        <v>36183</v>
      </c>
      <c r="B6528" s="443">
        <v>1.1579999999999999</v>
      </c>
    </row>
    <row r="6529" spans="1:2" x14ac:dyDescent="0.25">
      <c r="A6529" s="442">
        <v>36182</v>
      </c>
      <c r="B6529" s="443">
        <v>1.1604000000000001</v>
      </c>
    </row>
    <row r="6530" spans="1:2" x14ac:dyDescent="0.25">
      <c r="A6530" s="442">
        <v>36181</v>
      </c>
      <c r="B6530" s="443">
        <v>1.1575</v>
      </c>
    </row>
    <row r="6531" spans="1:2" x14ac:dyDescent="0.25">
      <c r="A6531" s="442">
        <v>36180</v>
      </c>
      <c r="B6531" s="443">
        <v>1.1572</v>
      </c>
    </row>
    <row r="6532" spans="1:2" x14ac:dyDescent="0.25">
      <c r="A6532" s="442">
        <v>36179</v>
      </c>
      <c r="B6532" s="443">
        <v>1.1601999999999999</v>
      </c>
    </row>
    <row r="6533" spans="1:2" x14ac:dyDescent="0.25">
      <c r="A6533" s="442">
        <v>36178</v>
      </c>
      <c r="B6533" s="443">
        <v>1.1593</v>
      </c>
    </row>
    <row r="6534" spans="1:2" x14ac:dyDescent="0.25">
      <c r="A6534" s="442">
        <v>36177</v>
      </c>
      <c r="B6534" s="443">
        <v>1.1567000000000001</v>
      </c>
    </row>
    <row r="6535" spans="1:2" x14ac:dyDescent="0.25">
      <c r="A6535" s="442">
        <v>36176</v>
      </c>
      <c r="B6535" s="443">
        <v>1.1555</v>
      </c>
    </row>
    <row r="6536" spans="1:2" x14ac:dyDescent="0.25">
      <c r="A6536" s="442">
        <v>36175</v>
      </c>
      <c r="B6536" s="443">
        <v>1.1659999999999999</v>
      </c>
    </row>
    <row r="6537" spans="1:2" x14ac:dyDescent="0.25">
      <c r="A6537" s="442">
        <v>36174</v>
      </c>
      <c r="B6537" s="443">
        <v>1.1655</v>
      </c>
    </row>
    <row r="6538" spans="1:2" x14ac:dyDescent="0.25">
      <c r="A6538" s="442">
        <v>36173</v>
      </c>
      <c r="B6538" s="443">
        <v>1.1688000000000001</v>
      </c>
    </row>
    <row r="6539" spans="1:2" x14ac:dyDescent="0.25">
      <c r="A6539" s="442">
        <v>36172</v>
      </c>
      <c r="B6539" s="443">
        <v>1.1498999999999999</v>
      </c>
    </row>
    <row r="6540" spans="1:2" x14ac:dyDescent="0.25">
      <c r="A6540" s="442">
        <v>36171</v>
      </c>
      <c r="B6540" s="443">
        <v>1.1569</v>
      </c>
    </row>
    <row r="6541" spans="1:2" x14ac:dyDescent="0.25">
      <c r="A6541" s="442">
        <v>36170</v>
      </c>
      <c r="B6541" s="443">
        <v>1.1567000000000001</v>
      </c>
    </row>
    <row r="6542" spans="1:2" x14ac:dyDescent="0.25">
      <c r="A6542" s="442">
        <v>36169</v>
      </c>
      <c r="B6542" s="443">
        <v>1.1573</v>
      </c>
    </row>
    <row r="6543" spans="1:2" x14ac:dyDescent="0.25">
      <c r="A6543" s="442">
        <v>36168</v>
      </c>
      <c r="B6543" s="443">
        <v>1.1647000000000001</v>
      </c>
    </row>
    <row r="6544" spans="1:2" x14ac:dyDescent="0.25">
      <c r="A6544" s="442">
        <v>36167</v>
      </c>
      <c r="B6544" s="443">
        <v>1.1665000000000001</v>
      </c>
    </row>
    <row r="6545" spans="1:2" x14ac:dyDescent="0.25">
      <c r="A6545" s="442">
        <v>36166</v>
      </c>
      <c r="B6545" s="443">
        <v>1.1738999999999999</v>
      </c>
    </row>
    <row r="6546" spans="1:2" x14ac:dyDescent="0.25">
      <c r="A6546" s="442">
        <v>36165</v>
      </c>
      <c r="B6546" s="443">
        <v>1.1797</v>
      </c>
    </row>
    <row r="6547" spans="1:2" x14ac:dyDescent="0.25">
      <c r="A6547" s="442">
        <v>36164</v>
      </c>
      <c r="B6547" s="443">
        <v>1.1802999999999999</v>
      </c>
    </row>
    <row r="6548" spans="1:2" x14ac:dyDescent="0.25">
      <c r="A6548" s="442">
        <v>36163</v>
      </c>
      <c r="B6548" s="443">
        <v>1.1716</v>
      </c>
    </row>
    <row r="6549" spans="1:2" x14ac:dyDescent="0.25">
      <c r="A6549" s="442">
        <v>36162</v>
      </c>
      <c r="B6549" s="443">
        <v>1.16692</v>
      </c>
    </row>
    <row r="6550" spans="1:2" x14ac:dyDescent="0.25">
      <c r="A6550" s="442">
        <v>36161</v>
      </c>
      <c r="B6550" s="443">
        <v>1.16692</v>
      </c>
    </row>
    <row r="6551" spans="1:2" x14ac:dyDescent="0.25">
      <c r="A6551" s="442">
        <v>36160</v>
      </c>
      <c r="B6551" s="443">
        <v>1.16692</v>
      </c>
    </row>
    <row r="6552" spans="1:2" x14ac:dyDescent="0.25">
      <c r="A6552" s="442">
        <v>36159</v>
      </c>
      <c r="B6552" s="443">
        <v>1.17092</v>
      </c>
    </row>
    <row r="6553" spans="1:2" x14ac:dyDescent="0.25">
      <c r="A6553" s="442">
        <v>36158</v>
      </c>
      <c r="B6553" s="443">
        <v>1.1686300000000001</v>
      </c>
    </row>
    <row r="6554" spans="1:2" x14ac:dyDescent="0.25">
      <c r="A6554" s="442">
        <v>36157</v>
      </c>
      <c r="B6554" s="443">
        <v>1.1638599999999999</v>
      </c>
    </row>
    <row r="6555" spans="1:2" x14ac:dyDescent="0.25">
      <c r="A6555" s="442">
        <v>36156</v>
      </c>
      <c r="B6555" s="443">
        <v>1.1644399999999999</v>
      </c>
    </row>
    <row r="6556" spans="1:2" x14ac:dyDescent="0.25">
      <c r="A6556" s="442">
        <v>36155</v>
      </c>
      <c r="B6556" s="443">
        <v>1.16371</v>
      </c>
    </row>
    <row r="6557" spans="1:2" x14ac:dyDescent="0.25">
      <c r="A6557" s="442">
        <v>36154</v>
      </c>
      <c r="B6557" s="443">
        <v>1.16371</v>
      </c>
    </row>
    <row r="6558" spans="1:2" x14ac:dyDescent="0.25">
      <c r="A6558" s="442">
        <v>36153</v>
      </c>
      <c r="B6558" s="443">
        <v>1.16567</v>
      </c>
    </row>
    <row r="6559" spans="1:2" x14ac:dyDescent="0.25">
      <c r="A6559" s="442">
        <v>36152</v>
      </c>
      <c r="B6559" s="443">
        <v>1.1703300000000001</v>
      </c>
    </row>
    <row r="6560" spans="1:2" x14ac:dyDescent="0.25">
      <c r="A6560" s="442">
        <v>36151</v>
      </c>
      <c r="B6560" s="443">
        <v>1.1696500000000001</v>
      </c>
    </row>
    <row r="6561" spans="1:2" x14ac:dyDescent="0.25">
      <c r="A6561" s="442">
        <v>36150</v>
      </c>
      <c r="B6561" s="443">
        <v>1.17527</v>
      </c>
    </row>
    <row r="6562" spans="1:2" x14ac:dyDescent="0.25">
      <c r="A6562" s="442">
        <v>36149</v>
      </c>
      <c r="B6562" s="443">
        <v>1.1781699999999999</v>
      </c>
    </row>
    <row r="6563" spans="1:2" x14ac:dyDescent="0.25">
      <c r="A6563" s="442">
        <v>36148</v>
      </c>
      <c r="B6563" s="443">
        <v>1.1760600000000001</v>
      </c>
    </row>
    <row r="6564" spans="1:2" x14ac:dyDescent="0.25">
      <c r="A6564" s="442">
        <v>36147</v>
      </c>
      <c r="B6564" s="443">
        <v>1.17869</v>
      </c>
    </row>
    <row r="6565" spans="1:2" x14ac:dyDescent="0.25">
      <c r="A6565" s="442">
        <v>36146</v>
      </c>
      <c r="B6565" s="443">
        <v>1.17554</v>
      </c>
    </row>
    <row r="6566" spans="1:2" x14ac:dyDescent="0.25">
      <c r="A6566" s="442">
        <v>36145</v>
      </c>
      <c r="B6566" s="443">
        <v>1.17753</v>
      </c>
    </row>
    <row r="6567" spans="1:2" x14ac:dyDescent="0.25">
      <c r="A6567" s="442">
        <v>36144</v>
      </c>
      <c r="B6567" s="443">
        <v>1.18069</v>
      </c>
    </row>
    <row r="6569" spans="1:2" x14ac:dyDescent="0.25">
      <c r="A6569" s="609" t="s">
        <v>187</v>
      </c>
      <c r="B6569" s="609">
        <v>1.2130000000000001</v>
      </c>
    </row>
    <row r="6570" spans="1:2" x14ac:dyDescent="0.25">
      <c r="A6570" s="609" t="s">
        <v>188</v>
      </c>
      <c r="B6570" s="609">
        <v>0.82794800000000002</v>
      </c>
    </row>
    <row r="6571" spans="1:2" x14ac:dyDescent="0.25">
      <c r="A6571" s="609" t="s">
        <v>189</v>
      </c>
      <c r="B6571" s="609">
        <v>1.5950800000000001</v>
      </c>
    </row>
  </sheetData>
  <mergeCells count="2">
    <mergeCell ref="A1:B1"/>
    <mergeCell ref="A2:B2"/>
  </mergeCells>
  <hyperlinks>
    <hyperlink ref="A2"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CONSOLIDADO</vt:lpstr>
      <vt:lpstr>PARAMETROS</vt:lpstr>
      <vt:lpstr>EXP GEN.</vt:lpstr>
      <vt:lpstr>EXP ESPEC.</vt:lpstr>
      <vt:lpstr>DESEMPATE</vt:lpstr>
      <vt:lpstr>DESEMPATE 1</vt:lpstr>
      <vt:lpstr>SH TRM</vt:lpstr>
      <vt:lpstr>PROM TRM MES</vt:lpstr>
      <vt:lpstr>SH EURO</vt:lpstr>
      <vt:lpstr>PROM EUR MES</vt:lpstr>
      <vt:lpstr>CM010EE</vt:lpstr>
      <vt:lpstr>CM010EG</vt:lpstr>
      <vt:lpstr>CM010EGC1</vt:lpstr>
      <vt:lpstr>CM010EGC2</vt:lpstr>
      <vt:lpstr>CM010EGC3</vt:lpstr>
      <vt:lpstr>CM010PL</vt:lpstr>
      <vt:lpstr>'PROM EUR MES'!data</vt:lpstr>
      <vt:lpstr>'SH EURO'!Datos</vt:lpstr>
    </vt:vector>
  </TitlesOfParts>
  <Company>Snn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Snn Pr1</dc:creator>
  <cp:lastModifiedBy>User</cp:lastModifiedBy>
  <dcterms:created xsi:type="dcterms:W3CDTF">2015-12-03T23:01:34Z</dcterms:created>
  <dcterms:modified xsi:type="dcterms:W3CDTF">2016-12-06T23:19:22Z</dcterms:modified>
</cp:coreProperties>
</file>