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lmendoza\Desktop\ani\TODOS PROCESOS DE SELECCION\SELECCIONES ABREVIADAS\VJ-VAF-SA-009-2016\pliego definitivo\EVALUACION\PRELIMINAR\"/>
    </mc:Choice>
  </mc:AlternateContent>
  <bookViews>
    <workbookView xWindow="0" yWindow="0" windowWidth="20490" windowHeight="7155" tabRatio="675"/>
  </bookViews>
  <sheets>
    <sheet name="CONSOLIDADO" sheetId="6" r:id="rId1"/>
    <sheet name="PARAMETROS" sheetId="26" r:id="rId2"/>
    <sheet name="EXP GEN." sheetId="11" r:id="rId3"/>
    <sheet name="REQ.HAB." sheetId="34" r:id="rId4"/>
    <sheet name="DESEMPATE" sheetId="30" r:id="rId5"/>
    <sheet name="DESEMPATE 1" sheetId="14" state="hidden" r:id="rId6"/>
    <sheet name="PROM TRM MES" sheetId="28" r:id="rId7"/>
    <sheet name="SH EURO" sheetId="31" r:id="rId8"/>
    <sheet name="PROM EUR MES" sheetId="32" r:id="rId9"/>
  </sheets>
  <externalReferences>
    <externalReference r:id="rId10"/>
  </externalReferences>
  <definedNames>
    <definedName name="_xlnm._FilterDatabase" localSheetId="2" hidden="1">'EXP GEN.'!$A$1:$AG$23</definedName>
    <definedName name="CUMPLIMIENTO">REQ.HAB.!$J$1:$J$3</definedName>
    <definedName name="data" localSheetId="8">'PROM EUR MES'!$A$1:$K$217</definedName>
    <definedName name="Datos" localSheetId="7">'SH EURO'!$A$1:$K$6342</definedName>
    <definedName name="SAMC009">PARAMETROS!$G$9</definedName>
  </definedNames>
  <calcPr calcId="171027" concurrentCalc="0"/>
</workbook>
</file>

<file path=xl/calcChain.xml><?xml version="1.0" encoding="utf-8"?>
<calcChain xmlns="http://schemas.openxmlformats.org/spreadsheetml/2006/main">
  <c r="H36" i="34" l="1"/>
  <c r="AE206" i="11"/>
  <c r="AE205" i="11"/>
  <c r="AE204" i="11"/>
  <c r="AE203" i="11"/>
  <c r="AE202" i="11"/>
  <c r="AE201" i="11"/>
  <c r="AE200" i="11"/>
  <c r="AE199" i="11"/>
  <c r="AE198" i="11"/>
  <c r="AE197" i="11"/>
  <c r="AE196" i="11"/>
  <c r="AE195" i="11"/>
  <c r="AE194" i="11"/>
  <c r="AE193" i="11"/>
  <c r="AE192" i="11"/>
  <c r="AE191" i="11"/>
  <c r="AE190" i="11"/>
  <c r="AE189" i="11"/>
  <c r="AE188" i="11"/>
  <c r="AE187" i="11"/>
  <c r="AE186" i="11"/>
  <c r="AE185" i="11"/>
  <c r="AE184" i="11"/>
  <c r="AE183" i="11"/>
  <c r="AE182" i="11"/>
  <c r="AE181" i="11"/>
  <c r="AE180" i="11"/>
  <c r="AE179" i="11"/>
  <c r="AE178" i="11"/>
  <c r="AE177" i="11"/>
  <c r="AE171" i="11"/>
  <c r="AE172" i="11"/>
  <c r="AE173" i="11"/>
  <c r="AE174" i="11"/>
  <c r="AE175" i="11"/>
  <c r="AE176" i="11"/>
  <c r="AE170" i="11"/>
  <c r="AE169" i="11"/>
  <c r="AE168" i="11"/>
  <c r="AE167" i="11"/>
  <c r="AE166" i="11"/>
  <c r="AE165" i="11"/>
  <c r="AE224" i="11"/>
  <c r="AE223" i="11"/>
  <c r="AE222" i="11"/>
  <c r="AE221" i="11"/>
  <c r="AE220" i="11"/>
  <c r="AE219" i="11"/>
  <c r="AE218" i="11"/>
  <c r="AE217" i="11"/>
  <c r="AE216" i="11"/>
  <c r="AE215" i="11"/>
  <c r="AE214" i="11"/>
  <c r="AE213" i="11"/>
  <c r="AE212" i="11"/>
  <c r="AE211" i="11"/>
  <c r="AE210" i="11"/>
  <c r="AE209" i="11"/>
  <c r="AE208" i="11"/>
  <c r="AE207" i="11"/>
  <c r="J4" i="6"/>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F40" i="6"/>
  <c r="F39" i="6"/>
  <c r="F38" i="6"/>
  <c r="F37" i="6"/>
  <c r="F36" i="6"/>
  <c r="F35" i="6"/>
  <c r="F34" i="6"/>
  <c r="F33" i="6"/>
  <c r="F32" i="6"/>
  <c r="F31" i="6"/>
  <c r="F20" i="6"/>
  <c r="F19" i="6"/>
  <c r="F18" i="6"/>
  <c r="F17" i="6"/>
  <c r="F16" i="6"/>
  <c r="F15" i="6"/>
  <c r="F14" i="6"/>
  <c r="F13" i="6"/>
  <c r="F12" i="6"/>
  <c r="F11" i="6"/>
  <c r="AE164" i="11"/>
  <c r="AE163" i="11"/>
  <c r="AE162" i="11"/>
  <c r="AE158" i="11"/>
  <c r="AE157" i="11"/>
  <c r="AE156" i="11"/>
  <c r="AE152" i="11"/>
  <c r="AE151" i="11"/>
  <c r="AE150" i="11"/>
  <c r="AE149" i="11"/>
  <c r="AE146" i="11"/>
  <c r="AE145" i="11"/>
  <c r="AE144" i="11"/>
  <c r="AE140" i="11"/>
  <c r="AE139" i="11"/>
  <c r="AE138" i="11"/>
  <c r="AE134" i="11"/>
  <c r="AE133" i="11"/>
  <c r="AE132" i="11"/>
  <c r="AE128" i="11"/>
  <c r="AE127" i="11"/>
  <c r="AE126" i="11"/>
  <c r="AE122" i="11"/>
  <c r="AE121" i="11"/>
  <c r="AE120" i="11"/>
  <c r="AE116" i="11"/>
  <c r="AE115" i="11"/>
  <c r="AE114" i="11"/>
  <c r="AE110" i="11"/>
  <c r="AE109" i="11"/>
  <c r="AE108" i="11"/>
  <c r="O159" i="11"/>
  <c r="O153" i="11"/>
  <c r="O142" i="11"/>
  <c r="F30" i="6"/>
  <c r="F29" i="6"/>
  <c r="F28" i="6"/>
  <c r="F27" i="6"/>
  <c r="F26" i="6"/>
  <c r="F25" i="6"/>
  <c r="F24" i="6"/>
  <c r="F23" i="6"/>
  <c r="F22" i="6"/>
  <c r="F21" i="6"/>
  <c r="L11" i="30"/>
  <c r="D8" i="30"/>
  <c r="D27" i="11"/>
  <c r="D28" i="11"/>
  <c r="D29" i="11"/>
  <c r="D9" i="30"/>
  <c r="D33" i="11"/>
  <c r="D39" i="11"/>
  <c r="D40" i="11"/>
  <c r="D41" i="11"/>
  <c r="S41" i="11"/>
  <c r="T41" i="11"/>
  <c r="M41" i="11"/>
  <c r="N41" i="11"/>
  <c r="U41" i="11"/>
  <c r="V41" i="11"/>
  <c r="D162" i="11"/>
  <c r="D163" i="11"/>
  <c r="D164" i="11"/>
  <c r="D156" i="11"/>
  <c r="D157" i="11"/>
  <c r="D158" i="11"/>
  <c r="D150" i="11"/>
  <c r="D151" i="11"/>
  <c r="D152" i="11"/>
  <c r="D144" i="11"/>
  <c r="D145" i="11"/>
  <c r="D146" i="11"/>
  <c r="D138" i="11"/>
  <c r="D139" i="11"/>
  <c r="D140" i="11"/>
  <c r="D132" i="11"/>
  <c r="D133" i="11"/>
  <c r="D134" i="11"/>
  <c r="D126" i="11"/>
  <c r="D127" i="11"/>
  <c r="D128" i="11"/>
  <c r="D120" i="11"/>
  <c r="D121" i="11"/>
  <c r="D122" i="11"/>
  <c r="D114" i="11"/>
  <c r="D115" i="11"/>
  <c r="D116" i="11"/>
  <c r="D108" i="11"/>
  <c r="D109" i="11"/>
  <c r="D110" i="11"/>
  <c r="D23" i="30"/>
  <c r="D105" i="11"/>
  <c r="D106" i="11"/>
  <c r="D107" i="11"/>
  <c r="D24" i="30"/>
  <c r="D111" i="11"/>
  <c r="D112" i="11"/>
  <c r="D113" i="11"/>
  <c r="D25" i="30"/>
  <c r="D117" i="11"/>
  <c r="D118" i="11"/>
  <c r="D119" i="11"/>
  <c r="D26" i="30"/>
  <c r="D123" i="11"/>
  <c r="D124" i="11"/>
  <c r="D125" i="11"/>
  <c r="D27" i="30"/>
  <c r="D129" i="11"/>
  <c r="D130" i="11"/>
  <c r="D131" i="11"/>
  <c r="D28" i="30"/>
  <c r="D135" i="11"/>
  <c r="D136" i="11"/>
  <c r="D137" i="11"/>
  <c r="D29" i="30"/>
  <c r="D141" i="11"/>
  <c r="D142" i="11"/>
  <c r="D143" i="11"/>
  <c r="D30" i="30"/>
  <c r="D147" i="11"/>
  <c r="D148" i="11"/>
  <c r="D149" i="11"/>
  <c r="D31" i="30"/>
  <c r="D153" i="11"/>
  <c r="D154" i="11"/>
  <c r="D155" i="11"/>
  <c r="D32" i="30"/>
  <c r="D159" i="11"/>
  <c r="D160" i="11"/>
  <c r="D161" i="11"/>
  <c r="D33" i="30"/>
  <c r="D165" i="11"/>
  <c r="D166" i="11"/>
  <c r="D167" i="11"/>
  <c r="D168" i="11"/>
  <c r="D169" i="11"/>
  <c r="D170" i="11"/>
  <c r="D34" i="30"/>
  <c r="D171" i="11"/>
  <c r="D172" i="11"/>
  <c r="D173" i="11"/>
  <c r="D35" i="30"/>
  <c r="D174" i="11"/>
  <c r="D175" i="11"/>
  <c r="D176" i="11"/>
  <c r="D177" i="11"/>
  <c r="D178" i="11"/>
  <c r="D179" i="11"/>
  <c r="D180" i="11"/>
  <c r="D181" i="11"/>
  <c r="D182" i="11"/>
  <c r="D36" i="30"/>
  <c r="D183" i="11"/>
  <c r="D184" i="11"/>
  <c r="D185" i="11"/>
  <c r="D186" i="11"/>
  <c r="D187" i="11"/>
  <c r="D188" i="11"/>
  <c r="D37" i="30"/>
  <c r="D189" i="11"/>
  <c r="D190" i="11"/>
  <c r="D191" i="11"/>
  <c r="D192" i="11"/>
  <c r="D193" i="11"/>
  <c r="D194" i="11"/>
  <c r="D38" i="30"/>
  <c r="D195" i="11"/>
  <c r="D196" i="11"/>
  <c r="D197" i="11"/>
  <c r="D198" i="11"/>
  <c r="D199" i="11"/>
  <c r="D200" i="11"/>
  <c r="D39" i="30"/>
  <c r="D201" i="11"/>
  <c r="D202" i="11"/>
  <c r="D203" i="11"/>
  <c r="D204" i="11"/>
  <c r="D205" i="11"/>
  <c r="D206" i="11"/>
  <c r="D207" i="11"/>
  <c r="D208" i="11"/>
  <c r="D209" i="11"/>
  <c r="D210" i="11"/>
  <c r="D211" i="11"/>
  <c r="D212" i="11"/>
  <c r="D42" i="30"/>
  <c r="D213" i="11"/>
  <c r="D214" i="11"/>
  <c r="D215" i="11"/>
  <c r="D216" i="11"/>
  <c r="D217" i="11"/>
  <c r="D218" i="11"/>
  <c r="D43" i="30"/>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12" i="30"/>
  <c r="D45" i="11"/>
  <c r="D46" i="11"/>
  <c r="D47" i="11"/>
  <c r="D48" i="11"/>
  <c r="D49" i="11"/>
  <c r="D50" i="11"/>
  <c r="D13" i="30"/>
  <c r="D51" i="11"/>
  <c r="D52" i="11"/>
  <c r="D53" i="11"/>
  <c r="D54" i="11"/>
  <c r="D55" i="11"/>
  <c r="D56" i="11"/>
  <c r="D14" i="30"/>
  <c r="D57" i="11"/>
  <c r="D58" i="11"/>
  <c r="D59" i="11"/>
  <c r="D60" i="11"/>
  <c r="D61" i="11"/>
  <c r="D62" i="11"/>
  <c r="D15" i="30"/>
  <c r="D63" i="11"/>
  <c r="D64" i="11"/>
  <c r="D65" i="11"/>
  <c r="D66" i="11"/>
  <c r="D67" i="11"/>
  <c r="D68" i="11"/>
  <c r="D16" i="30"/>
  <c r="D69" i="11"/>
  <c r="D70" i="11"/>
  <c r="D71" i="11"/>
  <c r="D72" i="11"/>
  <c r="D73" i="11"/>
  <c r="D74" i="11"/>
  <c r="D17" i="30"/>
  <c r="D75" i="11"/>
  <c r="D76" i="11"/>
  <c r="D77" i="11"/>
  <c r="D78" i="11"/>
  <c r="D79" i="11"/>
  <c r="D80" i="11"/>
  <c r="D81" i="11"/>
  <c r="D82" i="11"/>
  <c r="D83" i="11"/>
  <c r="D84" i="11"/>
  <c r="D85" i="11"/>
  <c r="D86" i="11"/>
  <c r="D20" i="30"/>
  <c r="D87" i="11"/>
  <c r="D88" i="11"/>
  <c r="D89" i="11"/>
  <c r="D90" i="11"/>
  <c r="D91" i="11"/>
  <c r="D92" i="11"/>
  <c r="D21" i="30"/>
  <c r="D93" i="11"/>
  <c r="D94" i="11"/>
  <c r="D95" i="11"/>
  <c r="D96" i="11"/>
  <c r="D97" i="11"/>
  <c r="D98" i="11"/>
  <c r="D22" i="30"/>
  <c r="D99" i="11"/>
  <c r="D100" i="11"/>
  <c r="D101" i="11"/>
  <c r="D102" i="11"/>
  <c r="D103" i="11"/>
  <c r="D104" i="11"/>
  <c r="D3" i="30"/>
  <c r="D3" i="11"/>
  <c r="D4" i="11"/>
  <c r="D5" i="11"/>
  <c r="D6" i="11"/>
  <c r="D7" i="11"/>
  <c r="D8" i="11"/>
  <c r="D4" i="30"/>
  <c r="D9" i="11"/>
  <c r="D10" i="11"/>
  <c r="D11" i="11"/>
  <c r="D12" i="11"/>
  <c r="D13" i="11"/>
  <c r="D14" i="11"/>
  <c r="D5" i="30"/>
  <c r="D15" i="11"/>
  <c r="D16" i="11"/>
  <c r="D17" i="11"/>
  <c r="D18" i="11"/>
  <c r="D19" i="11"/>
  <c r="D20" i="11"/>
  <c r="D21" i="11"/>
  <c r="D22" i="11"/>
  <c r="D23" i="11"/>
  <c r="D24" i="11"/>
  <c r="D25" i="11"/>
  <c r="D26" i="11"/>
  <c r="D30" i="11"/>
  <c r="D31" i="11"/>
  <c r="D32" i="11"/>
  <c r="D34" i="11"/>
  <c r="D35" i="11"/>
  <c r="D36" i="11"/>
  <c r="D37" i="11"/>
  <c r="D38" i="11"/>
  <c r="D42" i="11"/>
  <c r="D43" i="11"/>
  <c r="D44" i="11"/>
  <c r="I11" i="30"/>
  <c r="J11" i="30"/>
  <c r="H9" i="26"/>
  <c r="E9" i="26"/>
  <c r="I9" i="26"/>
  <c r="K11" i="30"/>
  <c r="S22" i="11"/>
  <c r="T22" i="11"/>
  <c r="M22" i="11"/>
  <c r="N22" i="11"/>
  <c r="U22" i="11"/>
  <c r="V22" i="11"/>
  <c r="I7" i="30"/>
  <c r="J7" i="30"/>
  <c r="K7" i="30"/>
  <c r="S3" i="11"/>
  <c r="T3" i="11"/>
  <c r="M3" i="11"/>
  <c r="N3" i="11"/>
  <c r="U3" i="11"/>
  <c r="V3" i="11"/>
  <c r="S4" i="11"/>
  <c r="T4" i="11"/>
  <c r="M4" i="11"/>
  <c r="N4" i="11"/>
  <c r="U4" i="11"/>
  <c r="V4" i="11"/>
  <c r="S5" i="11"/>
  <c r="T5" i="11"/>
  <c r="M5" i="11"/>
  <c r="N5" i="11"/>
  <c r="U5" i="11"/>
  <c r="V5" i="11"/>
  <c r="I3" i="30"/>
  <c r="J3" i="30"/>
  <c r="K3" i="30"/>
  <c r="O9" i="11"/>
  <c r="H4" i="34"/>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5" i="6"/>
  <c r="J6" i="6"/>
  <c r="J7" i="6"/>
  <c r="J9" i="6"/>
  <c r="J10" i="6"/>
  <c r="J11" i="6"/>
  <c r="J12" i="6"/>
  <c r="J14" i="6"/>
  <c r="J15" i="6"/>
  <c r="J16" i="6"/>
  <c r="J17" i="6"/>
  <c r="J18" i="6"/>
  <c r="J19" i="6"/>
  <c r="J21" i="6"/>
  <c r="J22" i="6"/>
  <c r="J23" i="6"/>
  <c r="J24" i="6"/>
  <c r="J25" i="6"/>
  <c r="J27" i="6"/>
  <c r="J28" i="6"/>
  <c r="J29" i="6"/>
  <c r="J31" i="6"/>
  <c r="J32" i="6"/>
  <c r="J33" i="6"/>
  <c r="J34" i="6"/>
  <c r="J35" i="6"/>
  <c r="J37" i="6"/>
  <c r="L3" i="30"/>
  <c r="F10" i="6"/>
  <c r="F9" i="6"/>
  <c r="F8" i="6"/>
  <c r="F7" i="6"/>
  <c r="F6" i="6"/>
  <c r="F5" i="6"/>
  <c r="F4" i="6"/>
  <c r="H65" i="34"/>
  <c r="H64" i="34"/>
  <c r="H63" i="34"/>
  <c r="H62" i="34"/>
  <c r="H61" i="34"/>
  <c r="H60" i="34"/>
  <c r="H59" i="34"/>
  <c r="H58" i="34"/>
  <c r="H57" i="34"/>
  <c r="H56" i="34"/>
  <c r="H55" i="34"/>
  <c r="H54" i="34"/>
  <c r="H53" i="34"/>
  <c r="H52" i="34"/>
  <c r="H51" i="34"/>
  <c r="H50" i="34"/>
  <c r="H49" i="34"/>
  <c r="H48" i="34"/>
  <c r="H47" i="34"/>
  <c r="H46" i="34"/>
  <c r="H45" i="34"/>
  <c r="H44" i="34"/>
  <c r="H43" i="34"/>
  <c r="H42" i="34"/>
  <c r="H41" i="34"/>
  <c r="H40" i="34"/>
  <c r="H39" i="34"/>
  <c r="H38" i="34"/>
  <c r="H37"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H6" i="34"/>
  <c r="H5"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D53" i="30"/>
  <c r="I53" i="30"/>
  <c r="J53" i="30"/>
  <c r="D52" i="30"/>
  <c r="I52" i="30"/>
  <c r="J52" i="30"/>
  <c r="D51" i="30"/>
  <c r="I51" i="30"/>
  <c r="J51" i="30"/>
  <c r="D50" i="30"/>
  <c r="I50" i="30"/>
  <c r="J50" i="30"/>
  <c r="D49" i="30"/>
  <c r="I49" i="30"/>
  <c r="J49" i="30"/>
  <c r="D48" i="30"/>
  <c r="I48" i="30"/>
  <c r="J48" i="30"/>
  <c r="D47" i="30"/>
  <c r="I47" i="30"/>
  <c r="J47" i="30"/>
  <c r="D46" i="30"/>
  <c r="I46" i="30"/>
  <c r="J46" i="30"/>
  <c r="D45" i="30"/>
  <c r="I45" i="30"/>
  <c r="J45" i="30"/>
  <c r="D44" i="30"/>
  <c r="I44" i="30"/>
  <c r="J44" i="30"/>
  <c r="S219" i="11"/>
  <c r="T219" i="11"/>
  <c r="M219" i="11"/>
  <c r="N219" i="11"/>
  <c r="U219" i="11"/>
  <c r="V219" i="11"/>
  <c r="S220" i="11"/>
  <c r="T220" i="11"/>
  <c r="M220" i="11"/>
  <c r="N220" i="11"/>
  <c r="U220" i="11"/>
  <c r="V220" i="11"/>
  <c r="S221" i="11"/>
  <c r="T221" i="11"/>
  <c r="M221" i="11"/>
  <c r="N221" i="11"/>
  <c r="U221" i="11"/>
  <c r="V221" i="11"/>
  <c r="I43" i="30"/>
  <c r="J43" i="30"/>
  <c r="S213" i="11"/>
  <c r="T213" i="11"/>
  <c r="M213" i="11"/>
  <c r="N213" i="11"/>
  <c r="U213" i="11"/>
  <c r="V213" i="11"/>
  <c r="S214" i="11"/>
  <c r="T214" i="11"/>
  <c r="M214" i="11"/>
  <c r="N214" i="11"/>
  <c r="U214" i="11"/>
  <c r="V214" i="11"/>
  <c r="S215" i="11"/>
  <c r="T215" i="11"/>
  <c r="M215" i="11"/>
  <c r="N215" i="11"/>
  <c r="U215" i="11"/>
  <c r="V215" i="11"/>
  <c r="I42" i="30"/>
  <c r="J42" i="30"/>
  <c r="S207" i="11"/>
  <c r="T207" i="11"/>
  <c r="M207" i="11"/>
  <c r="N207" i="11"/>
  <c r="U207" i="11"/>
  <c r="V207" i="11"/>
  <c r="I40" i="30"/>
  <c r="J40" i="30"/>
  <c r="S201" i="11"/>
  <c r="T201" i="11"/>
  <c r="M201" i="11"/>
  <c r="N201" i="11"/>
  <c r="U201" i="11"/>
  <c r="V201" i="11"/>
  <c r="S202" i="11"/>
  <c r="T202" i="11"/>
  <c r="M202" i="11"/>
  <c r="N202" i="11"/>
  <c r="U202" i="11"/>
  <c r="V202" i="11"/>
  <c r="S203" i="11"/>
  <c r="T203" i="11"/>
  <c r="M203" i="11"/>
  <c r="N203" i="11"/>
  <c r="U203" i="11"/>
  <c r="V203" i="11"/>
  <c r="I39" i="30"/>
  <c r="J39" i="30"/>
  <c r="S195" i="11"/>
  <c r="T195" i="11"/>
  <c r="M195" i="11"/>
  <c r="N195" i="11"/>
  <c r="U195" i="11"/>
  <c r="V195" i="11"/>
  <c r="S196" i="11"/>
  <c r="T196" i="11"/>
  <c r="M196" i="11"/>
  <c r="N196" i="11"/>
  <c r="U196" i="11"/>
  <c r="V196" i="11"/>
  <c r="S197" i="11"/>
  <c r="T197" i="11"/>
  <c r="M197" i="11"/>
  <c r="N197" i="11"/>
  <c r="U197" i="11"/>
  <c r="V197" i="11"/>
  <c r="I38" i="30"/>
  <c r="J38" i="30"/>
  <c r="S189" i="11"/>
  <c r="T189" i="11"/>
  <c r="M189" i="11"/>
  <c r="N189" i="11"/>
  <c r="U189" i="11"/>
  <c r="V189" i="11"/>
  <c r="S190" i="11"/>
  <c r="T190" i="11"/>
  <c r="M190" i="11"/>
  <c r="N190" i="11"/>
  <c r="U190" i="11"/>
  <c r="V190" i="11"/>
  <c r="S191" i="11"/>
  <c r="T191" i="11"/>
  <c r="M191" i="11"/>
  <c r="N191" i="11"/>
  <c r="U191" i="11"/>
  <c r="V191" i="11"/>
  <c r="I37" i="30"/>
  <c r="J37" i="30"/>
  <c r="S183" i="11"/>
  <c r="T183" i="11"/>
  <c r="M183" i="11"/>
  <c r="N183" i="11"/>
  <c r="U183" i="11"/>
  <c r="V183" i="11"/>
  <c r="S184" i="11"/>
  <c r="T184" i="11"/>
  <c r="M184" i="11"/>
  <c r="N184" i="11"/>
  <c r="U184" i="11"/>
  <c r="V184" i="11"/>
  <c r="S185" i="11"/>
  <c r="T185" i="11"/>
  <c r="M185" i="11"/>
  <c r="N185" i="11"/>
  <c r="U185" i="11"/>
  <c r="V185" i="11"/>
  <c r="I36" i="30"/>
  <c r="J36" i="30"/>
  <c r="S174" i="11"/>
  <c r="T174" i="11"/>
  <c r="M174" i="11"/>
  <c r="N174" i="11"/>
  <c r="U174" i="11"/>
  <c r="V174" i="11"/>
  <c r="S175" i="11"/>
  <c r="T175" i="11"/>
  <c r="M175" i="11"/>
  <c r="N175" i="11"/>
  <c r="U175" i="11"/>
  <c r="V175" i="11"/>
  <c r="S176" i="11"/>
  <c r="T176" i="11"/>
  <c r="M176" i="11"/>
  <c r="N176" i="11"/>
  <c r="U176" i="11"/>
  <c r="V176" i="11"/>
  <c r="S177" i="11"/>
  <c r="T177" i="11"/>
  <c r="M177" i="11"/>
  <c r="N177" i="11"/>
  <c r="U177" i="11"/>
  <c r="V177" i="11"/>
  <c r="S165" i="11"/>
  <c r="T165" i="11"/>
  <c r="M165" i="11"/>
  <c r="N165" i="11"/>
  <c r="U165" i="11"/>
  <c r="V165" i="11"/>
  <c r="S166" i="11"/>
  <c r="T166" i="11"/>
  <c r="M166" i="11"/>
  <c r="N166" i="11"/>
  <c r="U166" i="11"/>
  <c r="V166" i="11"/>
  <c r="S167" i="11"/>
  <c r="T167" i="11"/>
  <c r="M167" i="11"/>
  <c r="N167" i="11"/>
  <c r="U167" i="11"/>
  <c r="V167" i="11"/>
  <c r="V168" i="11"/>
  <c r="V169" i="11"/>
  <c r="V170" i="11"/>
  <c r="S171" i="11"/>
  <c r="T171" i="11"/>
  <c r="M171" i="11"/>
  <c r="N171" i="11"/>
  <c r="U171" i="11"/>
  <c r="V171" i="11"/>
  <c r="S172" i="11"/>
  <c r="T172" i="11"/>
  <c r="M172" i="11"/>
  <c r="N172" i="11"/>
  <c r="U172" i="11"/>
  <c r="V172" i="11"/>
  <c r="S173" i="11"/>
  <c r="T173" i="11"/>
  <c r="M173" i="11"/>
  <c r="N173" i="11"/>
  <c r="U173" i="11"/>
  <c r="V173" i="11"/>
  <c r="S178" i="11"/>
  <c r="T178" i="11"/>
  <c r="M178" i="11"/>
  <c r="N178" i="11"/>
  <c r="U178" i="11"/>
  <c r="V178" i="11"/>
  <c r="S179" i="11"/>
  <c r="T179" i="11"/>
  <c r="M179" i="11"/>
  <c r="N179" i="11"/>
  <c r="U179" i="11"/>
  <c r="V179" i="11"/>
  <c r="S180" i="11"/>
  <c r="T180" i="11"/>
  <c r="M180" i="11"/>
  <c r="N180" i="11"/>
  <c r="U180" i="11"/>
  <c r="V180" i="11"/>
  <c r="S181" i="11"/>
  <c r="T181" i="11"/>
  <c r="M181" i="11"/>
  <c r="N181" i="11"/>
  <c r="U181" i="11"/>
  <c r="V181" i="11"/>
  <c r="S182" i="11"/>
  <c r="T182" i="11"/>
  <c r="M182" i="11"/>
  <c r="N182" i="11"/>
  <c r="U182" i="11"/>
  <c r="V182" i="11"/>
  <c r="S186" i="11"/>
  <c r="T186" i="11"/>
  <c r="M186" i="11"/>
  <c r="N186" i="11"/>
  <c r="U186" i="11"/>
  <c r="V186" i="11"/>
  <c r="S187" i="11"/>
  <c r="T187" i="11"/>
  <c r="M187" i="11"/>
  <c r="N187" i="11"/>
  <c r="U187" i="11"/>
  <c r="V187" i="11"/>
  <c r="S188" i="11"/>
  <c r="T188" i="11"/>
  <c r="M188" i="11"/>
  <c r="N188" i="11"/>
  <c r="U188" i="11"/>
  <c r="V188" i="11"/>
  <c r="I35" i="30"/>
  <c r="J35" i="30"/>
  <c r="I34" i="30"/>
  <c r="J34" i="30"/>
  <c r="I33" i="30"/>
  <c r="J33" i="30"/>
  <c r="S159" i="11"/>
  <c r="T159" i="11"/>
  <c r="M159" i="11"/>
  <c r="N159" i="11"/>
  <c r="U159" i="11"/>
  <c r="V159" i="11"/>
  <c r="S160" i="11"/>
  <c r="T160" i="11"/>
  <c r="M160" i="11"/>
  <c r="N160" i="11"/>
  <c r="U160" i="11"/>
  <c r="V160" i="11"/>
  <c r="S161" i="11"/>
  <c r="T161" i="11"/>
  <c r="M161" i="11"/>
  <c r="N161" i="11"/>
  <c r="U161" i="11"/>
  <c r="V161" i="11"/>
  <c r="I32" i="30"/>
  <c r="J32" i="30"/>
  <c r="S153" i="11"/>
  <c r="T153" i="11"/>
  <c r="M153" i="11"/>
  <c r="N153" i="11"/>
  <c r="U153" i="11"/>
  <c r="V153" i="11"/>
  <c r="S154" i="11"/>
  <c r="T154" i="11"/>
  <c r="M154" i="11"/>
  <c r="N154" i="11"/>
  <c r="U154" i="11"/>
  <c r="V154" i="11"/>
  <c r="S155" i="11"/>
  <c r="T155" i="11"/>
  <c r="M155" i="11"/>
  <c r="N155" i="11"/>
  <c r="U155" i="11"/>
  <c r="V155" i="11"/>
  <c r="I31" i="30"/>
  <c r="J31" i="30"/>
  <c r="S147" i="11"/>
  <c r="T147" i="11"/>
  <c r="M147" i="11"/>
  <c r="N147" i="11"/>
  <c r="U147" i="11"/>
  <c r="V147" i="11"/>
  <c r="S148" i="11"/>
  <c r="T148" i="11"/>
  <c r="M148" i="11"/>
  <c r="N148" i="11"/>
  <c r="U148" i="11"/>
  <c r="V148" i="11"/>
  <c r="I30" i="30"/>
  <c r="J30" i="30"/>
  <c r="S141" i="11"/>
  <c r="T141" i="11"/>
  <c r="M141" i="11"/>
  <c r="N141" i="11"/>
  <c r="U141" i="11"/>
  <c r="V141" i="11"/>
  <c r="S142" i="11"/>
  <c r="T142" i="11"/>
  <c r="M142" i="11"/>
  <c r="N142" i="11"/>
  <c r="U142" i="11"/>
  <c r="V142" i="11"/>
  <c r="S143" i="11"/>
  <c r="T143" i="11"/>
  <c r="M143" i="11"/>
  <c r="N143" i="11"/>
  <c r="U143" i="11"/>
  <c r="V143" i="11"/>
  <c r="I29" i="30"/>
  <c r="J29" i="30"/>
  <c r="S135" i="11"/>
  <c r="T135" i="11"/>
  <c r="M135" i="11"/>
  <c r="N135" i="11"/>
  <c r="U135" i="11"/>
  <c r="V135" i="11"/>
  <c r="V136" i="11"/>
  <c r="V137" i="11"/>
  <c r="I28" i="30"/>
  <c r="J28" i="30"/>
  <c r="S129" i="11"/>
  <c r="T129" i="11"/>
  <c r="M129" i="11"/>
  <c r="N129" i="11"/>
  <c r="U129" i="11"/>
  <c r="V129" i="11"/>
  <c r="S130" i="11"/>
  <c r="T130" i="11"/>
  <c r="M130" i="11"/>
  <c r="N130" i="11"/>
  <c r="U130" i="11"/>
  <c r="V130" i="11"/>
  <c r="S131" i="11"/>
  <c r="T131" i="11"/>
  <c r="M131" i="11"/>
  <c r="N131" i="11"/>
  <c r="U131" i="11"/>
  <c r="V131" i="11"/>
  <c r="I27" i="30"/>
  <c r="J27" i="30"/>
  <c r="S123" i="11"/>
  <c r="T123" i="11"/>
  <c r="M123" i="11"/>
  <c r="N123" i="11"/>
  <c r="U123" i="11"/>
  <c r="V123" i="11"/>
  <c r="S124" i="11"/>
  <c r="T124" i="11"/>
  <c r="M124" i="11"/>
  <c r="N124" i="11"/>
  <c r="U124" i="11"/>
  <c r="V124" i="11"/>
  <c r="S125" i="11"/>
  <c r="T125" i="11"/>
  <c r="M125" i="11"/>
  <c r="N125" i="11"/>
  <c r="U125" i="11"/>
  <c r="V125" i="11"/>
  <c r="I26" i="30"/>
  <c r="J26" i="30"/>
  <c r="S117" i="11"/>
  <c r="T117" i="11"/>
  <c r="M117" i="11"/>
  <c r="N117" i="11"/>
  <c r="U117" i="11"/>
  <c r="V117" i="11"/>
  <c r="S118" i="11"/>
  <c r="T118" i="11"/>
  <c r="M118" i="11"/>
  <c r="N118" i="11"/>
  <c r="U118" i="11"/>
  <c r="V118" i="11"/>
  <c r="S119" i="11"/>
  <c r="T119" i="11"/>
  <c r="M119" i="11"/>
  <c r="N119" i="11"/>
  <c r="U119" i="11"/>
  <c r="V119" i="11"/>
  <c r="I25" i="30"/>
  <c r="J25" i="30"/>
  <c r="S111" i="11"/>
  <c r="T111" i="11"/>
  <c r="M111" i="11"/>
  <c r="N111" i="11"/>
  <c r="U111" i="11"/>
  <c r="V111" i="11"/>
  <c r="S112" i="11"/>
  <c r="T112" i="11"/>
  <c r="M112" i="11"/>
  <c r="N112" i="11"/>
  <c r="U112" i="11"/>
  <c r="V112" i="11"/>
  <c r="S113" i="11"/>
  <c r="T113" i="11"/>
  <c r="M113" i="11"/>
  <c r="N113" i="11"/>
  <c r="U113" i="11"/>
  <c r="V113" i="11"/>
  <c r="I24" i="30"/>
  <c r="J24" i="30"/>
  <c r="S105" i="11"/>
  <c r="T105" i="11"/>
  <c r="M105" i="11"/>
  <c r="N105" i="11"/>
  <c r="U105" i="11"/>
  <c r="V105" i="11"/>
  <c r="S106" i="11"/>
  <c r="T106" i="11"/>
  <c r="M106" i="11"/>
  <c r="N106" i="11"/>
  <c r="U106" i="11"/>
  <c r="V106" i="11"/>
  <c r="S107" i="11"/>
  <c r="T107" i="11"/>
  <c r="M107" i="11"/>
  <c r="N107" i="11"/>
  <c r="U107" i="11"/>
  <c r="V107" i="11"/>
  <c r="I23" i="30"/>
  <c r="J23" i="30"/>
  <c r="S99" i="11"/>
  <c r="T99" i="11"/>
  <c r="M99" i="11"/>
  <c r="N99" i="11"/>
  <c r="U99" i="11"/>
  <c r="V99" i="11"/>
  <c r="S100" i="11"/>
  <c r="T100" i="11"/>
  <c r="M100" i="11"/>
  <c r="N100" i="11"/>
  <c r="U100" i="11"/>
  <c r="V100" i="11"/>
  <c r="V101" i="11"/>
  <c r="I22" i="30"/>
  <c r="J22" i="30"/>
  <c r="S93" i="11"/>
  <c r="T93" i="11"/>
  <c r="M93" i="11"/>
  <c r="N93" i="11"/>
  <c r="U93" i="11"/>
  <c r="V93" i="11"/>
  <c r="S94" i="11"/>
  <c r="T94" i="11"/>
  <c r="M94" i="11"/>
  <c r="N94" i="11"/>
  <c r="U94" i="11"/>
  <c r="V94" i="11"/>
  <c r="I21" i="30"/>
  <c r="J21" i="30"/>
  <c r="S87" i="11"/>
  <c r="T87" i="11"/>
  <c r="M87" i="11"/>
  <c r="N87" i="11"/>
  <c r="U87" i="11"/>
  <c r="V87" i="11"/>
  <c r="S88" i="11"/>
  <c r="T88" i="11"/>
  <c r="M88" i="11"/>
  <c r="N88" i="11"/>
  <c r="U88" i="11"/>
  <c r="V88" i="11"/>
  <c r="S89" i="11"/>
  <c r="T89" i="11"/>
  <c r="M89" i="11"/>
  <c r="N89" i="11"/>
  <c r="U89" i="11"/>
  <c r="V89" i="11"/>
  <c r="I20" i="30"/>
  <c r="J20" i="30"/>
  <c r="S81" i="11"/>
  <c r="T81" i="11"/>
  <c r="M81" i="11"/>
  <c r="N81" i="11"/>
  <c r="U81" i="11"/>
  <c r="V81" i="11"/>
  <c r="S82" i="11"/>
  <c r="T82" i="11"/>
  <c r="M82" i="11"/>
  <c r="N82" i="11"/>
  <c r="U82" i="11"/>
  <c r="V82" i="11"/>
  <c r="I18" i="30"/>
  <c r="J18" i="30"/>
  <c r="S75" i="11"/>
  <c r="T75" i="11"/>
  <c r="M75" i="11"/>
  <c r="N75" i="11"/>
  <c r="U75" i="11"/>
  <c r="V75" i="11"/>
  <c r="S76" i="11"/>
  <c r="T76" i="11"/>
  <c r="M76" i="11"/>
  <c r="N76" i="11"/>
  <c r="U76" i="11"/>
  <c r="V76" i="11"/>
  <c r="S77" i="11"/>
  <c r="T77" i="11"/>
  <c r="M77" i="11"/>
  <c r="N77" i="11"/>
  <c r="U77" i="11"/>
  <c r="V77" i="11"/>
  <c r="I17" i="30"/>
  <c r="J17" i="30"/>
  <c r="S69" i="11"/>
  <c r="T69" i="11"/>
  <c r="M69" i="11"/>
  <c r="N69" i="11"/>
  <c r="U69" i="11"/>
  <c r="V69" i="11"/>
  <c r="S70" i="11"/>
  <c r="T70" i="11"/>
  <c r="M70" i="11"/>
  <c r="N70" i="11"/>
  <c r="U70" i="11"/>
  <c r="V70" i="11"/>
  <c r="V71" i="11"/>
  <c r="I16" i="30"/>
  <c r="J16" i="30"/>
  <c r="S63" i="11"/>
  <c r="T63" i="11"/>
  <c r="M63" i="11"/>
  <c r="N63" i="11"/>
  <c r="U63" i="11"/>
  <c r="V63" i="11"/>
  <c r="S64" i="11"/>
  <c r="T64" i="11"/>
  <c r="M64" i="11"/>
  <c r="N64" i="11"/>
  <c r="U64" i="11"/>
  <c r="V64" i="11"/>
  <c r="S65" i="11"/>
  <c r="T65" i="11"/>
  <c r="M65" i="11"/>
  <c r="N65" i="11"/>
  <c r="U65" i="11"/>
  <c r="V65" i="11"/>
  <c r="I15" i="30"/>
  <c r="J15" i="30"/>
  <c r="S57" i="11"/>
  <c r="T57" i="11"/>
  <c r="M57" i="11"/>
  <c r="N57" i="11"/>
  <c r="U57" i="11"/>
  <c r="V57" i="11"/>
  <c r="S58" i="11"/>
  <c r="T58" i="11"/>
  <c r="M58" i="11"/>
  <c r="N58" i="11"/>
  <c r="U58" i="11"/>
  <c r="V58" i="11"/>
  <c r="S59" i="11"/>
  <c r="T59" i="11"/>
  <c r="M59" i="11"/>
  <c r="N59" i="11"/>
  <c r="U59" i="11"/>
  <c r="V59" i="11"/>
  <c r="I14" i="30"/>
  <c r="J14" i="30"/>
  <c r="S51" i="11"/>
  <c r="T51" i="11"/>
  <c r="M51" i="11"/>
  <c r="N51" i="11"/>
  <c r="U51" i="11"/>
  <c r="V51" i="11"/>
  <c r="S52" i="11"/>
  <c r="T52" i="11"/>
  <c r="M52" i="11"/>
  <c r="N52" i="11"/>
  <c r="U52" i="11"/>
  <c r="V52" i="11"/>
  <c r="S53" i="11"/>
  <c r="T53" i="11"/>
  <c r="M53" i="11"/>
  <c r="N53" i="11"/>
  <c r="U53" i="11"/>
  <c r="V53" i="11"/>
  <c r="I13" i="30"/>
  <c r="J13" i="30"/>
  <c r="S45" i="11"/>
  <c r="T45" i="11"/>
  <c r="M45" i="11"/>
  <c r="N45" i="11"/>
  <c r="U45" i="11"/>
  <c r="V45" i="11"/>
  <c r="S46" i="11"/>
  <c r="T46" i="11"/>
  <c r="M46" i="11"/>
  <c r="N46" i="11"/>
  <c r="U46" i="11"/>
  <c r="V46" i="11"/>
  <c r="S47" i="11"/>
  <c r="T47" i="11"/>
  <c r="M47" i="11"/>
  <c r="N47" i="11"/>
  <c r="U47" i="11"/>
  <c r="V47" i="11"/>
  <c r="I12" i="30"/>
  <c r="J12" i="30"/>
  <c r="S39" i="11"/>
  <c r="T39" i="11"/>
  <c r="M39" i="11"/>
  <c r="N39" i="11"/>
  <c r="U39" i="11"/>
  <c r="V39" i="11"/>
  <c r="S40" i="11"/>
  <c r="T40" i="11"/>
  <c r="M40" i="11"/>
  <c r="N40" i="11"/>
  <c r="U40" i="11"/>
  <c r="V40" i="11"/>
  <c r="I10" i="30"/>
  <c r="J10" i="30"/>
  <c r="S33" i="11"/>
  <c r="T33" i="11"/>
  <c r="M33" i="11"/>
  <c r="N33" i="11"/>
  <c r="U33" i="11"/>
  <c r="V33" i="11"/>
  <c r="I9" i="30"/>
  <c r="J9" i="30"/>
  <c r="S27" i="11"/>
  <c r="T27" i="11"/>
  <c r="M27" i="11"/>
  <c r="N27" i="11"/>
  <c r="U27" i="11"/>
  <c r="V27" i="11"/>
  <c r="S28" i="11"/>
  <c r="T28" i="11"/>
  <c r="M28" i="11"/>
  <c r="N28" i="11"/>
  <c r="U28" i="11"/>
  <c r="V28" i="11"/>
  <c r="S29" i="11"/>
  <c r="T29" i="11"/>
  <c r="M29" i="11"/>
  <c r="N29" i="11"/>
  <c r="U29" i="11"/>
  <c r="V29" i="11"/>
  <c r="I8" i="30"/>
  <c r="J8" i="30"/>
  <c r="S21" i="11"/>
  <c r="T21" i="11"/>
  <c r="M21" i="11"/>
  <c r="N21" i="11"/>
  <c r="U21" i="11"/>
  <c r="V21" i="11"/>
  <c r="S23" i="11"/>
  <c r="T23" i="11"/>
  <c r="M23" i="11"/>
  <c r="N23" i="11"/>
  <c r="U23" i="11"/>
  <c r="V23" i="11"/>
  <c r="I6" i="30"/>
  <c r="J6" i="30"/>
  <c r="S15" i="11"/>
  <c r="T15" i="11"/>
  <c r="M15" i="11"/>
  <c r="N15" i="11"/>
  <c r="U15" i="11"/>
  <c r="V15" i="11"/>
  <c r="S16" i="11"/>
  <c r="T16" i="11"/>
  <c r="M16" i="11"/>
  <c r="N16" i="11"/>
  <c r="U16" i="11"/>
  <c r="V16" i="11"/>
  <c r="S17" i="11"/>
  <c r="T17" i="11"/>
  <c r="M17" i="11"/>
  <c r="N17" i="11"/>
  <c r="U17" i="11"/>
  <c r="V17" i="11"/>
  <c r="I5" i="30"/>
  <c r="J5" i="30"/>
  <c r="S9" i="11"/>
  <c r="T9" i="11"/>
  <c r="M9" i="11"/>
  <c r="N9" i="11"/>
  <c r="U9" i="11"/>
  <c r="V9" i="11"/>
  <c r="I4" i="30"/>
  <c r="J4" i="30"/>
  <c r="S374" i="11"/>
  <c r="T374" i="11"/>
  <c r="M374" i="11"/>
  <c r="N374" i="11"/>
  <c r="U374"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18" i="11"/>
  <c r="V217" i="11"/>
  <c r="V216" i="11"/>
  <c r="V212" i="11"/>
  <c r="V211" i="11"/>
  <c r="V210" i="11"/>
  <c r="S209" i="11"/>
  <c r="T209" i="11"/>
  <c r="M209" i="11"/>
  <c r="N209" i="11"/>
  <c r="U209" i="11"/>
  <c r="V209" i="11"/>
  <c r="S208" i="11"/>
  <c r="T208" i="11"/>
  <c r="M208" i="11"/>
  <c r="N208" i="11"/>
  <c r="U208" i="11"/>
  <c r="V208" i="11"/>
  <c r="V206" i="11"/>
  <c r="V205" i="11"/>
  <c r="V204" i="11"/>
  <c r="S200" i="11"/>
  <c r="T200" i="11"/>
  <c r="M200" i="11"/>
  <c r="N200" i="11"/>
  <c r="U200" i="11"/>
  <c r="V200" i="11"/>
  <c r="S199" i="11"/>
  <c r="T199" i="11"/>
  <c r="M199" i="11"/>
  <c r="N199" i="11"/>
  <c r="U199" i="11"/>
  <c r="V199" i="11"/>
  <c r="S198" i="11"/>
  <c r="T198" i="11"/>
  <c r="M198" i="11"/>
  <c r="N198" i="11"/>
  <c r="U198" i="11"/>
  <c r="V198" i="11"/>
  <c r="S194" i="11"/>
  <c r="T194" i="11"/>
  <c r="M194" i="11"/>
  <c r="N194" i="11"/>
  <c r="U194" i="11"/>
  <c r="V194" i="11"/>
  <c r="S193" i="11"/>
  <c r="T193" i="11"/>
  <c r="M193" i="11"/>
  <c r="N193" i="11"/>
  <c r="U193" i="11"/>
  <c r="V193" i="11"/>
  <c r="S192" i="11"/>
  <c r="T192" i="11"/>
  <c r="M192" i="11"/>
  <c r="N192" i="11"/>
  <c r="U192" i="11"/>
  <c r="V192" i="11"/>
  <c r="V164" i="11"/>
  <c r="V163" i="11"/>
  <c r="V162" i="11"/>
  <c r="V158" i="11"/>
  <c r="V157" i="11"/>
  <c r="V156" i="11"/>
  <c r="V152" i="11"/>
  <c r="V151" i="11"/>
  <c r="V150" i="11"/>
  <c r="V149" i="11"/>
  <c r="V146" i="11"/>
  <c r="V145" i="11"/>
  <c r="V144" i="11"/>
  <c r="V140" i="11"/>
  <c r="V139" i="11"/>
  <c r="V138" i="11"/>
  <c r="V134" i="11"/>
  <c r="V133" i="11"/>
  <c r="V132" i="11"/>
  <c r="V128" i="11"/>
  <c r="V127" i="11"/>
  <c r="V126" i="11"/>
  <c r="V122" i="11"/>
  <c r="V121" i="11"/>
  <c r="V120" i="11"/>
  <c r="V116" i="11"/>
  <c r="V115" i="11"/>
  <c r="V114" i="11"/>
  <c r="V110" i="11"/>
  <c r="V109" i="11"/>
  <c r="V108" i="11"/>
  <c r="V104" i="11"/>
  <c r="V103" i="11"/>
  <c r="V102" i="11"/>
  <c r="V98" i="11"/>
  <c r="V97" i="11"/>
  <c r="V96" i="11"/>
  <c r="V95" i="11"/>
  <c r="V92" i="11"/>
  <c r="V91" i="11"/>
  <c r="V90" i="11"/>
  <c r="V86" i="11"/>
  <c r="V85" i="11"/>
  <c r="V84" i="11"/>
  <c r="S83" i="11"/>
  <c r="T83" i="11"/>
  <c r="M83" i="11"/>
  <c r="N83" i="11"/>
  <c r="U83" i="11"/>
  <c r="V83" i="11"/>
  <c r="V80" i="11"/>
  <c r="V79" i="11"/>
  <c r="V78" i="11"/>
  <c r="V74" i="11"/>
  <c r="V73" i="11"/>
  <c r="V72" i="11"/>
  <c r="V68" i="11"/>
  <c r="V67" i="11"/>
  <c r="V66" i="11"/>
  <c r="V62" i="11"/>
  <c r="V61" i="11"/>
  <c r="V60" i="11"/>
  <c r="V56" i="11"/>
  <c r="V55" i="11"/>
  <c r="V54" i="11"/>
  <c r="V50" i="11"/>
  <c r="V49" i="11"/>
  <c r="V48" i="11"/>
  <c r="V44" i="11"/>
  <c r="V43" i="11"/>
  <c r="V42" i="11"/>
  <c r="V38" i="11"/>
  <c r="V37" i="11"/>
  <c r="V36" i="11"/>
  <c r="V35" i="11"/>
  <c r="V34" i="11"/>
  <c r="V32" i="11"/>
  <c r="V31" i="11"/>
  <c r="V30" i="11"/>
  <c r="V26" i="11"/>
  <c r="V25" i="11"/>
  <c r="V24" i="11"/>
  <c r="V20" i="11"/>
  <c r="V19" i="11"/>
  <c r="V18" i="11"/>
  <c r="V14" i="11"/>
  <c r="V13" i="11"/>
  <c r="V12" i="11"/>
  <c r="V11" i="11"/>
  <c r="V10" i="11"/>
  <c r="V8" i="11"/>
  <c r="V7" i="11"/>
  <c r="V6" i="11"/>
  <c r="AE3" i="11"/>
  <c r="G9" i="26"/>
  <c r="W369" i="11"/>
  <c r="AE374" i="11"/>
  <c r="Q374" i="11"/>
  <c r="R374" i="11"/>
  <c r="AE373" i="11"/>
  <c r="S373" i="11"/>
  <c r="T373" i="11"/>
  <c r="M373" i="11"/>
  <c r="N373" i="11"/>
  <c r="U373" i="11"/>
  <c r="R373" i="11"/>
  <c r="Q373" i="11"/>
  <c r="AE372" i="11"/>
  <c r="S372" i="11"/>
  <c r="T372" i="11"/>
  <c r="M372" i="11"/>
  <c r="N372" i="11"/>
  <c r="U372" i="11"/>
  <c r="R372" i="11"/>
  <c r="Q372" i="11"/>
  <c r="AE371" i="11"/>
  <c r="S371" i="11"/>
  <c r="T371" i="11"/>
  <c r="M371" i="11"/>
  <c r="N371" i="11"/>
  <c r="U371" i="11"/>
  <c r="R371" i="11"/>
  <c r="Q371" i="11"/>
  <c r="AE370" i="11"/>
  <c r="S370" i="11"/>
  <c r="T370" i="11"/>
  <c r="M370" i="11"/>
  <c r="N370" i="11"/>
  <c r="U370" i="11"/>
  <c r="R370" i="11"/>
  <c r="Q370" i="11"/>
  <c r="AE369" i="11"/>
  <c r="S369" i="11"/>
  <c r="T369" i="11"/>
  <c r="M369" i="11"/>
  <c r="N369" i="11"/>
  <c r="U369" i="11"/>
  <c r="Q369" i="11"/>
  <c r="R369" i="11"/>
  <c r="AE368" i="11"/>
  <c r="S368" i="11"/>
  <c r="T368" i="11"/>
  <c r="M368" i="11"/>
  <c r="N368" i="11"/>
  <c r="U368" i="11"/>
  <c r="R368" i="11"/>
  <c r="Q368" i="11"/>
  <c r="AE367" i="11"/>
  <c r="S367" i="11"/>
  <c r="T367" i="11"/>
  <c r="M367" i="11"/>
  <c r="N367" i="11"/>
  <c r="U367" i="11"/>
  <c r="R367" i="11"/>
  <c r="Q367" i="11"/>
  <c r="AE366" i="11"/>
  <c r="S366" i="11"/>
  <c r="T366" i="11"/>
  <c r="M366" i="11"/>
  <c r="N366" i="11"/>
  <c r="U366" i="11"/>
  <c r="R366" i="11"/>
  <c r="Q366" i="11"/>
  <c r="AE365" i="11"/>
  <c r="S365" i="11"/>
  <c r="T365" i="11"/>
  <c r="M365" i="11"/>
  <c r="N365" i="11"/>
  <c r="U365" i="11"/>
  <c r="R365" i="11"/>
  <c r="Q365" i="11"/>
  <c r="AE364" i="11"/>
  <c r="S364" i="11"/>
  <c r="T364" i="11"/>
  <c r="M364" i="11"/>
  <c r="N364" i="11"/>
  <c r="U364" i="11"/>
  <c r="R364" i="11"/>
  <c r="Q364" i="11"/>
  <c r="AE363" i="11"/>
  <c r="W363" i="11"/>
  <c r="S363" i="11"/>
  <c r="T363" i="11"/>
  <c r="M363" i="11"/>
  <c r="N363" i="11"/>
  <c r="U363" i="11"/>
  <c r="R363" i="11"/>
  <c r="Q363" i="11"/>
  <c r="AE362" i="11"/>
  <c r="S362" i="11"/>
  <c r="T362" i="11"/>
  <c r="M362" i="11"/>
  <c r="N362" i="11"/>
  <c r="U362" i="11"/>
  <c r="R362" i="11"/>
  <c r="Q362" i="11"/>
  <c r="AE361" i="11"/>
  <c r="S361" i="11"/>
  <c r="T361" i="11"/>
  <c r="M361" i="11"/>
  <c r="N361" i="11"/>
  <c r="U361" i="11"/>
  <c r="R361" i="11"/>
  <c r="Q361" i="11"/>
  <c r="AE360" i="11"/>
  <c r="S360" i="11"/>
  <c r="T360" i="11"/>
  <c r="M360" i="11"/>
  <c r="N360" i="11"/>
  <c r="U360" i="11"/>
  <c r="R360" i="11"/>
  <c r="Q360" i="11"/>
  <c r="AE359" i="11"/>
  <c r="S359" i="11"/>
  <c r="T359" i="11"/>
  <c r="M359" i="11"/>
  <c r="N359" i="11"/>
  <c r="U359" i="11"/>
  <c r="R359" i="11"/>
  <c r="Q359" i="11"/>
  <c r="AE358" i="11"/>
  <c r="S358" i="11"/>
  <c r="T358" i="11"/>
  <c r="M358" i="11"/>
  <c r="N358" i="11"/>
  <c r="U358" i="11"/>
  <c r="R358" i="11"/>
  <c r="Q358" i="11"/>
  <c r="AE357" i="11"/>
  <c r="W357" i="11"/>
  <c r="S357" i="11"/>
  <c r="T357" i="11"/>
  <c r="M357" i="11"/>
  <c r="N357" i="11"/>
  <c r="U357" i="11"/>
  <c r="R357" i="11"/>
  <c r="Q357" i="11"/>
  <c r="AE356" i="11"/>
  <c r="S356" i="11"/>
  <c r="T356" i="11"/>
  <c r="M356" i="11"/>
  <c r="N356" i="11"/>
  <c r="U356" i="11"/>
  <c r="R356" i="11"/>
  <c r="Q356" i="11"/>
  <c r="AE355" i="11"/>
  <c r="S355" i="11"/>
  <c r="T355" i="11"/>
  <c r="M355" i="11"/>
  <c r="N355" i="11"/>
  <c r="U355" i="11"/>
  <c r="R355" i="11"/>
  <c r="Q355" i="11"/>
  <c r="AE354" i="11"/>
  <c r="S354" i="11"/>
  <c r="T354" i="11"/>
  <c r="M354" i="11"/>
  <c r="N354" i="11"/>
  <c r="U354" i="11"/>
  <c r="R354" i="11"/>
  <c r="Q354" i="11"/>
  <c r="AE353" i="11"/>
  <c r="S353" i="11"/>
  <c r="T353" i="11"/>
  <c r="M353" i="11"/>
  <c r="N353" i="11"/>
  <c r="U353" i="11"/>
  <c r="R353" i="11"/>
  <c r="Q353" i="11"/>
  <c r="AE352" i="11"/>
  <c r="S352" i="11"/>
  <c r="T352" i="11"/>
  <c r="M352" i="11"/>
  <c r="N352" i="11"/>
  <c r="U352" i="11"/>
  <c r="R352" i="11"/>
  <c r="Q352" i="11"/>
  <c r="AE351" i="11"/>
  <c r="W351" i="11"/>
  <c r="S351" i="11"/>
  <c r="T351" i="11"/>
  <c r="M351" i="11"/>
  <c r="N351" i="11"/>
  <c r="U351" i="11"/>
  <c r="R351" i="11"/>
  <c r="Q351" i="11"/>
  <c r="AE350" i="11"/>
  <c r="S350" i="11"/>
  <c r="T350" i="11"/>
  <c r="M350" i="11"/>
  <c r="N350" i="11"/>
  <c r="U350" i="11"/>
  <c r="R350" i="11"/>
  <c r="Q350" i="11"/>
  <c r="AE349" i="11"/>
  <c r="S349" i="11"/>
  <c r="T349" i="11"/>
  <c r="M349" i="11"/>
  <c r="N349" i="11"/>
  <c r="U349" i="11"/>
  <c r="R349" i="11"/>
  <c r="Q349" i="11"/>
  <c r="AE348" i="11"/>
  <c r="S348" i="11"/>
  <c r="T348" i="11"/>
  <c r="M348" i="11"/>
  <c r="N348" i="11"/>
  <c r="U348" i="11"/>
  <c r="R348" i="11"/>
  <c r="Q348" i="11"/>
  <c r="AE347" i="11"/>
  <c r="S347" i="11"/>
  <c r="T347" i="11"/>
  <c r="M347" i="11"/>
  <c r="N347" i="11"/>
  <c r="U347" i="11"/>
  <c r="R347" i="11"/>
  <c r="Q347" i="11"/>
  <c r="AE346" i="11"/>
  <c r="S346" i="11"/>
  <c r="T346" i="11"/>
  <c r="M346" i="11"/>
  <c r="N346" i="11"/>
  <c r="U346" i="11"/>
  <c r="R346" i="11"/>
  <c r="Q346" i="11"/>
  <c r="AE345" i="11"/>
  <c r="W345" i="11"/>
  <c r="S345" i="11"/>
  <c r="T345" i="11"/>
  <c r="M345" i="11"/>
  <c r="N345" i="11"/>
  <c r="U345" i="11"/>
  <c r="R345" i="11"/>
  <c r="Q345" i="11"/>
  <c r="AE344" i="11"/>
  <c r="S344" i="11"/>
  <c r="T344" i="11"/>
  <c r="M344" i="11"/>
  <c r="N344" i="11"/>
  <c r="U344" i="11"/>
  <c r="R344" i="11"/>
  <c r="Q344" i="11"/>
  <c r="AE343" i="11"/>
  <c r="S343" i="11"/>
  <c r="T343" i="11"/>
  <c r="M343" i="11"/>
  <c r="N343" i="11"/>
  <c r="U343" i="11"/>
  <c r="R343" i="11"/>
  <c r="Q343" i="11"/>
  <c r="AE342" i="11"/>
  <c r="S342" i="11"/>
  <c r="T342" i="11"/>
  <c r="M342" i="11"/>
  <c r="N342" i="11"/>
  <c r="U342" i="11"/>
  <c r="R342" i="11"/>
  <c r="Q342" i="11"/>
  <c r="AE341" i="11"/>
  <c r="S341" i="11"/>
  <c r="T341" i="11"/>
  <c r="M341" i="11"/>
  <c r="N341" i="11"/>
  <c r="U341" i="11"/>
  <c r="R341" i="11"/>
  <c r="Q341" i="11"/>
  <c r="AE340" i="11"/>
  <c r="S340" i="11"/>
  <c r="T340" i="11"/>
  <c r="M340" i="11"/>
  <c r="N340" i="11"/>
  <c r="U340" i="11"/>
  <c r="R340" i="11"/>
  <c r="Q340" i="11"/>
  <c r="AE339" i="11"/>
  <c r="W339" i="11"/>
  <c r="S339" i="11"/>
  <c r="T339" i="11"/>
  <c r="M339" i="11"/>
  <c r="N339" i="11"/>
  <c r="U339" i="11"/>
  <c r="R339" i="11"/>
  <c r="Q339" i="11"/>
  <c r="AE338" i="11"/>
  <c r="S338" i="11"/>
  <c r="T338" i="11"/>
  <c r="M338" i="11"/>
  <c r="N338" i="11"/>
  <c r="U338" i="11"/>
  <c r="R338" i="11"/>
  <c r="Q338" i="11"/>
  <c r="AE337" i="11"/>
  <c r="S337" i="11"/>
  <c r="T337" i="11"/>
  <c r="M337" i="11"/>
  <c r="N337" i="11"/>
  <c r="U337" i="11"/>
  <c r="R337" i="11"/>
  <c r="Q337" i="11"/>
  <c r="AE336" i="11"/>
  <c r="S336" i="11"/>
  <c r="T336" i="11"/>
  <c r="M336" i="11"/>
  <c r="N336" i="11"/>
  <c r="U336" i="11"/>
  <c r="R336" i="11"/>
  <c r="Q336" i="11"/>
  <c r="AE335" i="11"/>
  <c r="S335" i="11"/>
  <c r="T335" i="11"/>
  <c r="M335" i="11"/>
  <c r="N335" i="11"/>
  <c r="U335" i="11"/>
  <c r="R335" i="11"/>
  <c r="Q335" i="11"/>
  <c r="AE334" i="11"/>
  <c r="S334" i="11"/>
  <c r="T334" i="11"/>
  <c r="M334" i="11"/>
  <c r="N334" i="11"/>
  <c r="U334" i="11"/>
  <c r="R334" i="11"/>
  <c r="Q334" i="11"/>
  <c r="AE333" i="11"/>
  <c r="W333" i="11"/>
  <c r="S333" i="11"/>
  <c r="T333" i="11"/>
  <c r="M333" i="11"/>
  <c r="N333" i="11"/>
  <c r="U333" i="11"/>
  <c r="R333" i="11"/>
  <c r="Q333" i="11"/>
  <c r="AE332" i="11"/>
  <c r="S332" i="11"/>
  <c r="T332" i="11"/>
  <c r="M332" i="11"/>
  <c r="N332" i="11"/>
  <c r="U332" i="11"/>
  <c r="R332" i="11"/>
  <c r="Q332" i="11"/>
  <c r="AE331" i="11"/>
  <c r="S331" i="11"/>
  <c r="T331" i="11"/>
  <c r="M331" i="11"/>
  <c r="N331" i="11"/>
  <c r="U331" i="11"/>
  <c r="R331" i="11"/>
  <c r="Q331" i="11"/>
  <c r="AE330" i="11"/>
  <c r="S330" i="11"/>
  <c r="T330" i="11"/>
  <c r="M330" i="11"/>
  <c r="N330" i="11"/>
  <c r="U330" i="11"/>
  <c r="R330" i="11"/>
  <c r="Q330" i="11"/>
  <c r="AE329" i="11"/>
  <c r="S329" i="11"/>
  <c r="T329" i="11"/>
  <c r="M329" i="11"/>
  <c r="N329" i="11"/>
  <c r="U329" i="11"/>
  <c r="R329" i="11"/>
  <c r="Q329" i="11"/>
  <c r="AE328" i="11"/>
  <c r="S328" i="11"/>
  <c r="T328" i="11"/>
  <c r="M328" i="11"/>
  <c r="N328" i="11"/>
  <c r="U328" i="11"/>
  <c r="R328" i="11"/>
  <c r="Q328" i="11"/>
  <c r="AE327" i="11"/>
  <c r="W327" i="11"/>
  <c r="S327" i="11"/>
  <c r="T327" i="11"/>
  <c r="M327" i="11"/>
  <c r="N327" i="11"/>
  <c r="U327" i="11"/>
  <c r="R327" i="11"/>
  <c r="Q327" i="11"/>
  <c r="AE326" i="11"/>
  <c r="S326" i="11"/>
  <c r="T326" i="11"/>
  <c r="M326" i="11"/>
  <c r="N326" i="11"/>
  <c r="U326" i="11"/>
  <c r="R326" i="11"/>
  <c r="Q326" i="11"/>
  <c r="AE325" i="11"/>
  <c r="S325" i="11"/>
  <c r="T325" i="11"/>
  <c r="M325" i="11"/>
  <c r="N325" i="11"/>
  <c r="U325" i="11"/>
  <c r="R325" i="11"/>
  <c r="Q325" i="11"/>
  <c r="AE324" i="11"/>
  <c r="S324" i="11"/>
  <c r="T324" i="11"/>
  <c r="M324" i="11"/>
  <c r="N324" i="11"/>
  <c r="U324" i="11"/>
  <c r="R324" i="11"/>
  <c r="Q324" i="11"/>
  <c r="AE323" i="11"/>
  <c r="S323" i="11"/>
  <c r="T323" i="11"/>
  <c r="M323" i="11"/>
  <c r="N323" i="11"/>
  <c r="U323" i="11"/>
  <c r="R323" i="11"/>
  <c r="Q323" i="11"/>
  <c r="AE322" i="11"/>
  <c r="S322" i="11"/>
  <c r="T322" i="11"/>
  <c r="M322" i="11"/>
  <c r="N322" i="11"/>
  <c r="U322" i="11"/>
  <c r="R322" i="11"/>
  <c r="Q322" i="11"/>
  <c r="AE321" i="11"/>
  <c r="W321" i="11"/>
  <c r="S321" i="11"/>
  <c r="T321" i="11"/>
  <c r="M321" i="11"/>
  <c r="N321" i="11"/>
  <c r="U321" i="11"/>
  <c r="R321" i="11"/>
  <c r="Q321" i="11"/>
  <c r="AE320" i="11"/>
  <c r="S320" i="11"/>
  <c r="T320" i="11"/>
  <c r="M320" i="11"/>
  <c r="N320" i="11"/>
  <c r="U320" i="11"/>
  <c r="R320" i="11"/>
  <c r="Q320" i="11"/>
  <c r="AE319" i="11"/>
  <c r="S319" i="11"/>
  <c r="T319" i="11"/>
  <c r="M319" i="11"/>
  <c r="N319" i="11"/>
  <c r="U319" i="11"/>
  <c r="R319" i="11"/>
  <c r="Q319" i="11"/>
  <c r="AE318" i="11"/>
  <c r="S318" i="11"/>
  <c r="T318" i="11"/>
  <c r="M318" i="11"/>
  <c r="N318" i="11"/>
  <c r="U318" i="11"/>
  <c r="R318" i="11"/>
  <c r="Q318" i="11"/>
  <c r="AE317" i="11"/>
  <c r="S317" i="11"/>
  <c r="T317" i="11"/>
  <c r="M317" i="11"/>
  <c r="N317" i="11"/>
  <c r="U317" i="11"/>
  <c r="R317" i="11"/>
  <c r="Q317" i="11"/>
  <c r="AE316" i="11"/>
  <c r="S316" i="11"/>
  <c r="T316" i="11"/>
  <c r="M316" i="11"/>
  <c r="N316" i="11"/>
  <c r="U316" i="11"/>
  <c r="R316" i="11"/>
  <c r="Q316" i="11"/>
  <c r="AE315" i="11"/>
  <c r="W315" i="11"/>
  <c r="S315" i="11"/>
  <c r="T315" i="11"/>
  <c r="M315" i="11"/>
  <c r="N315" i="11"/>
  <c r="U315" i="11"/>
  <c r="R315" i="11"/>
  <c r="Q315" i="11"/>
  <c r="AE314" i="11"/>
  <c r="S314" i="11"/>
  <c r="T314" i="11"/>
  <c r="M314" i="11"/>
  <c r="N314" i="11"/>
  <c r="U314" i="11"/>
  <c r="R314" i="11"/>
  <c r="Q314" i="11"/>
  <c r="AE313" i="11"/>
  <c r="S313" i="11"/>
  <c r="T313" i="11"/>
  <c r="M313" i="11"/>
  <c r="N313" i="11"/>
  <c r="U313" i="11"/>
  <c r="R313" i="11"/>
  <c r="Q313" i="11"/>
  <c r="AE312" i="11"/>
  <c r="S312" i="11"/>
  <c r="T312" i="11"/>
  <c r="M312" i="11"/>
  <c r="N312" i="11"/>
  <c r="U312" i="11"/>
  <c r="R312" i="11"/>
  <c r="Q312" i="11"/>
  <c r="AE311" i="11"/>
  <c r="S311" i="11"/>
  <c r="T311" i="11"/>
  <c r="M311" i="11"/>
  <c r="N311" i="11"/>
  <c r="U311" i="11"/>
  <c r="R311" i="11"/>
  <c r="Q311" i="11"/>
  <c r="AE310" i="11"/>
  <c r="S310" i="11"/>
  <c r="T310" i="11"/>
  <c r="M310" i="11"/>
  <c r="N310" i="11"/>
  <c r="U310" i="11"/>
  <c r="R310" i="11"/>
  <c r="Q310" i="11"/>
  <c r="AE309" i="11"/>
  <c r="W309" i="11"/>
  <c r="S309" i="11"/>
  <c r="T309" i="11"/>
  <c r="M309" i="11"/>
  <c r="N309" i="11"/>
  <c r="U309" i="11"/>
  <c r="R309" i="11"/>
  <c r="Q309" i="11"/>
  <c r="AE308" i="11"/>
  <c r="S308" i="11"/>
  <c r="T308" i="11"/>
  <c r="M308" i="11"/>
  <c r="N308" i="11"/>
  <c r="U308" i="11"/>
  <c r="R308" i="11"/>
  <c r="Q308" i="11"/>
  <c r="AE307" i="11"/>
  <c r="S307" i="11"/>
  <c r="T307" i="11"/>
  <c r="M307" i="11"/>
  <c r="N307" i="11"/>
  <c r="U307" i="11"/>
  <c r="R307" i="11"/>
  <c r="Q307" i="11"/>
  <c r="AE306" i="11"/>
  <c r="S306" i="11"/>
  <c r="T306" i="11"/>
  <c r="M306" i="11"/>
  <c r="N306" i="11"/>
  <c r="U306" i="11"/>
  <c r="R306" i="11"/>
  <c r="Q306" i="11"/>
  <c r="AE305" i="11"/>
  <c r="S305" i="11"/>
  <c r="T305" i="11"/>
  <c r="M305" i="11"/>
  <c r="N305" i="11"/>
  <c r="U305" i="11"/>
  <c r="R305" i="11"/>
  <c r="Q305" i="11"/>
  <c r="AE304" i="11"/>
  <c r="S304" i="11"/>
  <c r="T304" i="11"/>
  <c r="M304" i="11"/>
  <c r="N304" i="11"/>
  <c r="U304" i="11"/>
  <c r="R304" i="11"/>
  <c r="Q304" i="11"/>
  <c r="AE303" i="11"/>
  <c r="W303" i="11"/>
  <c r="S303" i="11"/>
  <c r="T303" i="11"/>
  <c r="M303" i="11"/>
  <c r="N303" i="11"/>
  <c r="U303" i="11"/>
  <c r="R303" i="11"/>
  <c r="Q303" i="11"/>
  <c r="AE302" i="11"/>
  <c r="S302" i="11"/>
  <c r="T302" i="11"/>
  <c r="M302" i="11"/>
  <c r="N302" i="11"/>
  <c r="U302" i="11"/>
  <c r="R302" i="11"/>
  <c r="Q302" i="11"/>
  <c r="AE301" i="11"/>
  <c r="S301" i="11"/>
  <c r="T301" i="11"/>
  <c r="M301" i="11"/>
  <c r="N301" i="11"/>
  <c r="U301" i="11"/>
  <c r="R301" i="11"/>
  <c r="Q301" i="11"/>
  <c r="AE300" i="11"/>
  <c r="S300" i="11"/>
  <c r="T300" i="11"/>
  <c r="M300" i="11"/>
  <c r="N300" i="11"/>
  <c r="U300" i="11"/>
  <c r="R300" i="11"/>
  <c r="Q300" i="11"/>
  <c r="AE299" i="11"/>
  <c r="S299" i="11"/>
  <c r="T299" i="11"/>
  <c r="M299" i="11"/>
  <c r="N299" i="11"/>
  <c r="U299" i="11"/>
  <c r="R299" i="11"/>
  <c r="Q299" i="11"/>
  <c r="AE298" i="11"/>
  <c r="S298" i="11"/>
  <c r="T298" i="11"/>
  <c r="M298" i="11"/>
  <c r="N298" i="11"/>
  <c r="U298" i="11"/>
  <c r="R298" i="11"/>
  <c r="Q298" i="11"/>
  <c r="AE297" i="11"/>
  <c r="W297" i="11"/>
  <c r="S297" i="11"/>
  <c r="T297" i="11"/>
  <c r="M297" i="11"/>
  <c r="N297" i="11"/>
  <c r="U297" i="11"/>
  <c r="R297" i="11"/>
  <c r="Q297" i="11"/>
  <c r="AE296" i="11"/>
  <c r="S296" i="11"/>
  <c r="T296" i="11"/>
  <c r="M296" i="11"/>
  <c r="N296" i="11"/>
  <c r="U296" i="11"/>
  <c r="R296" i="11"/>
  <c r="Q296" i="11"/>
  <c r="AE295" i="11"/>
  <c r="S295" i="11"/>
  <c r="T295" i="11"/>
  <c r="M295" i="11"/>
  <c r="N295" i="11"/>
  <c r="U295" i="11"/>
  <c r="R295" i="11"/>
  <c r="Q295" i="11"/>
  <c r="AE294" i="11"/>
  <c r="S294" i="11"/>
  <c r="T294" i="11"/>
  <c r="M294" i="11"/>
  <c r="N294" i="11"/>
  <c r="U294" i="11"/>
  <c r="R294" i="11"/>
  <c r="Q294" i="11"/>
  <c r="AE293" i="11"/>
  <c r="S293" i="11"/>
  <c r="T293" i="11"/>
  <c r="M293" i="11"/>
  <c r="N293" i="11"/>
  <c r="U293" i="11"/>
  <c r="R293" i="11"/>
  <c r="Q293" i="11"/>
  <c r="AE292" i="11"/>
  <c r="S292" i="11"/>
  <c r="T292" i="11"/>
  <c r="M292" i="11"/>
  <c r="N292" i="11"/>
  <c r="U292" i="11"/>
  <c r="R292" i="11"/>
  <c r="Q292" i="11"/>
  <c r="AE291" i="11"/>
  <c r="W291" i="11"/>
  <c r="S291" i="11"/>
  <c r="T291" i="11"/>
  <c r="M291" i="11"/>
  <c r="N291" i="11"/>
  <c r="U291" i="11"/>
  <c r="R291" i="11"/>
  <c r="Q291" i="11"/>
  <c r="AE290" i="11"/>
  <c r="S290" i="11"/>
  <c r="T290" i="11"/>
  <c r="M290" i="11"/>
  <c r="N290" i="11"/>
  <c r="U290" i="11"/>
  <c r="R290" i="11"/>
  <c r="Q290" i="11"/>
  <c r="AE289" i="11"/>
  <c r="S289" i="11"/>
  <c r="T289" i="11"/>
  <c r="M289" i="11"/>
  <c r="N289" i="11"/>
  <c r="U289" i="11"/>
  <c r="R289" i="11"/>
  <c r="Q289" i="11"/>
  <c r="AE288" i="11"/>
  <c r="S288" i="11"/>
  <c r="T288" i="11"/>
  <c r="M288" i="11"/>
  <c r="N288" i="11"/>
  <c r="U288" i="11"/>
  <c r="R288" i="11"/>
  <c r="Q288" i="11"/>
  <c r="AE287" i="11"/>
  <c r="S287" i="11"/>
  <c r="T287" i="11"/>
  <c r="M287" i="11"/>
  <c r="N287" i="11"/>
  <c r="U287" i="11"/>
  <c r="R287" i="11"/>
  <c r="Q287" i="11"/>
  <c r="AE286" i="11"/>
  <c r="S286" i="11"/>
  <c r="T286" i="11"/>
  <c r="M286" i="11"/>
  <c r="N286" i="11"/>
  <c r="U286" i="11"/>
  <c r="R286" i="11"/>
  <c r="Q286" i="11"/>
  <c r="AE285" i="11"/>
  <c r="W285" i="11"/>
  <c r="S285" i="11"/>
  <c r="T285" i="11"/>
  <c r="M285" i="11"/>
  <c r="N285" i="11"/>
  <c r="U285" i="11"/>
  <c r="R285" i="11"/>
  <c r="Q285" i="11"/>
  <c r="AE284" i="11"/>
  <c r="S284" i="11"/>
  <c r="T284" i="11"/>
  <c r="M284" i="11"/>
  <c r="N284" i="11"/>
  <c r="U284" i="11"/>
  <c r="R284" i="11"/>
  <c r="Q284" i="11"/>
  <c r="AE283" i="11"/>
  <c r="S283" i="11"/>
  <c r="T283" i="11"/>
  <c r="M283" i="11"/>
  <c r="N283" i="11"/>
  <c r="U283" i="11"/>
  <c r="R283" i="11"/>
  <c r="Q283" i="11"/>
  <c r="AE282" i="11"/>
  <c r="S282" i="11"/>
  <c r="T282" i="11"/>
  <c r="M282" i="11"/>
  <c r="N282" i="11"/>
  <c r="U282" i="11"/>
  <c r="R282" i="11"/>
  <c r="Q282" i="11"/>
  <c r="AE281" i="11"/>
  <c r="S281" i="11"/>
  <c r="T281" i="11"/>
  <c r="M281" i="11"/>
  <c r="N281" i="11"/>
  <c r="U281" i="11"/>
  <c r="R281" i="11"/>
  <c r="Q281" i="11"/>
  <c r="AE280" i="11"/>
  <c r="S280" i="11"/>
  <c r="T280" i="11"/>
  <c r="M280" i="11"/>
  <c r="N280" i="11"/>
  <c r="U280" i="11"/>
  <c r="R280" i="11"/>
  <c r="Q280" i="11"/>
  <c r="AE279" i="11"/>
  <c r="W279" i="11"/>
  <c r="S279" i="11"/>
  <c r="T279" i="11"/>
  <c r="M279" i="11"/>
  <c r="N279" i="11"/>
  <c r="U279" i="11"/>
  <c r="R279" i="11"/>
  <c r="Q279" i="11"/>
  <c r="AE278" i="11"/>
  <c r="S278" i="11"/>
  <c r="T278" i="11"/>
  <c r="M278" i="11"/>
  <c r="N278" i="11"/>
  <c r="U278" i="11"/>
  <c r="R278" i="11"/>
  <c r="Q278" i="11"/>
  <c r="AE277" i="11"/>
  <c r="S277" i="11"/>
  <c r="T277" i="11"/>
  <c r="M277" i="11"/>
  <c r="N277" i="11"/>
  <c r="U277" i="11"/>
  <c r="R277" i="11"/>
  <c r="Q277" i="11"/>
  <c r="AE276" i="11"/>
  <c r="S276" i="11"/>
  <c r="T276" i="11"/>
  <c r="M276" i="11"/>
  <c r="N276" i="11"/>
  <c r="U276" i="11"/>
  <c r="R276" i="11"/>
  <c r="Q276" i="11"/>
  <c r="AE275" i="11"/>
  <c r="S275" i="11"/>
  <c r="T275" i="11"/>
  <c r="M275" i="11"/>
  <c r="N275" i="11"/>
  <c r="U275" i="11"/>
  <c r="R275" i="11"/>
  <c r="Q275" i="11"/>
  <c r="AE274" i="11"/>
  <c r="S274" i="11"/>
  <c r="T274" i="11"/>
  <c r="M274" i="11"/>
  <c r="N274" i="11"/>
  <c r="U274" i="11"/>
  <c r="R274" i="11"/>
  <c r="Q274" i="11"/>
  <c r="AE273" i="11"/>
  <c r="W273" i="11"/>
  <c r="S273" i="11"/>
  <c r="T273" i="11"/>
  <c r="M273" i="11"/>
  <c r="N273" i="11"/>
  <c r="U273" i="11"/>
  <c r="R273" i="11"/>
  <c r="Q273" i="11"/>
  <c r="AE272" i="11"/>
  <c r="S272" i="11"/>
  <c r="T272" i="11"/>
  <c r="M272" i="11"/>
  <c r="N272" i="11"/>
  <c r="U272" i="11"/>
  <c r="R272" i="11"/>
  <c r="Q272" i="11"/>
  <c r="AE271" i="11"/>
  <c r="S271" i="11"/>
  <c r="T271" i="11"/>
  <c r="M271" i="11"/>
  <c r="N271" i="11"/>
  <c r="U271" i="11"/>
  <c r="R271" i="11"/>
  <c r="Q271" i="11"/>
  <c r="AE270" i="11"/>
  <c r="S270" i="11"/>
  <c r="T270" i="11"/>
  <c r="M270" i="11"/>
  <c r="N270" i="11"/>
  <c r="U270" i="11"/>
  <c r="R270" i="11"/>
  <c r="Q270" i="11"/>
  <c r="AE269" i="11"/>
  <c r="S269" i="11"/>
  <c r="T269" i="11"/>
  <c r="M269" i="11"/>
  <c r="N269" i="11"/>
  <c r="U269" i="11"/>
  <c r="R269" i="11"/>
  <c r="Q269" i="11"/>
  <c r="AE268" i="11"/>
  <c r="S268" i="11"/>
  <c r="T268" i="11"/>
  <c r="M268" i="11"/>
  <c r="N268" i="11"/>
  <c r="U268" i="11"/>
  <c r="R268" i="11"/>
  <c r="Q268" i="11"/>
  <c r="AE267" i="11"/>
  <c r="W267" i="11"/>
  <c r="S267" i="11"/>
  <c r="T267" i="11"/>
  <c r="M267" i="11"/>
  <c r="N267" i="11"/>
  <c r="U267" i="11"/>
  <c r="R267" i="11"/>
  <c r="Q267" i="11"/>
  <c r="AE266" i="11"/>
  <c r="S266" i="11"/>
  <c r="T266" i="11"/>
  <c r="M266" i="11"/>
  <c r="N266" i="11"/>
  <c r="U266" i="11"/>
  <c r="R266" i="11"/>
  <c r="Q266" i="11"/>
  <c r="AE265" i="11"/>
  <c r="S265" i="11"/>
  <c r="T265" i="11"/>
  <c r="M265" i="11"/>
  <c r="N265" i="11"/>
  <c r="U265" i="11"/>
  <c r="R265" i="11"/>
  <c r="Q265" i="11"/>
  <c r="AE264" i="11"/>
  <c r="S264" i="11"/>
  <c r="T264" i="11"/>
  <c r="M264" i="11"/>
  <c r="N264" i="11"/>
  <c r="U264" i="11"/>
  <c r="R264" i="11"/>
  <c r="Q264" i="11"/>
  <c r="AE263" i="11"/>
  <c r="S263" i="11"/>
  <c r="T263" i="11"/>
  <c r="M263" i="11"/>
  <c r="N263" i="11"/>
  <c r="U263" i="11"/>
  <c r="R263" i="11"/>
  <c r="Q263" i="11"/>
  <c r="AE262" i="11"/>
  <c r="S262" i="11"/>
  <c r="T262" i="11"/>
  <c r="M262" i="11"/>
  <c r="N262" i="11"/>
  <c r="U262" i="11"/>
  <c r="R262" i="11"/>
  <c r="Q262" i="11"/>
  <c r="AE261" i="11"/>
  <c r="W261" i="11"/>
  <c r="S261" i="11"/>
  <c r="T261" i="11"/>
  <c r="M261" i="11"/>
  <c r="N261" i="11"/>
  <c r="U261" i="11"/>
  <c r="R261" i="11"/>
  <c r="Q261" i="11"/>
  <c r="AE260" i="11"/>
  <c r="S260" i="11"/>
  <c r="T260" i="11"/>
  <c r="M260" i="11"/>
  <c r="N260" i="11"/>
  <c r="U260" i="11"/>
  <c r="R260" i="11"/>
  <c r="Q260" i="11"/>
  <c r="AE259" i="11"/>
  <c r="S259" i="11"/>
  <c r="T259" i="11"/>
  <c r="M259" i="11"/>
  <c r="N259" i="11"/>
  <c r="U259" i="11"/>
  <c r="R259" i="11"/>
  <c r="Q259" i="11"/>
  <c r="AE258" i="11"/>
  <c r="S258" i="11"/>
  <c r="T258" i="11"/>
  <c r="M258" i="11"/>
  <c r="N258" i="11"/>
  <c r="U258" i="11"/>
  <c r="R258" i="11"/>
  <c r="Q258" i="11"/>
  <c r="AE257" i="11"/>
  <c r="S257" i="11"/>
  <c r="T257" i="11"/>
  <c r="M257" i="11"/>
  <c r="N257" i="11"/>
  <c r="U257" i="11"/>
  <c r="R257" i="11"/>
  <c r="Q257" i="11"/>
  <c r="AE256" i="11"/>
  <c r="S256" i="11"/>
  <c r="T256" i="11"/>
  <c r="M256" i="11"/>
  <c r="N256" i="11"/>
  <c r="U256" i="11"/>
  <c r="R256" i="11"/>
  <c r="Q256" i="11"/>
  <c r="AE255" i="11"/>
  <c r="W255" i="11"/>
  <c r="S255" i="11"/>
  <c r="T255" i="11"/>
  <c r="M255" i="11"/>
  <c r="N255" i="11"/>
  <c r="U255" i="11"/>
  <c r="R255" i="11"/>
  <c r="Q255" i="11"/>
  <c r="AE254" i="11"/>
  <c r="S254" i="11"/>
  <c r="T254" i="11"/>
  <c r="M254" i="11"/>
  <c r="N254" i="11"/>
  <c r="U254" i="11"/>
  <c r="R254" i="11"/>
  <c r="Q254" i="11"/>
  <c r="AE253" i="11"/>
  <c r="S253" i="11"/>
  <c r="T253" i="11"/>
  <c r="M253" i="11"/>
  <c r="N253" i="11"/>
  <c r="U253" i="11"/>
  <c r="R253" i="11"/>
  <c r="Q253" i="11"/>
  <c r="AE252" i="11"/>
  <c r="S252" i="11"/>
  <c r="T252" i="11"/>
  <c r="M252" i="11"/>
  <c r="N252" i="11"/>
  <c r="U252" i="11"/>
  <c r="R252" i="11"/>
  <c r="Q252" i="11"/>
  <c r="AE251" i="11"/>
  <c r="S251" i="11"/>
  <c r="T251" i="11"/>
  <c r="M251" i="11"/>
  <c r="N251" i="11"/>
  <c r="U251" i="11"/>
  <c r="R251" i="11"/>
  <c r="Q251" i="11"/>
  <c r="AE250" i="11"/>
  <c r="S250" i="11"/>
  <c r="T250" i="11"/>
  <c r="M250" i="11"/>
  <c r="N250" i="11"/>
  <c r="U250" i="11"/>
  <c r="R250" i="11"/>
  <c r="Q250" i="11"/>
  <c r="AE249" i="11"/>
  <c r="W249" i="11"/>
  <c r="S249" i="11"/>
  <c r="T249" i="11"/>
  <c r="M249" i="11"/>
  <c r="N249" i="11"/>
  <c r="U249" i="11"/>
  <c r="R249" i="11"/>
  <c r="Q249" i="11"/>
  <c r="AE248" i="11"/>
  <c r="S248" i="11"/>
  <c r="T248" i="11"/>
  <c r="M248" i="11"/>
  <c r="N248" i="11"/>
  <c r="U248" i="11"/>
  <c r="R248" i="11"/>
  <c r="Q248" i="11"/>
  <c r="AE247" i="11"/>
  <c r="S247" i="11"/>
  <c r="T247" i="11"/>
  <c r="M247" i="11"/>
  <c r="N247" i="11"/>
  <c r="U247" i="11"/>
  <c r="R247" i="11"/>
  <c r="Q247" i="11"/>
  <c r="AE246" i="11"/>
  <c r="S246" i="11"/>
  <c r="T246" i="11"/>
  <c r="M246" i="11"/>
  <c r="N246" i="11"/>
  <c r="U246" i="11"/>
  <c r="R246" i="11"/>
  <c r="Q246" i="11"/>
  <c r="AE245" i="11"/>
  <c r="S245" i="11"/>
  <c r="T245" i="11"/>
  <c r="M245" i="11"/>
  <c r="N245" i="11"/>
  <c r="U245" i="11"/>
  <c r="R245" i="11"/>
  <c r="Q245" i="11"/>
  <c r="AE244" i="11"/>
  <c r="S244" i="11"/>
  <c r="T244" i="11"/>
  <c r="M244" i="11"/>
  <c r="N244" i="11"/>
  <c r="U244" i="11"/>
  <c r="R244" i="11"/>
  <c r="Q244" i="11"/>
  <c r="AE243" i="11"/>
  <c r="W243" i="11"/>
  <c r="S243" i="11"/>
  <c r="T243" i="11"/>
  <c r="M243" i="11"/>
  <c r="N243" i="11"/>
  <c r="U243" i="11"/>
  <c r="R243" i="11"/>
  <c r="Q243" i="11"/>
  <c r="AE242" i="11"/>
  <c r="S242" i="11"/>
  <c r="T242" i="11"/>
  <c r="M242" i="11"/>
  <c r="N242" i="11"/>
  <c r="U242" i="11"/>
  <c r="R242" i="11"/>
  <c r="Q242" i="11"/>
  <c r="AE241" i="11"/>
  <c r="S241" i="11"/>
  <c r="T241" i="11"/>
  <c r="M241" i="11"/>
  <c r="N241" i="11"/>
  <c r="U241" i="11"/>
  <c r="R241" i="11"/>
  <c r="Q241" i="11"/>
  <c r="AE240" i="11"/>
  <c r="S240" i="11"/>
  <c r="T240" i="11"/>
  <c r="M240" i="11"/>
  <c r="N240" i="11"/>
  <c r="U240" i="11"/>
  <c r="R240" i="11"/>
  <c r="Q240" i="11"/>
  <c r="AE239" i="11"/>
  <c r="S239" i="11"/>
  <c r="T239" i="11"/>
  <c r="M239" i="11"/>
  <c r="N239" i="11"/>
  <c r="U239" i="11"/>
  <c r="R239" i="11"/>
  <c r="Q239" i="11"/>
  <c r="AE238" i="11"/>
  <c r="S238" i="11"/>
  <c r="T238" i="11"/>
  <c r="M238" i="11"/>
  <c r="N238" i="11"/>
  <c r="U238" i="11"/>
  <c r="R238" i="11"/>
  <c r="Q238" i="11"/>
  <c r="AE237" i="11"/>
  <c r="W237" i="11"/>
  <c r="S237" i="11"/>
  <c r="T237" i="11"/>
  <c r="M237" i="11"/>
  <c r="N237" i="11"/>
  <c r="U237" i="11"/>
  <c r="R237" i="11"/>
  <c r="Q237" i="11"/>
  <c r="AE236" i="11"/>
  <c r="S236" i="11"/>
  <c r="T236" i="11"/>
  <c r="M236" i="11"/>
  <c r="N236" i="11"/>
  <c r="U236" i="11"/>
  <c r="R236" i="11"/>
  <c r="Q236" i="11"/>
  <c r="AE235" i="11"/>
  <c r="S235" i="11"/>
  <c r="T235" i="11"/>
  <c r="M235" i="11"/>
  <c r="N235" i="11"/>
  <c r="U235" i="11"/>
  <c r="R235" i="11"/>
  <c r="Q235" i="11"/>
  <c r="AE234" i="11"/>
  <c r="S234" i="11"/>
  <c r="T234" i="11"/>
  <c r="M234" i="11"/>
  <c r="N234" i="11"/>
  <c r="U234" i="11"/>
  <c r="R234" i="11"/>
  <c r="Q234" i="11"/>
  <c r="AE233" i="11"/>
  <c r="S233" i="11"/>
  <c r="T233" i="11"/>
  <c r="M233" i="11"/>
  <c r="N233" i="11"/>
  <c r="U233" i="11"/>
  <c r="R233" i="11"/>
  <c r="Q233" i="11"/>
  <c r="AE232" i="11"/>
  <c r="S232" i="11"/>
  <c r="T232" i="11"/>
  <c r="M232" i="11"/>
  <c r="N232" i="11"/>
  <c r="U232" i="11"/>
  <c r="R232" i="11"/>
  <c r="Q232" i="11"/>
  <c r="AE231" i="11"/>
  <c r="W231" i="11"/>
  <c r="S231" i="11"/>
  <c r="T231" i="11"/>
  <c r="M231" i="11"/>
  <c r="N231" i="11"/>
  <c r="U231" i="11"/>
  <c r="R231" i="11"/>
  <c r="Q231" i="11"/>
  <c r="AE230" i="11"/>
  <c r="S230" i="11"/>
  <c r="T230" i="11"/>
  <c r="M230" i="11"/>
  <c r="N230" i="11"/>
  <c r="U230" i="11"/>
  <c r="R230" i="11"/>
  <c r="Q230" i="11"/>
  <c r="AE229" i="11"/>
  <c r="S229" i="11"/>
  <c r="T229" i="11"/>
  <c r="M229" i="11"/>
  <c r="N229" i="11"/>
  <c r="U229" i="11"/>
  <c r="R229" i="11"/>
  <c r="Q229" i="11"/>
  <c r="AE228" i="11"/>
  <c r="S228" i="11"/>
  <c r="T228" i="11"/>
  <c r="M228" i="11"/>
  <c r="N228" i="11"/>
  <c r="U228" i="11"/>
  <c r="R228" i="11"/>
  <c r="Q228" i="11"/>
  <c r="AE227" i="11"/>
  <c r="S227" i="11"/>
  <c r="T227" i="11"/>
  <c r="M227" i="11"/>
  <c r="N227" i="11"/>
  <c r="U227" i="11"/>
  <c r="R227" i="11"/>
  <c r="Q227" i="11"/>
  <c r="AE226" i="11"/>
  <c r="S226" i="11"/>
  <c r="T226" i="11"/>
  <c r="M226" i="11"/>
  <c r="N226" i="11"/>
  <c r="U226" i="11"/>
  <c r="R226" i="11"/>
  <c r="Q226" i="11"/>
  <c r="AE225" i="11"/>
  <c r="W225" i="11"/>
  <c r="S225" i="11"/>
  <c r="T225" i="11"/>
  <c r="M225" i="11"/>
  <c r="N225" i="11"/>
  <c r="U225" i="11"/>
  <c r="R225" i="11"/>
  <c r="Q225" i="11"/>
  <c r="S224" i="11"/>
  <c r="T224" i="11"/>
  <c r="M224" i="11"/>
  <c r="N224" i="11"/>
  <c r="U224" i="11"/>
  <c r="R224" i="11"/>
  <c r="Q224" i="11"/>
  <c r="S223" i="11"/>
  <c r="T223" i="11"/>
  <c r="M223" i="11"/>
  <c r="N223" i="11"/>
  <c r="U223" i="11"/>
  <c r="R223" i="11"/>
  <c r="Q223" i="11"/>
  <c r="S222" i="11"/>
  <c r="T222" i="11"/>
  <c r="M222" i="11"/>
  <c r="N222" i="11"/>
  <c r="U222" i="11"/>
  <c r="R222" i="11"/>
  <c r="Q222" i="11"/>
  <c r="Q221" i="11"/>
  <c r="R221" i="11"/>
  <c r="Q220" i="11"/>
  <c r="R220" i="11"/>
  <c r="W219" i="11"/>
  <c r="Q219" i="11"/>
  <c r="R219" i="11"/>
  <c r="S218" i="11"/>
  <c r="T218" i="11"/>
  <c r="M218" i="11"/>
  <c r="N218" i="11"/>
  <c r="U218" i="11"/>
  <c r="R218" i="11"/>
  <c r="Q218" i="11"/>
  <c r="S217" i="11"/>
  <c r="T217" i="11"/>
  <c r="M217" i="11"/>
  <c r="N217" i="11"/>
  <c r="U217" i="11"/>
  <c r="R217" i="11"/>
  <c r="Q217" i="11"/>
  <c r="S216" i="11"/>
  <c r="T216" i="11"/>
  <c r="M216" i="11"/>
  <c r="N216" i="11"/>
  <c r="U216" i="11"/>
  <c r="R216" i="11"/>
  <c r="Q216" i="11"/>
  <c r="Q215" i="11"/>
  <c r="R215" i="11"/>
  <c r="Q214" i="11"/>
  <c r="R214" i="11"/>
  <c r="W213" i="11"/>
  <c r="Q213" i="11"/>
  <c r="R213" i="11"/>
  <c r="S212" i="11"/>
  <c r="T212" i="11"/>
  <c r="M212" i="11"/>
  <c r="N212" i="11"/>
  <c r="U212" i="11"/>
  <c r="R212" i="11"/>
  <c r="Q212" i="11"/>
  <c r="S211" i="11"/>
  <c r="T211" i="11"/>
  <c r="M211" i="11"/>
  <c r="N211" i="11"/>
  <c r="U211" i="11"/>
  <c r="R211" i="11"/>
  <c r="Q211" i="11"/>
  <c r="S210" i="11"/>
  <c r="T210" i="11"/>
  <c r="M210" i="11"/>
  <c r="N210" i="11"/>
  <c r="U210" i="11"/>
  <c r="R210" i="11"/>
  <c r="Q210" i="11"/>
  <c r="Q209" i="11"/>
  <c r="R209" i="11"/>
  <c r="Q208" i="11"/>
  <c r="R208" i="11"/>
  <c r="W207" i="11"/>
  <c r="Q207" i="11"/>
  <c r="R207" i="11"/>
  <c r="S206" i="11"/>
  <c r="T206" i="11"/>
  <c r="M206" i="11"/>
  <c r="N206" i="11"/>
  <c r="U206" i="11"/>
  <c r="R206" i="11"/>
  <c r="Q206" i="11"/>
  <c r="S205" i="11"/>
  <c r="T205" i="11"/>
  <c r="M205" i="11"/>
  <c r="N205" i="11"/>
  <c r="U205" i="11"/>
  <c r="R205" i="11"/>
  <c r="Q205" i="11"/>
  <c r="S204" i="11"/>
  <c r="T204" i="11"/>
  <c r="M204" i="11"/>
  <c r="N204" i="11"/>
  <c r="U204" i="11"/>
  <c r="R204" i="11"/>
  <c r="Q204" i="11"/>
  <c r="Q203" i="11"/>
  <c r="R203" i="11"/>
  <c r="Q202" i="11"/>
  <c r="R202" i="11"/>
  <c r="W201" i="11"/>
  <c r="Q201" i="11"/>
  <c r="R201" i="11"/>
  <c r="Q200" i="11"/>
  <c r="R200" i="11"/>
  <c r="Q199" i="11"/>
  <c r="R199" i="11"/>
  <c r="Q198" i="11"/>
  <c r="R198" i="11"/>
  <c r="Q197" i="11"/>
  <c r="R197" i="11"/>
  <c r="Q196" i="11"/>
  <c r="R196" i="11"/>
  <c r="W195" i="11"/>
  <c r="Q195" i="11"/>
  <c r="R195" i="11"/>
  <c r="Q194" i="11"/>
  <c r="R194" i="11"/>
  <c r="Q193" i="11"/>
  <c r="R193" i="11"/>
  <c r="Q192" i="11"/>
  <c r="R192" i="11"/>
  <c r="Q191" i="11"/>
  <c r="R191" i="11"/>
  <c r="Q190" i="11"/>
  <c r="R190" i="11"/>
  <c r="W189" i="11"/>
  <c r="Q189" i="11"/>
  <c r="R189" i="11"/>
  <c r="Q188" i="11"/>
  <c r="R188" i="11"/>
  <c r="Q187" i="11"/>
  <c r="R187" i="11"/>
  <c r="Q186" i="11"/>
  <c r="R186" i="11"/>
  <c r="Q185" i="11"/>
  <c r="R185" i="11"/>
  <c r="Q184" i="11"/>
  <c r="R184" i="11"/>
  <c r="W183" i="11"/>
  <c r="Q183" i="11"/>
  <c r="R183" i="11"/>
  <c r="Q182" i="11"/>
  <c r="R182" i="11"/>
  <c r="Q181" i="11"/>
  <c r="R181" i="11"/>
  <c r="Q180" i="11"/>
  <c r="R180" i="11"/>
  <c r="Q179" i="11"/>
  <c r="R179" i="11"/>
  <c r="Q178" i="11"/>
  <c r="R178" i="11"/>
  <c r="W177" i="11"/>
  <c r="Q177" i="11"/>
  <c r="R177" i="11"/>
  <c r="Q176" i="11"/>
  <c r="R176" i="11"/>
  <c r="Q175" i="11"/>
  <c r="R175" i="11"/>
  <c r="Q174" i="11"/>
  <c r="R174" i="11"/>
  <c r="R173" i="11"/>
  <c r="Q173" i="11"/>
  <c r="R172" i="11"/>
  <c r="Q172" i="11"/>
  <c r="W171" i="11"/>
  <c r="Q171" i="11"/>
  <c r="R171" i="11"/>
  <c r="S170" i="11"/>
  <c r="T170" i="11"/>
  <c r="M170" i="11"/>
  <c r="N170" i="11"/>
  <c r="U170" i="11"/>
  <c r="R170" i="11"/>
  <c r="Q170" i="11"/>
  <c r="S169" i="11"/>
  <c r="T169" i="11"/>
  <c r="M169" i="11"/>
  <c r="N169" i="11"/>
  <c r="U169" i="11"/>
  <c r="R169" i="11"/>
  <c r="Q169" i="11"/>
  <c r="S168" i="11"/>
  <c r="T168" i="11"/>
  <c r="M168" i="11"/>
  <c r="N168" i="11"/>
  <c r="U168" i="11"/>
  <c r="R168" i="11"/>
  <c r="Q168" i="11"/>
  <c r="Q167" i="11"/>
  <c r="R167" i="11"/>
  <c r="Q166" i="11"/>
  <c r="R166" i="11"/>
  <c r="W165" i="11"/>
  <c r="Q165" i="11"/>
  <c r="R165" i="11"/>
  <c r="S164" i="11"/>
  <c r="T164" i="11"/>
  <c r="M164" i="11"/>
  <c r="N164" i="11"/>
  <c r="U164" i="11"/>
  <c r="R164" i="11"/>
  <c r="Q164" i="11"/>
  <c r="S163" i="11"/>
  <c r="T163" i="11"/>
  <c r="M163" i="11"/>
  <c r="N163" i="11"/>
  <c r="U163" i="11"/>
  <c r="R163" i="11"/>
  <c r="Q163" i="11"/>
  <c r="S162" i="11"/>
  <c r="T162" i="11"/>
  <c r="M162" i="11"/>
  <c r="N162" i="11"/>
  <c r="U162" i="11"/>
  <c r="R162" i="11"/>
  <c r="Q162" i="11"/>
  <c r="Q161" i="11"/>
  <c r="R161" i="11"/>
  <c r="Q160" i="11"/>
  <c r="R160" i="11"/>
  <c r="W159" i="11"/>
  <c r="Q159" i="11"/>
  <c r="R159" i="11"/>
  <c r="S158" i="11"/>
  <c r="T158" i="11"/>
  <c r="M158" i="11"/>
  <c r="N158" i="11"/>
  <c r="U158" i="11"/>
  <c r="R158" i="11"/>
  <c r="Q158" i="11"/>
  <c r="S157" i="11"/>
  <c r="T157" i="11"/>
  <c r="M157" i="11"/>
  <c r="N157" i="11"/>
  <c r="U157" i="11"/>
  <c r="R157" i="11"/>
  <c r="Q157" i="11"/>
  <c r="S156" i="11"/>
  <c r="T156" i="11"/>
  <c r="M156" i="11"/>
  <c r="N156" i="11"/>
  <c r="U156" i="11"/>
  <c r="R156" i="11"/>
  <c r="Q156" i="11"/>
  <c r="Q155" i="11"/>
  <c r="R155" i="11"/>
  <c r="Q154" i="11"/>
  <c r="R154" i="11"/>
  <c r="W153" i="11"/>
  <c r="Q153" i="11"/>
  <c r="R153" i="11"/>
  <c r="S152" i="11"/>
  <c r="T152" i="11"/>
  <c r="M152" i="11"/>
  <c r="N152" i="11"/>
  <c r="U152" i="11"/>
  <c r="R152" i="11"/>
  <c r="Q152" i="11"/>
  <c r="S151" i="11"/>
  <c r="T151" i="11"/>
  <c r="M151" i="11"/>
  <c r="N151" i="11"/>
  <c r="U151" i="11"/>
  <c r="R151" i="11"/>
  <c r="Q151" i="11"/>
  <c r="S150" i="11"/>
  <c r="T150" i="11"/>
  <c r="M150" i="11"/>
  <c r="N150" i="11"/>
  <c r="U150" i="11"/>
  <c r="R150" i="11"/>
  <c r="Q150" i="11"/>
  <c r="S149" i="11"/>
  <c r="T149" i="11"/>
  <c r="M149" i="11"/>
  <c r="N149" i="11"/>
  <c r="U149" i="11"/>
  <c r="R149" i="11"/>
  <c r="Q149" i="11"/>
  <c r="Q148" i="11"/>
  <c r="R148" i="11"/>
  <c r="W147" i="11"/>
  <c r="Q147" i="11"/>
  <c r="R147" i="11"/>
  <c r="S146" i="11"/>
  <c r="T146" i="11"/>
  <c r="M146" i="11"/>
  <c r="N146" i="11"/>
  <c r="U146" i="11"/>
  <c r="R146" i="11"/>
  <c r="Q146" i="11"/>
  <c r="S145" i="11"/>
  <c r="T145" i="11"/>
  <c r="M145" i="11"/>
  <c r="N145" i="11"/>
  <c r="U145" i="11"/>
  <c r="R145" i="11"/>
  <c r="Q145" i="11"/>
  <c r="S144" i="11"/>
  <c r="T144" i="11"/>
  <c r="M144" i="11"/>
  <c r="N144" i="11"/>
  <c r="U144" i="11"/>
  <c r="R144" i="11"/>
  <c r="Q144" i="11"/>
  <c r="Q143" i="11"/>
  <c r="R143" i="11"/>
  <c r="Q142" i="11"/>
  <c r="R142" i="11"/>
  <c r="W141" i="11"/>
  <c r="Q141" i="11"/>
  <c r="R141" i="11"/>
  <c r="S140" i="11"/>
  <c r="T140" i="11"/>
  <c r="M140" i="11"/>
  <c r="N140" i="11"/>
  <c r="U140" i="11"/>
  <c r="R140" i="11"/>
  <c r="Q140" i="11"/>
  <c r="S139" i="11"/>
  <c r="T139" i="11"/>
  <c r="M139" i="11"/>
  <c r="N139" i="11"/>
  <c r="U139" i="11"/>
  <c r="R139" i="11"/>
  <c r="Q139" i="11"/>
  <c r="S138" i="11"/>
  <c r="T138" i="11"/>
  <c r="M138" i="11"/>
  <c r="N138" i="11"/>
  <c r="U138" i="11"/>
  <c r="R138" i="11"/>
  <c r="Q138" i="11"/>
  <c r="S137" i="11"/>
  <c r="T137" i="11"/>
  <c r="M137" i="11"/>
  <c r="N137" i="11"/>
  <c r="U137" i="11"/>
  <c r="Q137" i="11"/>
  <c r="R137" i="11"/>
  <c r="S136" i="11"/>
  <c r="T136" i="11"/>
  <c r="M136" i="11"/>
  <c r="N136" i="11"/>
  <c r="U136" i="11"/>
  <c r="Q136" i="11"/>
  <c r="R136" i="11"/>
  <c r="W135" i="11"/>
  <c r="Q135" i="11"/>
  <c r="R135" i="11"/>
  <c r="S134" i="11"/>
  <c r="T134" i="11"/>
  <c r="M134" i="11"/>
  <c r="N134" i="11"/>
  <c r="U134" i="11"/>
  <c r="R134" i="11"/>
  <c r="Q134" i="11"/>
  <c r="S133" i="11"/>
  <c r="T133" i="11"/>
  <c r="M133" i="11"/>
  <c r="N133" i="11"/>
  <c r="U133" i="11"/>
  <c r="R133" i="11"/>
  <c r="Q133" i="11"/>
  <c r="S132" i="11"/>
  <c r="T132" i="11"/>
  <c r="M132" i="11"/>
  <c r="N132" i="11"/>
  <c r="U132" i="11"/>
  <c r="R132" i="11"/>
  <c r="Q132" i="11"/>
  <c r="Q131" i="11"/>
  <c r="R131" i="11"/>
  <c r="Q130" i="11"/>
  <c r="R130" i="11"/>
  <c r="W129" i="11"/>
  <c r="Q129" i="11"/>
  <c r="R129" i="11"/>
  <c r="S128" i="11"/>
  <c r="T128" i="11"/>
  <c r="M128" i="11"/>
  <c r="N128" i="11"/>
  <c r="U128" i="11"/>
  <c r="R128" i="11"/>
  <c r="Q128" i="11"/>
  <c r="S127" i="11"/>
  <c r="T127" i="11"/>
  <c r="M127" i="11"/>
  <c r="N127" i="11"/>
  <c r="U127" i="11"/>
  <c r="R127" i="11"/>
  <c r="Q127" i="11"/>
  <c r="S126" i="11"/>
  <c r="T126" i="11"/>
  <c r="M126" i="11"/>
  <c r="N126" i="11"/>
  <c r="U126" i="11"/>
  <c r="R126" i="11"/>
  <c r="Q126" i="11"/>
  <c r="Q125" i="11"/>
  <c r="R125" i="11"/>
  <c r="Q124" i="11"/>
  <c r="R124" i="11"/>
  <c r="W123" i="11"/>
  <c r="Q123" i="11"/>
  <c r="R123" i="11"/>
  <c r="S122" i="11"/>
  <c r="T122" i="11"/>
  <c r="M122" i="11"/>
  <c r="N122" i="11"/>
  <c r="U122" i="11"/>
  <c r="R122" i="11"/>
  <c r="Q122" i="11"/>
  <c r="S121" i="11"/>
  <c r="T121" i="11"/>
  <c r="M121" i="11"/>
  <c r="N121" i="11"/>
  <c r="U121" i="11"/>
  <c r="R121" i="11"/>
  <c r="Q121" i="11"/>
  <c r="S120" i="11"/>
  <c r="T120" i="11"/>
  <c r="M120" i="11"/>
  <c r="N120" i="11"/>
  <c r="U120" i="11"/>
  <c r="R120" i="11"/>
  <c r="Q120" i="11"/>
  <c r="Q119" i="11"/>
  <c r="R119" i="11"/>
  <c r="Q118" i="11"/>
  <c r="R118" i="11"/>
  <c r="W117" i="11"/>
  <c r="Q117" i="11"/>
  <c r="R117" i="11"/>
  <c r="S116" i="11"/>
  <c r="T116" i="11"/>
  <c r="M116" i="11"/>
  <c r="N116" i="11"/>
  <c r="U116" i="11"/>
  <c r="R116" i="11"/>
  <c r="Q116" i="11"/>
  <c r="S115" i="11"/>
  <c r="T115" i="11"/>
  <c r="M115" i="11"/>
  <c r="N115" i="11"/>
  <c r="U115" i="11"/>
  <c r="R115" i="11"/>
  <c r="Q115" i="11"/>
  <c r="S114" i="11"/>
  <c r="T114" i="11"/>
  <c r="M114" i="11"/>
  <c r="N114" i="11"/>
  <c r="U114" i="11"/>
  <c r="R114" i="11"/>
  <c r="Q114" i="11"/>
  <c r="Q113" i="11"/>
  <c r="R113" i="11"/>
  <c r="Q112" i="11"/>
  <c r="R112" i="11"/>
  <c r="W111" i="11"/>
  <c r="Q111" i="11"/>
  <c r="R111" i="11"/>
  <c r="S110" i="11"/>
  <c r="T110" i="11"/>
  <c r="M110" i="11"/>
  <c r="N110" i="11"/>
  <c r="U110" i="11"/>
  <c r="R110" i="11"/>
  <c r="Q110" i="11"/>
  <c r="S109" i="11"/>
  <c r="T109" i="11"/>
  <c r="M109" i="11"/>
  <c r="N109" i="11"/>
  <c r="U109" i="11"/>
  <c r="R109" i="11"/>
  <c r="Q109" i="11"/>
  <c r="S108" i="11"/>
  <c r="T108" i="11"/>
  <c r="M108" i="11"/>
  <c r="N108" i="11"/>
  <c r="U108" i="11"/>
  <c r="R108" i="11"/>
  <c r="Q108" i="11"/>
  <c r="Q107" i="11"/>
  <c r="R107" i="11"/>
  <c r="Q106" i="11"/>
  <c r="R106" i="11"/>
  <c r="W105" i="11"/>
  <c r="Q105" i="11"/>
  <c r="R105" i="11"/>
  <c r="S104" i="11"/>
  <c r="T104" i="11"/>
  <c r="M104" i="11"/>
  <c r="N104" i="11"/>
  <c r="U104" i="11"/>
  <c r="R104" i="11"/>
  <c r="Q104" i="11"/>
  <c r="S103" i="11"/>
  <c r="T103" i="11"/>
  <c r="M103" i="11"/>
  <c r="N103" i="11"/>
  <c r="U103" i="11"/>
  <c r="R103" i="11"/>
  <c r="Q103" i="11"/>
  <c r="S102" i="11"/>
  <c r="T102" i="11"/>
  <c r="M102" i="11"/>
  <c r="N102" i="11"/>
  <c r="U102" i="11"/>
  <c r="R102" i="11"/>
  <c r="Q102" i="11"/>
  <c r="S101" i="11"/>
  <c r="T101" i="11"/>
  <c r="M101" i="11"/>
  <c r="N101" i="11"/>
  <c r="U101" i="11"/>
  <c r="Q101" i="11"/>
  <c r="R101" i="11"/>
  <c r="Q100" i="11"/>
  <c r="R100" i="11"/>
  <c r="W99" i="11"/>
  <c r="Q99" i="11"/>
  <c r="R99" i="11"/>
  <c r="S98" i="11"/>
  <c r="T98" i="11"/>
  <c r="M98" i="11"/>
  <c r="N98" i="11"/>
  <c r="U98" i="11"/>
  <c r="R98" i="11"/>
  <c r="Q98" i="11"/>
  <c r="S97" i="11"/>
  <c r="T97" i="11"/>
  <c r="M97" i="11"/>
  <c r="N97" i="11"/>
  <c r="U97" i="11"/>
  <c r="R97" i="11"/>
  <c r="Q97" i="11"/>
  <c r="S96" i="11"/>
  <c r="T96" i="11"/>
  <c r="M96" i="11"/>
  <c r="N96" i="11"/>
  <c r="U96" i="11"/>
  <c r="R96" i="11"/>
  <c r="Q96" i="11"/>
  <c r="S95" i="11"/>
  <c r="T95" i="11"/>
  <c r="M95" i="11"/>
  <c r="N95" i="11"/>
  <c r="U95" i="11"/>
  <c r="R95" i="11"/>
  <c r="Q95" i="11"/>
  <c r="Q94" i="11"/>
  <c r="R94" i="11"/>
  <c r="W93" i="11"/>
  <c r="Q93" i="11"/>
  <c r="R93" i="11"/>
  <c r="S92" i="11"/>
  <c r="T92" i="11"/>
  <c r="M92" i="11"/>
  <c r="N92" i="11"/>
  <c r="U92" i="11"/>
  <c r="R92" i="11"/>
  <c r="Q92" i="11"/>
  <c r="S91" i="11"/>
  <c r="T91" i="11"/>
  <c r="M91" i="11"/>
  <c r="N91" i="11"/>
  <c r="U91" i="11"/>
  <c r="R91" i="11"/>
  <c r="Q91" i="11"/>
  <c r="S90" i="11"/>
  <c r="T90" i="11"/>
  <c r="M90" i="11"/>
  <c r="N90" i="11"/>
  <c r="U90" i="11"/>
  <c r="R90" i="11"/>
  <c r="Q90" i="11"/>
  <c r="Q89" i="11"/>
  <c r="R89" i="11"/>
  <c r="Q88" i="11"/>
  <c r="R88" i="11"/>
  <c r="W87" i="11"/>
  <c r="Q87" i="11"/>
  <c r="R87" i="11"/>
  <c r="S86" i="11"/>
  <c r="T86" i="11"/>
  <c r="M86" i="11"/>
  <c r="N86" i="11"/>
  <c r="U86" i="11"/>
  <c r="R86" i="11"/>
  <c r="Q86" i="11"/>
  <c r="S85" i="11"/>
  <c r="T85" i="11"/>
  <c r="M85" i="11"/>
  <c r="N85" i="11"/>
  <c r="U85" i="11"/>
  <c r="R85" i="11"/>
  <c r="Q85" i="11"/>
  <c r="S84" i="11"/>
  <c r="T84" i="11"/>
  <c r="M84" i="11"/>
  <c r="N84" i="11"/>
  <c r="U84" i="11"/>
  <c r="R84" i="11"/>
  <c r="Q84" i="11"/>
  <c r="Q83" i="11"/>
  <c r="R83" i="11"/>
  <c r="Q82" i="11"/>
  <c r="R82" i="11"/>
  <c r="W81" i="11"/>
  <c r="Q81" i="11"/>
  <c r="R81" i="11"/>
  <c r="S80" i="11"/>
  <c r="T80" i="11"/>
  <c r="M80" i="11"/>
  <c r="N80" i="11"/>
  <c r="U80" i="11"/>
  <c r="R80" i="11"/>
  <c r="Q80" i="11"/>
  <c r="S79" i="11"/>
  <c r="T79" i="11"/>
  <c r="M79" i="11"/>
  <c r="N79" i="11"/>
  <c r="U79" i="11"/>
  <c r="R79" i="11"/>
  <c r="Q79" i="11"/>
  <c r="S78" i="11"/>
  <c r="T78" i="11"/>
  <c r="M78" i="11"/>
  <c r="N78" i="11"/>
  <c r="U78" i="11"/>
  <c r="R78" i="11"/>
  <c r="Q78" i="11"/>
  <c r="Q77" i="11"/>
  <c r="R77" i="11"/>
  <c r="Q76" i="11"/>
  <c r="R76" i="11"/>
  <c r="W75" i="11"/>
  <c r="Q75" i="11"/>
  <c r="R75" i="11"/>
  <c r="S74" i="11"/>
  <c r="T74" i="11"/>
  <c r="M74" i="11"/>
  <c r="N74" i="11"/>
  <c r="U74" i="11"/>
  <c r="R74" i="11"/>
  <c r="Q74" i="11"/>
  <c r="S73" i="11"/>
  <c r="T73" i="11"/>
  <c r="M73" i="11"/>
  <c r="N73" i="11"/>
  <c r="U73" i="11"/>
  <c r="R73" i="11"/>
  <c r="Q73" i="11"/>
  <c r="S72" i="11"/>
  <c r="T72" i="11"/>
  <c r="M72" i="11"/>
  <c r="N72" i="11"/>
  <c r="U72" i="11"/>
  <c r="R72" i="11"/>
  <c r="Q72" i="11"/>
  <c r="S71" i="11"/>
  <c r="T71" i="11"/>
  <c r="M71" i="11"/>
  <c r="N71" i="11"/>
  <c r="U71" i="11"/>
  <c r="Q71" i="11"/>
  <c r="R71" i="11"/>
  <c r="Q70" i="11"/>
  <c r="R70" i="11"/>
  <c r="W69" i="11"/>
  <c r="Q69" i="11"/>
  <c r="R69" i="11"/>
  <c r="S68" i="11"/>
  <c r="T68" i="11"/>
  <c r="M68" i="11"/>
  <c r="N68" i="11"/>
  <c r="U68" i="11"/>
  <c r="R68" i="11"/>
  <c r="Q68" i="11"/>
  <c r="S67" i="11"/>
  <c r="T67" i="11"/>
  <c r="M67" i="11"/>
  <c r="N67" i="11"/>
  <c r="U67" i="11"/>
  <c r="R67" i="11"/>
  <c r="Q67" i="11"/>
  <c r="S66" i="11"/>
  <c r="T66" i="11"/>
  <c r="M66" i="11"/>
  <c r="N66" i="11"/>
  <c r="U66" i="11"/>
  <c r="R66" i="11"/>
  <c r="Q66" i="11"/>
  <c r="Q65" i="11"/>
  <c r="R65" i="11"/>
  <c r="Q64" i="11"/>
  <c r="R64" i="11"/>
  <c r="W63" i="11"/>
  <c r="Q63" i="11"/>
  <c r="R63" i="11"/>
  <c r="S62" i="11"/>
  <c r="T62" i="11"/>
  <c r="M62" i="11"/>
  <c r="N62" i="11"/>
  <c r="U62" i="11"/>
  <c r="R62" i="11"/>
  <c r="Q62" i="11"/>
  <c r="S61" i="11"/>
  <c r="T61" i="11"/>
  <c r="M61" i="11"/>
  <c r="N61" i="11"/>
  <c r="U61" i="11"/>
  <c r="R61" i="11"/>
  <c r="Q61" i="11"/>
  <c r="S60" i="11"/>
  <c r="T60" i="11"/>
  <c r="M60" i="11"/>
  <c r="N60" i="11"/>
  <c r="U60" i="11"/>
  <c r="R60" i="11"/>
  <c r="Q60" i="11"/>
  <c r="Q59" i="11"/>
  <c r="R59" i="11"/>
  <c r="Q58" i="11"/>
  <c r="R58" i="11"/>
  <c r="W57" i="11"/>
  <c r="Q57" i="11"/>
  <c r="R57" i="11"/>
  <c r="S56" i="11"/>
  <c r="T56" i="11"/>
  <c r="M56" i="11"/>
  <c r="N56" i="11"/>
  <c r="U56" i="11"/>
  <c r="R56" i="11"/>
  <c r="Q56" i="11"/>
  <c r="S55" i="11"/>
  <c r="T55" i="11"/>
  <c r="M55" i="11"/>
  <c r="N55" i="11"/>
  <c r="U55" i="11"/>
  <c r="R55" i="11"/>
  <c r="Q55" i="11"/>
  <c r="S54" i="11"/>
  <c r="T54" i="11"/>
  <c r="M54" i="11"/>
  <c r="N54" i="11"/>
  <c r="U54" i="11"/>
  <c r="R54" i="11"/>
  <c r="Q54" i="11"/>
  <c r="Q53" i="11"/>
  <c r="R53" i="11"/>
  <c r="Q52" i="11"/>
  <c r="R52" i="11"/>
  <c r="W51" i="11"/>
  <c r="Q51" i="11"/>
  <c r="R51" i="11"/>
  <c r="S50" i="11"/>
  <c r="T50" i="11"/>
  <c r="M50" i="11"/>
  <c r="N50" i="11"/>
  <c r="U50" i="11"/>
  <c r="R50" i="11"/>
  <c r="Q50" i="11"/>
  <c r="S49" i="11"/>
  <c r="T49" i="11"/>
  <c r="M49" i="11"/>
  <c r="N49" i="11"/>
  <c r="U49" i="11"/>
  <c r="R49" i="11"/>
  <c r="Q49" i="11"/>
  <c r="S48" i="11"/>
  <c r="T48" i="11"/>
  <c r="M48" i="11"/>
  <c r="N48" i="11"/>
  <c r="U48" i="11"/>
  <c r="R48" i="11"/>
  <c r="Q48" i="11"/>
  <c r="Q47" i="11"/>
  <c r="R47" i="11"/>
  <c r="Q46" i="11"/>
  <c r="R46" i="11"/>
  <c r="W45" i="11"/>
  <c r="Q45" i="11"/>
  <c r="R45" i="11"/>
  <c r="AE44" i="11"/>
  <c r="S44" i="11"/>
  <c r="T44" i="11"/>
  <c r="M44" i="11"/>
  <c r="N44" i="11"/>
  <c r="U44" i="11"/>
  <c r="R44" i="11"/>
  <c r="Q44" i="11"/>
  <c r="AE43" i="11"/>
  <c r="S43" i="11"/>
  <c r="T43" i="11"/>
  <c r="M43" i="11"/>
  <c r="N43" i="11"/>
  <c r="U43" i="11"/>
  <c r="R43" i="11"/>
  <c r="Q43" i="11"/>
  <c r="AE42" i="11"/>
  <c r="S42" i="11"/>
  <c r="T42" i="11"/>
  <c r="M42" i="11"/>
  <c r="N42" i="11"/>
  <c r="U42" i="11"/>
  <c r="R42" i="11"/>
  <c r="Q42" i="11"/>
  <c r="AE41" i="11"/>
  <c r="Q41" i="11"/>
  <c r="R41" i="11"/>
  <c r="AE40" i="11"/>
  <c r="Q40" i="11"/>
  <c r="R40" i="11"/>
  <c r="AE39" i="11"/>
  <c r="W39" i="11"/>
  <c r="Q39" i="11"/>
  <c r="R39" i="11"/>
  <c r="AE38" i="11"/>
  <c r="S38" i="11"/>
  <c r="T38" i="11"/>
  <c r="M38" i="11"/>
  <c r="N38" i="11"/>
  <c r="U38" i="11"/>
  <c r="R38" i="11"/>
  <c r="Q38" i="11"/>
  <c r="AE37" i="11"/>
  <c r="S37" i="11"/>
  <c r="T37" i="11"/>
  <c r="M37" i="11"/>
  <c r="N37" i="11"/>
  <c r="U37" i="11"/>
  <c r="R37" i="11"/>
  <c r="Q37" i="11"/>
  <c r="AE36" i="11"/>
  <c r="S36" i="11"/>
  <c r="T36" i="11"/>
  <c r="M36" i="11"/>
  <c r="N36" i="11"/>
  <c r="U36" i="11"/>
  <c r="R36" i="11"/>
  <c r="Q36" i="11"/>
  <c r="AE35" i="11"/>
  <c r="S35" i="11"/>
  <c r="T35" i="11"/>
  <c r="M35" i="11"/>
  <c r="N35" i="11"/>
  <c r="U35" i="11"/>
  <c r="R35" i="11"/>
  <c r="Q35" i="11"/>
  <c r="AE34" i="11"/>
  <c r="S34" i="11"/>
  <c r="T34" i="11"/>
  <c r="M34" i="11"/>
  <c r="N34" i="11"/>
  <c r="U34" i="11"/>
  <c r="R34" i="11"/>
  <c r="Q34" i="11"/>
  <c r="AE33" i="11"/>
  <c r="W33" i="11"/>
  <c r="Q33" i="11"/>
  <c r="R33" i="11"/>
  <c r="AE32" i="11"/>
  <c r="S32" i="11"/>
  <c r="T32" i="11"/>
  <c r="M32" i="11"/>
  <c r="N32" i="11"/>
  <c r="U32" i="11"/>
  <c r="R32" i="11"/>
  <c r="Q32" i="11"/>
  <c r="AE31" i="11"/>
  <c r="S31" i="11"/>
  <c r="T31" i="11"/>
  <c r="M31" i="11"/>
  <c r="N31" i="11"/>
  <c r="U31" i="11"/>
  <c r="R31" i="11"/>
  <c r="Q31" i="11"/>
  <c r="AE30" i="11"/>
  <c r="S30" i="11"/>
  <c r="T30" i="11"/>
  <c r="M30" i="11"/>
  <c r="N30" i="11"/>
  <c r="U30" i="11"/>
  <c r="R30" i="11"/>
  <c r="Q30" i="11"/>
  <c r="AE29" i="11"/>
  <c r="Q29" i="11"/>
  <c r="R29" i="11"/>
  <c r="AE28" i="11"/>
  <c r="Q28" i="11"/>
  <c r="R28" i="11"/>
  <c r="AE27" i="11"/>
  <c r="W27" i="11"/>
  <c r="Q27" i="11"/>
  <c r="R27" i="11"/>
  <c r="AE26" i="11"/>
  <c r="S26" i="11"/>
  <c r="T26" i="11"/>
  <c r="M26" i="11"/>
  <c r="N26" i="11"/>
  <c r="U26" i="11"/>
  <c r="R26" i="11"/>
  <c r="Q26" i="11"/>
  <c r="AE25" i="11"/>
  <c r="S25" i="11"/>
  <c r="T25" i="11"/>
  <c r="M25" i="11"/>
  <c r="N25" i="11"/>
  <c r="U25" i="11"/>
  <c r="R25" i="11"/>
  <c r="Q25" i="11"/>
  <c r="AE24" i="11"/>
  <c r="S24" i="11"/>
  <c r="T24" i="11"/>
  <c r="M24" i="11"/>
  <c r="N24" i="11"/>
  <c r="U24" i="11"/>
  <c r="R24" i="11"/>
  <c r="Q24" i="11"/>
  <c r="AE23" i="11"/>
  <c r="Q23" i="11"/>
  <c r="R23" i="11"/>
  <c r="AE22" i="11"/>
  <c r="Q22" i="11"/>
  <c r="R22" i="11"/>
  <c r="AE21" i="11"/>
  <c r="W21" i="11"/>
  <c r="Q21" i="11"/>
  <c r="R21" i="11"/>
  <c r="AE20" i="11"/>
  <c r="S20" i="11"/>
  <c r="T20" i="11"/>
  <c r="M20" i="11"/>
  <c r="N20" i="11"/>
  <c r="U20" i="11"/>
  <c r="R20" i="11"/>
  <c r="Q20" i="11"/>
  <c r="AE19" i="11"/>
  <c r="S19" i="11"/>
  <c r="T19" i="11"/>
  <c r="M19" i="11"/>
  <c r="N19" i="11"/>
  <c r="U19" i="11"/>
  <c r="R19" i="11"/>
  <c r="Q19" i="11"/>
  <c r="AE18" i="11"/>
  <c r="S18" i="11"/>
  <c r="T18" i="11"/>
  <c r="M18" i="11"/>
  <c r="N18" i="11"/>
  <c r="U18" i="11"/>
  <c r="R18" i="11"/>
  <c r="Q18" i="11"/>
  <c r="AE17" i="11"/>
  <c r="Q17" i="11"/>
  <c r="R17" i="11"/>
  <c r="AE16" i="11"/>
  <c r="Q16" i="11"/>
  <c r="R16" i="11"/>
  <c r="AE15" i="11"/>
  <c r="W15" i="11"/>
  <c r="Q15" i="11"/>
  <c r="R15" i="11"/>
  <c r="AE14" i="11"/>
  <c r="S14" i="11"/>
  <c r="T14" i="11"/>
  <c r="M14" i="11"/>
  <c r="N14" i="11"/>
  <c r="U14" i="11"/>
  <c r="R14" i="11"/>
  <c r="Q14" i="11"/>
  <c r="AE13" i="11"/>
  <c r="S13" i="11"/>
  <c r="T13" i="11"/>
  <c r="M13" i="11"/>
  <c r="N13" i="11"/>
  <c r="U13" i="11"/>
  <c r="R13" i="11"/>
  <c r="Q13" i="11"/>
  <c r="AE12" i="11"/>
  <c r="S12" i="11"/>
  <c r="T12" i="11"/>
  <c r="M12" i="11"/>
  <c r="N12" i="11"/>
  <c r="U12" i="11"/>
  <c r="R12" i="11"/>
  <c r="Q12" i="11"/>
  <c r="AE11" i="11"/>
  <c r="S11" i="11"/>
  <c r="T11" i="11"/>
  <c r="M11" i="11"/>
  <c r="N11" i="11"/>
  <c r="U11" i="11"/>
  <c r="R11" i="11"/>
  <c r="Q11" i="11"/>
  <c r="AE10" i="11"/>
  <c r="S10" i="11"/>
  <c r="T10" i="11"/>
  <c r="M10" i="11"/>
  <c r="N10" i="11"/>
  <c r="U10" i="11"/>
  <c r="R10" i="11"/>
  <c r="Q10" i="11"/>
  <c r="AE9" i="11"/>
  <c r="W9" i="11"/>
  <c r="Q9" i="11"/>
  <c r="R9" i="11"/>
  <c r="S6" i="11"/>
  <c r="T6" i="11"/>
  <c r="M6" i="11"/>
  <c r="N6" i="11"/>
  <c r="U6" i="11"/>
  <c r="W3" i="11"/>
  <c r="K22" i="30"/>
  <c r="L22" i="30"/>
  <c r="L53" i="30"/>
  <c r="L52" i="30"/>
  <c r="L51" i="30"/>
  <c r="L50" i="30"/>
  <c r="L49" i="30"/>
  <c r="L48" i="30"/>
  <c r="L47" i="30"/>
  <c r="L46" i="30"/>
  <c r="L45" i="30"/>
  <c r="L44" i="30"/>
  <c r="L43" i="30"/>
  <c r="L42" i="30"/>
  <c r="L40" i="30"/>
  <c r="L39" i="30"/>
  <c r="L38" i="30"/>
  <c r="L37" i="30"/>
  <c r="L36" i="30"/>
  <c r="L35" i="30"/>
  <c r="L34" i="30"/>
  <c r="L33" i="30"/>
  <c r="L32" i="30"/>
  <c r="L31" i="30"/>
  <c r="L30" i="30"/>
  <c r="L29" i="30"/>
  <c r="L28" i="30"/>
  <c r="L27" i="30"/>
  <c r="L26" i="30"/>
  <c r="L25" i="30"/>
  <c r="L24" i="30"/>
  <c r="L23" i="30"/>
  <c r="L21" i="30"/>
  <c r="L20" i="30"/>
  <c r="L18" i="30"/>
  <c r="L17" i="30"/>
  <c r="L16" i="30"/>
  <c r="L15" i="30"/>
  <c r="L14" i="30"/>
  <c r="L13" i="30"/>
  <c r="L12" i="30"/>
  <c r="L10" i="30"/>
  <c r="L9" i="30"/>
  <c r="L8" i="30"/>
  <c r="L6" i="30"/>
  <c r="L5" i="30"/>
  <c r="L4" i="30"/>
  <c r="K53" i="30"/>
  <c r="K52" i="30"/>
  <c r="K51" i="30"/>
  <c r="K50" i="30"/>
  <c r="K49" i="30"/>
  <c r="K48" i="30"/>
  <c r="K47" i="30"/>
  <c r="K46" i="30"/>
  <c r="K45" i="30"/>
  <c r="K44" i="30"/>
  <c r="K43" i="30"/>
  <c r="K42" i="30"/>
  <c r="K40" i="30"/>
  <c r="K39" i="30"/>
  <c r="K38" i="30"/>
  <c r="K37" i="30"/>
  <c r="K36" i="30"/>
  <c r="K35" i="30"/>
  <c r="K34" i="30"/>
  <c r="K33" i="30"/>
  <c r="K32" i="30"/>
  <c r="K31" i="30"/>
  <c r="K30" i="30"/>
  <c r="K29" i="30"/>
  <c r="K28" i="30"/>
  <c r="K27" i="30"/>
  <c r="K26" i="30"/>
  <c r="K25" i="30"/>
  <c r="K24" i="30"/>
  <c r="K23" i="30"/>
  <c r="K21" i="30"/>
  <c r="K20" i="30"/>
  <c r="K18" i="30"/>
  <c r="K17" i="30"/>
  <c r="K16" i="30"/>
  <c r="K15" i="30"/>
  <c r="K14" i="30"/>
  <c r="K13" i="30"/>
  <c r="K12" i="30"/>
  <c r="K10" i="30"/>
  <c r="K9" i="30"/>
  <c r="K8" i="30"/>
  <c r="K6" i="30"/>
  <c r="K5" i="30"/>
  <c r="K4" i="30"/>
  <c r="I54" i="30"/>
  <c r="J54" i="30"/>
  <c r="K54" i="30"/>
  <c r="L54" i="30"/>
  <c r="I55" i="30"/>
  <c r="J55" i="30"/>
  <c r="K55" i="30"/>
  <c r="L55" i="30"/>
  <c r="I56" i="30"/>
  <c r="J56" i="30"/>
  <c r="K56" i="30"/>
  <c r="L56" i="30"/>
  <c r="I57" i="30"/>
  <c r="J57" i="30"/>
  <c r="K57" i="30"/>
  <c r="L57" i="30"/>
  <c r="I58" i="30"/>
  <c r="J58" i="30"/>
  <c r="K58" i="30"/>
  <c r="L58" i="30"/>
  <c r="I59" i="30"/>
  <c r="J59" i="30"/>
  <c r="K59" i="30"/>
  <c r="L59" i="30"/>
  <c r="I60" i="30"/>
  <c r="J60" i="30"/>
  <c r="K60" i="30"/>
  <c r="L60" i="30"/>
  <c r="I61" i="30"/>
  <c r="J61" i="30"/>
  <c r="K61" i="30"/>
  <c r="L61" i="30"/>
  <c r="I62" i="30"/>
  <c r="J62" i="30"/>
  <c r="K62" i="30"/>
  <c r="L62" i="30"/>
  <c r="I63" i="30"/>
  <c r="J63" i="30"/>
  <c r="K63" i="30"/>
  <c r="L63" i="30"/>
  <c r="I64" i="30"/>
  <c r="J64" i="30"/>
  <c r="K64" i="30"/>
  <c r="L64" i="30"/>
  <c r="I65" i="30"/>
  <c r="J65" i="30"/>
  <c r="K65" i="30"/>
  <c r="L65" i="30"/>
  <c r="I66" i="30"/>
  <c r="J66" i="30"/>
  <c r="K66" i="30"/>
  <c r="L66" i="30"/>
  <c r="I67" i="30"/>
  <c r="J67" i="30"/>
  <c r="K67" i="30"/>
  <c r="L67" i="30"/>
  <c r="I68" i="30"/>
  <c r="J68" i="30"/>
  <c r="K68" i="30"/>
  <c r="L68" i="30"/>
  <c r="I69" i="30"/>
  <c r="J69" i="30"/>
  <c r="K69" i="30"/>
  <c r="L69" i="30"/>
  <c r="I70" i="30"/>
  <c r="J70" i="30"/>
  <c r="K70" i="30"/>
  <c r="L70" i="30"/>
  <c r="I71" i="30"/>
  <c r="J71" i="30"/>
  <c r="K71" i="30"/>
  <c r="L71" i="30"/>
  <c r="I72" i="30"/>
  <c r="J72" i="30"/>
  <c r="K72" i="30"/>
  <c r="L72" i="30"/>
  <c r="I73" i="30"/>
  <c r="J73" i="30"/>
  <c r="K73" i="30"/>
  <c r="L73" i="30"/>
  <c r="I74" i="30"/>
  <c r="J74" i="30"/>
  <c r="K74" i="30"/>
  <c r="L74" i="30"/>
  <c r="I75" i="30"/>
  <c r="J75" i="30"/>
  <c r="K75" i="30"/>
  <c r="L75" i="30"/>
  <c r="I76" i="30"/>
  <c r="J76" i="30"/>
  <c r="K76" i="30"/>
  <c r="L76" i="30"/>
  <c r="I77" i="30"/>
  <c r="J77" i="30"/>
  <c r="K77" i="30"/>
  <c r="L77" i="30"/>
  <c r="I78" i="30"/>
  <c r="J78" i="30"/>
  <c r="K78" i="30"/>
  <c r="L78" i="30"/>
  <c r="I79" i="30"/>
  <c r="J79" i="30"/>
  <c r="K79" i="30"/>
  <c r="L79" i="30"/>
  <c r="I80" i="30"/>
  <c r="J80" i="30"/>
  <c r="K80" i="30"/>
  <c r="L80" i="30"/>
  <c r="I81" i="30"/>
  <c r="J81" i="30"/>
  <c r="K81" i="30"/>
  <c r="L81" i="30"/>
  <c r="I82" i="30"/>
  <c r="J82" i="30"/>
  <c r="K82" i="30"/>
  <c r="L82" i="30"/>
  <c r="I83" i="30"/>
  <c r="J83" i="30"/>
  <c r="K83" i="30"/>
  <c r="L83" i="30"/>
  <c r="I84" i="30"/>
  <c r="J84" i="30"/>
  <c r="K84" i="30"/>
  <c r="L84" i="30"/>
  <c r="Q3" i="11"/>
  <c r="R3" i="11"/>
  <c r="AE8" i="11"/>
  <c r="AE7" i="11"/>
  <c r="AE6" i="11"/>
  <c r="AE5" i="11"/>
  <c r="AE4" i="11"/>
  <c r="M8" i="11"/>
  <c r="N8" i="11"/>
  <c r="M7" i="11"/>
  <c r="N7" i="11"/>
  <c r="S8" i="11"/>
  <c r="T8" i="11"/>
  <c r="U8" i="11"/>
  <c r="S7" i="11"/>
  <c r="T7" i="11"/>
  <c r="U7" i="11"/>
  <c r="Q8" i="11"/>
  <c r="Q7" i="11"/>
  <c r="Q6" i="11"/>
  <c r="Q5" i="11"/>
  <c r="Q4" i="11"/>
  <c r="R8" i="11"/>
  <c r="R7" i="11"/>
  <c r="R6" i="11"/>
  <c r="R5" i="11"/>
  <c r="R4" i="11"/>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4" i="6"/>
  <c r="B56" i="6"/>
  <c r="B57" i="6"/>
  <c r="B58" i="6"/>
  <c r="B59" i="6"/>
  <c r="B60" i="6"/>
  <c r="B61" i="6"/>
  <c r="B62" i="6"/>
  <c r="B63" i="6"/>
  <c r="B64" i="6"/>
  <c r="B65" i="6"/>
  <c r="B66" i="6"/>
  <c r="B67" i="6"/>
  <c r="B68" i="6"/>
  <c r="B69" i="6"/>
  <c r="B70" i="6"/>
  <c r="B71" i="6"/>
  <c r="B72" i="6"/>
  <c r="B73" i="6"/>
  <c r="L108" i="30"/>
  <c r="J108" i="30"/>
  <c r="K108" i="30"/>
  <c r="L107" i="30"/>
  <c r="J107" i="30"/>
  <c r="K107" i="30"/>
  <c r="L106" i="30"/>
  <c r="J106" i="30"/>
  <c r="K106" i="30"/>
  <c r="L105" i="30"/>
  <c r="J105" i="30"/>
  <c r="K105" i="30"/>
  <c r="L104" i="30"/>
  <c r="J104" i="30"/>
  <c r="K104" i="30"/>
  <c r="L103" i="30"/>
  <c r="J103" i="30"/>
  <c r="K103" i="30"/>
  <c r="L102" i="30"/>
  <c r="J102" i="30"/>
  <c r="K102" i="30"/>
  <c r="L101" i="30"/>
  <c r="J101" i="30"/>
  <c r="K101" i="30"/>
  <c r="L100" i="30"/>
  <c r="J100" i="30"/>
  <c r="K100" i="30"/>
  <c r="L99" i="30"/>
  <c r="J99" i="30"/>
  <c r="K99" i="30"/>
  <c r="L98" i="30"/>
  <c r="J98" i="30"/>
  <c r="K98" i="30"/>
  <c r="L97" i="30"/>
  <c r="J97" i="30"/>
  <c r="K97" i="30"/>
  <c r="L96" i="30"/>
  <c r="J96" i="30"/>
  <c r="K96" i="30"/>
  <c r="L95" i="30"/>
  <c r="J95" i="30"/>
  <c r="K95" i="30"/>
  <c r="L94" i="30"/>
  <c r="J94" i="30"/>
  <c r="K94" i="30"/>
  <c r="L93" i="30"/>
  <c r="J93" i="30"/>
  <c r="K93" i="30"/>
  <c r="L92" i="30"/>
  <c r="J92" i="30"/>
  <c r="K92" i="30"/>
  <c r="L91" i="30"/>
  <c r="J91" i="30"/>
  <c r="K91" i="30"/>
  <c r="L90" i="30"/>
  <c r="J90" i="30"/>
  <c r="K90" i="30"/>
  <c r="L89" i="30"/>
  <c r="J89" i="30"/>
  <c r="K89" i="30"/>
  <c r="L88" i="30"/>
  <c r="J88" i="30"/>
  <c r="K88" i="30"/>
  <c r="L87" i="30"/>
  <c r="J87" i="30"/>
  <c r="K87" i="30"/>
  <c r="L86" i="30"/>
  <c r="J86" i="30"/>
  <c r="K86" i="30"/>
  <c r="L85" i="30"/>
  <c r="J85" i="30"/>
  <c r="K85" i="30"/>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<sst xmlns="http://schemas.openxmlformats.org/spreadsheetml/2006/main" count="2327" uniqueCount="652">
  <si>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</si>
  <si>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</si>
  <si>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</si>
  <si>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</si>
  <si>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</si>
  <si>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</si>
  <si>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</si>
  <si>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</si>
  <si>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</si>
  <si>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</si>
  <si>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</si>
  <si>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</si>
  <si>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</si>
  <si>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</si>
  <si>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</si>
  <si>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</si>
  <si>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</si>
  <si>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</si>
  <si>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</si>
  <si>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</si>
  <si>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</si>
  <si>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</si>
  <si>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</si>
  <si>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</si>
  <si>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</si>
  <si>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</si>
  <si>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</si>
  <si>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</si>
  <si>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</si>
  <si>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</si>
  <si>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</si>
  <si>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</si>
  <si>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</si>
  <si>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</si>
  <si>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</si>
  <si>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</si>
  <si>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</si>
  <si>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</si>
  <si>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</si>
  <si>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</si>
  <si>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</si>
  <si>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</si>
  <si>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</si>
  <si>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</si>
  <si>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</si>
  <si>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</si>
  <si>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</si>
  <si>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</si>
  <si>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</si>
  <si>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</si>
  <si>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</si>
  <si>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</si>
  <si>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</si>
  <si>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</si>
  <si>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</si>
  <si>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</si>
  <si>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</si>
  <si>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</si>
  <si>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</si>
  <si>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</si>
  <si>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</si>
  <si>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</si>
  <si>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</si>
  <si>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</si>
  <si>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</si>
  <si>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</si>
  <si>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</si>
  <si>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</si>
  <si>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</si>
  <si>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</si>
  <si>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</si>
  <si>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</si>
  <si>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</si>
  <si>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</si>
  <si>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</si>
  <si>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</si>
  <si>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</si>
  <si>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</si>
  <si>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</si>
  <si>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</si>
  <si>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</si>
  <si>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</si>
  <si>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</si>
  <si>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</si>
  <si>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</si>
  <si>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</si>
  <si>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</si>
  <si>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</si>
  <si>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</si>
  <si>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</si>
  <si>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</si>
  <si>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</si>
  <si>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</si>
  <si>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</si>
  <si>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</si>
  <si>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</si>
  <si>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</si>
  <si>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</si>
  <si>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</si>
  <si>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</si>
  <si>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</si>
  <si>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</si>
  <si>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</si>
  <si>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</si>
  <si>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</si>
  <si>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</si>
  <si>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</si>
  <si>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</si>
  <si>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</si>
  <si>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</si>
  <si>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</si>
  <si>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</si>
  <si>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</si>
  <si>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</si>
  <si>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</si>
  <si>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</si>
  <si>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</si>
  <si>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</si>
  <si>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</si>
  <si>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</si>
  <si>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</si>
  <si>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</si>
  <si>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</si>
  <si>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</si>
  <si>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</si>
  <si>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</si>
  <si>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</si>
  <si>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</si>
  <si>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</si>
  <si>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</si>
  <si>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</si>
  <si>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</si>
  <si>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</si>
  <si>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</si>
  <si>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</si>
  <si>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</si>
  <si>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</si>
  <si>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</si>
  <si>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</si>
  <si>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</si>
  <si>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</si>
  <si>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</si>
  <si>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</si>
  <si>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</si>
  <si>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</si>
  <si>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</si>
  <si>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</si>
  <si>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</si>
  <si>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</si>
  <si>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</si>
  <si>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</si>
  <si>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</si>
  <si>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</si>
  <si>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</si>
  <si>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</si>
  <si>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</si>
  <si>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</si>
  <si>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</si>
  <si>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</si>
  <si>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</si>
  <si>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</si>
  <si>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</si>
  <si>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</si>
  <si>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</si>
  <si>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</si>
  <si>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</si>
  <si>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</si>
  <si>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</si>
  <si>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</si>
  <si>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</si>
  <si>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</si>
  <si>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</si>
  <si>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</si>
  <si>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</si>
  <si>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</si>
  <si>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</si>
  <si>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CONTRATO VÁLIDO PARA ACREDITAR EXPERIENCIA (SI/NO)</t>
  </si>
  <si>
    <t>Daily BID rates @ +/- 0%</t>
  </si>
  <si>
    <t>www.oanda.com/currency/historical-rates/</t>
  </si>
  <si>
    <t>End Date</t>
  </si>
  <si>
    <t>EUR/USD</t>
  </si>
  <si>
    <t>Period Average</t>
  </si>
  <si>
    <t>Period Low</t>
  </si>
  <si>
    <t>Period High</t>
  </si>
  <si>
    <t>Average monthly BID rates @  0%</t>
  </si>
  <si>
    <t>P39</t>
  </si>
  <si>
    <t>P40</t>
  </si>
  <si>
    <t>P41</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</si>
  <si>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</si>
  <si>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</si>
  <si>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</si>
  <si>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</si>
  <si>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</si>
  <si>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</si>
  <si>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</si>
  <si>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</si>
  <si>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</si>
  <si>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</si>
  <si>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</si>
  <si>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</si>
  <si>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</si>
  <si>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</si>
  <si>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</si>
  <si>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</si>
  <si>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</si>
  <si>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</si>
  <si>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</si>
  <si>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</si>
  <si>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</si>
  <si>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</si>
  <si>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</si>
  <si>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</si>
  <si>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</si>
  <si>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</si>
  <si>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</si>
  <si>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</si>
  <si>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</si>
  <si>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</si>
  <si>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</si>
  <si>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</si>
  <si>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</si>
  <si>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</si>
  <si>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</si>
  <si>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</si>
  <si>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</si>
  <si>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</si>
  <si>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</si>
  <si>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SUMATORIA EXPERIENCIA GENERAL
MÓDULO 1</t>
  </si>
  <si>
    <t>P18-01</t>
  </si>
  <si>
    <t>P19-01</t>
  </si>
  <si>
    <t>P21-01</t>
  </si>
  <si>
    <t>P22-01</t>
  </si>
  <si>
    <t>P25-01</t>
  </si>
  <si>
    <t>P27-01</t>
  </si>
  <si>
    <t>P30-01</t>
  </si>
  <si>
    <t>P33-01</t>
  </si>
  <si>
    <t>P31-01</t>
  </si>
  <si>
    <t>P35-01</t>
  </si>
  <si>
    <t>P36-01</t>
  </si>
  <si>
    <t>P37-01</t>
  </si>
  <si>
    <t>P42-01</t>
  </si>
  <si>
    <t>P43-01</t>
  </si>
  <si>
    <t>P17-01</t>
  </si>
  <si>
    <t>P20-01</t>
  </si>
  <si>
    <t>P24-01</t>
  </si>
  <si>
    <t>P26-01</t>
  </si>
  <si>
    <t>P23-01</t>
  </si>
  <si>
    <t>P28-01</t>
  </si>
  <si>
    <t>P29-01</t>
  </si>
  <si>
    <t>P32-01</t>
  </si>
  <si>
    <t>P34-01</t>
  </si>
  <si>
    <t>P38-01</t>
  </si>
  <si>
    <t>P39-01</t>
  </si>
  <si>
    <t>P40-01</t>
  </si>
  <si>
    <t>P41-01</t>
  </si>
  <si>
    <t>P44-01</t>
  </si>
  <si>
    <t>P45-01</t>
  </si>
  <si>
    <t>P46-01</t>
  </si>
  <si>
    <t>P47-01</t>
  </si>
  <si>
    <t>HÁBIL</t>
  </si>
  <si>
    <t>NO HÁBIL</t>
  </si>
  <si>
    <t>PENDIENTE</t>
  </si>
  <si>
    <t>P16-01</t>
  </si>
  <si>
    <t>NO APLICA</t>
  </si>
  <si>
    <t>L1</t>
  </si>
  <si>
    <t>M1</t>
  </si>
  <si>
    <t>N1</t>
  </si>
  <si>
    <t>O1</t>
  </si>
  <si>
    <t>P1</t>
  </si>
  <si>
    <t>Q1</t>
  </si>
  <si>
    <t>R1</t>
  </si>
  <si>
    <t>S1</t>
  </si>
  <si>
    <t>T1</t>
  </si>
  <si>
    <t>U1</t>
  </si>
  <si>
    <t>PUNTAJE FACTOR DE CALIDAD</t>
  </si>
  <si>
    <t>SMMLV finalización del contrato afectado por el % de participación</t>
  </si>
  <si>
    <t>Nº CONSECUTIVO DEL  RUP</t>
  </si>
  <si>
    <t>ACTIVIDADES RUP</t>
  </si>
  <si>
    <t>CALIFICACIÓN</t>
  </si>
  <si>
    <t>SELECCIÓN ABREVIADA DE MENOR CUANTÍA No VJ-VAF-SA-009-2016</t>
  </si>
  <si>
    <t>PRESTAR EL SERVICIO DE VIGILANCIA Y SEGURIDAD PRIVADA DE LA AGENCIA NACIONAL DE INFRAESTRUCTURA, UBICADAS EN LA CALLE 24A NO. 59 - 42 TORRE 4 PISOS 2, 6, 7 Y TORRE 3 PISO 8 DE LA CIUDAD DE BOGOTÁ.</t>
  </si>
  <si>
    <t>VJ-VAF-SA-009-2016</t>
  </si>
  <si>
    <t>REQUERIMIENTOS TÉCNICOS</t>
  </si>
  <si>
    <t>Rechazados Req. Hábilitantes</t>
  </si>
  <si>
    <t>Puntaje</t>
  </si>
  <si>
    <t>FC</t>
  </si>
  <si>
    <t>AIN</t>
  </si>
  <si>
    <t>Fecha de Expedición Acto de Adjudicación o Declaratoria de Desierto</t>
  </si>
  <si>
    <t>Objeto</t>
  </si>
  <si>
    <t>COP</t>
  </si>
  <si>
    <t>Servicio de Guardias</t>
  </si>
  <si>
    <t>Segmento 92</t>
  </si>
  <si>
    <t>Familia
12</t>
  </si>
  <si>
    <t>Clase
15</t>
  </si>
  <si>
    <t>Clase
17</t>
  </si>
  <si>
    <t>CRITERIOS DE DESEMPATE</t>
  </si>
  <si>
    <t xml:space="preserve">7) 10% Nomina Discapacidad  según Pliego de Condiciones </t>
  </si>
  <si>
    <t>EVALUACIÓN REQUERIMIENTOS TÉCNICOS HABILITANTES</t>
  </si>
  <si>
    <t>NUMERAL 2.3.7. LICENCIA DE FUNCIONAMIENTO Y VIGENCIA DE LA MISMA</t>
  </si>
  <si>
    <t>NUMERAL 2.3.8. AUTORIZACIÓN PARA UTILIZACIÓN DE MEDIOS TECNOLÓGICOS</t>
  </si>
  <si>
    <t>NUMERAL 2.3.9. CERTIFICACIÓN DE SANCIONES DE LA SUPERINTENDENCIA DE VIGILANCIA Y SEGURIDAD PRIVADA</t>
  </si>
  <si>
    <t>NUMERAL 2.3.10. RESOLUCIÓN DE UNIFORMES</t>
  </si>
  <si>
    <t>NUMERAL 2.3.11. SEDE DEL PROPONENTE</t>
  </si>
  <si>
    <t>CALIFICACIÓN POR REQUERIMIENTOS TÉCNICOS HABILITANTES</t>
  </si>
  <si>
    <t>VIGIAS DE COLOMBIA SRL LTDA</t>
  </si>
  <si>
    <t>MEGASEGURIDAD LA PROVEEDORA LTDA</t>
  </si>
  <si>
    <t>VIGILANCIA Y SEGURIDAD CELTAS LTDA</t>
  </si>
  <si>
    <t>SEGURIDAD RAM LTDA</t>
  </si>
  <si>
    <t>COBASEC LIMITADA</t>
  </si>
  <si>
    <t>COVISUR DE COLOMBIA LTDA</t>
  </si>
  <si>
    <t>SEGURIDAD NUEVA ERA LTDA</t>
  </si>
  <si>
    <t>SEGURIDAD MONSERRATE LTDA</t>
  </si>
  <si>
    <t>SEGURIDAD PENTA LTDA</t>
  </si>
  <si>
    <t>SEGURIDAD ATEMPI LTDA</t>
  </si>
  <si>
    <t>SU OPORTUNO SERVICIO LTDA</t>
  </si>
  <si>
    <t>INTERGLOBAL SEGURIDAD Y VIGILANCIA LTDA</t>
  </si>
  <si>
    <t>ZONA DE SEGURIDAD LDTA</t>
  </si>
  <si>
    <t>ACON SECURITY LIMITADA</t>
  </si>
  <si>
    <t>SEGURIDAD IVAEST LTDA</t>
  </si>
  <si>
    <t>ESTATAL DE SEGURIDAD LTDA</t>
  </si>
  <si>
    <t>SERVISION DE COLOMBIA Y CIA LTDA</t>
  </si>
  <si>
    <t>SEGURIDAD Y VIGILANCIA SERVICONCEL LTDA</t>
  </si>
  <si>
    <t>COOPERTAIVA DE VIGILANCIA Y SERVICIOS DE BUCARAMANGA CTA - COOVIAM CTA</t>
  </si>
  <si>
    <t>SERACIS LTDA</t>
  </si>
  <si>
    <t>SEGURIDAD EL PENTAGONO COLOMBIANO LIMTADA SEPECOL LTDA</t>
  </si>
  <si>
    <t>COMPAÑÍA DE SERVICIOS DE VIGILANCIA PRIVADA PORTILLA Y PORTILLA - COSERVIPP LTDA</t>
  </si>
  <si>
    <t>HELAM SEGURIDAD LTDA</t>
  </si>
  <si>
    <t>INTERCOM SECURITY DE COLOMBIA LTDA</t>
  </si>
  <si>
    <t>SEGURIDAD CENTRAL LIMITADA</t>
  </si>
  <si>
    <t>AUTENTICA SEGURIDAD LTDA</t>
  </si>
  <si>
    <t>COMPAÑÍA DE SEGURIDAD NACIONAL COMSENAL LTDA</t>
  </si>
  <si>
    <t>CUSTODIAR LIMITADA</t>
  </si>
  <si>
    <t>SEGURIDAD DIGITAL LTDA</t>
  </si>
  <si>
    <t>SEGURIDAD DE COLOMBIA LTDA</t>
  </si>
  <si>
    <t>JM SECURITY ADVISORS LTDA</t>
  </si>
  <si>
    <t>LIRA SEGURIDAD LTDA</t>
  </si>
  <si>
    <t>COMPAÑÍA DE VIGILANCIA Y SEGURIDAD PRIVADA ANUBIS LTDA</t>
  </si>
  <si>
    <t>WEST ARMY SECURITY LTDA</t>
  </si>
  <si>
    <t>GCSI GRUPO COLOMBIANO DE SEGURIDAD INTEGRAL ADVISEGAR LTDA SEGURIDAD PRIVADA</t>
  </si>
  <si>
    <t>CUIDAR LIMITADA</t>
  </si>
  <si>
    <t>ALPHA SEGURIDAD PRIVADA LTDA</t>
  </si>
  <si>
    <t>360 GRADOS SEGURIDAD LTDA</t>
  </si>
  <si>
    <t>SEGURIDAD SELECTA LTDA</t>
  </si>
  <si>
    <t>SEGURIDAD SCANNER LTDA</t>
  </si>
  <si>
    <t>P07-02</t>
  </si>
  <si>
    <t>P14-02</t>
  </si>
  <si>
    <t>P35-02</t>
  </si>
  <si>
    <t>UNION TEMPORAL ANI SEGURA</t>
  </si>
  <si>
    <t>UNION TEMPORAL MP ANI 2016</t>
  </si>
  <si>
    <t>UNION TEMPORAL ESTATAL-IVAEST 2016</t>
  </si>
  <si>
    <t>UNION TEMPORAL A360</t>
  </si>
  <si>
    <t>SERSECOL LTDA</t>
  </si>
  <si>
    <t>UNIVERSIDAD NACIONAL ABIERTA Y A DISTANCIA</t>
  </si>
  <si>
    <t>COLOMBIA</t>
  </si>
  <si>
    <t>CMM-2015-000001</t>
  </si>
  <si>
    <t>PRESTACION DE DEL SERVICIO DE VIGILANCIA Y SEGURIDAD PRIVADA APRA LAS SEDES LOCALES Y REGIONALES DE LA UNIVERSIDAD NACIONAL ABIERTA Y A DISTANCIA</t>
  </si>
  <si>
    <t>CMM-2014-00002</t>
  </si>
  <si>
    <t>CMM-2013-000001</t>
  </si>
  <si>
    <t>PRESTACION DE DEL SERVICIO DE VIGILANCIA Y SEGURIDAD PRIVADA APRA LAS SEDES DE BOGOTA</t>
  </si>
  <si>
    <t>PUNTAJE EVALUACION ECONOMICA</t>
  </si>
  <si>
    <t xml:space="preserve">3) Reciprocidad y apoyo a la Industria Nacional </t>
  </si>
  <si>
    <t>NO ACREDITA</t>
  </si>
  <si>
    <t>6) Mipymes nacionales</t>
  </si>
  <si>
    <t>MINISTERIO DE MINAS Y ENERGIA</t>
  </si>
  <si>
    <t>GGC-196 DE 2012</t>
  </si>
  <si>
    <t>PRESTAR EL SERVICIO DE VIGILANCIA Y SEGURIDAD PRIVADA PARA LA SEDE DEL MIN DE MINAS Y ENERGIA</t>
  </si>
  <si>
    <t>CORPORACION UNIFICADA NACIONAL DE EDUCACION SUPERIOR</t>
  </si>
  <si>
    <t>PRESTACION DEL SERVICIO DE VIGILANCIA Y SEGURIDAD PRIVADA CON ARMA Y SIN ARMA, MEDIOS TECNOLOGICOS E INVESTIGACIONES</t>
  </si>
  <si>
    <t>DISICO SA</t>
  </si>
  <si>
    <t>PS 2009-18</t>
  </si>
  <si>
    <t>0020-DIS-LOG</t>
  </si>
  <si>
    <t>SALUDVIDA</t>
  </si>
  <si>
    <t>RAMA JUDICIAL DEL PODER PUBLICO</t>
  </si>
  <si>
    <t>LIC01PS04-14</t>
  </si>
  <si>
    <t>PRESTACION DEL SERVICIO DE VIGILANCIA Y SEGURIDAD PRIVADA CON DESTINO A LOS DESPACHOS JUDICIALES Y SEDES ADMINISTRATIVAS EN BOGOTA DC</t>
  </si>
  <si>
    <t>IDEAM</t>
  </si>
  <si>
    <t>516 DE 2012</t>
  </si>
  <si>
    <t>PRESTAR LOS SERVICIOS ESPECIALIZADOS DE VIGILANCIA Y SEGURIDAD PRIVADA PARA LAS INSTALACIONES DEL IDEAM EN LAS CIUDADES DE BOGOTA, MEDELLIN, BARRANQUILLA, VILLAVICENCIO, NEIVA, SANTA MARTA, DUITAMA, PASTO, CALI, IBAGUE, BUCARAMANGA, PUERTO CARREÑO, RIOHACHA Y SAN ANDRES</t>
  </si>
  <si>
    <t>IDRD</t>
  </si>
  <si>
    <t>1259 DE 2013</t>
  </si>
  <si>
    <t>PRESTACION DEL SERVICIO INTEGRAL DE VIGILANCIA Y SEGURIDAD PRIVADA EN LA MODALIDAD MOVIL, SIN ARMAS DE FUEGO, CON MEDIOS DE APOYO HUMANO, TECNOLOGICOS Y CANINOS PARA LA SEDE ADMINISTRATIVA, LOS TERRENOS, PARQUES Y ESCENARIOS ADMINISTRADOS POR EL IDRD</t>
  </si>
  <si>
    <t>ALCALDIA LOCAL DE ENGATIVA</t>
  </si>
  <si>
    <t>IDU</t>
  </si>
  <si>
    <t>DEPARTAMENTO DE CUNDINAMARCA - SECRETARIA GENERAL</t>
  </si>
  <si>
    <t>9 DE 2015</t>
  </si>
  <si>
    <t>PRESTACION DEL SERVICIO INTEGRAL DE VIGILANCIA Y SEGURIDAD PRIVADA PERMANENTE PARA TODOS LOS BIENES MUEBLES E INMUEBLES DE PROPIEDAD DEL FONDO DE DESARROLLO LOCAL DE ENGATIVA</t>
  </si>
  <si>
    <t>IDU 1786 DE 2014</t>
  </si>
  <si>
    <t>SERVICIO INTEGRAL DE VIGILANCIA MOVIL Y SEGRIDAD PRIVADA PARA LOS PREDIOS EN ADMINISTRACION Y LOS RECIBIDOS EN DESARROLLO DE LOS PROCESOS DE ADQUISION POR ENAJENACION VOLUNTARIA O EXPROPIACIÓN ADMINISTRATIVO JUDICIAL A CARGO DE LA DIRECCION TÉCNICA DE PREDIOS -PROYECTOS VARIOS EN BOGOTA</t>
  </si>
  <si>
    <t>PRESTACION DEL SERVICIO DE VIGILANCAI Y SEGURIDAD PRIVADA CON ARMAS Y LA SEGURIDAD INTEGRAL PARA LOS BIENES MUEBLES E INMUEBLES DE PROPIEDAD DEL DEPARTAMENTO DE CUNDINAMARCA Y AQUELLOS POR LOS CUALES SEA LEGALMENTE RESPONSABLE UBICADOS EN BOGOTA DC Y ALGUNOS MUNICIPIOS DEL DPTO.</t>
  </si>
  <si>
    <t>FONDO FINANCIERO DISTRITAL DE SALUD - SECRETARIA DISTRITAL DE SALUD</t>
  </si>
  <si>
    <t>194 DE 2013</t>
  </si>
  <si>
    <t>PRESTACION DEL SERVICIO DE VIGILANCIA Y SEGURIDAD PRIVADA CON ARMAS DE FUEGO, EN LA MODALIDAD FIJA CON MEDIOS TECNOLOGICOS Y CANINOS PARA LAS INSTALACIONES Y BIENES DE LA SECRETARIA DISTRITAL</t>
  </si>
  <si>
    <t>PROMOTORA CONVIVIENDA SAS</t>
  </si>
  <si>
    <t>001 DE 2010</t>
  </si>
  <si>
    <t>PRESTACION DEL SERVICIO DE VIGILANCIA Y SEGURIDAD PRIVADA CON ARMA, CON MEDIO HUMANO FIJA Y MOVIL</t>
  </si>
  <si>
    <t>FRIGORIFICO GUADALUPE</t>
  </si>
  <si>
    <t>002 DE 2009</t>
  </si>
  <si>
    <t>PRESTACION DEL SERVICIO DE VIGILANCIA Y SEGURIDAD PRIVADA CON ARMA EN MODALIDAD FIJA Y MOVIL CON MEDIOS MOTORIZADOS</t>
  </si>
  <si>
    <t>CAJA DE SUELDOS DE RETIRO DE LA POLICIA NACIONAL</t>
  </si>
  <si>
    <t>CO-12-12/GAC</t>
  </si>
  <si>
    <t>PRESTACION DEL SERVICIO DE VIGILANCIA, SEGURIDAD Y CONTROL EN LAS DIFERENTES INSTALACIONES DE LA ENTIDAD Y EN AQUELLOS SITIOS QUE LA ENTIDAD PREVIAMENTE SEÑALE, SIN INTERRUPCIONES, CON EL NUMERO DE IGILANTES QUE SE REQUIERAN PARA CUBRIR LOS PUESTOS QUE SE RELACIONAN, ADEMAS EL SERVICIO DEBERÁ INCLUIR LABOR DE SUPERVISIÓN</t>
  </si>
  <si>
    <t>78-</t>
  </si>
  <si>
    <t>79-</t>
  </si>
  <si>
    <t>80-</t>
  </si>
  <si>
    <t>119-123</t>
  </si>
  <si>
    <t>124-125</t>
  </si>
  <si>
    <t>126-</t>
  </si>
  <si>
    <t>17-25</t>
  </si>
  <si>
    <t>26-28</t>
  </si>
  <si>
    <t>29-30</t>
  </si>
  <si>
    <t>73-</t>
  </si>
  <si>
    <t>74-76</t>
  </si>
  <si>
    <t>77-78</t>
  </si>
  <si>
    <t>47-</t>
  </si>
  <si>
    <t>48-</t>
  </si>
  <si>
    <t>49-</t>
  </si>
  <si>
    <t>85-</t>
  </si>
  <si>
    <t>86-87</t>
  </si>
  <si>
    <t>88-90</t>
  </si>
  <si>
    <t>092-96</t>
  </si>
  <si>
    <t>97-103</t>
  </si>
  <si>
    <t>104-</t>
  </si>
  <si>
    <t>95-</t>
  </si>
  <si>
    <t>108-110</t>
  </si>
  <si>
    <t>111-</t>
  </si>
  <si>
    <t>112-113</t>
  </si>
  <si>
    <t>96-97</t>
  </si>
  <si>
    <t>98-99</t>
  </si>
  <si>
    <t>100-101</t>
  </si>
  <si>
    <t>FRONTINO GOLD MINES LIMITED</t>
  </si>
  <si>
    <t>N/A</t>
  </si>
  <si>
    <t>PRESTACIÓN DE SERVICIOS DE VIGILANCIA Y SEGURIDAD PRIVADA EN LAS INSTALACIONES DE LA ENTIDAD, EN LAS MODALIDADES VIGILANCIA FIJA MOVIL CON ARMA SERVICIOS CONEXOS ASESORIA, CONSULTORÍA E INVESTIGACIÓN CON LA UTILIZACIÓN DE ARMA DE FUEGO Y MEDIOS TECNOLOGICOS</t>
  </si>
  <si>
    <t>EL CONDOR SA CONSTRUCCIONES</t>
  </si>
  <si>
    <t>CONSORCIO CCC ITUANGO</t>
  </si>
  <si>
    <t>CCC-285-2014</t>
  </si>
  <si>
    <t>PRESTACIÓN DE SERVICIOS DE VIGILANCIA PRIVADA EN LAS INSTALACIONES DE LA ENTIDAD, EN LAS MODALIDADES VIGILANCIA FIJA MOVIL CON ARMA SERVICIOS CONEXOS ASESORIA, CONSULTORÍA E INVESTIGACIÓN CON LA UTILIZACIÓN DE ARMA DE FUEGO Y MEDIOS TECNOLOGICOS COMO CCTV Y CONTROL DE ACCESO</t>
  </si>
  <si>
    <t>AGENCIA NACIONAL DE MINERÍA</t>
  </si>
  <si>
    <t>204 DE 2012</t>
  </si>
  <si>
    <t>PRESTAR EL SERVICIO DE VIGILANCIA Y SEGURIDAD PRIVADA DE LOS BIENES MUEBLES E INMUEBLES DE PROPIEDAD DE LA AGENCIA NACIONAL DE MINERÍA Y DE LOS QUE ES LEGALMENTE RESPONSABLE EN TODAS LAS SEDES DE LA ENTIDAD UBICADAS EN EL TERRITORIO NACIONAL</t>
  </si>
  <si>
    <t>DISTRITO CAPITAL SECRETARÍA DISTRITAL DE LA MUJER</t>
  </si>
  <si>
    <t>103 DE 16 DE MAYO DE 2013</t>
  </si>
  <si>
    <t>PRESTAR EL SERVICIO DE VIGILANCIA Y SEGURIDAD PRIVADA EN LAS MODALIDADES VIGILANCIA FIJA PARA LAS INSTALACIONES Y BIENES MUEBLES E INMUEBLES DE LA SEVRETARÍA DISTRITAL DE LA MUJER INCLUIDAS LAS CASAS DE LA IGUALDAD DE OPORTUNIDADES PARA LAS MUJERES</t>
  </si>
  <si>
    <t>FISCALÍA GENERAL DE LA NACIÓN SECCIONAL ARMENIA</t>
  </si>
  <si>
    <t>003 DE 25 DE NOVIEMBRE DE 2013</t>
  </si>
  <si>
    <t xml:space="preserve">PRESTAR EL SERVICIO  DE VIGILANCIA Y SEGURIDAD PRIVADA ESPECIALIZADA MODALIDAD VIGILANCIA FIJA A PARTIR DEL 1 DE DICIEMBRE DE 2013 AL 31 DE DICIEMBRE DE 2013 Y DEL 1 DE ENERO DE 2014 AL 15 DE AGOSTO DE 2014 PARA LA FISCALÍA GENERAL DE LA NACIÓN SECCIONAL QUINDÍO </t>
  </si>
  <si>
    <t>SECRETARÍA DE EDUCACIÓN</t>
  </si>
  <si>
    <t>2625 DEL 11 DE JULIO DE 2012</t>
  </si>
  <si>
    <t>CONTRATAR EL SUMINISTRO DEL SERVICIO DE VIGILANCIA Y SEGURIDAD PRIVADA PARA LOS COLEGIOS Y SEDES ADMINISTRATIVAS DE LA SECRETARÍA DE EDUCACIÓN DEL DISTRITO</t>
  </si>
  <si>
    <t>SENA</t>
  </si>
  <si>
    <t>0728 DE 2014</t>
  </si>
  <si>
    <t>CONTRATAR EL SERVICIO DE VIGILANCIA Y SEGURIDAD PRIVADA, ATRAVES DE MEDIO HUMANO CON ARMA, SIN ARMA, CON CANINO Y EN LAS MODALIDADES QUE SE REQUIERAN, PARA LAS SEDES DEL SERVICIO NACIONAL DE APRENDIZAJE-SENA PARA LA PROTECCIÓN DE LOS BIENE SMUEBLES E INMUEBLES DEL SENA DE CARÁCTER PROPIO, EN COMODATO Y/O EN ARRENDAMIENTO, ASI COMO DE LOS APRENDICES, FUNCIONARIOS, CONTRATISTAS Y DEMAS PERSONAS QUE PERMANEZCAN EN LAS INSTALACIONES A CARGO DE LA ENTIDAD, PARA LA ZONA 5 DEL SERVICIO NACIONAL DE APRENDIZAJE-SENA</t>
  </si>
  <si>
    <t>PETRO RUBIALES CORP</t>
  </si>
  <si>
    <t>SERVICIOS DE VIGILANCIA CON MEDIO ARMADO, SIN ARMA, SERICIO DE ESCOLTA Y APOYO DE MEDIOS TÉCNOLOGICOS, CCTV CON CAMARA, DETECTORES DE EXPLOSIVOS, MONITOREO DE LAS ALARMAS Y DEL CIRCUITO CERRADO DE TELEVISIÓN Y MANTENIMIENTO DE LOS EQUIPOS</t>
  </si>
  <si>
    <t>AEROCIVIL</t>
  </si>
  <si>
    <t>12000246 -OK-2012</t>
  </si>
  <si>
    <t>PRESTACIÓN DE LOS SERVICIOS DE SEGURIDAD DESTINADOS A LA OPERACIÓN DE SEGURIDAD AEROPORTUARIA, PROTECCIÓN DE PERIMETRO Y VIGILANCIA DE ESTACIONES ADMINISTRATIVAS EN LOS AEROPUERTOS, PROTECCIÓN DE PERIMETRO Y VIGILANCIA DE ESTACIONES ADMINISTRATIVAS EN LOS AEROPUERTOS Y ESTACIONES DE LAS DIRECCIONES REGIONALES DE ANTIOQUIA, ATLANTICO CUNDINAMARCA, META, NORTE DE SANTANDER Y VALLE(ADJUDICACIÓN PARCIAL ITEM 3 REGIONAL CUNDINAMARCA</t>
  </si>
  <si>
    <t>SECRETARÍA DISTRITAL DE INTEGRACIÓN</t>
  </si>
  <si>
    <t>5981 DE 13-06-2013</t>
  </si>
  <si>
    <t>PRESTACIÓN DEL SERVICIO DE VIGILANCIA, GUARDA, CUSTODIA Y SEGURIDAD PRIVADA CON ARMAS Y/O SIN ARMAS Y MEDIOS ELECTRONICOS PARA LOS USUARIOS/AS, FUNCIONARIOS Y PERSONAS EN GENERAL MEDIANTE EL ESTABLECIMIENTO DE CONTROLES DE INGRESO Y SALIDA DE LAS INSTALACIONES DE LA ENTIDAD, Y PARA LOS BIENES MUEBLES E INMUEBLES DE PROPIEDAD DE LA SECRETARÍA, DISTRITAL DE INTEGRACIÓN SOCIAL Y DE TODOS AQUELLOS POR LOS CUALES LLEGASE A SER LEGALMENTE RESPONSABLE GRUPO 2. LOCALIDADES DE CHAPINERO, FONTIBÓN, SAN CRISTOBAL, SANTAFE, CANDELARIA Y USME</t>
  </si>
  <si>
    <t>SECRETARÍA DE EDUCACIÓN DISTRITAL DE BOGOTÁ</t>
  </si>
  <si>
    <t>2626 DEL 11 DE JULIO DE 2012</t>
  </si>
  <si>
    <t>EL PRESENTE CONTRATO CORRESPONDE AL GRUPO 5 DE CONFORMIDAD CON EL PLIEGO DE CONDICIONES Y EL ANEXO TÉCNICO EL CONTRATISTA DEBERÁ SUMINISTRAR 1. EL SERVICIO DE VIGILANCIA ELECTRONICA, COMPUESTO POR A. El servicio de monitoreo de los sistemas de alrma b. El mantenimiento preventivo y correctivo de los sistemas de alarma del CCTV.</t>
  </si>
  <si>
    <t>MAXIFLORES LTDA</t>
  </si>
  <si>
    <t>0053</t>
  </si>
  <si>
    <t>PRESTACIÓN DEL SERVICIO DE VIGILANCIA CON LA MODALIDAD FIJO CON ARMA 24 HORAS DEL DÍA LUNES A DOMINGO, INCLUYENDO FESTIVOS PARA LAS PERSONAS QUE HABITAN EL ESTABLECIMIENTO Y PARA LOS BIENES MUEBLES O INMUEBLES QUE LLEGUEN A SER RESPONSABLE O PROPIETARIO EL CONTRATANTE</t>
  </si>
  <si>
    <t>MECANELECTRO SA</t>
  </si>
  <si>
    <t>0034</t>
  </si>
  <si>
    <t>IGLESIA UNIVERSAL REINO DE DIOS</t>
  </si>
  <si>
    <t>S-118</t>
  </si>
  <si>
    <t>PRESTACIÓN DEL SERVICIO DE VIGILANCIA DURANTE DOS AÑOS EN PERÍODOS COMPRENDIDOS ASI: DE 1 DE ENERO DE 2010 AL 31 DE DICEMBRE DEL AÑO 2011. ESTE CONTRATO COMPRENDIDO DE 6 SERVICIOS ARMADOS DE ESCOLTA Y 13 SERVICIOS ARMADOS DE VIGILANCIA A NIVEL NACIONAL</t>
  </si>
  <si>
    <t>12000245-OK-2012</t>
  </si>
  <si>
    <t>PRESTACIÓN DE SERVICIOS DE SEGURIDAD DESTINADA A LA OPERACIÓN DE SEGURIDAD AEROPORTUARIA PROTECCIÓN DE PERIMETRO Y VIGILANCIA DE  ESTACIONES ADMINISTRATIVAS EN LOS AEROPUERTOS Y ESTACIONES DE LA DIRECCIÓN REGIONAL DE ANTIOQUIA, CUNDINAMARCA, META NORTE DE SANTANDER Y VALLE (ADJUDICADO PARCIAL ITEM 6 REGIONAL VALLE)</t>
  </si>
  <si>
    <t>TRANSMILENIO SA</t>
  </si>
  <si>
    <t>84 DE 2014</t>
  </si>
  <si>
    <t>CONTRATAR LA PRESTACIÓN DEL SERVICIO DE VIGILANCIA Y SEGURIDAD PRIVADA PARA LA INFRAESTRUCTURA DEL SITEMA TRANSMILENIO Y LAS INSTALACIONES ADMINISTRATIVAS DE TRANSMILENIO SA</t>
  </si>
  <si>
    <t>ICA- INSTITUTO COLOMBIANO AGROPECUARIO</t>
  </si>
  <si>
    <t>GC-01-013-2011 DE 30-3-2011</t>
  </si>
  <si>
    <t>PRESTACIÓN DEL SERVICIO DE VIGILANCIA Y SEGURIDAD PRIVADA POR PARTE DEL CONTRATISTA, PARA TODAS LAS SEDES DEL ICA RELACIONADAS DE CONFORMIDAD CON LAS ESPECIFICACIONES CARACTERIRTICAS Y CONDICIONES SEÑALADAS EN EL PLIEGO DE CONDICIONES</t>
  </si>
  <si>
    <t>SUPERINTENDENCIA DE INDUSTRIA Y COMERCIO</t>
  </si>
  <si>
    <t>247 DE 2012</t>
  </si>
  <si>
    <t>PRESTACIÓN DEL SERVICIO DE VIGILANCIA Y SEGURIDAD PRIVADA PARA LA SEDE DE LA SUPERINTENDENCIA DE INDUSTRIA Y COMERCIO UBICADA EN LA CIUDAD DE BOGOTÁ DC</t>
  </si>
  <si>
    <t xml:space="preserve">MINISTERIO DE SALUD Y PROTECCIÓN SOCIAL </t>
  </si>
  <si>
    <t>834 DEL 21-12-2012</t>
  </si>
  <si>
    <t>PRESTACIÓN DEL SERVICIO DE VIGILANCIA Y SEGURIDAD PRIVADA EN LAS DIFERENTES SEDES DEL MINISTERIO DE SALUD Y PROTECCIÓN SOCIAL ASI COMO EN LOS INMUEBLES POR LOS CUALES SEA O FUERE LEGALMENTE RESPONSABLE</t>
  </si>
  <si>
    <t>DEPARTAMENTO ADMINISTRATIVO DE LA DEFENSORÍA DEL ESPACIO PÚBLICO - DADEP</t>
  </si>
  <si>
    <t>110-00129-78-0-2014</t>
  </si>
  <si>
    <t>PRESTACIÓN DEL SERVICIO DE VIGILANCIA Y SEGURIDAD INTEGRAL PARA LA PERMANENTE Y ADECUADA PROTECCIÓN DE LOS BIENES INMUEBLES DE PROPIEDAD DEL DISTRITO CAPITAL POR LOS QUE EL DADEP SEA O FUERE LEGALMENTE RESPONSABLE Y ASÍ COMO AQUELLOS POR LOS QUE LE CORRESPONDIERE VELAR EN VIRTUD DE DISPOSICIÓN LEGAL, CONTRACTUAL O CONVENCIONAL</t>
  </si>
  <si>
    <t>SECRETARÍA DE EDUCACIÓN DEL DISTRITO CAPITAL</t>
  </si>
  <si>
    <t>2634 DEL 11 DE JULIO DE 2012</t>
  </si>
  <si>
    <t>CONTRATAR EL SUMINISTRO DEL SERVICIO DE VIGILANCIA Y SEGURIDAD PRIVADA PARA LOS COLEGIOS Y SEDES ADMINISTRATIVAS DE LA SECRETARÍA DE EDUCACIÓN DEL DISTRITO CAPITAL.</t>
  </si>
  <si>
    <t>848 DEL 24 DE ABRIL DE 2009</t>
  </si>
  <si>
    <t>SUMINISTRO DE SERVICIOS DE VIGILANCIA Y SEGURIDAD PRIVADA PARA LA SECRETARÍA DE EDUCACIÓN DEL DISTRITO CAPITAL DE CONFORMIDAD CON EL GRUPO 11 DE LA LP No. SED-LP-DSA-004-2009</t>
  </si>
  <si>
    <t>SECRETARÍA GENERAL DE LA ALCALDÍA MAYOR DE BOGOTÁ</t>
  </si>
  <si>
    <t>2211500-249-2014</t>
  </si>
  <si>
    <t>PRESTACIÓN DE SERVICIOS ESPECIALIZADOS DE DE VIGILANCIA Y SEGURIDAD PRIVADA PARA LA PROTECCIÓN DE LAS PERSONAS Y BIENES QUE PERMANECEN EN LAS DIFERENTES SEDES DONDE FUNCIONA LA SECRETARÍA GENERAL DE LA ALCALDÍA MAYOR DE BOGOTÁ, D.C. Y DONDE LA ENTIDAD LOS QUIERA.</t>
  </si>
  <si>
    <t>GOBERNACIÓN DE BOYACÁ</t>
  </si>
  <si>
    <t>000836 DEL 29 DE JUNIO DE 2010</t>
  </si>
  <si>
    <t>PRESTACIÓN DE SERVICIOS DE VIGILANCIA Y SEGURIDAD PARA LAS SEDES DE LA GOBERNACIÓN DE BOYACÁ.</t>
  </si>
  <si>
    <t>INSTITUTO COLOMBIANO DE BIENESTAR FAMILIAR</t>
  </si>
  <si>
    <t>1323 DE 2014</t>
  </si>
  <si>
    <t>PRESTACIÓN DE SERVICIOS DE VIGILANCIA Y SEGURIDAD PRIVADA PARA LAS INSTALACIONES DEL ICBF. EN LA MACROREGIÓN No.1</t>
  </si>
  <si>
    <t>UNIVERSIDAD PEDAGOGICA Y TECNOLOGICA DE COLOMBIA</t>
  </si>
  <si>
    <t>413 DE 2013</t>
  </si>
  <si>
    <t>PRESTACIÓN DEL SERVICIO DE VIGILANCIA Y SEGURIDAD PARA ALGUNAS INSTALACIONES MUEBLES Y ENSERES DE LAS SEDES INTERNAS DE LA UPTC</t>
  </si>
  <si>
    <t>SECRETARÍA DISTRITAL DE LA MUJER</t>
  </si>
  <si>
    <t>100 DE 16 DE ABRIL DE 2014</t>
  </si>
  <si>
    <t>PRESTAR EL SERVICIO DE VIGILANCIA Y SEGURIDAD PRIVADA EN LA MODALIDAD DE VIGILANCIA FIJA PARA LAS INSTALACIONES Y BIENES MUEBLES E INMUEBLES DE LA SECRETARÍA DISTRITAL DE LA MUJER, INCLUIDAS LAS CASA DE IGUALDAD DE OPORTUNIDADES PARA LAS MUJERES</t>
  </si>
  <si>
    <t>SECRETARÍA DISTRITAL DE EDUCACIÓN</t>
  </si>
  <si>
    <t>2633 DEL 11 DE JULIO DE 2012</t>
  </si>
  <si>
    <t>SERVICIO DE VIGILANCIA HUMANA Y ELECTRÓNICA, MANTENIMIENTO PREVENTIVO Y CORRECTIVO DE LOS SITEMAS DE ALRMA Y DEL CCTV</t>
  </si>
  <si>
    <t>UNIVERSIDAD NACIONAL ABIERTA Y A DISTANCIA - UNAD</t>
  </si>
  <si>
    <t>CFP-2010-000058</t>
  </si>
  <si>
    <t>SERVICIO DE VIGILANCIA Y SEGURIDAD PRIVADA</t>
  </si>
  <si>
    <t>CFP-2009-00001</t>
  </si>
  <si>
    <t>01 DE 2008</t>
  </si>
  <si>
    <t>INSTITUTO DISTRITAL PARA A PROTECCIÒN DE LA NIÑEZ Y LA JUVENTUD</t>
  </si>
  <si>
    <t>1838 DE 2012</t>
  </si>
  <si>
    <t>SERVICIO INTEGRAL DE VIGILANCIA Y SEGURIDAD PRIVADA CON PERSONAL ARMADO, MEDIO CANINO Y MEDIOS TECNOLOGICOS</t>
  </si>
  <si>
    <t>UNIVERSIDAD DEL ROSARIO</t>
  </si>
  <si>
    <t>074-2008</t>
  </si>
  <si>
    <t>SERVICIO DE VIGILANCIA Y SEGURIDAD PRIVADA FIJA Y MOVIL CON Y SIN ARMAS, MEDIO CANINO Y MEDIOS TECNOLOGICOS</t>
  </si>
  <si>
    <t>UNIVERSIDAD DE LOS ANDES</t>
  </si>
  <si>
    <t>UA-0101-10</t>
  </si>
  <si>
    <t xml:space="preserve">SERVICIO DE VIGILANCIA Y SEGURIDAD PRIVADA FIJA Y MOVIL CON Y SIN ARMAS Y MEDIOS CANINOS </t>
  </si>
  <si>
    <t>UNIDAD NACIONAL DE PROTECCIÒN</t>
  </si>
  <si>
    <t>365 DE 2014</t>
  </si>
  <si>
    <t>CONTRATAR LA PRESTACIÒN DEL SERVIICIO DE VIGILANCIA Y SEGURIDAD PRIVADA EN LAS INSTALACIONES Y SEDES DE LA UNIDAD NACIONAL DE PROTECCIÒN EN LA CIUDAD DE BOGOTA Y/O EN LAS UNIDADDES ADMINISTRATIVAS Y OPERATIVAS EN EL TERRITORIO NALCIONAL</t>
  </si>
  <si>
    <t>0867 DE 2013</t>
  </si>
  <si>
    <t>PRESTAR EL SERVICIO INTEGRAL DE VIGILANCIA Y SEGURIDAD PRIVADA PERMANANTE PARA LOS FUNCIONARIOS, USUARIOS, BIENES MUEBLES E INMUEBLES DEL IDIPRON Y TODOS AQUELLOS …</t>
  </si>
  <si>
    <t>CAJA PROMOTORA DE VIVIENDA POPULAR</t>
  </si>
  <si>
    <t>50/2014</t>
  </si>
  <si>
    <t>CONTRATAR LOS SERVICIOS DE VIGILANCIA PRIVADA INTERNA Y EXTERNA PARA LA SEDE PRINCIPAL, LOS PUNTOS DE ATENCIÓN, PUNTOS DE INFORMACIÓN Y LOS BIENENS MUEBLES E INMUEBLES QUE SEAN REQUERIDOS</t>
  </si>
  <si>
    <t>FENOCO</t>
  </si>
  <si>
    <t>SM 9011-661</t>
  </si>
  <si>
    <t>SERVICIO DE VIGILANCIA EN LA LINEA FERREA, ESTACIONES Y TALLERES</t>
  </si>
  <si>
    <t>FISCALIA GENERAL DE LA NACIÓN</t>
  </si>
  <si>
    <t>DSAF-45 DE 2013</t>
  </si>
  <si>
    <t>PRESTACIÓN DE SERVICIO DE SEGURIDAD PRIVADA</t>
  </si>
  <si>
    <t>PROMIGAS S.A.</t>
  </si>
  <si>
    <t>C.R. ESTACIÒN VICTORIA</t>
  </si>
  <si>
    <t>N.A</t>
  </si>
  <si>
    <t>SERVICIO DE VIGILANCIA Y SEGURIDAD CON MEDIO HUMANO EN LA MODALIDAD E FIJA Y MOVIL CON ARMA Y SIN ARMA, RADIOS DE COMUNICACIÒN Y MEDIOS TECNOLOGICOS</t>
  </si>
  <si>
    <t>SECRETARIA DISTRITAL DE CULTURA, RECERACIÓN Y DEPORTE</t>
  </si>
  <si>
    <t>PRESTAR EL SERVICIO INTEGRAL DE VIGILANCIA Y SEGURIDAD PRIVADA PARA LAS SEDES DE LA SECRETARIA…</t>
  </si>
  <si>
    <t>DIAN</t>
  </si>
  <si>
    <t>100215313-181-0-2013</t>
  </si>
  <si>
    <t>PRESTAR EL SERVICIO INTEGRAL DE VIGILANCIA Y SEGURIDAD PRIVADA CON ARMA, SIN ARMA Y MEDIOSTECNOLOGICOS PARA LA PERMANENTE Y ADECUADA PROTECCIÓN…</t>
  </si>
  <si>
    <t>DOBLE A INGENIERIA</t>
  </si>
  <si>
    <t>CVP 01102009</t>
  </si>
  <si>
    <t>SERVICIO DE VIGILANCIA Y SEGURIDAD PRIVADA PREVENTIVA EN LAS MODALIDADES DE FIJA Y MOVIL CON ARMA, MONITOREO DE ALARMA Y MEDIO TECNOLOGICOS</t>
  </si>
  <si>
    <t>ASOCIACIÓN CIVICA BELMIRA</t>
  </si>
  <si>
    <t>CVP 010822010</t>
  </si>
  <si>
    <t>SERVICIO DE VIGILANCIA PREVENTIVA, MEDIO TECNOLOGICOS Y COMUNICACIONES</t>
  </si>
  <si>
    <t>EDIFICIO ZIMA</t>
  </si>
  <si>
    <t>CVP 01012014</t>
  </si>
  <si>
    <t>SERVICIO DE VIGILANCIA PREVENTIVA EN LAS MODALIDADES DE FIJA CON ARMA, PERMANANTE, MEDIO TECNOLOGICOS Y COMUNICACIONES</t>
  </si>
  <si>
    <t>MEGACITY ZIPAQUIRA</t>
  </si>
  <si>
    <t>CT04-119-2014</t>
  </si>
  <si>
    <t>URC COLSEGUROS</t>
  </si>
  <si>
    <t>N.A.</t>
  </si>
  <si>
    <t>RAMA JUDICIAL CARTAGENA</t>
  </si>
  <si>
    <t>0083/2010</t>
  </si>
  <si>
    <t>PRESTAR EL SERVICIO DE VIGILANCIA Y SEGURIDAD PRIVADA CON Y SIN ARMAS, CON MEDIOS TECNOLOGICOS CON LA UTILIZACIÓN DE CCTV Y OPERACIÓN DE MONITOREO DE ALARMAS</t>
  </si>
  <si>
    <t>HOSPITAL DE MISSEN</t>
  </si>
  <si>
    <t>17 DE 2013</t>
  </si>
  <si>
    <t xml:space="preserve">PRESTAR EL SERVICIO DE VIGILANCIA Y SEGURIDAD PRIVADA MODALIDAD FIJA CON SUS ARMAS, CON MEDIOS TECNOLOGICOS </t>
  </si>
  <si>
    <t>E.S.E. HOSPITAL UNIVERSITARIO DE LA SAMARITANA</t>
  </si>
  <si>
    <t>104 DE 2014</t>
  </si>
  <si>
    <t>PRESTAR EL SERVICIO DE VIGILANCIA Y SEGURIDAD PRIVADA EN LA MODALIDAD FIJA Y MOVIL, CON Y SIN ARMAS, Y MEDIOS TECNOLOGICO A TRAVEZ DE LA UTILIZACIÓN DE CIRCUITO CERRADO DE TELEVISIÓN Y MEDIOS DE COMUNICACIÓN</t>
  </si>
  <si>
    <t>SECRETARIA DE EDUCACIÓN</t>
  </si>
  <si>
    <t>PRESTAR EL SERVICIO DE VIGILANCIA Y SEGURIDAD PRIVADA PA BS COLEGIOS Y SIES ADMINISTRATIVAS DIA SECRETARIA E EDUCACIÓN DEL DISTRITO CAPITAL</t>
  </si>
  <si>
    <t>TERMINAL DE TRANSPORTES S.A.</t>
  </si>
  <si>
    <t>TT-SPO-03-2014</t>
  </si>
  <si>
    <t>PRESTAR LOS SERVICIOS DE VIGILANCIA Y SEGURIDAD INTEGRLA PARA LA PERMANENTE Y ADECUADA PROTECCIÓN DE PERSONAS BIENES MUEBLES E INMUEBLES DE PROPIEDAD DE LA TERMINAL….</t>
  </si>
  <si>
    <t>FONDO DE DESARROLLO LOCAL DE SUBA</t>
  </si>
  <si>
    <t>109 DE 2013</t>
  </si>
  <si>
    <t>PRESTACIÓN DE SERVICIO DE VIGILANCIA Y SEGURIDAD PRIVADA</t>
  </si>
  <si>
    <t>SECRETARIA DISTRITAL DE INTEGRACIÓN SOCIAL</t>
  </si>
  <si>
    <t>SECRETARIA GENERAL DE LA ALCLADIA MAYOR DE BOGOTA</t>
  </si>
  <si>
    <t>2215100-169-2013</t>
  </si>
  <si>
    <t>Este contrato no se tiene en cuenta para la evaluación, toda vez que no se evidencia el porcentaje de participación del Integrante en la certificación. Cabe resaltar que el documento de conformación consorcial no es un documento válido para la acreditación de la experiencia.</t>
  </si>
  <si>
    <t>CENTRO COMERCIAL TINTAL PLAZA</t>
  </si>
  <si>
    <t>030-05</t>
  </si>
  <si>
    <t>PRESTACIÓN DEL SERVICIO DE VIGILANCIA Y SEGURIDAD</t>
  </si>
  <si>
    <t>MUNICIPIO DE SABANETA</t>
  </si>
  <si>
    <t>DISTRIBUIDORA LOS AUTOS DE COLOMBI SAS</t>
  </si>
  <si>
    <t>PRESTACIÒN DEL SERVICIO DE VIGILANCIA Y SEGURIDAD</t>
  </si>
  <si>
    <t>PERENCO OIL AND GAS COLOMBIA LIMITED</t>
  </si>
  <si>
    <t>SERVICIO DE VIGILANCIA, PROTECCIÒN Y SEGURIDAD DE FUNCIONARIOS, INSTALACIONES Y EQUIPOS EN LAS OFICINAS DE PERENCO EN BOGOTA</t>
  </si>
  <si>
    <t>DISTRIBUIDORA LOS COCHES DE LA SABANA SA</t>
  </si>
  <si>
    <t>IC CONSTRUCTORA SAS</t>
  </si>
  <si>
    <t>VIGILANCIA PRIVADA</t>
  </si>
  <si>
    <t>CONJUNTO RESIDENCIAL ENTRE PARQUES P.H.</t>
  </si>
  <si>
    <t>CONJUNTO RESIDENCIAL LA ARBOLEDA P.H.</t>
  </si>
  <si>
    <t>SALINAS MARITIMAS DE MANAURE  LTDA.</t>
  </si>
  <si>
    <t>001-2013</t>
  </si>
  <si>
    <t>PRESTACION DEL SERVICIO DE VIGILANCIA FIJA  CON MEDIO HUMANO CON ARMA PARA LAS INSTALACIONES Y ESTABLECIMIENTOS DE SALINAS MARITIMAS DE MANAURE LIMITADA SAMA  LTDA.</t>
  </si>
  <si>
    <t xml:space="preserve">SISTEMAS OPERATIVOS MOVILES S.A </t>
  </si>
  <si>
    <t>SERVICIO DE SEGURIDAD FIJA EN LAS INSTALACIONES DE PATIO,PORTAL Y ESTACIONES DE CABECERA QUE FORMAN PARTEDE LA TRONCAL AMERICAS</t>
  </si>
  <si>
    <t>GMOVIL S.A</t>
  </si>
  <si>
    <t>012-2012</t>
  </si>
  <si>
    <t>SUMINISTRO BAJO EXCLUSIVA RESPONSABILIDAD DE (15) SERVICIOS DE VIGILANCIA 24 HORAS.TRES SERVICIOS DE VIGILANCIA 12 HORAS NOCTURNAS  Y UN (1) SERVICIO DE VIGILANCIA 8 HORAS NOCTURNAS ESTOS SERVICIOS DE VIGILANCIA SOLICITDOS GMOVIL S.A ……</t>
  </si>
  <si>
    <t>CREATIVE CONSTRUCCION SAS</t>
  </si>
  <si>
    <t>001-2014</t>
  </si>
  <si>
    <t>PRESTACION DE LOS SERVICIOS DE VIGILANCIA Y SEGURIDAD PRIVADA PARA PROTGER LOS BIENES MUEBLES  E INMUEBLES DE PROPIEDAD O A CARGO DE CREATUVE CONSTRUCCION  SAS</t>
  </si>
  <si>
    <t>ALCALDIA MUNICIPAL DE TOCANCIPA</t>
  </si>
  <si>
    <t>408-214</t>
  </si>
  <si>
    <t>SUMINISTRO DEL SERVICIO DE VIGILANCIA Y SEGURIDAD PRIVADA CON MEDIO HUMANO Y ARMAS DE FUEGO EN LA MODALIDAD DE VIGILANCIA FIJA PARA LOS BIENES MUEBLES E INMUEBLES DE PROPIEDAD Y A CARGO DEL MUNICIPIO DE TOCANCIPA  E INSTITUCIONES EDUCATIVAS OFICIALES.</t>
  </si>
  <si>
    <t>COMERBAS SAS</t>
  </si>
  <si>
    <t>2014-02</t>
  </si>
  <si>
    <t>PRESTACION DE SERVICIO DE VIGILANCIA,GUARDA,CUSTODIA Y SEGURIDAD PRIVADA SIN ARMAS Y MEDIOS TECNOLOGICOS INSALACIONES DE LA ENTIDAD Y PARA LOS BIENES MUEBLES E INMUEBLES DE PROPIEDAD DE LA EMPRESA</t>
  </si>
  <si>
    <t>FISCALIA GENERAL DE LA NACION</t>
  </si>
  <si>
    <t>038-2013</t>
  </si>
  <si>
    <t>CONTRATAR EL SERVICIO DE VIGILANCIA Y SEGURIDAD PRIVADA PARA LAS DIFERENTES DEPENDENCIAS ADSCRITAS A LA FISCALIA GENERAL DE LANACION SECCIONAL BOGOTA</t>
  </si>
  <si>
    <t>SERVIENTREGA S.A</t>
  </si>
  <si>
    <t>CS-003-54</t>
  </si>
  <si>
    <t>PRESTACION DE SERVICIO DE VIGILANCIA FIJA Y MOVIL CON ARMA Y SIN ARMA ,MEDIOS DE COMUNICACIÓN .</t>
  </si>
  <si>
    <t>CORPORACION DE COMERCIANTES PLAZA DE MERCADO DE PALOQUEMAO.</t>
  </si>
  <si>
    <t>032-2013</t>
  </si>
  <si>
    <t>PRESTACION DE SERVICIOS DE VIGILANCIA CON Y SIN ARMA ,SERVICIO DE VIGILANCIA CON MEDIO CANINO DE DEFENSA CONTROLADA CON MEDIO DE COMUNICACIÓN.</t>
  </si>
  <si>
    <t>INSTITUTO COLOMBIANO DE BIENESTAR FAMILIAR - ICBF</t>
  </si>
  <si>
    <t>666-2014</t>
  </si>
  <si>
    <t>PRESTACION DE SERVICIO DE VIGILANCIA Y SEGURIDAD PRIVADA EN LAS INSTALACIONES DE LAS REGIONALES DEL INSTITUTO COLOMBIANO DE BIENESTAR FAMILIAR.</t>
  </si>
  <si>
    <t>SECRETARIA DE EDUCACION - ALCALDIA MAYOR DE BOGOTA</t>
  </si>
  <si>
    <t>2635-2012</t>
  </si>
  <si>
    <t xml:space="preserve">CONTRATAR EL SERVICIO DE VIGILANCIA Y SEGURIDAD PRIVADA PARA LOS COLEGIOS Y SEDES ADMINISTRATIVAS  DE LA SECRETARIA DE EDUCACION DEL DISTRITO CAPITAL. </t>
  </si>
  <si>
    <t xml:space="preserve">SECRETARIA DISTRITAL DE INTEGRACION SOCIAL </t>
  </si>
  <si>
    <t>5982-2013</t>
  </si>
  <si>
    <t>PRESTACION DE SERVICIO DE VIGILANCIA,GUARDA,CUSTODIA Y SEGURIDAD PRIVADA SIN ARMAS Y MEDIOS TECNOLOGICOS PARA LOS USUARIOS ,FUNCIONARIOS Y PERSONAS EN GENERAL  MEDIANTE EL ESTABLECIMIENTO DE CONTROLES  DE INGRESO Y SALIDA DE LAS INSTALACIONES DE LA ENTIDAD Y PARA LOS BIENES MUEBLES E INMUEB....PROPIEDAD DE LA SECRETARIA..</t>
  </si>
  <si>
    <t>CAJA DE SUELDOS DE RETIRO - POLICIA NACIONAL.</t>
  </si>
  <si>
    <t>CO-13-2014</t>
  </si>
  <si>
    <t>PRESTACION DE SERVICIO INTEGRAL DE VIGILANCIA Y SEGURIDAD EN LAS INSTALACIONES DE LA CAJA DE SUELDOS DE RETIRO DE LA POLICIA NACIONAL  UBICADAS EN LA CIUDAD DE BOGOTA Y EL MUNICIPO DE APULO -CINDINAMARCA</t>
  </si>
  <si>
    <t>MUNICIPIO SE SOPO - CUNDINAMARCA</t>
  </si>
  <si>
    <t>SA-2014-0444</t>
  </si>
  <si>
    <t>PRESTACION DE SERVICIOS DE VIGILANCIA Y SEGURIDAD RIVADA PARA SALVAGUARDAR LAS INSTALACIONES ,BIENES MUEBLES ,ENSERES Y CAPITAL HUMANO QUE PERMANECE Y VISITA LOS EDIFICIOS DE LA ADMINISTRACION DEL MUNICIPIO DE SOPO COMO EL PALACIO MUNICIPAL….Y ANTIGUA ESCUELA POLICARAPA SALAVARRIETA.</t>
  </si>
  <si>
    <t>CAJA DE PREVISION SOCIAL DE COMUNICACIONES - CAPRECOM</t>
  </si>
  <si>
    <t>CR11-282-2013</t>
  </si>
  <si>
    <t>PRESTACION DEL SERVICIO DE VIGILANCIA Y SEGURIDAD PRIVADA CON ARMA 24 HORAS LOS 30 DIAS DEL MES DE DOMINGO A DOMINGO .</t>
  </si>
  <si>
    <t>UNIVERSIDAD  EXTERNADO DE COLOMBIA.</t>
  </si>
  <si>
    <t>PF-06-2010</t>
  </si>
  <si>
    <t>PRESTAR A LA UNIVERSIDAD EL SERVICIO DE VIGILANCIA ARMADA Y SEGURIDAD MENDIANTE EL SUMINISTRO DE VIGILANTES EN EL NUMERO Y EN LOS SITIO INDICADOS POR LA UNIVERSIDAD.</t>
  </si>
  <si>
    <t>CAJA DE COMPENSACION FAMILIAR - COMPENSAR</t>
  </si>
  <si>
    <t>C322-2012</t>
  </si>
  <si>
    <t>PRESTAR SERVICIO DE VIGILNCIA CON ARMA Y SIN ARMA EN LA MODALIDAD FIJA CON EL RECURSO HUMANO REQUERIDO PARA SALVAGUARDAR LAS INSTALACIONES Y LA INTEGRIDAD DE LOS USUARIOS.</t>
  </si>
  <si>
    <t>227-2010</t>
  </si>
  <si>
    <t>EMPRESAS PUBLICAS DE NEIVA - ESP</t>
  </si>
  <si>
    <t>085-2014</t>
  </si>
  <si>
    <t>PRESTAR EL SERVICIO  DE SEGURIDAD FISICA DE INSTALACIONES.</t>
  </si>
  <si>
    <t>COOPERATIVA DE VIGILANCIA Y SERVICIOS DE BUCARAMANGA CTA - COOVIAM CTA</t>
  </si>
  <si>
    <t>si</t>
  </si>
  <si>
    <t>EVALUACIÓN *PRELIMINAR CONSOLIDADA, PUNTAJE Y DESEMPATE</t>
  </si>
  <si>
    <t>RECHAZADO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</si>
</sst>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s>
  <fonts count="5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sz val="9"/>
      <color theme="1"/>
      <name val="Calibri"/>
      <family val="2"/>
      <scheme val="minor"/>
    </font>
    <font>
      <sz val="9"/>
      <color theme="1"/>
      <name val="Arial"/>
      <family val="2"/>
    </font>
    <font>
      <sz val="8"/>
      <color rgb="FFFF0000"/>
      <name val="Calibri"/>
      <family val="2"/>
      <scheme val="minor"/>
    </font>
    <font>
      <sz val="11"/>
      <color rgb="FFFF0000"/>
      <name val="Arial"/>
      <family val="2"/>
    </font>
    <font>
      <sz val="10"/>
      <color theme="1"/>
      <name val="Calibri"/>
      <family val="2"/>
      <scheme val="minor"/>
    </font>
    <font>
      <sz val="9"/>
      <color rgb="FFFF0000"/>
      <name val="Arial"/>
      <family val="2"/>
    </font>
    <font>
      <b/>
      <sz val="10"/>
      <color rgb="FFFF0000"/>
      <name val="Calibri"/>
      <family val="2"/>
      <scheme val="minor"/>
    </font>
    <font>
      <sz val="9"/>
      <name val="Calibri"/>
      <family val="2"/>
      <scheme val="minor"/>
    </font>
  </fonts>
  <fills count="20">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s>
  <borders count="7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style="thin">
        <color auto="1"/>
      </top>
      <bottom/>
      <diagonal/>
    </border>
    <border>
      <left style="medium">
        <color auto="1"/>
      </left>
      <right style="medium">
        <color auto="1"/>
      </right>
      <top style="thin">
        <color auto="1"/>
      </top>
      <bottom style="medium">
        <color auto="1"/>
      </bottom>
      <diagonal/>
    </border>
  </borders>
  <cellStyleXfs count="90">
    <xf numFmtId="0" fontId="0" fillId="0" borderId="0"/>
    <xf numFmtId="9"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12" fillId="0" borderId="0" applyNumberFormat="0" applyFill="0" applyBorder="0" applyAlignment="0" applyProtection="0">
      <alignment vertical="top"/>
      <protection locked="0"/>
    </xf>
    <xf numFmtId="41" fontId="8" fillId="0" borderId="0" applyFont="0" applyFill="0" applyBorder="0" applyAlignment="0" applyProtection="0"/>
    <xf numFmtId="169" fontId="13" fillId="0" borderId="0" applyFont="0" applyFill="0" applyBorder="0" applyAlignment="0" applyProtection="0"/>
    <xf numFmtId="42" fontId="8" fillId="0" borderId="0" applyFont="0" applyFill="0" applyBorder="0" applyAlignment="0" applyProtection="0"/>
    <xf numFmtId="167" fontId="13" fillId="0" borderId="0" applyFont="0" applyFill="0" applyBorder="0" applyAlignment="0" applyProtection="0"/>
    <xf numFmtId="0" fontId="14" fillId="0" borderId="0"/>
    <xf numFmtId="0" fontId="13" fillId="0" borderId="0"/>
    <xf numFmtId="0" fontId="13" fillId="0" borderId="0"/>
    <xf numFmtId="9"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8" fillId="0" borderId="0" applyFont="0" applyFill="0" applyBorder="0" applyAlignment="0" applyProtection="0"/>
    <xf numFmtId="0" fontId="7" fillId="0" borderId="0"/>
    <xf numFmtId="9" fontId="8"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8" fillId="0" borderId="0" applyFont="0" applyFill="0" applyBorder="0" applyAlignment="0" applyProtection="0"/>
    <xf numFmtId="167" fontId="31"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7" fillId="0" borderId="0"/>
    <xf numFmtId="0" fontId="7" fillId="0" borderId="0"/>
    <xf numFmtId="0" fontId="13" fillId="0" borderId="0"/>
    <xf numFmtId="9" fontId="31" fillId="0" borderId="0" applyFont="0" applyFill="0" applyBorder="0" applyAlignment="0" applyProtection="0"/>
    <xf numFmtId="0" fontId="6" fillId="0" borderId="0"/>
    <xf numFmtId="0" fontId="34" fillId="2" borderId="0" applyNumberFormat="0" applyBorder="0" applyAlignment="0" applyProtection="0"/>
    <xf numFmtId="0" fontId="29" fillId="0" borderId="0"/>
    <xf numFmtId="164" fontId="8" fillId="0" borderId="0" applyFont="0" applyFill="0" applyBorder="0" applyAlignment="0" applyProtection="0"/>
    <xf numFmtId="0" fontId="3" fillId="0" borderId="0"/>
  </cellStyleXfs>
  <cellXfs count="689">
    <xf numFmtId="0" fontId="0" fillId="0" borderId="0" xfId="0"/>
    <xf numFmtId="41" fontId="22" fillId="5" borderId="2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168" fontId="18" fillId="5" borderId="7" xfId="2"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9" fontId="10" fillId="0" borderId="4" xfId="12" applyFont="1" applyFill="1" applyBorder="1" applyAlignment="1">
      <alignment horizontal="center" vertical="center"/>
    </xf>
    <xf numFmtId="168"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0" fontId="10" fillId="0" borderId="4" xfId="0" applyNumberFormat="1" applyFont="1" applyFill="1" applyBorder="1" applyAlignment="1">
      <alignment horizontal="center" vertical="center" wrapText="1"/>
    </xf>
    <xf numFmtId="170" fontId="10" fillId="0" borderId="4" xfId="0" applyNumberFormat="1" applyFont="1" applyFill="1" applyBorder="1" applyAlignment="1">
      <alignment horizontal="center" vertical="center"/>
    </xf>
    <xf numFmtId="4" fontId="10" fillId="0" borderId="4" xfId="1" applyNumberFormat="1" applyFont="1" applyFill="1" applyBorder="1" applyAlignment="1">
      <alignment horizontal="center" vertical="center"/>
    </xf>
    <xf numFmtId="0" fontId="10" fillId="0" borderId="4" xfId="0" applyFont="1" applyFill="1" applyBorder="1" applyAlignment="1">
      <alignment horizontal="center" vertical="center" wrapText="1"/>
    </xf>
    <xf numFmtId="9" fontId="10" fillId="0" borderId="4" xfId="12" applyFont="1" applyFill="1" applyBorder="1" applyAlignment="1">
      <alignment horizontal="center" vertical="center" wrapText="1"/>
    </xf>
    <xf numFmtId="4" fontId="10" fillId="0" borderId="24" xfId="1" applyNumberFormat="1" applyFont="1" applyFill="1" applyBorder="1" applyAlignment="1">
      <alignment horizontal="center" vertical="center"/>
    </xf>
    <xf numFmtId="0" fontId="10"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9" fontId="10" fillId="0" borderId="30" xfId="12" applyFont="1" applyFill="1" applyBorder="1" applyAlignment="1">
      <alignment horizontal="center" vertical="center"/>
    </xf>
    <xf numFmtId="168" fontId="10" fillId="0" borderId="30"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170" fontId="10" fillId="0" borderId="30" xfId="0" applyNumberFormat="1" applyFont="1" applyFill="1" applyBorder="1" applyAlignment="1">
      <alignment horizontal="center" vertical="center"/>
    </xf>
    <xf numFmtId="4" fontId="10" fillId="0" borderId="30"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5" xfId="0" applyFont="1" applyFill="1" applyBorder="1" applyAlignment="1">
      <alignment horizontal="center" vertical="center"/>
    </xf>
    <xf numFmtId="1" fontId="26" fillId="0" borderId="35" xfId="0" applyNumberFormat="1" applyFont="1" applyFill="1" applyBorder="1" applyAlignment="1">
      <alignment horizontal="center" vertical="center" wrapText="1"/>
    </xf>
    <xf numFmtId="9" fontId="10" fillId="0" borderId="35" xfId="12" applyFont="1" applyFill="1" applyBorder="1" applyAlignment="1">
      <alignment horizontal="center" vertical="center"/>
    </xf>
    <xf numFmtId="0" fontId="10" fillId="0" borderId="35" xfId="0" applyNumberFormat="1" applyFont="1" applyFill="1" applyBorder="1" applyAlignment="1">
      <alignment horizontal="center" vertical="center" wrapText="1"/>
    </xf>
    <xf numFmtId="170" fontId="10" fillId="0" borderId="35" xfId="0" applyNumberFormat="1" applyFont="1" applyFill="1" applyBorder="1" applyAlignment="1">
      <alignment horizontal="center" vertical="center" wrapText="1"/>
    </xf>
    <xf numFmtId="170" fontId="10" fillId="0" borderId="35" xfId="0" applyNumberFormat="1" applyFont="1" applyFill="1" applyBorder="1" applyAlignment="1">
      <alignment horizontal="center" vertical="center"/>
    </xf>
    <xf numFmtId="4" fontId="10" fillId="0" borderId="35" xfId="1" applyNumberFormat="1" applyFont="1" applyFill="1" applyBorder="1" applyAlignment="1">
      <alignment horizontal="center" vertical="center"/>
    </xf>
    <xf numFmtId="4" fontId="10"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19" fillId="0"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center" vertical="center" wrapText="1"/>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0" xfId="0" applyFont="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0" fontId="24" fillId="0" borderId="35" xfId="0"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3" fontId="24" fillId="0" borderId="30" xfId="1" applyNumberFormat="1" applyFont="1" applyBorder="1" applyAlignment="1">
      <alignment horizontal="center" vertical="center" wrapText="1"/>
    </xf>
    <xf numFmtId="173"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9"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21" fillId="0" borderId="35" xfId="0" applyFont="1" applyFill="1" applyBorder="1" applyAlignment="1">
      <alignment horizontal="center" vertical="center"/>
    </xf>
    <xf numFmtId="0" fontId="10" fillId="0" borderId="35" xfId="0" applyFont="1" applyFill="1" applyBorder="1" applyAlignment="1">
      <alignment horizontal="center" vertical="center" wrapText="1"/>
    </xf>
    <xf numFmtId="170" fontId="10" fillId="0" borderId="27" xfId="0" applyNumberFormat="1" applyFont="1" applyFill="1" applyBorder="1" applyAlignment="1">
      <alignment horizontal="center" vertical="center" wrapText="1"/>
    </xf>
    <xf numFmtId="4" fontId="10" fillId="0" borderId="27" xfId="1" applyNumberFormat="1" applyFont="1" applyFill="1" applyBorder="1" applyAlignment="1">
      <alignment horizontal="center" vertical="center"/>
    </xf>
    <xf numFmtId="0" fontId="32" fillId="11" borderId="50" xfId="85" applyFont="1" applyFill="1" applyBorder="1" applyAlignment="1">
      <alignment horizontal="center" vertical="center"/>
    </xf>
    <xf numFmtId="177" fontId="32" fillId="11" borderId="7" xfId="85" applyNumberFormat="1" applyFont="1" applyFill="1" applyBorder="1" applyAlignment="1">
      <alignment horizontal="center" vertical="center"/>
    </xf>
    <xf numFmtId="177" fontId="32" fillId="11" borderId="48" xfId="85" applyNumberFormat="1" applyFont="1" applyFill="1" applyBorder="1" applyAlignment="1">
      <alignment horizontal="center" vertical="center"/>
    </xf>
    <xf numFmtId="0" fontId="6" fillId="0" borderId="4" xfId="85" applyBorder="1" applyAlignment="1">
      <alignment vertical="center" wrapText="1"/>
    </xf>
    <xf numFmtId="175" fontId="6" fillId="0" borderId="4" xfId="85" applyNumberFormat="1" applyBorder="1" applyAlignment="1">
      <alignment vertical="center" wrapText="1"/>
    </xf>
    <xf numFmtId="177" fontId="6" fillId="0" borderId="4" xfId="85" applyNumberFormat="1" applyBorder="1" applyAlignment="1">
      <alignment horizontal="center" vertical="center" wrapText="1"/>
    </xf>
    <xf numFmtId="0" fontId="6" fillId="0" borderId="4" xfId="85" applyBorder="1" applyAlignment="1">
      <alignment horizontal="center" vertical="center" wrapText="1"/>
    </xf>
    <xf numFmtId="0" fontId="6" fillId="0" borderId="4" xfId="85" applyBorder="1" applyAlignment="1">
      <alignment vertical="center"/>
    </xf>
    <xf numFmtId="175" fontId="6" fillId="0" borderId="4" xfId="85" applyNumberFormat="1" applyFill="1" applyBorder="1" applyAlignment="1">
      <alignment vertical="center"/>
    </xf>
    <xf numFmtId="0" fontId="6" fillId="0" borderId="4" xfId="85" applyBorder="1" applyAlignment="1">
      <alignment horizontal="center" vertical="center"/>
    </xf>
    <xf numFmtId="175" fontId="6" fillId="0" borderId="4" xfId="85" applyNumberFormat="1" applyBorder="1" applyAlignment="1">
      <alignment vertical="center"/>
    </xf>
    <xf numFmtId="177" fontId="6" fillId="0" borderId="9" xfId="85" applyNumberFormat="1" applyBorder="1" applyAlignment="1">
      <alignment horizontal="center" vertical="center" wrapText="1"/>
    </xf>
    <xf numFmtId="0" fontId="6" fillId="0" borderId="32" xfId="85" applyBorder="1" applyAlignment="1">
      <alignment horizontal="center" vertical="center" wrapText="1"/>
    </xf>
    <xf numFmtId="0" fontId="6" fillId="0" borderId="32" xfId="85" applyBorder="1" applyAlignment="1">
      <alignment horizontal="center" vertical="center"/>
    </xf>
    <xf numFmtId="0" fontId="6" fillId="0" borderId="59" xfId="85" applyBorder="1" applyAlignment="1">
      <alignment horizontal="center" vertical="center" wrapText="1"/>
    </xf>
    <xf numFmtId="0" fontId="6" fillId="0" borderId="59" xfId="85" applyBorder="1" applyAlignment="1">
      <alignment horizontal="center" vertical="center"/>
    </xf>
    <xf numFmtId="0" fontId="6" fillId="0" borderId="33" xfId="85" applyBorder="1" applyAlignment="1">
      <alignment horizontal="center" vertical="center" wrapText="1"/>
    </xf>
    <xf numFmtId="0" fontId="6" fillId="0" borderId="33" xfId="85" applyBorder="1" applyAlignment="1">
      <alignment horizontal="center" vertical="center"/>
    </xf>
    <xf numFmtId="0" fontId="6" fillId="10" borderId="0" xfId="85" applyFill="1" applyAlignment="1">
      <alignment horizontal="center" vertical="center" wrapText="1"/>
    </xf>
    <xf numFmtId="0" fontId="6" fillId="10" borderId="0" xfId="85" applyFill="1" applyAlignment="1">
      <alignment horizontal="center" vertical="center"/>
    </xf>
    <xf numFmtId="0" fontId="6" fillId="10" borderId="0" xfId="85" applyFill="1" applyAlignment="1">
      <alignment vertical="center" wrapText="1"/>
    </xf>
    <xf numFmtId="0" fontId="6" fillId="10" borderId="0" xfId="85" applyFill="1" applyAlignment="1">
      <alignment vertical="center"/>
    </xf>
    <xf numFmtId="0" fontId="6" fillId="10" borderId="0" xfId="85" applyFill="1" applyBorder="1" applyAlignment="1">
      <alignment vertical="center"/>
    </xf>
    <xf numFmtId="175" fontId="6" fillId="10" borderId="0" xfId="85" applyNumberFormat="1" applyFill="1" applyBorder="1" applyAlignment="1">
      <alignment vertical="center"/>
    </xf>
    <xf numFmtId="177" fontId="6" fillId="10" borderId="16" xfId="85" applyNumberFormat="1" applyFill="1" applyBorder="1" applyAlignment="1">
      <alignment horizontal="center" vertical="center"/>
    </xf>
    <xf numFmtId="0" fontId="6" fillId="10" borderId="15" xfId="85" applyFill="1" applyBorder="1" applyAlignment="1">
      <alignment horizontal="center" vertical="center"/>
    </xf>
    <xf numFmtId="0" fontId="6" fillId="10" borderId="0" xfId="85" applyFill="1" applyBorder="1" applyAlignment="1">
      <alignment horizontal="center" vertical="center"/>
    </xf>
    <xf numFmtId="177" fontId="6" fillId="10" borderId="0" xfId="85" applyNumberFormat="1" applyFill="1" applyBorder="1" applyAlignment="1">
      <alignment horizontal="center" vertical="center"/>
    </xf>
    <xf numFmtId="177" fontId="6" fillId="10" borderId="16" xfId="85" applyNumberFormat="1" applyFill="1" applyBorder="1" applyAlignment="1">
      <alignment vertical="center"/>
    </xf>
    <xf numFmtId="14" fontId="6" fillId="10" borderId="15" xfId="85" applyNumberFormat="1" applyFill="1" applyBorder="1" applyAlignment="1">
      <alignment vertical="center"/>
    </xf>
    <xf numFmtId="14" fontId="6" fillId="10" borderId="16" xfId="85" applyNumberFormat="1" applyFill="1" applyBorder="1" applyAlignment="1">
      <alignment vertical="center"/>
    </xf>
    <xf numFmtId="0" fontId="6" fillId="10" borderId="28" xfId="85" applyFill="1" applyBorder="1" applyAlignment="1">
      <alignment horizontal="center" vertical="center"/>
    </xf>
    <xf numFmtId="0" fontId="6" fillId="10" borderId="16" xfId="85" applyFill="1" applyBorder="1" applyAlignment="1">
      <alignment horizontal="center" vertical="center"/>
    </xf>
    <xf numFmtId="0" fontId="6" fillId="10" borderId="16" xfId="85" applyFill="1" applyBorder="1" applyAlignment="1">
      <alignment horizontal="left" vertical="center"/>
    </xf>
    <xf numFmtId="0" fontId="6" fillId="10" borderId="8" xfId="85" applyFill="1" applyBorder="1" applyAlignment="1">
      <alignment vertical="center"/>
    </xf>
    <xf numFmtId="175" fontId="6" fillId="10" borderId="8" xfId="85" applyNumberFormat="1" applyFill="1" applyBorder="1" applyAlignment="1">
      <alignment vertical="center"/>
    </xf>
    <xf numFmtId="177" fontId="6" fillId="10" borderId="19" xfId="85" applyNumberFormat="1" applyFill="1" applyBorder="1" applyAlignment="1">
      <alignment horizontal="center" vertical="center"/>
    </xf>
    <xf numFmtId="0" fontId="6" fillId="10" borderId="18" xfId="85" applyFill="1" applyBorder="1" applyAlignment="1">
      <alignment horizontal="center" vertical="center"/>
    </xf>
    <xf numFmtId="0" fontId="6" fillId="10" borderId="8" xfId="85" applyFill="1" applyBorder="1" applyAlignment="1">
      <alignment horizontal="center" vertical="center"/>
    </xf>
    <xf numFmtId="177" fontId="6" fillId="10" borderId="8" xfId="85" applyNumberFormat="1" applyFill="1" applyBorder="1" applyAlignment="1">
      <alignment horizontal="center" vertical="center"/>
    </xf>
    <xf numFmtId="177" fontId="6" fillId="10" borderId="19" xfId="85" applyNumberFormat="1" applyFill="1" applyBorder="1" applyAlignment="1">
      <alignment vertical="center"/>
    </xf>
    <xf numFmtId="14" fontId="6" fillId="10" borderId="18" xfId="85" applyNumberFormat="1" applyFill="1" applyBorder="1" applyAlignment="1">
      <alignment vertical="center"/>
    </xf>
    <xf numFmtId="14" fontId="6" fillId="10" borderId="19" xfId="85" applyNumberFormat="1" applyFill="1" applyBorder="1" applyAlignment="1">
      <alignment vertical="center"/>
    </xf>
    <xf numFmtId="0" fontId="6" fillId="10" borderId="17" xfId="85" applyFill="1" applyBorder="1" applyAlignment="1">
      <alignment horizontal="center" vertical="center"/>
    </xf>
    <xf numFmtId="0" fontId="6" fillId="10" borderId="19" xfId="85" applyFill="1" applyBorder="1" applyAlignment="1">
      <alignment horizontal="center" vertical="center"/>
    </xf>
    <xf numFmtId="0" fontId="6" fillId="10" borderId="19" xfId="85" applyFill="1" applyBorder="1" applyAlignment="1">
      <alignment horizontal="left" vertical="center"/>
    </xf>
    <xf numFmtId="175" fontId="6" fillId="10" borderId="0" xfId="85" applyNumberFormat="1" applyFill="1" applyAlignment="1">
      <alignment vertical="center"/>
    </xf>
    <xf numFmtId="177" fontId="6" fillId="10" borderId="0" xfId="85" applyNumberFormat="1" applyFill="1" applyAlignment="1">
      <alignment horizontal="center" vertical="center"/>
    </xf>
    <xf numFmtId="177" fontId="6" fillId="10" borderId="0" xfId="85" applyNumberFormat="1" applyFill="1" applyAlignment="1">
      <alignment vertical="center"/>
    </xf>
    <xf numFmtId="14" fontId="6" fillId="10" borderId="0" xfId="85" applyNumberFormat="1" applyFill="1" applyAlignment="1">
      <alignment vertical="center"/>
    </xf>
    <xf numFmtId="0" fontId="6" fillId="10" borderId="0" xfId="85" applyFill="1" applyAlignment="1">
      <alignment horizontal="left" vertical="center"/>
    </xf>
    <xf numFmtId="0" fontId="11" fillId="10" borderId="14" xfId="86" applyFont="1" applyFill="1" applyBorder="1" applyAlignment="1">
      <alignment horizontal="center" vertical="center"/>
    </xf>
    <xf numFmtId="0" fontId="6" fillId="0" borderId="4" xfId="85" applyBorder="1" applyAlignment="1">
      <alignment horizontal="justify" vertical="center" wrapText="1"/>
    </xf>
    <xf numFmtId="0" fontId="6" fillId="10" borderId="15" xfId="85" applyFill="1" applyBorder="1" applyAlignment="1">
      <alignment horizontal="justify" vertical="center" wrapText="1"/>
    </xf>
    <xf numFmtId="0" fontId="6" fillId="10" borderId="18" xfId="85" applyFill="1" applyBorder="1" applyAlignment="1">
      <alignment horizontal="justify" vertical="center" wrapText="1"/>
    </xf>
    <xf numFmtId="0" fontId="6" fillId="10" borderId="0" xfId="85" applyFill="1" applyAlignment="1">
      <alignment horizontal="justify" vertical="center" wrapText="1"/>
    </xf>
    <xf numFmtId="0" fontId="11" fillId="10" borderId="13" xfId="86" applyFont="1" applyFill="1" applyBorder="1" applyAlignment="1">
      <alignment horizontal="justify" vertical="center"/>
    </xf>
    <xf numFmtId="0" fontId="10" fillId="10" borderId="37" xfId="85" applyFont="1" applyFill="1" applyBorder="1" applyAlignment="1">
      <alignment horizontal="center" vertical="center"/>
    </xf>
    <xf numFmtId="172" fontId="10" fillId="10" borderId="38" xfId="85" applyNumberFormat="1" applyFont="1" applyFill="1" applyBorder="1" applyAlignment="1">
      <alignment vertical="center"/>
    </xf>
    <xf numFmtId="0" fontId="10" fillId="10" borderId="32" xfId="85" applyFont="1" applyFill="1" applyBorder="1" applyAlignment="1">
      <alignment horizontal="center" vertical="center"/>
    </xf>
    <xf numFmtId="172" fontId="10" fillId="10" borderId="33" xfId="85" applyNumberFormat="1" applyFont="1" applyFill="1" applyBorder="1" applyAlignment="1">
      <alignment vertical="center"/>
    </xf>
    <xf numFmtId="0" fontId="11" fillId="5" borderId="32" xfId="86" applyFont="1" applyFill="1" applyBorder="1" applyAlignment="1">
      <alignment horizontal="center" vertical="center"/>
    </xf>
    <xf numFmtId="0" fontId="11" fillId="5" borderId="33" xfId="86" applyFont="1" applyFill="1" applyBorder="1" applyAlignment="1">
      <alignment horizontal="center" vertical="center"/>
    </xf>
    <xf numFmtId="9" fontId="6" fillId="0" borderId="32" xfId="1" applyFont="1" applyBorder="1" applyAlignment="1">
      <alignment horizontal="center" vertical="center"/>
    </xf>
    <xf numFmtId="9" fontId="6" fillId="0" borderId="32" xfId="1" applyFont="1" applyBorder="1" applyAlignment="1">
      <alignment horizontal="center" vertical="center" wrapText="1"/>
    </xf>
    <xf numFmtId="0" fontId="32" fillId="11" borderId="50" xfId="85" applyFont="1" applyFill="1" applyBorder="1" applyAlignment="1">
      <alignment horizontal="center" vertical="center" wrapText="1"/>
    </xf>
    <xf numFmtId="177" fontId="6" fillId="0" borderId="33" xfId="85" applyNumberFormat="1" applyBorder="1" applyAlignment="1">
      <alignment horizontal="center" vertical="center" wrapText="1"/>
    </xf>
    <xf numFmtId="10" fontId="6" fillId="0" borderId="32" xfId="1" applyNumberFormat="1" applyFont="1" applyBorder="1" applyAlignment="1">
      <alignment horizontal="center" vertical="center" wrapText="1"/>
    </xf>
    <xf numFmtId="14" fontId="6" fillId="0" borderId="32" xfId="85" applyNumberFormat="1" applyBorder="1" applyAlignment="1">
      <alignment horizontal="center" vertical="center" wrapText="1"/>
    </xf>
    <xf numFmtId="14" fontId="6" fillId="0" borderId="33" xfId="85" applyNumberFormat="1" applyBorder="1" applyAlignment="1">
      <alignment horizontal="center" vertical="center" wrapText="1"/>
    </xf>
    <xf numFmtId="14" fontId="6" fillId="0" borderId="32" xfId="85" applyNumberFormat="1" applyBorder="1" applyAlignment="1">
      <alignment horizontal="center" vertical="center"/>
    </xf>
    <xf numFmtId="14" fontId="6" fillId="0" borderId="33" xfId="85" applyNumberFormat="1" applyBorder="1" applyAlignment="1">
      <alignment horizontal="center" vertical="center"/>
    </xf>
    <xf numFmtId="14" fontId="5" fillId="0" borderId="32" xfId="85" applyNumberFormat="1" applyFont="1" applyBorder="1" applyAlignment="1">
      <alignment horizontal="center" vertical="center"/>
    </xf>
    <xf numFmtId="0" fontId="6" fillId="0" borderId="33" xfId="85" applyBorder="1" applyAlignment="1">
      <alignment horizontal="justify" vertical="center" wrapText="1"/>
    </xf>
    <xf numFmtId="0" fontId="32" fillId="12" borderId="37" xfId="85" applyFont="1" applyFill="1" applyBorder="1" applyAlignment="1">
      <alignment horizontal="center" vertical="center" wrapText="1"/>
    </xf>
    <xf numFmtId="0" fontId="32" fillId="12" borderId="38" xfId="85" applyFont="1" applyFill="1" applyBorder="1" applyAlignment="1">
      <alignment horizontal="center" vertical="center" wrapText="1"/>
    </xf>
    <xf numFmtId="0" fontId="10" fillId="10" borderId="0" xfId="0" applyFont="1" applyFill="1" applyAlignment="1">
      <alignment vertical="center"/>
    </xf>
    <xf numFmtId="0" fontId="10" fillId="10" borderId="0" xfId="0" applyFont="1" applyFill="1"/>
    <xf numFmtId="0" fontId="0" fillId="10" borderId="0" xfId="0" applyFill="1"/>
    <xf numFmtId="0" fontId="0" fillId="10" borderId="0" xfId="0" applyFont="1" applyFill="1"/>
    <xf numFmtId="0" fontId="10" fillId="10" borderId="0" xfId="0" applyFont="1" applyFill="1" applyAlignment="1">
      <alignment wrapText="1"/>
    </xf>
    <xf numFmtId="0" fontId="0" fillId="10" borderId="0" xfId="0" applyFill="1" applyAlignment="1">
      <alignment wrapText="1"/>
    </xf>
    <xf numFmtId="0" fontId="24" fillId="10" borderId="0" xfId="0" applyFont="1" applyFill="1"/>
    <xf numFmtId="41" fontId="24" fillId="10" borderId="0" xfId="0" applyNumberFormat="1" applyFont="1" applyFill="1" applyAlignment="1">
      <alignment horizontal="right"/>
    </xf>
    <xf numFmtId="41" fontId="24" fillId="10" borderId="0" xfId="0" applyNumberFormat="1" applyFont="1" applyFill="1" applyAlignment="1">
      <alignment horizontal="center"/>
    </xf>
    <xf numFmtId="0" fontId="29" fillId="0" borderId="0" xfId="87"/>
    <xf numFmtId="0" fontId="29" fillId="0" borderId="0" xfId="87" applyAlignment="1">
      <alignment horizontal="center" vertical="center" wrapText="1"/>
    </xf>
    <xf numFmtId="0" fontId="39" fillId="13" borderId="63" xfId="87" applyFont="1" applyFill="1" applyBorder="1" applyAlignment="1">
      <alignment horizontal="center" vertical="center" wrapText="1"/>
    </xf>
    <xf numFmtId="0" fontId="39" fillId="13" borderId="64" xfId="87" applyFont="1" applyFill="1" applyBorder="1" applyAlignment="1">
      <alignment horizontal="center" vertical="center" wrapText="1"/>
    </xf>
    <xf numFmtId="176" fontId="29" fillId="13" borderId="64" xfId="87" applyNumberFormat="1" applyFill="1" applyBorder="1" applyAlignment="1">
      <alignment horizontal="center" vertical="center" wrapText="1"/>
    </xf>
    <xf numFmtId="176" fontId="29" fillId="14" borderId="64" xfId="87" applyNumberFormat="1" applyFill="1" applyBorder="1" applyAlignment="1">
      <alignment horizontal="center" vertical="center" wrapText="1"/>
    </xf>
    <xf numFmtId="176" fontId="29" fillId="14" borderId="66" xfId="87" applyNumberFormat="1" applyFill="1" applyBorder="1" applyAlignment="1">
      <alignment horizontal="center" vertical="center" wrapText="1"/>
    </xf>
    <xf numFmtId="178" fontId="29" fillId="14" borderId="63" xfId="87" applyNumberFormat="1" applyFill="1" applyBorder="1" applyAlignment="1">
      <alignment horizontal="center" vertical="center" wrapText="1"/>
    </xf>
    <xf numFmtId="176" fontId="29" fillId="14" borderId="63" xfId="87" applyNumberFormat="1" applyFill="1" applyBorder="1" applyAlignment="1">
      <alignment horizontal="center" vertical="center" wrapText="1"/>
    </xf>
    <xf numFmtId="178" fontId="29" fillId="13" borderId="63" xfId="87" applyNumberFormat="1" applyFill="1" applyBorder="1" applyAlignment="1">
      <alignment horizontal="center" vertical="center" wrapText="1"/>
    </xf>
    <xf numFmtId="176" fontId="29" fillId="13" borderId="63" xfId="87" applyNumberFormat="1" applyFill="1" applyBorder="1" applyAlignment="1">
      <alignment horizontal="center" vertical="center" wrapText="1"/>
    </xf>
    <xf numFmtId="178" fontId="29" fillId="14" borderId="65" xfId="87" applyNumberFormat="1" applyFill="1" applyBorder="1" applyAlignment="1">
      <alignment horizontal="center" vertical="center" wrapText="1"/>
    </xf>
    <xf numFmtId="176" fontId="29" fillId="14" borderId="65" xfId="87" applyNumberFormat="1" applyFill="1" applyBorder="1" applyAlignment="1">
      <alignment horizontal="center" vertical="center" wrapText="1"/>
    </xf>
    <xf numFmtId="168" fontId="18" fillId="10" borderId="2" xfId="2" applyNumberFormat="1" applyFont="1" applyFill="1" applyBorder="1" applyAlignment="1">
      <alignment horizontal="center" vertical="center" wrapText="1"/>
    </xf>
    <xf numFmtId="168" fontId="18" fillId="10" borderId="0" xfId="2" applyNumberFormat="1" applyFont="1" applyFill="1" applyBorder="1" applyAlignment="1">
      <alignment horizontal="center" vertical="center" wrapText="1"/>
    </xf>
    <xf numFmtId="0" fontId="10" fillId="10" borderId="0" xfId="0" applyFont="1" applyFill="1" applyBorder="1" applyAlignment="1">
      <alignment vertical="center"/>
    </xf>
    <xf numFmtId="0" fontId="0" fillId="10" borderId="0" xfId="0" applyFill="1" applyBorder="1" applyAlignment="1">
      <alignment vertical="center"/>
    </xf>
    <xf numFmtId="1" fontId="10" fillId="0" borderId="4"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0" fontId="4" fillId="0" borderId="4" xfId="85" applyFont="1" applyBorder="1" applyAlignment="1">
      <alignment vertical="center"/>
    </xf>
    <xf numFmtId="164" fontId="10" fillId="10" borderId="0" xfId="88" applyFont="1" applyFill="1" applyBorder="1" applyAlignment="1">
      <alignment vertical="center"/>
    </xf>
    <xf numFmtId="164" fontId="18"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0" fillId="0" borderId="4" xfId="0" applyFont="1" applyFill="1" applyBorder="1" applyAlignment="1">
      <alignment horizontal="justify" vertical="center" wrapText="1"/>
    </xf>
    <xf numFmtId="0" fontId="10" fillId="0" borderId="30" xfId="0" applyFont="1" applyFill="1" applyBorder="1" applyAlignment="1">
      <alignment horizontal="justify" vertical="center" wrapText="1"/>
    </xf>
    <xf numFmtId="0" fontId="10" fillId="0" borderId="35" xfId="0" applyFont="1" applyFill="1" applyBorder="1" applyAlignment="1">
      <alignment horizontal="justify" vertical="center" wrapText="1"/>
    </xf>
    <xf numFmtId="0" fontId="30" fillId="0" borderId="35"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10" fillId="0" borderId="36" xfId="0" applyFont="1" applyFill="1" applyBorder="1" applyAlignment="1">
      <alignment horizontal="justify" vertical="center" wrapText="1"/>
    </xf>
    <xf numFmtId="0" fontId="10"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0" fillId="10" borderId="0" xfId="1" applyNumberFormat="1" applyFont="1" applyFill="1" applyBorder="1" applyAlignment="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0" fontId="43" fillId="0" borderId="35" xfId="0" applyNumberFormat="1" applyFont="1" applyFill="1" applyBorder="1" applyAlignment="1">
      <alignment horizontal="center" vertical="center"/>
    </xf>
    <xf numFmtId="0" fontId="24" fillId="10" borderId="0" xfId="0" applyFont="1" applyFill="1" applyAlignment="1">
      <alignment wrapText="1"/>
    </xf>
    <xf numFmtId="164" fontId="44" fillId="10" borderId="0" xfId="88" applyFont="1" applyFill="1" applyAlignment="1">
      <alignment horizontal="center" vertical="center" wrapText="1"/>
    </xf>
    <xf numFmtId="4" fontId="10" fillId="10"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2" fillId="10" borderId="52" xfId="0" applyFont="1" applyFill="1" applyBorder="1" applyAlignment="1">
      <alignment horizontal="justify" vertical="center" wrapText="1"/>
    </xf>
    <xf numFmtId="0" fontId="42" fillId="10" borderId="33" xfId="0" applyFont="1" applyFill="1" applyBorder="1" applyAlignment="1">
      <alignment horizontal="justify" vertical="center" wrapText="1"/>
    </xf>
    <xf numFmtId="41" fontId="24" fillId="10" borderId="0" xfId="0" applyNumberFormat="1" applyFont="1" applyFill="1" applyAlignment="1">
      <alignment horizontal="left"/>
    </xf>
    <xf numFmtId="168" fontId="20" fillId="0" borderId="4" xfId="0" applyNumberFormat="1" applyFont="1" applyFill="1" applyBorder="1" applyAlignment="1">
      <alignment horizontal="center" vertical="center" wrapText="1"/>
    </xf>
    <xf numFmtId="174" fontId="20" fillId="0" borderId="30" xfId="0" applyNumberFormat="1" applyFont="1" applyFill="1" applyBorder="1" applyAlignment="1">
      <alignment vertical="center"/>
    </xf>
    <xf numFmtId="174" fontId="20" fillId="0" borderId="4" xfId="0" applyNumberFormat="1" applyFont="1" applyFill="1" applyBorder="1" applyAlignment="1">
      <alignment vertical="center" wrapText="1"/>
    </xf>
    <xf numFmtId="0" fontId="24" fillId="10" borderId="30" xfId="0" applyFont="1" applyFill="1" applyBorder="1" applyAlignment="1">
      <alignment horizontal="center" vertical="center" wrapText="1"/>
    </xf>
    <xf numFmtId="0" fontId="24" fillId="10" borderId="30" xfId="0" applyFont="1" applyFill="1" applyBorder="1" applyAlignment="1">
      <alignment horizontal="left" vertical="center" wrapText="1"/>
    </xf>
    <xf numFmtId="9" fontId="24" fillId="10" borderId="30" xfId="1" applyNumberFormat="1" applyFont="1" applyFill="1" applyBorder="1" applyAlignment="1">
      <alignment horizontal="center" vertical="center" wrapText="1"/>
    </xf>
    <xf numFmtId="0" fontId="28" fillId="10" borderId="30" xfId="0" applyNumberFormat="1" applyFont="1" applyFill="1" applyBorder="1" applyAlignment="1">
      <alignment horizontal="center" vertical="center"/>
    </xf>
    <xf numFmtId="0" fontId="28" fillId="10" borderId="35" xfId="0" applyNumberFormat="1" applyFont="1" applyFill="1" applyBorder="1" applyAlignment="1">
      <alignment horizontal="center" vertical="center"/>
    </xf>
    <xf numFmtId="0" fontId="24" fillId="10" borderId="27" xfId="0" applyFont="1" applyFill="1" applyBorder="1" applyAlignment="1">
      <alignment horizontal="center" vertical="center" wrapText="1"/>
    </xf>
    <xf numFmtId="0" fontId="24" fillId="10" borderId="27" xfId="0" applyFont="1" applyFill="1" applyBorder="1" applyAlignment="1">
      <alignment horizontal="left" vertical="center" wrapText="1"/>
    </xf>
    <xf numFmtId="9" fontId="24" fillId="10" borderId="27" xfId="1" applyNumberFormat="1" applyFont="1" applyFill="1" applyBorder="1" applyAlignment="1">
      <alignment horizontal="center" vertical="center" wrapText="1"/>
    </xf>
    <xf numFmtId="0" fontId="28" fillId="10" borderId="1" xfId="0" applyNumberFormat="1" applyFont="1" applyFill="1" applyBorder="1" applyAlignment="1">
      <alignment horizontal="center" vertical="center"/>
    </xf>
    <xf numFmtId="9" fontId="24" fillId="10" borderId="30" xfId="0" applyNumberFormat="1" applyFont="1" applyFill="1" applyBorder="1" applyAlignment="1">
      <alignment horizontal="center" vertical="center" wrapText="1"/>
    </xf>
    <xf numFmtId="0" fontId="24" fillId="10" borderId="30" xfId="0" applyFont="1" applyFill="1" applyBorder="1" applyAlignment="1">
      <alignment horizontal="left" wrapText="1"/>
    </xf>
    <xf numFmtId="9" fontId="24" fillId="10" borderId="30" xfId="0" applyNumberFormat="1" applyFont="1" applyFill="1" applyBorder="1" applyAlignment="1">
      <alignment horizontal="center" vertical="center"/>
    </xf>
    <xf numFmtId="0" fontId="24" fillId="10" borderId="35" xfId="0" applyFont="1" applyFill="1" applyBorder="1" applyAlignment="1">
      <alignment horizontal="left" wrapText="1"/>
    </xf>
    <xf numFmtId="9" fontId="24" fillId="10" borderId="35" xfId="0" applyNumberFormat="1" applyFont="1" applyFill="1" applyBorder="1" applyAlignment="1">
      <alignment horizontal="center" vertical="center"/>
    </xf>
    <xf numFmtId="0" fontId="24" fillId="10" borderId="1" xfId="0" applyFont="1" applyFill="1" applyBorder="1" applyAlignment="1">
      <alignment horizontal="left" wrapText="1"/>
    </xf>
    <xf numFmtId="9" fontId="24" fillId="10" borderId="1" xfId="0" applyNumberFormat="1" applyFont="1" applyFill="1" applyBorder="1" applyAlignment="1">
      <alignment horizontal="center" vertical="center"/>
    </xf>
    <xf numFmtId="0" fontId="24" fillId="10" borderId="0" xfId="0" applyFont="1" applyFill="1" applyAlignment="1">
      <alignment horizontal="center"/>
    </xf>
    <xf numFmtId="0" fontId="24" fillId="10" borderId="0" xfId="0" applyFont="1" applyFill="1" applyAlignment="1">
      <alignment horizontal="left" wrapText="1"/>
    </xf>
    <xf numFmtId="9" fontId="24" fillId="10" borderId="0" xfId="0" applyNumberFormat="1" applyFont="1" applyFill="1" applyAlignment="1">
      <alignment horizontal="center" vertical="center"/>
    </xf>
    <xf numFmtId="0" fontId="24" fillId="10" borderId="0" xfId="0" applyFont="1" applyFill="1" applyBorder="1" applyAlignment="1">
      <alignment horizontal="center" vertical="center"/>
    </xf>
    <xf numFmtId="175" fontId="6" fillId="10" borderId="4" xfId="85" applyNumberFormat="1" applyFill="1" applyBorder="1" applyAlignment="1">
      <alignment vertical="center"/>
    </xf>
    <xf numFmtId="0" fontId="6" fillId="10" borderId="4" xfId="85" applyFill="1" applyBorder="1" applyAlignment="1">
      <alignment horizontal="center" vertical="center"/>
    </xf>
    <xf numFmtId="177" fontId="6" fillId="10" borderId="33" xfId="85" applyNumberFormat="1" applyFill="1" applyBorder="1" applyAlignment="1">
      <alignment horizontal="center" vertical="center"/>
    </xf>
    <xf numFmtId="177" fontId="6" fillId="10" borderId="33" xfId="85" applyNumberFormat="1" applyFill="1" applyBorder="1" applyAlignment="1">
      <alignment vertical="center"/>
    </xf>
    <xf numFmtId="9" fontId="6" fillId="10" borderId="32" xfId="1" applyFont="1" applyFill="1" applyBorder="1" applyAlignment="1">
      <alignment horizontal="center" vertical="center"/>
    </xf>
    <xf numFmtId="0" fontId="6" fillId="10" borderId="59" xfId="85" applyFill="1" applyBorder="1" applyAlignment="1">
      <alignment horizontal="center" vertical="center"/>
    </xf>
    <xf numFmtId="0" fontId="3" fillId="10" borderId="0" xfId="89" applyFill="1"/>
    <xf numFmtId="0" fontId="33" fillId="10" borderId="4" xfId="89" applyFont="1" applyFill="1" applyBorder="1" applyAlignment="1">
      <alignment horizontal="center" vertical="center"/>
    </xf>
    <xf numFmtId="2" fontId="28" fillId="10" borderId="30" xfId="0" applyNumberFormat="1" applyFont="1" applyFill="1" applyBorder="1" applyAlignment="1">
      <alignment horizontal="center" vertical="center"/>
    </xf>
    <xf numFmtId="2" fontId="28" fillId="10" borderId="35" xfId="0" applyNumberFormat="1" applyFont="1" applyFill="1" applyBorder="1" applyAlignment="1">
      <alignment horizontal="center" vertical="center"/>
    </xf>
    <xf numFmtId="2" fontId="28" fillId="10" borderId="1" xfId="0" applyNumberFormat="1" applyFont="1" applyFill="1" applyBorder="1" applyAlignment="1">
      <alignment horizontal="center" vertical="center"/>
    </xf>
    <xf numFmtId="0" fontId="24" fillId="10" borderId="27"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32" fillId="17" borderId="50" xfId="85" applyFont="1" applyFill="1" applyBorder="1" applyAlignment="1">
      <alignment horizontal="center" vertical="center"/>
    </xf>
    <xf numFmtId="0" fontId="32" fillId="17" borderId="7" xfId="85" applyFont="1" applyFill="1" applyBorder="1" applyAlignment="1">
      <alignment horizontal="center" vertical="center"/>
    </xf>
    <xf numFmtId="0" fontId="32" fillId="17" borderId="48" xfId="85" applyFont="1" applyFill="1" applyBorder="1" applyAlignment="1">
      <alignment horizontal="center" vertical="center"/>
    </xf>
    <xf numFmtId="0" fontId="32" fillId="17" borderId="49" xfId="85" applyFont="1" applyFill="1" applyBorder="1" applyAlignment="1">
      <alignment horizontal="center" vertical="center"/>
    </xf>
    <xf numFmtId="0" fontId="32" fillId="17" borderId="54" xfId="85" applyFont="1" applyFill="1" applyBorder="1" applyAlignment="1">
      <alignment horizontal="center" vertical="center"/>
    </xf>
    <xf numFmtId="14" fontId="6" fillId="0" borderId="41" xfId="85" applyNumberFormat="1" applyBorder="1" applyAlignment="1">
      <alignment horizontal="center" vertical="center" wrapText="1"/>
    </xf>
    <xf numFmtId="14" fontId="6" fillId="0" borderId="41" xfId="85" applyNumberFormat="1" applyBorder="1" applyAlignment="1">
      <alignment horizontal="center" vertical="center"/>
    </xf>
    <xf numFmtId="9" fontId="6" fillId="10" borderId="32" xfId="85" applyNumberFormat="1" applyFill="1" applyBorder="1" applyAlignment="1">
      <alignment horizontal="center" vertical="center"/>
    </xf>
    <xf numFmtId="177" fontId="6" fillId="10" borderId="4" xfId="85" applyNumberFormat="1" applyFill="1" applyBorder="1" applyAlignment="1">
      <alignment horizontal="right" vertical="center"/>
    </xf>
    <xf numFmtId="0" fontId="10" fillId="10" borderId="4" xfId="0" applyFont="1" applyFill="1" applyBorder="1" applyAlignment="1">
      <alignment wrapText="1"/>
    </xf>
    <xf numFmtId="0" fontId="10" fillId="10" borderId="4" xfId="0" applyFont="1" applyFill="1" applyBorder="1"/>
    <xf numFmtId="41" fontId="24" fillId="10" borderId="4" xfId="0" applyNumberFormat="1" applyFont="1" applyFill="1" applyBorder="1" applyAlignment="1">
      <alignment horizontal="center"/>
    </xf>
    <xf numFmtId="0" fontId="24" fillId="10"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24" fillId="10" borderId="67"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54"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10" fillId="0" borderId="69" xfId="0" applyFont="1" applyFill="1" applyBorder="1" applyAlignment="1">
      <alignment horizontal="center" vertical="center" wrapText="1"/>
    </xf>
    <xf numFmtId="0" fontId="10" fillId="0" borderId="6" xfId="0" applyFont="1" applyFill="1" applyBorder="1" applyAlignment="1">
      <alignment horizontal="center" vertical="center" wrapText="1"/>
    </xf>
    <xf numFmtId="4" fontId="10" fillId="0" borderId="70" xfId="0" applyNumberFormat="1" applyFont="1" applyFill="1" applyBorder="1" applyAlignment="1">
      <alignment horizontal="center" vertical="center" wrapText="1"/>
    </xf>
    <xf numFmtId="168" fontId="22" fillId="18" borderId="21" xfId="2" applyNumberFormat="1" applyFont="1" applyFill="1" applyBorder="1" applyAlignment="1">
      <alignment horizontal="center" vertical="center" wrapText="1"/>
    </xf>
    <xf numFmtId="168" fontId="22" fillId="18" borderId="7" xfId="2" applyNumberFormat="1" applyFont="1" applyFill="1" applyBorder="1" applyAlignment="1">
      <alignment horizontal="center" vertical="center" wrapText="1"/>
    </xf>
    <xf numFmtId="0" fontId="30" fillId="10" borderId="0" xfId="0" applyFont="1" applyFill="1"/>
    <xf numFmtId="0" fontId="10" fillId="10" borderId="0" xfId="0" applyFont="1" applyFill="1" applyAlignment="1">
      <alignment horizontal="center"/>
    </xf>
    <xf numFmtId="9" fontId="24" fillId="0" borderId="30" xfId="0" applyNumberFormat="1" applyFont="1" applyBorder="1" applyAlignment="1">
      <alignment horizontal="center" vertical="center" wrapText="1"/>
    </xf>
    <xf numFmtId="0" fontId="24" fillId="0" borderId="30" xfId="0" applyFont="1" applyBorder="1" applyAlignment="1">
      <alignment horizontal="left" wrapText="1"/>
    </xf>
    <xf numFmtId="0" fontId="24" fillId="0" borderId="35" xfId="0" applyFont="1" applyBorder="1" applyAlignment="1">
      <alignment horizontal="left" wrapText="1"/>
    </xf>
    <xf numFmtId="0" fontId="24" fillId="0" borderId="4" xfId="0" applyFont="1" applyBorder="1" applyAlignment="1">
      <alignment horizontal="left" wrapText="1"/>
    </xf>
    <xf numFmtId="0" fontId="24" fillId="0" borderId="45" xfId="0" applyFont="1" applyBorder="1" applyAlignment="1">
      <alignment horizontal="center"/>
    </xf>
    <xf numFmtId="0" fontId="24" fillId="0" borderId="45" xfId="0" applyFont="1" applyBorder="1" applyAlignment="1">
      <alignment horizontal="left" wrapText="1"/>
    </xf>
    <xf numFmtId="164" fontId="10" fillId="10" borderId="0" xfId="88" applyNumberFormat="1" applyFont="1" applyFill="1" applyAlignment="1">
      <alignment horizontal="center"/>
    </xf>
    <xf numFmtId="0" fontId="19" fillId="0" borderId="1" xfId="0" applyFont="1" applyFill="1" applyBorder="1" applyAlignment="1">
      <alignment horizontal="center" vertical="center" wrapText="1"/>
    </xf>
    <xf numFmtId="168" fontId="10" fillId="0" borderId="35" xfId="0" applyNumberFormat="1" applyFont="1" applyFill="1" applyBorder="1" applyAlignment="1">
      <alignment horizontal="center" vertical="center" wrapText="1"/>
    </xf>
    <xf numFmtId="174" fontId="20" fillId="0" borderId="35" xfId="0" applyNumberFormat="1" applyFont="1" applyFill="1" applyBorder="1" applyAlignment="1">
      <alignment vertical="center" wrapText="1"/>
    </xf>
    <xf numFmtId="177" fontId="6" fillId="10" borderId="0" xfId="85" applyNumberFormat="1" applyFill="1" applyBorder="1" applyAlignment="1">
      <alignment vertical="center"/>
    </xf>
    <xf numFmtId="14" fontId="6" fillId="10" borderId="0" xfId="85" applyNumberFormat="1" applyFill="1" applyBorder="1" applyAlignment="1">
      <alignment vertical="center"/>
    </xf>
    <xf numFmtId="0" fontId="6" fillId="10" borderId="0" xfId="85" applyFill="1" applyBorder="1" applyAlignment="1">
      <alignment horizontal="left" vertical="center"/>
    </xf>
    <xf numFmtId="0" fontId="24" fillId="10" borderId="30"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0" borderId="27" xfId="0" applyFont="1" applyFill="1" applyBorder="1" applyAlignment="1">
      <alignment horizontal="center" vertical="center" wrapText="1"/>
    </xf>
    <xf numFmtId="0" fontId="24" fillId="0" borderId="30" xfId="0" applyFont="1" applyBorder="1" applyAlignment="1">
      <alignment horizontal="center" vertical="center"/>
    </xf>
    <xf numFmtId="9" fontId="24" fillId="0" borderId="30" xfId="0" applyNumberFormat="1" applyFont="1" applyBorder="1" applyAlignment="1">
      <alignment horizontal="center" vertical="center"/>
    </xf>
    <xf numFmtId="9" fontId="24" fillId="0" borderId="35" xfId="0" applyNumberFormat="1" applyFont="1" applyBorder="1" applyAlignment="1">
      <alignment horizontal="center" vertical="center"/>
    </xf>
    <xf numFmtId="9" fontId="24" fillId="0" borderId="4" xfId="0" applyNumberFormat="1" applyFont="1" applyBorder="1" applyAlignment="1">
      <alignment horizontal="center" vertical="center"/>
    </xf>
    <xf numFmtId="9" fontId="24" fillId="0" borderId="45" xfId="0" applyNumberFormat="1" applyFont="1" applyBorder="1" applyAlignment="1">
      <alignment horizontal="center" vertical="center"/>
    </xf>
    <xf numFmtId="0" fontId="24" fillId="10" borderId="0" xfId="0" applyFont="1" applyFill="1" applyAlignment="1">
      <alignment horizontal="center" vertical="center"/>
    </xf>
    <xf numFmtId="0" fontId="10" fillId="10" borderId="20" xfId="0" applyFont="1" applyFill="1" applyBorder="1" applyAlignment="1">
      <alignment horizontal="center" vertical="center"/>
    </xf>
    <xf numFmtId="0" fontId="10" fillId="10" borderId="11" xfId="0" applyFont="1" applyFill="1" applyBorder="1" applyAlignment="1">
      <alignment horizontal="center" vertical="center"/>
    </xf>
    <xf numFmtId="0" fontId="21" fillId="10" borderId="11" xfId="0" applyFont="1" applyFill="1" applyBorder="1" applyAlignment="1">
      <alignment horizontal="center" vertical="center"/>
    </xf>
    <xf numFmtId="0" fontId="10" fillId="10" borderId="11"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10" fillId="10" borderId="11" xfId="0" applyFont="1" applyFill="1" applyBorder="1" applyAlignment="1">
      <alignment vertical="center" wrapText="1"/>
    </xf>
    <xf numFmtId="9" fontId="10" fillId="10" borderId="0" xfId="1" applyFont="1" applyFill="1" applyBorder="1" applyAlignment="1">
      <alignment horizontal="center" vertical="center"/>
    </xf>
    <xf numFmtId="14" fontId="10" fillId="10" borderId="0" xfId="12" applyNumberFormat="1" applyFont="1" applyFill="1" applyBorder="1" applyAlignment="1">
      <alignment horizontal="center" vertical="center"/>
    </xf>
    <xf numFmtId="14" fontId="10" fillId="10" borderId="0" xfId="0" applyNumberFormat="1" applyFont="1" applyFill="1" applyBorder="1" applyAlignment="1">
      <alignment horizontal="center" vertical="center"/>
    </xf>
    <xf numFmtId="0" fontId="10" fillId="10" borderId="0" xfId="0" applyNumberFormat="1" applyFont="1" applyFill="1" applyBorder="1" applyAlignment="1">
      <alignment horizontal="center" vertical="center"/>
    </xf>
    <xf numFmtId="170" fontId="10" fillId="10" borderId="0" xfId="0" applyNumberFormat="1" applyFont="1" applyFill="1" applyBorder="1" applyAlignment="1">
      <alignment horizontal="center" vertical="center"/>
    </xf>
    <xf numFmtId="4" fontId="10" fillId="10" borderId="0" xfId="0" applyNumberFormat="1" applyFont="1" applyFill="1" applyBorder="1" applyAlignment="1">
      <alignment horizontal="center" vertical="center"/>
    </xf>
    <xf numFmtId="0" fontId="10" fillId="10" borderId="0" xfId="0" applyFont="1" applyFill="1" applyBorder="1" applyAlignment="1">
      <alignment horizontal="center" vertical="center"/>
    </xf>
    <xf numFmtId="4" fontId="10" fillId="10" borderId="11" xfId="0" applyNumberFormat="1" applyFont="1" applyFill="1" applyBorder="1" applyAlignment="1">
      <alignment horizontal="center" vertical="center"/>
    </xf>
    <xf numFmtId="171" fontId="10" fillId="10" borderId="11" xfId="0" applyNumberFormat="1" applyFont="1" applyFill="1" applyBorder="1" applyAlignment="1">
      <alignment horizontal="center" vertical="center"/>
    </xf>
    <xf numFmtId="0" fontId="10" fillId="10" borderId="0" xfId="0" applyFont="1" applyFill="1" applyBorder="1" applyAlignment="1">
      <alignment horizontal="justify" vertical="center" wrapText="1"/>
    </xf>
    <xf numFmtId="0" fontId="10" fillId="10" borderId="2" xfId="0" applyFont="1" applyFill="1" applyBorder="1" applyAlignment="1">
      <alignment horizontal="center" vertical="center"/>
    </xf>
    <xf numFmtId="0" fontId="21" fillId="10" borderId="0" xfId="0" applyFont="1" applyFill="1" applyBorder="1" applyAlignment="1">
      <alignment horizontal="center" vertical="center"/>
    </xf>
    <xf numFmtId="0" fontId="30" fillId="10" borderId="0" xfId="0" applyFont="1" applyFill="1" applyBorder="1" applyAlignment="1">
      <alignment horizontal="center" vertical="center" wrapText="1"/>
    </xf>
    <xf numFmtId="0" fontId="10" fillId="10" borderId="0" xfId="0" applyFont="1" applyFill="1" applyBorder="1" applyAlignment="1">
      <alignment vertical="center" wrapText="1"/>
    </xf>
    <xf numFmtId="171" fontId="10" fillId="10" borderId="0" xfId="0" applyNumberFormat="1" applyFont="1" applyFill="1" applyBorder="1" applyAlignment="1">
      <alignment horizontal="center" vertical="center"/>
    </xf>
    <xf numFmtId="168" fontId="18" fillId="5" borderId="7" xfId="2" quotePrefix="1" applyNumberFormat="1" applyFont="1" applyFill="1" applyBorder="1" applyAlignment="1">
      <alignment horizontal="center" vertical="center" wrapText="1"/>
    </xf>
    <xf numFmtId="179" fontId="10" fillId="0" borderId="30" xfId="1" applyNumberFormat="1" applyFont="1" applyFill="1" applyBorder="1" applyAlignment="1">
      <alignment horizontal="center" vertical="center" wrapText="1"/>
    </xf>
    <xf numFmtId="179" fontId="10" fillId="0" borderId="4" xfId="1" applyNumberFormat="1" applyFont="1" applyFill="1" applyBorder="1" applyAlignment="1">
      <alignment horizontal="center" vertical="center" wrapText="1"/>
    </xf>
    <xf numFmtId="179" fontId="10" fillId="0" borderId="35" xfId="1" applyNumberFormat="1" applyFont="1" applyFill="1" applyBorder="1" applyAlignment="1">
      <alignment horizontal="center" vertical="center" wrapText="1"/>
    </xf>
    <xf numFmtId="179" fontId="10" fillId="0" borderId="30" xfId="0" applyNumberFormat="1" applyFont="1" applyFill="1" applyBorder="1" applyAlignment="1">
      <alignment horizontal="center" vertical="center" wrapText="1"/>
    </xf>
    <xf numFmtId="179" fontId="10" fillId="0" borderId="4" xfId="0" applyNumberFormat="1" applyFont="1" applyFill="1" applyBorder="1" applyAlignment="1">
      <alignment horizontal="center" vertical="center" wrapText="1"/>
    </xf>
    <xf numFmtId="179" fontId="10" fillId="0" borderId="35" xfId="0" applyNumberFormat="1" applyFont="1" applyFill="1" applyBorder="1" applyAlignment="1">
      <alignment horizontal="center" vertical="center" wrapText="1"/>
    </xf>
    <xf numFmtId="4" fontId="28" fillId="10" borderId="30" xfId="0" applyNumberFormat="1" applyFont="1" applyFill="1" applyBorder="1" applyAlignment="1">
      <alignment horizontal="center" vertical="center"/>
    </xf>
    <xf numFmtId="4" fontId="28" fillId="10" borderId="35" xfId="0" applyNumberFormat="1" applyFont="1" applyFill="1" applyBorder="1" applyAlignment="1">
      <alignment horizontal="center" vertical="center"/>
    </xf>
    <xf numFmtId="4" fontId="28" fillId="10" borderId="1" xfId="0" applyNumberFormat="1" applyFont="1" applyFill="1" applyBorder="1" applyAlignment="1">
      <alignment horizontal="center" vertical="center"/>
    </xf>
    <xf numFmtId="14" fontId="3" fillId="15" borderId="4" xfId="89" applyNumberFormat="1" applyFill="1" applyBorder="1" applyAlignment="1">
      <alignment horizontal="center" vertical="center"/>
    </xf>
    <xf numFmtId="0" fontId="3" fillId="10" borderId="4" xfId="89" applyFill="1" applyBorder="1" applyAlignment="1">
      <alignment horizontal="center" vertical="center"/>
    </xf>
    <xf numFmtId="0" fontId="3" fillId="10" borderId="0" xfId="89" applyFill="1" applyAlignment="1">
      <alignment horizontal="center" vertical="center"/>
    </xf>
    <xf numFmtId="14" fontId="3" fillId="16" borderId="4" xfId="89" applyNumberFormat="1" applyFill="1" applyBorder="1" applyAlignment="1">
      <alignment horizontal="center" vertical="center"/>
    </xf>
    <xf numFmtId="0" fontId="24" fillId="10" borderId="67"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30" xfId="0" applyFont="1" applyBorder="1" applyAlignment="1">
      <alignment horizontal="center" vertical="center"/>
    </xf>
    <xf numFmtId="0" fontId="24" fillId="10" borderId="29"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29" xfId="0" applyFont="1" applyBorder="1" applyAlignment="1">
      <alignment horizontal="center" vertical="center" wrapText="1"/>
    </xf>
    <xf numFmtId="1" fontId="10" fillId="0" borderId="4"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0" fontId="24" fillId="10" borderId="67"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52"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10" borderId="30" xfId="0" applyFont="1" applyFill="1" applyBorder="1" applyAlignment="1">
      <alignment horizontal="center" vertical="center"/>
    </xf>
    <xf numFmtId="0" fontId="6" fillId="10" borderId="71" xfId="85" applyFill="1" applyBorder="1" applyAlignment="1">
      <alignment horizontal="justify" vertical="center" wrapText="1"/>
    </xf>
    <xf numFmtId="0" fontId="6" fillId="10" borderId="11" xfId="85" applyFill="1" applyBorder="1" applyAlignment="1">
      <alignment vertical="center"/>
    </xf>
    <xf numFmtId="175" fontId="6" fillId="10" borderId="11" xfId="85" applyNumberFormat="1" applyFill="1" applyBorder="1" applyAlignment="1">
      <alignment vertical="center"/>
    </xf>
    <xf numFmtId="0" fontId="6" fillId="10" borderId="11" xfId="85" applyFill="1" applyBorder="1" applyAlignment="1">
      <alignment horizontal="center" vertical="center"/>
    </xf>
    <xf numFmtId="177" fontId="6" fillId="10" borderId="11" xfId="85" applyNumberFormat="1" applyFill="1" applyBorder="1" applyAlignment="1">
      <alignment horizontal="center" vertical="center"/>
    </xf>
    <xf numFmtId="9" fontId="6" fillId="10" borderId="11" xfId="85" applyNumberFormat="1" applyFill="1" applyBorder="1" applyAlignment="1">
      <alignment horizontal="center" vertical="center"/>
    </xf>
    <xf numFmtId="177" fontId="6" fillId="10" borderId="11" xfId="85" applyNumberFormat="1" applyFill="1" applyBorder="1" applyAlignment="1">
      <alignment horizontal="right" vertical="center"/>
    </xf>
    <xf numFmtId="9" fontId="6" fillId="10" borderId="11" xfId="1" applyFont="1" applyFill="1" applyBorder="1" applyAlignment="1">
      <alignment horizontal="center" vertical="center"/>
    </xf>
    <xf numFmtId="177" fontId="6" fillId="10" borderId="11" xfId="85" applyNumberFormat="1" applyFill="1" applyBorder="1" applyAlignment="1">
      <alignment vertical="center"/>
    </xf>
    <xf numFmtId="14" fontId="6" fillId="10" borderId="11" xfId="85" applyNumberFormat="1" applyFill="1" applyBorder="1" applyAlignment="1">
      <alignment vertical="center"/>
    </xf>
    <xf numFmtId="0" fontId="24" fillId="10" borderId="32" xfId="85" applyFont="1" applyFill="1" applyBorder="1" applyAlignment="1">
      <alignment horizontal="justify" vertical="center" wrapText="1"/>
    </xf>
    <xf numFmtId="0" fontId="10" fillId="19" borderId="34" xfId="85" applyFont="1" applyFill="1" applyBorder="1" applyAlignment="1">
      <alignment horizontal="center" vertical="center"/>
    </xf>
    <xf numFmtId="172" fontId="10" fillId="19" borderId="36" xfId="85" applyNumberFormat="1" applyFont="1" applyFill="1" applyBorder="1" applyAlignment="1">
      <alignment vertical="center"/>
    </xf>
    <xf numFmtId="0" fontId="24" fillId="10" borderId="45" xfId="0" applyFont="1" applyFill="1" applyBorder="1" applyAlignment="1">
      <alignment horizontal="center" vertical="center"/>
    </xf>
    <xf numFmtId="9" fontId="24" fillId="10" borderId="45" xfId="0" applyNumberFormat="1" applyFont="1" applyFill="1" applyBorder="1" applyAlignment="1">
      <alignment horizontal="center" vertical="center"/>
    </xf>
    <xf numFmtId="0" fontId="28" fillId="10" borderId="45" xfId="0" applyNumberFormat="1" applyFont="1" applyFill="1" applyBorder="1" applyAlignment="1">
      <alignment horizontal="center" vertical="center"/>
    </xf>
    <xf numFmtId="4" fontId="28" fillId="10" borderId="45" xfId="0" applyNumberFormat="1" applyFont="1" applyFill="1" applyBorder="1" applyAlignment="1">
      <alignment horizontal="center" vertical="center"/>
    </xf>
    <xf numFmtId="0" fontId="24" fillId="10" borderId="56"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2" fillId="5" borderId="1" xfId="3" applyFont="1" applyFill="1" applyBorder="1" applyAlignment="1">
      <alignment horizontal="center" vertical="center" wrapText="1"/>
    </xf>
    <xf numFmtId="14" fontId="2" fillId="10" borderId="51" xfId="85" applyNumberFormat="1" applyFont="1" applyFill="1" applyBorder="1" applyAlignment="1">
      <alignment horizontal="center" vertical="center"/>
    </xf>
    <xf numFmtId="14" fontId="6" fillId="10" borderId="33" xfId="85" applyNumberFormat="1" applyFill="1" applyBorder="1" applyAlignment="1">
      <alignment horizontal="center" vertical="center"/>
    </xf>
    <xf numFmtId="14" fontId="6" fillId="10" borderId="41" xfId="85" applyNumberFormat="1" applyFill="1" applyBorder="1" applyAlignment="1">
      <alignment horizontal="center" vertical="center"/>
    </xf>
    <xf numFmtId="0" fontId="1" fillId="10" borderId="4" xfId="85" applyFont="1" applyFill="1" applyBorder="1" applyAlignment="1">
      <alignment vertical="center"/>
    </xf>
    <xf numFmtId="0" fontId="22" fillId="5" borderId="24" xfId="3" applyNumberFormat="1" applyFont="1" applyFill="1" applyBorder="1" applyAlignment="1">
      <alignment horizontal="center" vertical="center" wrapText="1"/>
    </xf>
    <xf numFmtId="0" fontId="6" fillId="10" borderId="34" xfId="85" applyFill="1" applyBorder="1" applyAlignment="1">
      <alignment horizontal="center" vertical="center"/>
    </xf>
    <xf numFmtId="0" fontId="6" fillId="10" borderId="35" xfId="85" applyFill="1" applyBorder="1" applyAlignment="1">
      <alignment horizontal="center" vertical="center"/>
    </xf>
    <xf numFmtId="0" fontId="6" fillId="10" borderId="36" xfId="85" applyFill="1" applyBorder="1" applyAlignment="1">
      <alignment horizontal="center" vertical="center"/>
    </xf>
    <xf numFmtId="0" fontId="6" fillId="10" borderId="72" xfId="85" applyFill="1" applyBorder="1" applyAlignment="1">
      <alignment horizontal="center" vertical="center"/>
    </xf>
    <xf numFmtId="0" fontId="6" fillId="10" borderId="36" xfId="85" applyFill="1" applyBorder="1" applyAlignment="1">
      <alignment horizontal="left" vertical="center"/>
    </xf>
    <xf numFmtId="0" fontId="11" fillId="10" borderId="0" xfId="0" applyFont="1" applyFill="1"/>
    <xf numFmtId="0" fontId="9" fillId="10" borderId="0" xfId="0" applyFont="1" applyFill="1"/>
    <xf numFmtId="0" fontId="51" fillId="10" borderId="4" xfId="0" applyFont="1" applyFill="1" applyBorder="1" applyAlignment="1">
      <alignment horizontal="center" vertical="center" wrapText="1"/>
    </xf>
    <xf numFmtId="0" fontId="51" fillId="10" borderId="4" xfId="0" applyFont="1" applyFill="1" applyBorder="1" applyAlignment="1">
      <alignment horizontal="center" vertical="center"/>
    </xf>
    <xf numFmtId="9" fontId="24" fillId="0" borderId="30" xfId="1" applyNumberFormat="1" applyFont="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5"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41" fontId="24" fillId="10" borderId="4" xfId="0" applyNumberFormat="1" applyFont="1" applyFill="1" applyBorder="1" applyAlignment="1">
      <alignment horizontal="center" vertical="center"/>
    </xf>
    <xf numFmtId="9" fontId="52" fillId="10" borderId="30" xfId="1" applyNumberFormat="1" applyFont="1" applyFill="1" applyBorder="1" applyAlignment="1">
      <alignment horizontal="center" vertical="center" wrapText="1"/>
    </xf>
    <xf numFmtId="0" fontId="52" fillId="10" borderId="30" xfId="0" applyNumberFormat="1" applyFont="1" applyFill="1" applyBorder="1" applyAlignment="1">
      <alignment horizontal="center" vertical="center"/>
    </xf>
    <xf numFmtId="0" fontId="49" fillId="5" borderId="1" xfId="3" applyFont="1" applyFill="1" applyBorder="1" applyAlignment="1">
      <alignment horizontal="center" vertical="center" wrapText="1"/>
    </xf>
    <xf numFmtId="10" fontId="10" fillId="0" borderId="4" xfId="12" applyNumberFormat="1" applyFont="1" applyFill="1" applyBorder="1" applyAlignment="1">
      <alignment horizontal="center" vertical="center" wrapText="1"/>
    </xf>
    <xf numFmtId="173" fontId="10" fillId="0" borderId="30" xfId="12" applyNumberFormat="1" applyFont="1" applyFill="1" applyBorder="1" applyAlignment="1">
      <alignment horizontal="center" vertical="center"/>
    </xf>
    <xf numFmtId="0" fontId="10" fillId="0" borderId="30" xfId="0" quotePrefix="1" applyFont="1" applyFill="1" applyBorder="1" applyAlignment="1">
      <alignment horizontal="center" vertical="center" wrapText="1"/>
    </xf>
    <xf numFmtId="0" fontId="10" fillId="0" borderId="4" xfId="0" quotePrefix="1" applyFont="1" applyFill="1" applyBorder="1" applyAlignment="1">
      <alignment horizontal="center" vertical="center" wrapText="1"/>
    </xf>
    <xf numFmtId="0" fontId="10" fillId="0" borderId="27" xfId="0" applyFont="1" applyFill="1" applyBorder="1" applyAlignment="1">
      <alignment horizontal="center" vertical="center" wrapText="1"/>
    </xf>
    <xf numFmtId="0" fontId="20" fillId="0" borderId="4"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9" fontId="53" fillId="0" borderId="4" xfId="12" applyFont="1" applyFill="1" applyBorder="1" applyAlignment="1">
      <alignment horizontal="center" vertical="center"/>
    </xf>
    <xf numFmtId="9" fontId="20" fillId="0" borderId="30" xfId="12" applyFont="1" applyFill="1" applyBorder="1" applyAlignment="1">
      <alignment horizontal="center" vertical="center"/>
    </xf>
    <xf numFmtId="9" fontId="20" fillId="0" borderId="4" xfId="12" applyFont="1" applyFill="1" applyBorder="1" applyAlignment="1">
      <alignment horizontal="center" vertical="center" wrapText="1"/>
    </xf>
    <xf numFmtId="9" fontId="20" fillId="0" borderId="4" xfId="12" applyFont="1" applyFill="1" applyBorder="1" applyAlignment="1">
      <alignment horizontal="center" vertical="center"/>
    </xf>
    <xf numFmtId="0" fontId="20" fillId="0" borderId="69" xfId="0" applyFont="1" applyFill="1" applyBorder="1" applyAlignment="1">
      <alignment horizontal="center" vertical="center" wrapText="1"/>
    </xf>
    <xf numFmtId="0" fontId="20" fillId="0" borderId="6" xfId="0" applyFont="1" applyFill="1" applyBorder="1" applyAlignment="1">
      <alignment horizontal="center" vertical="center" wrapText="1"/>
    </xf>
    <xf numFmtId="4" fontId="20" fillId="0" borderId="70" xfId="0" applyNumberFormat="1" applyFont="1" applyFill="1" applyBorder="1" applyAlignment="1">
      <alignment horizontal="center" vertical="center" wrapText="1"/>
    </xf>
    <xf numFmtId="0" fontId="42" fillId="0" borderId="33" xfId="0" applyFont="1" applyFill="1" applyBorder="1" applyAlignment="1">
      <alignment horizontal="justify" vertical="center" wrapText="1"/>
    </xf>
    <xf numFmtId="0" fontId="10" fillId="0" borderId="27" xfId="0" applyFont="1" applyFill="1" applyBorder="1" applyAlignment="1">
      <alignment horizontal="justify" vertical="center" wrapText="1"/>
    </xf>
    <xf numFmtId="174" fontId="20" fillId="0" borderId="24" xfId="0" applyNumberFormat="1" applyFont="1" applyFill="1" applyBorder="1" applyAlignment="1">
      <alignment vertical="center" wrapText="1"/>
    </xf>
    <xf numFmtId="170" fontId="10" fillId="0" borderId="24" xfId="0" applyNumberFormat="1" applyFont="1" applyFill="1" applyBorder="1" applyAlignment="1">
      <alignment horizontal="center" vertical="center" wrapText="1"/>
    </xf>
    <xf numFmtId="174" fontId="20" fillId="0" borderId="45" xfId="0" applyNumberFormat="1" applyFont="1" applyFill="1" applyBorder="1" applyAlignment="1">
      <alignment vertical="center"/>
    </xf>
    <xf numFmtId="170" fontId="10" fillId="0" borderId="45" xfId="0" applyNumberFormat="1" applyFont="1" applyFill="1" applyBorder="1" applyAlignment="1">
      <alignment horizontal="center" vertical="center"/>
    </xf>
    <xf numFmtId="0" fontId="54" fillId="10" borderId="4" xfId="0" applyFont="1" applyFill="1" applyBorder="1" applyAlignment="1">
      <alignment horizontal="center" vertical="center" wrapText="1"/>
    </xf>
    <xf numFmtId="0" fontId="54" fillId="10" borderId="47" xfId="0" applyFont="1" applyFill="1" applyBorder="1" applyAlignment="1">
      <alignment horizontal="center" vertical="center" wrapText="1"/>
    </xf>
    <xf numFmtId="0" fontId="54" fillId="10" borderId="24" xfId="0" applyFont="1" applyFill="1" applyBorder="1" applyAlignment="1">
      <alignment horizontal="center" vertical="center" wrapText="1"/>
    </xf>
    <xf numFmtId="0" fontId="54" fillId="10" borderId="44" xfId="0" applyFont="1" applyFill="1" applyBorder="1" applyAlignment="1">
      <alignment horizontal="center" vertical="center" wrapText="1"/>
    </xf>
    <xf numFmtId="0" fontId="54" fillId="10" borderId="30" xfId="0" applyFont="1" applyFill="1" applyBorder="1" applyAlignment="1">
      <alignment horizontal="center" vertical="center" wrapText="1"/>
    </xf>
    <xf numFmtId="0" fontId="55" fillId="10" borderId="4" xfId="0" applyFont="1" applyFill="1" applyBorder="1" applyAlignment="1">
      <alignment horizontal="center" vertical="center"/>
    </xf>
    <xf numFmtId="0" fontId="55" fillId="10" borderId="4" xfId="0" applyFont="1" applyFill="1" applyBorder="1" applyAlignment="1">
      <alignment horizontal="center" vertical="center" wrapText="1"/>
    </xf>
    <xf numFmtId="3" fontId="54" fillId="10" borderId="7" xfId="0" applyNumberFormat="1" applyFont="1" applyFill="1" applyBorder="1" applyAlignment="1">
      <alignment horizontal="center" vertical="center"/>
    </xf>
    <xf numFmtId="3" fontId="54" fillId="10" borderId="4" xfId="0" applyNumberFormat="1" applyFont="1" applyFill="1" applyBorder="1" applyAlignment="1">
      <alignment horizontal="center" vertical="center"/>
    </xf>
    <xf numFmtId="3" fontId="56" fillId="10" borderId="4" xfId="0" applyNumberFormat="1" applyFont="1" applyFill="1" applyBorder="1" applyAlignment="1">
      <alignment horizontal="center" vertical="center"/>
    </xf>
    <xf numFmtId="41" fontId="54" fillId="10" borderId="4" xfId="0" applyNumberFormat="1" applyFont="1" applyFill="1" applyBorder="1" applyAlignment="1">
      <alignment horizontal="left"/>
    </xf>
    <xf numFmtId="41" fontId="54" fillId="10" borderId="4" xfId="0" applyNumberFormat="1" applyFont="1" applyFill="1" applyBorder="1" applyAlignment="1">
      <alignment horizontal="right"/>
    </xf>
    <xf numFmtId="41" fontId="54" fillId="10" borderId="0" xfId="0" applyNumberFormat="1" applyFont="1" applyFill="1" applyAlignment="1">
      <alignment horizontal="left"/>
    </xf>
    <xf numFmtId="41" fontId="54" fillId="10" borderId="0" xfId="0" applyNumberFormat="1" applyFont="1" applyFill="1" applyAlignment="1">
      <alignment horizontal="right"/>
    </xf>
    <xf numFmtId="0" fontId="50" fillId="10" borderId="4" xfId="0" applyFont="1" applyFill="1" applyBorder="1" applyAlignment="1">
      <alignment horizontal="center" vertical="center" wrapText="1"/>
    </xf>
    <xf numFmtId="0" fontId="50" fillId="10" borderId="47" xfId="0" applyFont="1" applyFill="1" applyBorder="1" applyAlignment="1">
      <alignment horizontal="center" vertical="center" wrapText="1"/>
    </xf>
    <xf numFmtId="0" fontId="50" fillId="10" borderId="24" xfId="0" applyFont="1" applyFill="1" applyBorder="1" applyAlignment="1">
      <alignment horizontal="center" vertical="center" wrapText="1"/>
    </xf>
    <xf numFmtId="0" fontId="50" fillId="10" borderId="44"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10" borderId="0" xfId="0" applyFont="1" applyFill="1"/>
    <xf numFmtId="41" fontId="49" fillId="5" borderId="24" xfId="3" applyNumberFormat="1" applyFont="1" applyFill="1" applyBorder="1" applyAlignment="1">
      <alignment horizontal="center" vertical="center" wrapText="1"/>
    </xf>
    <xf numFmtId="0" fontId="49" fillId="5" borderId="24" xfId="3" applyNumberFormat="1" applyFont="1" applyFill="1" applyBorder="1" applyAlignment="1">
      <alignment horizontal="center" vertical="center" wrapText="1"/>
    </xf>
    <xf numFmtId="0" fontId="51" fillId="10" borderId="0" xfId="0" applyFont="1" applyFill="1"/>
    <xf numFmtId="0" fontId="54" fillId="10" borderId="0" xfId="0" applyFont="1" applyFill="1" applyAlignment="1">
      <alignment wrapText="1"/>
    </xf>
    <xf numFmtId="0" fontId="54" fillId="10" borderId="0" xfId="0" applyFont="1" applyFill="1"/>
    <xf numFmtId="0" fontId="54" fillId="10" borderId="4" xfId="0" applyFont="1" applyFill="1" applyBorder="1" applyAlignment="1">
      <alignment horizontal="center" vertical="center"/>
    </xf>
    <xf numFmtId="1" fontId="54" fillId="10" borderId="4" xfId="0" applyNumberFormat="1" applyFont="1" applyFill="1" applyBorder="1" applyAlignment="1">
      <alignment horizontal="center" vertical="center"/>
    </xf>
    <xf numFmtId="41" fontId="54" fillId="10" borderId="4" xfId="0" applyNumberFormat="1" applyFont="1" applyFill="1" applyBorder="1" applyAlignment="1">
      <alignment horizontal="center" vertical="center"/>
    </xf>
    <xf numFmtId="0" fontId="56" fillId="10" borderId="4" xfId="0" applyFont="1" applyFill="1" applyBorder="1" applyAlignment="1">
      <alignment horizontal="center" vertical="center"/>
    </xf>
    <xf numFmtId="0" fontId="54" fillId="10" borderId="4" xfId="0" applyFont="1" applyFill="1" applyBorder="1" applyAlignment="1">
      <alignment wrapText="1"/>
    </xf>
    <xf numFmtId="0" fontId="54" fillId="10" borderId="4" xfId="0" applyFont="1" applyFill="1" applyBorder="1"/>
    <xf numFmtId="41" fontId="54" fillId="10" borderId="0" xfId="0" applyNumberFormat="1" applyFont="1" applyFill="1" applyAlignment="1">
      <alignment horizontal="center"/>
    </xf>
    <xf numFmtId="41" fontId="57" fillId="8" borderId="4" xfId="3"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1" xfId="0" applyFont="1" applyFill="1" applyBorder="1" applyAlignment="1">
      <alignment horizontal="center" vertical="center" wrapText="1"/>
    </xf>
    <xf numFmtId="41" fontId="23" fillId="7" borderId="4" xfId="0" applyNumberFormat="1" applyFont="1" applyFill="1" applyBorder="1" applyAlignment="1">
      <alignment horizontal="center" vertical="center" wrapText="1"/>
    </xf>
    <xf numFmtId="0" fontId="45" fillId="4" borderId="22"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32" fillId="11" borderId="29" xfId="85" applyFont="1" applyFill="1" applyBorder="1" applyAlignment="1">
      <alignment horizontal="center" vertical="center" wrapText="1"/>
    </xf>
    <xf numFmtId="0" fontId="32" fillId="11" borderId="32" xfId="85" applyFont="1" applyFill="1" applyBorder="1" applyAlignment="1">
      <alignment horizontal="center" vertical="center" wrapText="1"/>
    </xf>
    <xf numFmtId="0" fontId="32" fillId="11" borderId="50" xfId="85" applyFont="1" applyFill="1" applyBorder="1" applyAlignment="1">
      <alignment horizontal="center" vertical="center" wrapText="1"/>
    </xf>
    <xf numFmtId="0" fontId="32" fillId="11" borderId="30" xfId="85" applyFont="1" applyFill="1" applyBorder="1" applyAlignment="1">
      <alignment horizontal="center" vertical="center" wrapText="1"/>
    </xf>
    <xf numFmtId="0" fontId="32" fillId="11" borderId="4"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75" fontId="32" fillId="11" borderId="30" xfId="85" applyNumberFormat="1" applyFont="1" applyFill="1" applyBorder="1" applyAlignment="1">
      <alignment horizontal="center" vertical="center" wrapText="1"/>
    </xf>
    <xf numFmtId="175" fontId="32" fillId="11" borderId="4" xfId="85" applyNumberFormat="1" applyFont="1" applyFill="1" applyBorder="1" applyAlignment="1">
      <alignment horizontal="center" vertical="center" wrapText="1"/>
    </xf>
    <xf numFmtId="175" fontId="32" fillId="11" borderId="7" xfId="85" applyNumberFormat="1" applyFont="1" applyFill="1" applyBorder="1" applyAlignment="1">
      <alignment horizontal="center" vertical="center" wrapText="1"/>
    </xf>
    <xf numFmtId="177" fontId="32" fillId="11" borderId="31" xfId="85" applyNumberFormat="1" applyFont="1" applyFill="1" applyBorder="1" applyAlignment="1">
      <alignment horizontal="center" vertical="center" wrapText="1"/>
    </xf>
    <xf numFmtId="177" fontId="32" fillId="11" borderId="33" xfId="85" applyNumberFormat="1" applyFont="1" applyFill="1" applyBorder="1" applyAlignment="1">
      <alignment horizontal="center" vertical="center" wrapText="1"/>
    </xf>
    <xf numFmtId="177" fontId="32" fillId="11" borderId="48" xfId="85" applyNumberFormat="1" applyFont="1" applyFill="1" applyBorder="1" applyAlignment="1">
      <alignment horizontal="center" vertical="center" wrapText="1"/>
    </xf>
    <xf numFmtId="0" fontId="32" fillId="12" borderId="13" xfId="85" applyFont="1" applyFill="1" applyBorder="1" applyAlignment="1">
      <alignment horizontal="center" vertical="center" wrapText="1"/>
    </xf>
    <xf numFmtId="0" fontId="32" fillId="12" borderId="14" xfId="85" applyFont="1" applyFill="1" applyBorder="1" applyAlignment="1">
      <alignment horizontal="center" vertical="center" wrapText="1"/>
    </xf>
    <xf numFmtId="0" fontId="32" fillId="12" borderId="15" xfId="85" applyFont="1" applyFill="1" applyBorder="1" applyAlignment="1">
      <alignment horizontal="center" vertical="center" wrapText="1"/>
    </xf>
    <xf numFmtId="0" fontId="32" fillId="12" borderId="16" xfId="85" applyFont="1" applyFill="1" applyBorder="1" applyAlignment="1">
      <alignment horizontal="center" vertical="center" wrapText="1"/>
    </xf>
    <xf numFmtId="0" fontId="32" fillId="12" borderId="61" xfId="85" applyFont="1" applyFill="1" applyBorder="1" applyAlignment="1">
      <alignment horizontal="center" vertical="center" wrapText="1"/>
    </xf>
    <xf numFmtId="0" fontId="32" fillId="12" borderId="53" xfId="85" applyFont="1" applyFill="1" applyBorder="1" applyAlignment="1">
      <alignment horizontal="center" vertical="center" wrapText="1"/>
    </xf>
    <xf numFmtId="0" fontId="32" fillId="11" borderId="29" xfId="85" applyFont="1" applyFill="1" applyBorder="1" applyAlignment="1">
      <alignment horizontal="center" vertical="center"/>
    </xf>
    <xf numFmtId="0" fontId="32" fillId="11" borderId="30" xfId="85" applyFont="1" applyFill="1" applyBorder="1" applyAlignment="1">
      <alignment horizontal="center" vertical="center"/>
    </xf>
    <xf numFmtId="0" fontId="32" fillId="11" borderId="31" xfId="85" applyFont="1" applyFill="1" applyBorder="1" applyAlignment="1">
      <alignment horizontal="center" vertical="center"/>
    </xf>
    <xf numFmtId="0" fontId="32" fillId="11" borderId="32" xfId="85" applyFont="1" applyFill="1" applyBorder="1" applyAlignment="1">
      <alignment horizontal="center" vertical="center"/>
    </xf>
    <xf numFmtId="0" fontId="32" fillId="11" borderId="33" xfId="85" applyFont="1" applyFill="1" applyBorder="1" applyAlignment="1">
      <alignment horizontal="center" vertical="center"/>
    </xf>
    <xf numFmtId="0" fontId="32" fillId="17" borderId="58" xfId="85" applyFont="1" applyFill="1" applyBorder="1" applyAlignment="1">
      <alignment horizontal="center" vertical="center"/>
    </xf>
    <xf numFmtId="0" fontId="32" fillId="17" borderId="59" xfId="85" applyFont="1" applyFill="1" applyBorder="1" applyAlignment="1">
      <alignment horizontal="center" vertical="center"/>
    </xf>
    <xf numFmtId="0" fontId="32" fillId="17" borderId="60" xfId="85" applyFont="1" applyFill="1" applyBorder="1" applyAlignment="1">
      <alignment horizontal="center" vertical="center"/>
    </xf>
    <xf numFmtId="0" fontId="32" fillId="17" borderId="29" xfId="85" applyFont="1" applyFill="1" applyBorder="1" applyAlignment="1">
      <alignment horizontal="center" vertical="center"/>
    </xf>
    <xf numFmtId="0" fontId="32" fillId="17" borderId="30" xfId="85" applyFont="1" applyFill="1" applyBorder="1" applyAlignment="1">
      <alignment horizontal="center" vertical="center"/>
    </xf>
    <xf numFmtId="0" fontId="32" fillId="17" borderId="31" xfId="85" applyFont="1" applyFill="1" applyBorder="1" applyAlignment="1">
      <alignment horizontal="center" vertical="center"/>
    </xf>
    <xf numFmtId="0" fontId="32" fillId="17" borderId="32" xfId="85" applyFont="1" applyFill="1" applyBorder="1" applyAlignment="1">
      <alignment horizontal="center" vertical="center"/>
    </xf>
    <xf numFmtId="0" fontId="32" fillId="17" borderId="4" xfId="85" applyFont="1" applyFill="1" applyBorder="1" applyAlignment="1">
      <alignment horizontal="center" vertical="center"/>
    </xf>
    <xf numFmtId="0" fontId="32" fillId="17" borderId="33" xfId="85" applyFont="1" applyFill="1" applyBorder="1" applyAlignment="1">
      <alignment horizontal="center" vertical="center"/>
    </xf>
    <xf numFmtId="0" fontId="32" fillId="11" borderId="55" xfId="85" applyFont="1" applyFill="1" applyBorder="1" applyAlignment="1">
      <alignment horizontal="center" vertical="center" wrapText="1"/>
    </xf>
    <xf numFmtId="0" fontId="32" fillId="11" borderId="45" xfId="85" applyFont="1" applyFill="1" applyBorder="1" applyAlignment="1">
      <alignment horizontal="center" vertical="center" wrapText="1"/>
    </xf>
    <xf numFmtId="0" fontId="32" fillId="11" borderId="56" xfId="85" applyFont="1" applyFill="1" applyBorder="1" applyAlignment="1">
      <alignment horizontal="center" vertical="center" wrapText="1"/>
    </xf>
    <xf numFmtId="0" fontId="32" fillId="17" borderId="58" xfId="85" applyFont="1" applyFill="1" applyBorder="1" applyAlignment="1">
      <alignment horizontal="center" vertical="center" wrapText="1"/>
    </xf>
    <xf numFmtId="0" fontId="32" fillId="17" borderId="59" xfId="85" applyFont="1" applyFill="1" applyBorder="1" applyAlignment="1">
      <alignment horizontal="center" vertical="center" wrapText="1"/>
    </xf>
    <xf numFmtId="0" fontId="32" fillId="17" borderId="60" xfId="85" applyFont="1" applyFill="1" applyBorder="1" applyAlignment="1">
      <alignment horizontal="center" vertical="center" wrapText="1"/>
    </xf>
    <xf numFmtId="0" fontId="32" fillId="11" borderId="51" xfId="85" applyFont="1" applyFill="1" applyBorder="1" applyAlignment="1">
      <alignment horizontal="center" vertical="center"/>
    </xf>
    <xf numFmtId="0" fontId="32" fillId="11" borderId="6" xfId="85" applyFont="1" applyFill="1" applyBorder="1" applyAlignment="1">
      <alignment horizontal="center" vertical="center"/>
    </xf>
    <xf numFmtId="14" fontId="32" fillId="11" borderId="29" xfId="85" applyNumberFormat="1" applyFont="1" applyFill="1" applyBorder="1" applyAlignment="1">
      <alignment horizontal="center" vertical="center" wrapText="1"/>
    </xf>
    <xf numFmtId="14" fontId="32" fillId="11" borderId="32" xfId="85" applyNumberFormat="1" applyFont="1" applyFill="1" applyBorder="1" applyAlignment="1">
      <alignment horizontal="center" vertical="center" wrapText="1"/>
    </xf>
    <xf numFmtId="14" fontId="32" fillId="11" borderId="50" xfId="85" applyNumberFormat="1" applyFont="1" applyFill="1" applyBorder="1" applyAlignment="1">
      <alignment horizontal="center" vertical="center" wrapText="1"/>
    </xf>
    <xf numFmtId="14" fontId="32" fillId="11" borderId="31" xfId="85" applyNumberFormat="1" applyFont="1" applyFill="1" applyBorder="1" applyAlignment="1">
      <alignment horizontal="center" vertical="center" wrapText="1"/>
    </xf>
    <xf numFmtId="14" fontId="32" fillId="11" borderId="33" xfId="85" applyNumberFormat="1" applyFont="1" applyFill="1" applyBorder="1" applyAlignment="1">
      <alignment horizontal="center" vertical="center" wrapText="1"/>
    </xf>
    <xf numFmtId="14" fontId="32" fillId="11" borderId="48" xfId="85" applyNumberFormat="1" applyFont="1" applyFill="1" applyBorder="1" applyAlignment="1">
      <alignment horizontal="center" vertical="center" wrapText="1"/>
    </xf>
    <xf numFmtId="0" fontId="32" fillId="17" borderId="57" xfId="85" applyFont="1" applyFill="1" applyBorder="1" applyAlignment="1">
      <alignment horizontal="center" vertical="center" wrapText="1"/>
    </xf>
    <xf numFmtId="0" fontId="32" fillId="17" borderId="27" xfId="85" applyFont="1" applyFill="1" applyBorder="1" applyAlignment="1">
      <alignment horizontal="center" vertical="center" wrapText="1"/>
    </xf>
    <xf numFmtId="0" fontId="32" fillId="17" borderId="52" xfId="85"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5"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0" fontId="10" fillId="0" borderId="2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4" xfId="0"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10" fillId="10" borderId="29" xfId="0" applyFont="1" applyFill="1" applyBorder="1" applyAlignment="1">
      <alignment horizontal="center" vertical="center"/>
    </xf>
    <xf numFmtId="0" fontId="10" fillId="10" borderId="32" xfId="0" applyFont="1" applyFill="1" applyBorder="1" applyAlignment="1">
      <alignment horizontal="center" vertical="center"/>
    </xf>
    <xf numFmtId="0" fontId="10" fillId="10" borderId="34" xfId="0" applyFont="1" applyFill="1" applyBorder="1" applyAlignment="1">
      <alignment horizontal="center" vertical="center"/>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168" fontId="18" fillId="5" borderId="4" xfId="2" applyNumberFormat="1" applyFont="1" applyFill="1" applyBorder="1" applyAlignment="1">
      <alignment horizontal="center" vertical="center" wrapText="1"/>
    </xf>
    <xf numFmtId="168" fontId="18" fillId="5" borderId="7" xfId="2" applyNumberFormat="1" applyFont="1" applyFill="1" applyBorder="1" applyAlignment="1">
      <alignment horizontal="center" vertical="center" wrapText="1"/>
    </xf>
    <xf numFmtId="168" fontId="17" fillId="5" borderId="4" xfId="2" applyNumberFormat="1" applyFont="1" applyFill="1" applyBorder="1" applyAlignment="1">
      <alignment horizontal="center" vertical="center" wrapText="1"/>
    </xf>
    <xf numFmtId="168" fontId="17" fillId="5" borderId="7" xfId="2" applyNumberFormat="1" applyFont="1" applyFill="1" applyBorder="1" applyAlignment="1">
      <alignment horizontal="center" vertical="center" wrapText="1"/>
    </xf>
    <xf numFmtId="168" fontId="18" fillId="4" borderId="4" xfId="2" applyNumberFormat="1" applyFont="1" applyFill="1" applyBorder="1" applyAlignment="1">
      <alignment horizontal="center" vertical="center" wrapText="1"/>
    </xf>
    <xf numFmtId="168" fontId="18" fillId="4" borderId="7" xfId="2" applyNumberFormat="1" applyFont="1" applyFill="1" applyBorder="1" applyAlignment="1">
      <alignment horizontal="center" vertical="center" wrapText="1"/>
    </xf>
    <xf numFmtId="168" fontId="46" fillId="18" borderId="4" xfId="2" applyNumberFormat="1" applyFont="1" applyFill="1" applyBorder="1" applyAlignment="1">
      <alignment horizontal="center" vertical="center" wrapText="1"/>
    </xf>
    <xf numFmtId="168" fontId="46" fillId="18" borderId="7" xfId="2" applyNumberFormat="1" applyFont="1" applyFill="1" applyBorder="1" applyAlignment="1">
      <alignment horizontal="center" vertical="center" wrapText="1"/>
    </xf>
    <xf numFmtId="168" fontId="25" fillId="5" borderId="6" xfId="2" applyNumberFormat="1" applyFont="1" applyFill="1" applyBorder="1" applyAlignment="1">
      <alignment horizontal="center" vertical="center" wrapText="1"/>
    </xf>
    <xf numFmtId="168" fontId="25" fillId="5" borderId="21" xfId="2" applyNumberFormat="1" applyFont="1" applyFill="1" applyBorder="1" applyAlignment="1">
      <alignment horizontal="center" vertical="center" wrapText="1"/>
    </xf>
    <xf numFmtId="168" fontId="47" fillId="18" borderId="4" xfId="2" applyNumberFormat="1" applyFont="1" applyFill="1" applyBorder="1" applyAlignment="1">
      <alignment horizontal="center" vertical="center" wrapText="1"/>
    </xf>
    <xf numFmtId="168" fontId="47" fillId="18" borderId="7" xfId="2" applyNumberFormat="1" applyFont="1" applyFill="1" applyBorder="1" applyAlignment="1">
      <alignment horizontal="center" vertical="center" wrapText="1"/>
    </xf>
    <xf numFmtId="168" fontId="18" fillId="5" borderId="26"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0" fontId="24" fillId="10" borderId="67"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49"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54"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6" xfId="0" applyFont="1" applyBorder="1" applyAlignment="1">
      <alignment horizontal="center" vertical="center" wrapText="1"/>
    </xf>
    <xf numFmtId="0" fontId="24" fillId="10" borderId="52"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24" fillId="0" borderId="27"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11" fillId="5" borderId="1"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48" fillId="18" borderId="24" xfId="0" applyFont="1" applyFill="1" applyBorder="1" applyAlignment="1">
      <alignment horizontal="center" vertical="center" wrapText="1"/>
    </xf>
    <xf numFmtId="0" fontId="48" fillId="18" borderId="22"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49" fillId="5" borderId="1" xfId="3" applyFont="1" applyFill="1" applyBorder="1" applyAlignment="1">
      <alignment horizontal="center" vertical="center" wrapText="1"/>
    </xf>
    <xf numFmtId="0" fontId="49" fillId="5" borderId="26" xfId="3"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6" xfId="0" applyFont="1" applyFill="1" applyBorder="1" applyAlignment="1">
      <alignment horizontal="center" vertical="center" wrapText="1"/>
    </xf>
    <xf numFmtId="168" fontId="22" fillId="5" borderId="0" xfId="2" applyNumberFormat="1" applyFont="1" applyFill="1" applyBorder="1" applyAlignment="1">
      <alignment horizontal="center" vertical="center" wrapText="1"/>
    </xf>
    <xf numFmtId="168" fontId="22" fillId="5" borderId="8" xfId="2"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7" fillId="6"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68" fontId="22" fillId="5" borderId="20" xfId="2" applyNumberFormat="1" applyFont="1" applyFill="1" applyBorder="1" applyAlignment="1">
      <alignment horizontal="center" vertical="center" wrapText="1"/>
    </xf>
    <xf numFmtId="168" fontId="22" fillId="5" borderId="25" xfId="2" applyNumberFormat="1" applyFont="1" applyFill="1" applyBorder="1" applyAlignment="1">
      <alignment horizontal="center" vertical="center" wrapText="1"/>
    </xf>
    <xf numFmtId="168"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1" xfId="0" applyFont="1" applyBorder="1" applyAlignment="1">
      <alignment horizontal="center" vertical="center" wrapText="1"/>
    </xf>
    <xf numFmtId="0" fontId="24" fillId="9" borderId="40" xfId="0" applyFont="1" applyFill="1" applyBorder="1" applyAlignment="1">
      <alignment horizontal="center" vertical="center" wrapText="1"/>
    </xf>
    <xf numFmtId="0" fontId="24" fillId="9" borderId="41" xfId="0" applyFont="1" applyFill="1" applyBorder="1" applyAlignment="1">
      <alignment horizontal="center" vertical="center" wrapText="1"/>
    </xf>
    <xf numFmtId="0" fontId="24" fillId="9" borderId="43"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35" xfId="0" applyFont="1" applyBorder="1" applyAlignment="1">
      <alignment horizontal="center" vertical="center"/>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4" xfId="0" applyFont="1" applyBorder="1" applyAlignment="1">
      <alignment horizontal="center" vertical="center"/>
    </xf>
    <xf numFmtId="0" fontId="29" fillId="0" borderId="0" xfId="87" applyAlignment="1">
      <alignment horizontal="left" vertical="top" wrapText="1"/>
    </xf>
    <xf numFmtId="0" fontId="35" fillId="0" borderId="0" xfId="87" applyFont="1" applyAlignment="1">
      <alignment horizontal="left" vertical="top" wrapText="1"/>
    </xf>
    <xf numFmtId="0" fontId="36" fillId="0" borderId="62" xfId="87" applyFont="1" applyBorder="1" applyAlignment="1">
      <alignment horizontal="left" vertical="top" wrapText="1"/>
    </xf>
    <xf numFmtId="0" fontId="37" fillId="0" borderId="0" xfId="87" applyFont="1" applyAlignment="1">
      <alignment horizontal="left" vertical="top" wrapText="1"/>
    </xf>
    <xf numFmtId="0" fontId="33" fillId="10" borderId="0" xfId="89" applyFont="1" applyFill="1" applyAlignment="1">
      <alignment horizontal="center" vertical="center"/>
    </xf>
    <xf numFmtId="0" fontId="3" fillId="10" borderId="0" xfId="89" applyFill="1" applyAlignment="1">
      <alignment horizontal="center" vertical="center"/>
    </xf>
  </cellXfs>
  <cellStyles count="90">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FF99"/>
        </patternFill>
      </fill>
    </dxf>
    <dxf>
      <font>
        <b/>
        <i val="0"/>
        <color auto="1"/>
      </font>
      <fill>
        <patternFill>
          <bgColor rgb="FFFF99CC"/>
        </patternFill>
      </fill>
    </dxf>
    <dxf>
      <font>
        <b/>
        <i val="0"/>
      </font>
      <fill>
        <patternFill>
          <bgColor rgb="FF00FFFF"/>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00FFFF"/>
      <color rgb="FFFF99CC"/>
      <color rgb="FFFFFF99"/>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ramirez/Desktop/Invias%202016/Modelos%20Matrices/Con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XX"/>
      <sheetName val="SH TRM"/>
      <sheetName val="SH EURO"/>
    </sheetNames>
    <sheetDataSet>
      <sheetData sheetId="0"/>
      <sheetData sheetId="1">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2"/>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R77"/>
  <sheetViews>
    <sheetView tabSelected="1" zoomScale="110" zoomScaleNormal="110" zoomScalePageLayoutView="125" workbookViewId="0">
      <pane xSplit="1" ySplit="3" topLeftCell="B22" activePane="bottomRight" state="frozen"/>
      <selection pane="topRight" activeCell="B1" sqref="B1"/>
      <selection pane="bottomLeft" activeCell="A4" sqref="A4"/>
      <selection pane="bottomRight" sqref="A1:N40"/>
    </sheetView>
  </sheetViews>
  <sheetFormatPr baseColWidth="10" defaultRowHeight="15.75" x14ac:dyDescent="0.25"/>
  <cols>
    <col min="1" max="1" width="9.25" style="219" customWidth="1"/>
    <col min="2" max="2" width="44" style="219" customWidth="1"/>
    <col min="3" max="3" width="10.375" style="217" customWidth="1"/>
    <col min="4" max="4" width="10.875" style="214" customWidth="1"/>
    <col min="5" max="5" width="12.625" style="214" customWidth="1"/>
    <col min="6" max="6" width="10.625" style="214" customWidth="1"/>
    <col min="7" max="7" width="10.75" style="274" customWidth="1"/>
    <col min="8" max="9" width="10.75" style="220" customWidth="1"/>
    <col min="10" max="10" width="8.5" style="220" customWidth="1"/>
    <col min="11" max="11" width="9.75" style="221" customWidth="1"/>
    <col min="12" max="12" width="8" style="221" hidden="1" customWidth="1"/>
    <col min="13" max="13" width="7.875" style="221" hidden="1" customWidth="1"/>
    <col min="14" max="14" width="9.5" style="221" hidden="1" customWidth="1"/>
    <col min="15" max="15" width="8.375" style="214" customWidth="1"/>
    <col min="16" max="16" width="7.375" style="214" customWidth="1"/>
    <col min="17" max="17" width="7.125" style="214" customWidth="1"/>
    <col min="18" max="18" width="8.125" style="214" customWidth="1"/>
    <col min="19" max="16384" width="11" style="215"/>
  </cols>
  <sheetData>
    <row r="1" spans="1:18" x14ac:dyDescent="0.25">
      <c r="A1" s="518" t="s">
        <v>279</v>
      </c>
      <c r="B1" s="519"/>
      <c r="C1" s="519"/>
      <c r="D1" s="519"/>
      <c r="E1" s="519"/>
      <c r="F1" s="519"/>
      <c r="G1" s="519"/>
      <c r="H1" s="519"/>
      <c r="I1" s="519"/>
      <c r="J1" s="520"/>
      <c r="K1" s="521" t="s">
        <v>25</v>
      </c>
      <c r="L1" s="521"/>
      <c r="M1" s="521"/>
      <c r="N1" s="521"/>
      <c r="O1" s="213"/>
    </row>
    <row r="2" spans="1:18" s="216" customFormat="1" x14ac:dyDescent="0.25">
      <c r="A2" s="522" t="s">
        <v>650</v>
      </c>
      <c r="B2" s="523"/>
      <c r="C2" s="523"/>
      <c r="D2" s="523"/>
      <c r="E2" s="523"/>
      <c r="F2" s="523"/>
      <c r="G2" s="523"/>
      <c r="H2" s="523"/>
      <c r="I2" s="523"/>
      <c r="J2" s="524"/>
      <c r="K2" s="521"/>
      <c r="L2" s="521"/>
      <c r="M2" s="521"/>
      <c r="N2" s="521"/>
      <c r="O2" s="213"/>
    </row>
    <row r="3" spans="1:18" s="504" customFormat="1" ht="42.75" customHeight="1" x14ac:dyDescent="0.2">
      <c r="A3" s="464" t="s">
        <v>26</v>
      </c>
      <c r="B3" s="464" t="s">
        <v>27</v>
      </c>
      <c r="C3" s="505" t="s">
        <v>29</v>
      </c>
      <c r="D3" s="505" t="s">
        <v>30</v>
      </c>
      <c r="E3" s="506" t="s">
        <v>282</v>
      </c>
      <c r="F3" s="505" t="s">
        <v>31</v>
      </c>
      <c r="G3" s="505" t="s">
        <v>274</v>
      </c>
      <c r="H3" s="505" t="s">
        <v>32</v>
      </c>
      <c r="I3" s="505" t="s">
        <v>359</v>
      </c>
      <c r="J3" s="505" t="s">
        <v>33</v>
      </c>
      <c r="K3" s="517" t="s">
        <v>36</v>
      </c>
      <c r="L3" s="517" t="s">
        <v>34</v>
      </c>
      <c r="M3" s="517" t="s">
        <v>35</v>
      </c>
      <c r="N3" s="517" t="s">
        <v>37</v>
      </c>
      <c r="O3" s="507"/>
      <c r="P3" s="507"/>
      <c r="Q3" s="507"/>
      <c r="R3" s="507"/>
    </row>
    <row r="4" spans="1:18" ht="21" customHeight="1" x14ac:dyDescent="0.25">
      <c r="A4" s="485" t="s">
        <v>138</v>
      </c>
      <c r="B4" s="485" t="str">
        <f>+IFERROR(INDEX(DESEMPATE!$B$3:$B$84,MATCH(CONSOLIDADO!A4,DESEMPATE!$A$3:$A$84,0)),"")</f>
        <v>VIGIAS DE COLOMBIA SRL LTDA</v>
      </c>
      <c r="C4" s="510" t="s">
        <v>259</v>
      </c>
      <c r="D4" s="510" t="s">
        <v>259</v>
      </c>
      <c r="E4" s="510" t="s">
        <v>259</v>
      </c>
      <c r="F4" s="511" t="str">
        <f>+'EXP GEN.'!AF3</f>
        <v>HÁBIL</v>
      </c>
      <c r="G4" s="492">
        <v>200</v>
      </c>
      <c r="H4" s="493">
        <v>100</v>
      </c>
      <c r="I4" s="493">
        <v>700</v>
      </c>
      <c r="J4" s="493">
        <f>+G4+H4+I4</f>
        <v>1000</v>
      </c>
      <c r="K4" s="512" t="s">
        <v>649</v>
      </c>
      <c r="L4" s="461"/>
      <c r="M4" s="461"/>
      <c r="N4" s="461"/>
    </row>
    <row r="5" spans="1:18" x14ac:dyDescent="0.25">
      <c r="A5" s="485" t="s">
        <v>139</v>
      </c>
      <c r="B5" s="485" t="str">
        <f>+IFERROR(INDEX(DESEMPATE!$B$3:$B$84,MATCH(CONSOLIDADO!A5,DESEMPATE!$A$3:$A$84,0)),"")</f>
        <v>MEGASEGURIDAD LA PROVEEDORA LTDA</v>
      </c>
      <c r="C5" s="510" t="s">
        <v>259</v>
      </c>
      <c r="D5" s="510" t="s">
        <v>259</v>
      </c>
      <c r="E5" s="510" t="s">
        <v>259</v>
      </c>
      <c r="F5" s="511" t="str">
        <f>+'EXP GEN.'!AF9</f>
        <v>HÁBIL</v>
      </c>
      <c r="G5" s="492">
        <v>200</v>
      </c>
      <c r="H5" s="493">
        <v>100</v>
      </c>
      <c r="I5" s="493">
        <v>700</v>
      </c>
      <c r="J5" s="493">
        <f t="shared" ref="J5:J68" si="0">+G5+H5+I5</f>
        <v>1000</v>
      </c>
      <c r="K5" s="512" t="s">
        <v>649</v>
      </c>
      <c r="L5" s="323"/>
      <c r="M5" s="323"/>
      <c r="N5" s="323"/>
    </row>
    <row r="6" spans="1:18" x14ac:dyDescent="0.25">
      <c r="A6" s="485" t="s">
        <v>140</v>
      </c>
      <c r="B6" s="485" t="str">
        <f>+IFERROR(INDEX(DESEMPATE!$B$3:$B$84,MATCH(CONSOLIDADO!A6,DESEMPATE!$A$3:$A$84,0)),"")</f>
        <v>VIGILANCIA Y SEGURIDAD CELTAS LTDA</v>
      </c>
      <c r="C6" s="510" t="s">
        <v>259</v>
      </c>
      <c r="D6" s="510" t="s">
        <v>259</v>
      </c>
      <c r="E6" s="510" t="s">
        <v>259</v>
      </c>
      <c r="F6" s="511" t="str">
        <f>+'EXP GEN.'!AF15</f>
        <v>HÁBIL</v>
      </c>
      <c r="G6" s="493">
        <v>200</v>
      </c>
      <c r="H6" s="493">
        <v>100</v>
      </c>
      <c r="I6" s="493">
        <v>700</v>
      </c>
      <c r="J6" s="493">
        <f t="shared" si="0"/>
        <v>1000</v>
      </c>
      <c r="K6" s="512" t="s">
        <v>649</v>
      </c>
      <c r="L6" s="323"/>
      <c r="M6" s="323"/>
      <c r="N6" s="323"/>
    </row>
    <row r="7" spans="1:18" x14ac:dyDescent="0.25">
      <c r="A7" s="485" t="s">
        <v>141</v>
      </c>
      <c r="B7" s="485" t="str">
        <f>+IFERROR(INDEX(DESEMPATE!$B$3:$B$84,MATCH(CONSOLIDADO!A7,DESEMPATE!$A$3:$A$84,0)),"")</f>
        <v>UNION TEMPORAL ANI SEGURA</v>
      </c>
      <c r="C7" s="510" t="s">
        <v>259</v>
      </c>
      <c r="D7" s="510" t="s">
        <v>259</v>
      </c>
      <c r="E7" s="510" t="s">
        <v>259</v>
      </c>
      <c r="F7" s="511" t="str">
        <f>+'EXP GEN.'!AF21</f>
        <v>HÁBIL</v>
      </c>
      <c r="G7" s="493">
        <v>200</v>
      </c>
      <c r="H7" s="493">
        <v>100</v>
      </c>
      <c r="I7" s="493">
        <v>700</v>
      </c>
      <c r="J7" s="493">
        <f t="shared" si="0"/>
        <v>1000</v>
      </c>
      <c r="K7" s="512" t="s">
        <v>649</v>
      </c>
      <c r="L7" s="323"/>
      <c r="M7" s="323"/>
      <c r="N7" s="323"/>
    </row>
    <row r="8" spans="1:18" x14ac:dyDescent="0.25">
      <c r="A8" s="485" t="s">
        <v>142</v>
      </c>
      <c r="B8" s="485" t="str">
        <f>+IFERROR(INDEX(DESEMPATE!$B$3:$B$84,MATCH(CONSOLIDADO!A8,DESEMPATE!$A$3:$A$84,0)),"")</f>
        <v>COVISUR DE COLOMBIA LTDA</v>
      </c>
      <c r="C8" s="510" t="s">
        <v>259</v>
      </c>
      <c r="D8" s="510" t="s">
        <v>259</v>
      </c>
      <c r="E8" s="510" t="s">
        <v>259</v>
      </c>
      <c r="F8" s="511" t="str">
        <f>+'EXP GEN.'!AF27</f>
        <v>HÁBIL</v>
      </c>
      <c r="G8" s="493" t="s">
        <v>63</v>
      </c>
      <c r="H8" s="493" t="s">
        <v>63</v>
      </c>
      <c r="I8" s="494" t="s">
        <v>651</v>
      </c>
      <c r="J8" s="493" t="s">
        <v>63</v>
      </c>
      <c r="K8" s="512"/>
      <c r="L8" s="323"/>
      <c r="M8" s="323"/>
      <c r="N8" s="323"/>
    </row>
    <row r="9" spans="1:18" x14ac:dyDescent="0.25">
      <c r="A9" s="485" t="s">
        <v>143</v>
      </c>
      <c r="B9" s="485" t="str">
        <f>+IFERROR(INDEX(DESEMPATE!$B$3:$B$84,MATCH(CONSOLIDADO!A9,DESEMPATE!$A$3:$A$84,0)),"")</f>
        <v>SEGURIDAD NUEVA ERA LTDA</v>
      </c>
      <c r="C9" s="510" t="s">
        <v>259</v>
      </c>
      <c r="D9" s="510" t="s">
        <v>259</v>
      </c>
      <c r="E9" s="510" t="s">
        <v>259</v>
      </c>
      <c r="F9" s="511" t="str">
        <f>+'EXP GEN.'!AF33</f>
        <v>HÁBIL</v>
      </c>
      <c r="G9" s="493">
        <v>200</v>
      </c>
      <c r="H9" s="493">
        <v>100</v>
      </c>
      <c r="I9" s="493">
        <v>700</v>
      </c>
      <c r="J9" s="493">
        <f t="shared" si="0"/>
        <v>1000</v>
      </c>
      <c r="K9" s="512" t="s">
        <v>649</v>
      </c>
      <c r="L9" s="323"/>
      <c r="M9" s="323"/>
      <c r="N9" s="323"/>
      <c r="Q9" s="341"/>
    </row>
    <row r="10" spans="1:18" x14ac:dyDescent="0.25">
      <c r="A10" s="485" t="s">
        <v>144</v>
      </c>
      <c r="B10" s="485" t="str">
        <f>+IFERROR(INDEX(DESEMPATE!$B$3:$B$84,MATCH(CONSOLIDADO!A10,DESEMPATE!$A$3:$A$84,0)),"")</f>
        <v>UNION TEMPORAL MP ANI 2016</v>
      </c>
      <c r="C10" s="510" t="s">
        <v>259</v>
      </c>
      <c r="D10" s="510" t="s">
        <v>259</v>
      </c>
      <c r="E10" s="510" t="s">
        <v>259</v>
      </c>
      <c r="F10" s="511" t="str">
        <f>+'EXP GEN.'!AF39</f>
        <v>HÁBIL</v>
      </c>
      <c r="G10" s="493">
        <v>200</v>
      </c>
      <c r="H10" s="493">
        <v>100</v>
      </c>
      <c r="I10" s="493">
        <v>700</v>
      </c>
      <c r="J10" s="493">
        <f t="shared" si="0"/>
        <v>1000</v>
      </c>
      <c r="K10" s="512" t="s">
        <v>649</v>
      </c>
      <c r="L10" s="323"/>
      <c r="M10" s="323"/>
      <c r="N10" s="323"/>
      <c r="Q10" s="348"/>
      <c r="R10" s="348"/>
    </row>
    <row r="11" spans="1:18" x14ac:dyDescent="0.25">
      <c r="A11" s="485" t="s">
        <v>145</v>
      </c>
      <c r="B11" s="485" t="str">
        <f>+IFERROR(INDEX(DESEMPATE!$B$3:$B$84,MATCH(CONSOLIDADO!A11,DESEMPATE!$A$3:$A$84,0)),"")</f>
        <v>SERSECOL LTDA</v>
      </c>
      <c r="C11" s="510" t="s">
        <v>259</v>
      </c>
      <c r="D11" s="510" t="s">
        <v>259</v>
      </c>
      <c r="E11" s="510" t="s">
        <v>259</v>
      </c>
      <c r="F11" s="511" t="str">
        <f>+'EXP GEN.'!AF45</f>
        <v>HÁBIL</v>
      </c>
      <c r="G11" s="493">
        <v>200</v>
      </c>
      <c r="H11" s="493">
        <v>100</v>
      </c>
      <c r="I11" s="493">
        <v>700</v>
      </c>
      <c r="J11" s="493">
        <f t="shared" si="0"/>
        <v>1000</v>
      </c>
      <c r="K11" s="512" t="s">
        <v>649</v>
      </c>
      <c r="L11" s="323"/>
      <c r="M11" s="323"/>
      <c r="N11" s="323"/>
      <c r="Q11" s="341"/>
    </row>
    <row r="12" spans="1:18" x14ac:dyDescent="0.25">
      <c r="A12" s="485" t="s">
        <v>146</v>
      </c>
      <c r="B12" s="485" t="str">
        <f>+IFERROR(INDEX(DESEMPATE!$B$3:$B$84,MATCH(CONSOLIDADO!A12,DESEMPATE!$A$3:$A$84,0)),"")</f>
        <v>SEGURIDAD ATEMPI LTDA</v>
      </c>
      <c r="C12" s="510" t="s">
        <v>259</v>
      </c>
      <c r="D12" s="510" t="s">
        <v>259</v>
      </c>
      <c r="E12" s="510" t="s">
        <v>259</v>
      </c>
      <c r="F12" s="511" t="str">
        <f>+'EXP GEN.'!AF51</f>
        <v>HÁBIL</v>
      </c>
      <c r="G12" s="493">
        <v>200</v>
      </c>
      <c r="H12" s="493">
        <v>100</v>
      </c>
      <c r="I12" s="493">
        <v>700</v>
      </c>
      <c r="J12" s="493">
        <f t="shared" si="0"/>
        <v>1000</v>
      </c>
      <c r="K12" s="512" t="s">
        <v>649</v>
      </c>
      <c r="L12" s="323"/>
      <c r="M12" s="323"/>
      <c r="N12" s="323"/>
      <c r="Q12" s="341"/>
    </row>
    <row r="13" spans="1:18" x14ac:dyDescent="0.25">
      <c r="A13" s="485" t="s">
        <v>147</v>
      </c>
      <c r="B13" s="485" t="str">
        <f>+IFERROR(INDEX(DESEMPATE!$B$3:$B$84,MATCH(CONSOLIDADO!A13,DESEMPATE!$A$3:$A$84,0)),"")</f>
        <v>SU OPORTUNO SERVICIO LTDA</v>
      </c>
      <c r="C13" s="510" t="s">
        <v>259</v>
      </c>
      <c r="D13" s="510" t="s">
        <v>259</v>
      </c>
      <c r="E13" s="510" t="s">
        <v>259</v>
      </c>
      <c r="F13" s="511" t="str">
        <f>+'EXP GEN.'!AF57</f>
        <v>HÁBIL</v>
      </c>
      <c r="G13" s="493" t="s">
        <v>63</v>
      </c>
      <c r="H13" s="493" t="s">
        <v>63</v>
      </c>
      <c r="I13" s="494" t="s">
        <v>651</v>
      </c>
      <c r="J13" s="493" t="s">
        <v>63</v>
      </c>
      <c r="K13" s="512"/>
      <c r="L13" s="323"/>
      <c r="M13" s="323"/>
      <c r="N13" s="323"/>
      <c r="Q13" s="341"/>
    </row>
    <row r="14" spans="1:18" x14ac:dyDescent="0.25">
      <c r="A14" s="485" t="s">
        <v>148</v>
      </c>
      <c r="B14" s="485" t="str">
        <f>+IFERROR(INDEX(DESEMPATE!$B$3:$B$84,MATCH(CONSOLIDADO!A14,DESEMPATE!$A$3:$A$84,0)),"")</f>
        <v>INTERGLOBAL SEGURIDAD Y VIGILANCIA LTDA</v>
      </c>
      <c r="C14" s="510" t="s">
        <v>259</v>
      </c>
      <c r="D14" s="510" t="s">
        <v>259</v>
      </c>
      <c r="E14" s="510" t="s">
        <v>259</v>
      </c>
      <c r="F14" s="511" t="str">
        <f>+'EXP GEN.'!AF63</f>
        <v>HÁBIL</v>
      </c>
      <c r="G14" s="493">
        <v>200</v>
      </c>
      <c r="H14" s="493">
        <v>100</v>
      </c>
      <c r="I14" s="493">
        <v>700</v>
      </c>
      <c r="J14" s="493">
        <f t="shared" si="0"/>
        <v>1000</v>
      </c>
      <c r="K14" s="512" t="s">
        <v>649</v>
      </c>
      <c r="L14" s="323"/>
      <c r="M14" s="323"/>
      <c r="N14" s="323"/>
      <c r="Q14" s="341"/>
    </row>
    <row r="15" spans="1:18" x14ac:dyDescent="0.25">
      <c r="A15" s="485" t="s">
        <v>149</v>
      </c>
      <c r="B15" s="485" t="str">
        <f>+IFERROR(INDEX(DESEMPATE!$B$3:$B$84,MATCH(CONSOLIDADO!A15,DESEMPATE!$A$3:$A$84,0)),"")</f>
        <v>ZONA DE SEGURIDAD LDTA</v>
      </c>
      <c r="C15" s="510" t="s">
        <v>259</v>
      </c>
      <c r="D15" s="510" t="s">
        <v>259</v>
      </c>
      <c r="E15" s="510" t="s">
        <v>259</v>
      </c>
      <c r="F15" s="511" t="str">
        <f>+'EXP GEN.'!AF69</f>
        <v>HÁBIL</v>
      </c>
      <c r="G15" s="493">
        <v>200</v>
      </c>
      <c r="H15" s="493">
        <v>100</v>
      </c>
      <c r="I15" s="493">
        <v>700</v>
      </c>
      <c r="J15" s="493">
        <f t="shared" si="0"/>
        <v>1000</v>
      </c>
      <c r="K15" s="512" t="s">
        <v>649</v>
      </c>
      <c r="L15" s="323"/>
      <c r="M15" s="323"/>
      <c r="N15" s="323"/>
      <c r="Q15" s="341"/>
    </row>
    <row r="16" spans="1:18" x14ac:dyDescent="0.25">
      <c r="A16" s="485" t="s">
        <v>150</v>
      </c>
      <c r="B16" s="485" t="str">
        <f>+IFERROR(INDEX(DESEMPATE!$B$3:$B$84,MATCH(CONSOLIDADO!A16,DESEMPATE!$A$3:$A$84,0)),"")</f>
        <v>ACON SECURITY LIMITADA</v>
      </c>
      <c r="C16" s="510" t="s">
        <v>259</v>
      </c>
      <c r="D16" s="510" t="s">
        <v>259</v>
      </c>
      <c r="E16" s="510" t="s">
        <v>259</v>
      </c>
      <c r="F16" s="511" t="str">
        <f>+'EXP GEN.'!AF75</f>
        <v>HÁBIL</v>
      </c>
      <c r="G16" s="493">
        <v>200</v>
      </c>
      <c r="H16" s="493">
        <v>100</v>
      </c>
      <c r="I16" s="493">
        <v>700</v>
      </c>
      <c r="J16" s="493">
        <f t="shared" si="0"/>
        <v>1000</v>
      </c>
      <c r="K16" s="512" t="s">
        <v>649</v>
      </c>
      <c r="L16" s="323"/>
      <c r="M16" s="323"/>
      <c r="N16" s="323"/>
      <c r="Q16" s="341"/>
    </row>
    <row r="17" spans="1:16" x14ac:dyDescent="0.25">
      <c r="A17" s="485" t="s">
        <v>151</v>
      </c>
      <c r="B17" s="485" t="str">
        <f>+IFERROR(INDEX(DESEMPATE!$B$3:$B$84,MATCH(CONSOLIDADO!A17,DESEMPATE!$A$3:$A$84,0)),"")</f>
        <v>UNION TEMPORAL ESTATAL-IVAEST 2016</v>
      </c>
      <c r="C17" s="510" t="s">
        <v>259</v>
      </c>
      <c r="D17" s="510" t="s">
        <v>259</v>
      </c>
      <c r="E17" s="510" t="s">
        <v>259</v>
      </c>
      <c r="F17" s="511" t="str">
        <f>+'EXP GEN.'!AF81</f>
        <v>HÁBIL</v>
      </c>
      <c r="G17" s="493">
        <v>200</v>
      </c>
      <c r="H17" s="493">
        <v>100</v>
      </c>
      <c r="I17" s="493">
        <v>700</v>
      </c>
      <c r="J17" s="493">
        <f t="shared" si="0"/>
        <v>1000</v>
      </c>
      <c r="K17" s="512" t="s">
        <v>649</v>
      </c>
      <c r="L17" s="323"/>
      <c r="M17" s="323"/>
      <c r="N17" s="323"/>
      <c r="P17" s="340"/>
    </row>
    <row r="18" spans="1:16" x14ac:dyDescent="0.25">
      <c r="A18" s="485" t="s">
        <v>152</v>
      </c>
      <c r="B18" s="485" t="str">
        <f>+IFERROR(INDEX(DESEMPATE!$B$3:$B$84,MATCH(CONSOLIDADO!A18,DESEMPATE!$A$3:$A$84,0)),"")</f>
        <v>SERVISION DE COLOMBIA Y CIA LTDA</v>
      </c>
      <c r="C18" s="510" t="s">
        <v>259</v>
      </c>
      <c r="D18" s="510" t="s">
        <v>259</v>
      </c>
      <c r="E18" s="510" t="s">
        <v>259</v>
      </c>
      <c r="F18" s="511" t="str">
        <f>+'EXP GEN.'!AF87</f>
        <v>HÁBIL</v>
      </c>
      <c r="G18" s="493">
        <v>200</v>
      </c>
      <c r="H18" s="493">
        <v>100</v>
      </c>
      <c r="I18" s="493">
        <v>700</v>
      </c>
      <c r="J18" s="493">
        <f t="shared" si="0"/>
        <v>1000</v>
      </c>
      <c r="K18" s="512" t="s">
        <v>649</v>
      </c>
      <c r="L18" s="323"/>
      <c r="M18" s="323"/>
      <c r="N18" s="323"/>
    </row>
    <row r="19" spans="1:16" x14ac:dyDescent="0.25">
      <c r="A19" s="485" t="s">
        <v>153</v>
      </c>
      <c r="B19" s="485" t="str">
        <f>+IFERROR(INDEX(DESEMPATE!$B$3:$B$84,MATCH(CONSOLIDADO!A19,DESEMPATE!$A$3:$A$84,0)),"")</f>
        <v>SEGURIDAD Y VIGILANCIA SERVICONCEL LTDA</v>
      </c>
      <c r="C19" s="510" t="s">
        <v>259</v>
      </c>
      <c r="D19" s="510" t="s">
        <v>259</v>
      </c>
      <c r="E19" s="510" t="s">
        <v>259</v>
      </c>
      <c r="F19" s="511" t="str">
        <f>+'EXP GEN.'!AF93</f>
        <v>HÁBIL</v>
      </c>
      <c r="G19" s="493">
        <v>200</v>
      </c>
      <c r="H19" s="493">
        <v>100</v>
      </c>
      <c r="I19" s="493">
        <v>700</v>
      </c>
      <c r="J19" s="493">
        <f t="shared" si="0"/>
        <v>1000</v>
      </c>
      <c r="K19" s="512" t="s">
        <v>649</v>
      </c>
      <c r="L19" s="323"/>
      <c r="M19" s="323"/>
      <c r="N19" s="323"/>
    </row>
    <row r="20" spans="1:16" ht="25.5" x14ac:dyDescent="0.25">
      <c r="A20" s="485" t="s">
        <v>154</v>
      </c>
      <c r="B20" s="485" t="str">
        <f>+IFERROR(INDEX(DESEMPATE!$B$3:$B$84,MATCH(CONSOLIDADO!A20,DESEMPATE!$A$3:$A$84,0)),"")</f>
        <v>COOPERATIVA DE VIGILANCIA Y SERVICIOS DE BUCARAMANGA CTA - COOVIAM CTA</v>
      </c>
      <c r="C20" s="510" t="s">
        <v>259</v>
      </c>
      <c r="D20" s="510" t="s">
        <v>259</v>
      </c>
      <c r="E20" s="510" t="s">
        <v>259</v>
      </c>
      <c r="F20" s="511" t="str">
        <f>+'EXP GEN.'!AF99</f>
        <v>HÁBIL</v>
      </c>
      <c r="G20" s="493" t="s">
        <v>63</v>
      </c>
      <c r="H20" s="493" t="s">
        <v>63</v>
      </c>
      <c r="I20" s="494" t="s">
        <v>651</v>
      </c>
      <c r="J20" s="493" t="s">
        <v>63</v>
      </c>
      <c r="K20" s="512"/>
      <c r="L20" s="323"/>
      <c r="M20" s="323"/>
      <c r="N20" s="323"/>
    </row>
    <row r="21" spans="1:16" x14ac:dyDescent="0.25">
      <c r="A21" s="485" t="s">
        <v>155</v>
      </c>
      <c r="B21" s="485" t="str">
        <f>+IFERROR(INDEX(DESEMPATE!$B$3:$B$84,MATCH(CONSOLIDADO!A21,DESEMPATE!$A$3:$A$84,0)),"")</f>
        <v>SERACIS LTDA</v>
      </c>
      <c r="C21" s="510" t="s">
        <v>259</v>
      </c>
      <c r="D21" s="510" t="s">
        <v>259</v>
      </c>
      <c r="E21" s="510" t="s">
        <v>259</v>
      </c>
      <c r="F21" s="511" t="str">
        <f>+'EXP GEN.'!AF105</f>
        <v>HÁBIL</v>
      </c>
      <c r="G21" s="493">
        <v>200</v>
      </c>
      <c r="H21" s="493">
        <v>100</v>
      </c>
      <c r="I21" s="493">
        <v>700</v>
      </c>
      <c r="J21" s="493">
        <f t="shared" si="0"/>
        <v>1000</v>
      </c>
      <c r="K21" s="512" t="s">
        <v>649</v>
      </c>
      <c r="L21" s="323"/>
      <c r="M21" s="323"/>
      <c r="N21" s="323"/>
    </row>
    <row r="22" spans="1:16" ht="25.5" x14ac:dyDescent="0.25">
      <c r="A22" s="485" t="s">
        <v>156</v>
      </c>
      <c r="B22" s="485" t="str">
        <f>+IFERROR(INDEX(DESEMPATE!$B$3:$B$84,MATCH(CONSOLIDADO!A22,DESEMPATE!$A$3:$A$84,0)),"")</f>
        <v>SEGURIDAD EL PENTAGONO COLOMBIANO LIMTADA SEPECOL LTDA</v>
      </c>
      <c r="C22" s="510" t="s">
        <v>259</v>
      </c>
      <c r="D22" s="510" t="s">
        <v>259</v>
      </c>
      <c r="E22" s="510" t="s">
        <v>259</v>
      </c>
      <c r="F22" s="511" t="str">
        <f>+'EXP GEN.'!AF111</f>
        <v>HÁBIL</v>
      </c>
      <c r="G22" s="493">
        <v>200</v>
      </c>
      <c r="H22" s="493">
        <v>100</v>
      </c>
      <c r="I22" s="493">
        <v>700</v>
      </c>
      <c r="J22" s="493">
        <f t="shared" si="0"/>
        <v>1000</v>
      </c>
      <c r="K22" s="512" t="s">
        <v>649</v>
      </c>
      <c r="L22" s="323"/>
      <c r="M22" s="323"/>
      <c r="N22" s="323"/>
    </row>
    <row r="23" spans="1:16" ht="25.5" x14ac:dyDescent="0.25">
      <c r="A23" s="485" t="s">
        <v>157</v>
      </c>
      <c r="B23" s="485" t="str">
        <f>+IFERROR(INDEX(DESEMPATE!$B$3:$B$84,MATCH(CONSOLIDADO!A23,DESEMPATE!$A$3:$A$84,0)),"")</f>
        <v>COMPAÑÍA DE SERVICIOS DE VIGILANCIA PRIVADA PORTILLA Y PORTILLA - COSERVIPP LTDA</v>
      </c>
      <c r="C23" s="510" t="s">
        <v>259</v>
      </c>
      <c r="D23" s="510" t="s">
        <v>259</v>
      </c>
      <c r="E23" s="510" t="s">
        <v>259</v>
      </c>
      <c r="F23" s="511" t="str">
        <f>+'EXP GEN.'!AF117</f>
        <v>HÁBIL</v>
      </c>
      <c r="G23" s="493">
        <v>200</v>
      </c>
      <c r="H23" s="493">
        <v>100</v>
      </c>
      <c r="I23" s="493">
        <v>700</v>
      </c>
      <c r="J23" s="493">
        <f t="shared" si="0"/>
        <v>1000</v>
      </c>
      <c r="K23" s="512" t="s">
        <v>649</v>
      </c>
      <c r="L23" s="323"/>
      <c r="M23" s="323"/>
      <c r="N23" s="323"/>
    </row>
    <row r="24" spans="1:16" x14ac:dyDescent="0.25">
      <c r="A24" s="485" t="s">
        <v>158</v>
      </c>
      <c r="B24" s="485" t="str">
        <f>+IFERROR(INDEX(DESEMPATE!$B$3:$B$84,MATCH(CONSOLIDADO!A24,DESEMPATE!$A$3:$A$84,0)),"")</f>
        <v>HELAM SEGURIDAD LTDA</v>
      </c>
      <c r="C24" s="510" t="s">
        <v>259</v>
      </c>
      <c r="D24" s="510" t="s">
        <v>259</v>
      </c>
      <c r="E24" s="510" t="s">
        <v>259</v>
      </c>
      <c r="F24" s="511" t="str">
        <f>+'EXP GEN.'!AF123</f>
        <v>HÁBIL</v>
      </c>
      <c r="G24" s="493">
        <v>200</v>
      </c>
      <c r="H24" s="493">
        <v>100</v>
      </c>
      <c r="I24" s="493">
        <v>700</v>
      </c>
      <c r="J24" s="493">
        <f t="shared" si="0"/>
        <v>1000</v>
      </c>
      <c r="K24" s="512" t="s">
        <v>649</v>
      </c>
      <c r="L24" s="323"/>
      <c r="M24" s="323"/>
      <c r="N24" s="323"/>
    </row>
    <row r="25" spans="1:16" x14ac:dyDescent="0.25">
      <c r="A25" s="485" t="s">
        <v>159</v>
      </c>
      <c r="B25" s="485" t="str">
        <f>+IFERROR(INDEX(DESEMPATE!$B$3:$B$84,MATCH(CONSOLIDADO!A25,DESEMPATE!$A$3:$A$84,0)),"")</f>
        <v>INTERCOM SECURITY DE COLOMBIA LTDA</v>
      </c>
      <c r="C25" s="510" t="s">
        <v>259</v>
      </c>
      <c r="D25" s="510" t="s">
        <v>259</v>
      </c>
      <c r="E25" s="510" t="s">
        <v>259</v>
      </c>
      <c r="F25" s="511" t="str">
        <f>+'EXP GEN.'!AF129</f>
        <v>HÁBIL</v>
      </c>
      <c r="G25" s="493">
        <v>200</v>
      </c>
      <c r="H25" s="493">
        <v>100</v>
      </c>
      <c r="I25" s="493">
        <v>700</v>
      </c>
      <c r="J25" s="493">
        <f t="shared" si="0"/>
        <v>1000</v>
      </c>
      <c r="K25" s="512" t="s">
        <v>649</v>
      </c>
      <c r="L25" s="323"/>
      <c r="M25" s="323"/>
      <c r="N25" s="323"/>
    </row>
    <row r="26" spans="1:16" x14ac:dyDescent="0.25">
      <c r="A26" s="485" t="s">
        <v>160</v>
      </c>
      <c r="B26" s="485" t="str">
        <f>+IFERROR(INDEX(DESEMPATE!$B$3:$B$84,MATCH(CONSOLIDADO!A26,DESEMPATE!$A$3:$A$84,0)),"")</f>
        <v>SEGURIDAD CENTRAL LIMITADA</v>
      </c>
      <c r="C26" s="510" t="s">
        <v>259</v>
      </c>
      <c r="D26" s="510" t="s">
        <v>259</v>
      </c>
      <c r="E26" s="510" t="s">
        <v>259</v>
      </c>
      <c r="F26" s="511" t="str">
        <f>+'EXP GEN.'!AF135</f>
        <v>HÁBIL</v>
      </c>
      <c r="G26" s="493" t="s">
        <v>63</v>
      </c>
      <c r="H26" s="493" t="s">
        <v>63</v>
      </c>
      <c r="I26" s="494" t="s">
        <v>651</v>
      </c>
      <c r="J26" s="493" t="s">
        <v>63</v>
      </c>
      <c r="K26" s="512"/>
      <c r="L26" s="323"/>
      <c r="M26" s="323"/>
      <c r="N26" s="323"/>
    </row>
    <row r="27" spans="1:16" x14ac:dyDescent="0.25">
      <c r="A27" s="485" t="s">
        <v>161</v>
      </c>
      <c r="B27" s="485" t="str">
        <f>+IFERROR(INDEX(DESEMPATE!$B$3:$B$84,MATCH(CONSOLIDADO!A27,DESEMPATE!$A$3:$A$84,0)),"")</f>
        <v>AUTENTICA SEGURIDAD LTDA</v>
      </c>
      <c r="C27" s="510" t="s">
        <v>259</v>
      </c>
      <c r="D27" s="510" t="s">
        <v>259</v>
      </c>
      <c r="E27" s="510" t="s">
        <v>259</v>
      </c>
      <c r="F27" s="511" t="str">
        <f>+'EXP GEN.'!AF141</f>
        <v>HÁBIL</v>
      </c>
      <c r="G27" s="493">
        <v>200</v>
      </c>
      <c r="H27" s="493">
        <v>100</v>
      </c>
      <c r="I27" s="493">
        <v>700</v>
      </c>
      <c r="J27" s="493">
        <f t="shared" si="0"/>
        <v>1000</v>
      </c>
      <c r="K27" s="512" t="s">
        <v>649</v>
      </c>
      <c r="L27" s="323"/>
      <c r="M27" s="323"/>
      <c r="N27" s="323"/>
    </row>
    <row r="28" spans="1:16" x14ac:dyDescent="0.25">
      <c r="A28" s="485" t="s">
        <v>162</v>
      </c>
      <c r="B28" s="485" t="str">
        <f>+IFERROR(INDEX(DESEMPATE!$B$3:$B$84,MATCH(CONSOLIDADO!A28,DESEMPATE!$A$3:$A$84,0)),"")</f>
        <v>COMPAÑÍA DE SEGURIDAD NACIONAL COMSENAL LTDA</v>
      </c>
      <c r="C28" s="510" t="s">
        <v>259</v>
      </c>
      <c r="D28" s="510" t="s">
        <v>259</v>
      </c>
      <c r="E28" s="510" t="s">
        <v>259</v>
      </c>
      <c r="F28" s="511" t="str">
        <f>+'EXP GEN.'!AF147</f>
        <v>HÁBIL</v>
      </c>
      <c r="G28" s="493">
        <v>200</v>
      </c>
      <c r="H28" s="493">
        <v>100</v>
      </c>
      <c r="I28" s="493">
        <v>700</v>
      </c>
      <c r="J28" s="493">
        <f t="shared" si="0"/>
        <v>1000</v>
      </c>
      <c r="K28" s="512" t="s">
        <v>649</v>
      </c>
      <c r="L28" s="323"/>
      <c r="M28" s="323"/>
      <c r="N28" s="323"/>
    </row>
    <row r="29" spans="1:16" x14ac:dyDescent="0.25">
      <c r="A29" s="485" t="s">
        <v>163</v>
      </c>
      <c r="B29" s="485" t="str">
        <f>+IFERROR(INDEX(DESEMPATE!$B$3:$B$84,MATCH(CONSOLIDADO!A29,DESEMPATE!$A$3:$A$84,0)),"")</f>
        <v>CUSTODIAR LIMITADA</v>
      </c>
      <c r="C29" s="510" t="s">
        <v>259</v>
      </c>
      <c r="D29" s="510" t="s">
        <v>259</v>
      </c>
      <c r="E29" s="510" t="s">
        <v>259</v>
      </c>
      <c r="F29" s="511" t="str">
        <f>+'EXP GEN.'!AF153</f>
        <v>HÁBIL</v>
      </c>
      <c r="G29" s="493">
        <v>200</v>
      </c>
      <c r="H29" s="493">
        <v>100</v>
      </c>
      <c r="I29" s="493">
        <v>700</v>
      </c>
      <c r="J29" s="493">
        <f t="shared" si="0"/>
        <v>1000</v>
      </c>
      <c r="K29" s="512" t="s">
        <v>649</v>
      </c>
      <c r="L29" s="323"/>
      <c r="M29" s="323"/>
      <c r="N29" s="323"/>
    </row>
    <row r="30" spans="1:16" x14ac:dyDescent="0.25">
      <c r="A30" s="485" t="s">
        <v>164</v>
      </c>
      <c r="B30" s="485" t="str">
        <f>+IFERROR(INDEX(DESEMPATE!$B$3:$B$84,MATCH(CONSOLIDADO!A30,DESEMPATE!$A$3:$A$84,0)),"")</f>
        <v>SEGURIDAD DIGITAL LTDA</v>
      </c>
      <c r="C30" s="510" t="s">
        <v>259</v>
      </c>
      <c r="D30" s="510" t="s">
        <v>259</v>
      </c>
      <c r="E30" s="510" t="s">
        <v>259</v>
      </c>
      <c r="F30" s="511" t="str">
        <f>+'EXP GEN.'!AF159</f>
        <v>HÁBIL</v>
      </c>
      <c r="G30" s="493" t="s">
        <v>63</v>
      </c>
      <c r="H30" s="493" t="s">
        <v>63</v>
      </c>
      <c r="I30" s="494" t="s">
        <v>651</v>
      </c>
      <c r="J30" s="493" t="s">
        <v>63</v>
      </c>
      <c r="K30" s="512"/>
      <c r="L30" s="323"/>
      <c r="M30" s="323"/>
      <c r="N30" s="323"/>
    </row>
    <row r="31" spans="1:16" x14ac:dyDescent="0.25">
      <c r="A31" s="485" t="s">
        <v>165</v>
      </c>
      <c r="B31" s="485" t="str">
        <f>+IFERROR(INDEX(DESEMPATE!$B$3:$B$84,MATCH(CONSOLIDADO!A31,DESEMPATE!$A$3:$A$84,0)),"")</f>
        <v>SEGURIDAD DE COLOMBIA LTDA</v>
      </c>
      <c r="C31" s="510" t="s">
        <v>259</v>
      </c>
      <c r="D31" s="510" t="s">
        <v>259</v>
      </c>
      <c r="E31" s="510" t="s">
        <v>259</v>
      </c>
      <c r="F31" s="511" t="str">
        <f>+'EXP GEN.'!AF165</f>
        <v>HÁBIL</v>
      </c>
      <c r="G31" s="493">
        <v>200</v>
      </c>
      <c r="H31" s="493">
        <v>100</v>
      </c>
      <c r="I31" s="493">
        <v>700</v>
      </c>
      <c r="J31" s="493">
        <f t="shared" si="0"/>
        <v>1000</v>
      </c>
      <c r="K31" s="512" t="s">
        <v>649</v>
      </c>
      <c r="L31" s="323"/>
      <c r="M31" s="323"/>
      <c r="N31" s="323"/>
    </row>
    <row r="32" spans="1:16" x14ac:dyDescent="0.25">
      <c r="A32" s="485" t="s">
        <v>166</v>
      </c>
      <c r="B32" s="485" t="str">
        <f>+IFERROR(INDEX(DESEMPATE!$B$3:$B$84,MATCH(CONSOLIDADO!A32,DESEMPATE!$A$3:$A$84,0)),"")</f>
        <v>JM SECURITY ADVISORS LTDA</v>
      </c>
      <c r="C32" s="510" t="s">
        <v>259</v>
      </c>
      <c r="D32" s="510" t="s">
        <v>259</v>
      </c>
      <c r="E32" s="510" t="s">
        <v>259</v>
      </c>
      <c r="F32" s="511" t="str">
        <f>+'EXP GEN.'!AF171</f>
        <v>HÁBIL</v>
      </c>
      <c r="G32" s="493">
        <v>200</v>
      </c>
      <c r="H32" s="493">
        <v>100</v>
      </c>
      <c r="I32" s="493">
        <v>700</v>
      </c>
      <c r="J32" s="493">
        <f t="shared" si="0"/>
        <v>1000</v>
      </c>
      <c r="K32" s="512" t="s">
        <v>649</v>
      </c>
      <c r="L32" s="323"/>
      <c r="M32" s="323"/>
      <c r="N32" s="323"/>
    </row>
    <row r="33" spans="1:14" x14ac:dyDescent="0.25">
      <c r="A33" s="485" t="s">
        <v>167</v>
      </c>
      <c r="B33" s="485" t="str">
        <f>+IFERROR(INDEX(DESEMPATE!$B$3:$B$84,MATCH(CONSOLIDADO!A33,DESEMPATE!$A$3:$A$84,0)),"")</f>
        <v>LIRA SEGURIDAD LTDA</v>
      </c>
      <c r="C33" s="510" t="s">
        <v>259</v>
      </c>
      <c r="D33" s="510" t="s">
        <v>259</v>
      </c>
      <c r="E33" s="510" t="s">
        <v>259</v>
      </c>
      <c r="F33" s="511" t="str">
        <f>+'EXP GEN.'!AF177</f>
        <v>HÁBIL</v>
      </c>
      <c r="G33" s="493">
        <v>200</v>
      </c>
      <c r="H33" s="493">
        <v>100</v>
      </c>
      <c r="I33" s="493">
        <v>700</v>
      </c>
      <c r="J33" s="493">
        <f t="shared" si="0"/>
        <v>1000</v>
      </c>
      <c r="K33" s="512" t="s">
        <v>649</v>
      </c>
      <c r="L33" s="323"/>
      <c r="M33" s="323"/>
      <c r="N33" s="323"/>
    </row>
    <row r="34" spans="1:14" ht="23.25" customHeight="1" x14ac:dyDescent="0.25">
      <c r="A34" s="485" t="s">
        <v>168</v>
      </c>
      <c r="B34" s="485" t="str">
        <f>+IFERROR(INDEX(DESEMPATE!$B$3:$B$84,MATCH(CONSOLIDADO!A34,DESEMPATE!$A$3:$A$84,0)),"")</f>
        <v>COMPAÑÍA DE VIGILANCIA Y SEGURIDAD PRIVADA ANUBIS LTDA</v>
      </c>
      <c r="C34" s="510" t="s">
        <v>259</v>
      </c>
      <c r="D34" s="510" t="s">
        <v>259</v>
      </c>
      <c r="E34" s="510" t="s">
        <v>259</v>
      </c>
      <c r="F34" s="511" t="str">
        <f>+'EXP GEN.'!AF183</f>
        <v>HÁBIL</v>
      </c>
      <c r="G34" s="493">
        <v>200</v>
      </c>
      <c r="H34" s="493">
        <v>100</v>
      </c>
      <c r="I34" s="493">
        <v>700</v>
      </c>
      <c r="J34" s="493">
        <f t="shared" si="0"/>
        <v>1000</v>
      </c>
      <c r="K34" s="512" t="s">
        <v>649</v>
      </c>
      <c r="L34" s="323"/>
      <c r="M34" s="323"/>
      <c r="N34" s="323"/>
    </row>
    <row r="35" spans="1:14" x14ac:dyDescent="0.25">
      <c r="A35" s="485" t="s">
        <v>169</v>
      </c>
      <c r="B35" s="485" t="str">
        <f>+IFERROR(INDEX(DESEMPATE!$B$3:$B$84,MATCH(CONSOLIDADO!A35,DESEMPATE!$A$3:$A$84,0)),"")</f>
        <v>WEST ARMY SECURITY LTDA</v>
      </c>
      <c r="C35" s="510" t="s">
        <v>259</v>
      </c>
      <c r="D35" s="510" t="s">
        <v>259</v>
      </c>
      <c r="E35" s="510" t="s">
        <v>259</v>
      </c>
      <c r="F35" s="511" t="str">
        <f>+'EXP GEN.'!AF189</f>
        <v>HÁBIL</v>
      </c>
      <c r="G35" s="493">
        <v>200</v>
      </c>
      <c r="H35" s="493">
        <v>100</v>
      </c>
      <c r="I35" s="493">
        <v>700</v>
      </c>
      <c r="J35" s="493">
        <f t="shared" si="0"/>
        <v>1000</v>
      </c>
      <c r="K35" s="512" t="s">
        <v>649</v>
      </c>
      <c r="L35" s="323"/>
      <c r="M35" s="323"/>
      <c r="N35" s="323"/>
    </row>
    <row r="36" spans="1:14" ht="25.5" x14ac:dyDescent="0.25">
      <c r="A36" s="485" t="s">
        <v>170</v>
      </c>
      <c r="B36" s="485" t="str">
        <f>+IFERROR(INDEX(DESEMPATE!$B$3:$B$84,MATCH(CONSOLIDADO!A36,DESEMPATE!$A$3:$A$84,0)),"")</f>
        <v>GCSI GRUPO COLOMBIANO DE SEGURIDAD INTEGRAL ADVISEGAR LTDA SEGURIDAD PRIVADA</v>
      </c>
      <c r="C36" s="513" t="s">
        <v>261</v>
      </c>
      <c r="D36" s="510" t="s">
        <v>259</v>
      </c>
      <c r="E36" s="513" t="s">
        <v>261</v>
      </c>
      <c r="F36" s="511" t="str">
        <f>+'EXP GEN.'!AF195</f>
        <v>HÁBIL</v>
      </c>
      <c r="G36" s="493" t="s">
        <v>63</v>
      </c>
      <c r="H36" s="493" t="s">
        <v>63</v>
      </c>
      <c r="I36" s="493" t="s">
        <v>63</v>
      </c>
      <c r="J36" s="493" t="s">
        <v>63</v>
      </c>
      <c r="K36" s="512"/>
      <c r="L36" s="323"/>
      <c r="M36" s="323"/>
      <c r="N36" s="323"/>
    </row>
    <row r="37" spans="1:14" x14ac:dyDescent="0.25">
      <c r="A37" s="485" t="s">
        <v>171</v>
      </c>
      <c r="B37" s="485" t="str">
        <f>+IFERROR(INDEX(DESEMPATE!$B$3:$B$84,MATCH(CONSOLIDADO!A37,DESEMPATE!$A$3:$A$84,0)),"")</f>
        <v>CUIDAR LIMITADA</v>
      </c>
      <c r="C37" s="510" t="s">
        <v>259</v>
      </c>
      <c r="D37" s="510" t="s">
        <v>259</v>
      </c>
      <c r="E37" s="510" t="s">
        <v>259</v>
      </c>
      <c r="F37" s="511" t="str">
        <f>+'EXP GEN.'!AF201</f>
        <v>HÁBIL</v>
      </c>
      <c r="G37" s="493">
        <v>200</v>
      </c>
      <c r="H37" s="493">
        <v>100</v>
      </c>
      <c r="I37" s="493">
        <v>700</v>
      </c>
      <c r="J37" s="493">
        <f t="shared" si="0"/>
        <v>1000</v>
      </c>
      <c r="K37" s="512" t="s">
        <v>649</v>
      </c>
      <c r="L37" s="323"/>
      <c r="M37" s="323"/>
      <c r="N37" s="323"/>
    </row>
    <row r="38" spans="1:14" x14ac:dyDescent="0.25">
      <c r="A38" s="485" t="s">
        <v>172</v>
      </c>
      <c r="B38" s="485" t="str">
        <f>+IFERROR(INDEX(DESEMPATE!$B$3:$B$84,MATCH(CONSOLIDADO!A38,DESEMPATE!$A$3:$A$84,0)),"")</f>
        <v>UNION TEMPORAL A360</v>
      </c>
      <c r="C38" s="510" t="s">
        <v>259</v>
      </c>
      <c r="D38" s="513" t="s">
        <v>65</v>
      </c>
      <c r="E38" s="510" t="s">
        <v>259</v>
      </c>
      <c r="F38" s="511" t="str">
        <f>+'EXP GEN.'!AF207</f>
        <v>HÁBIL</v>
      </c>
      <c r="G38" s="493" t="s">
        <v>63</v>
      </c>
      <c r="H38" s="493" t="s">
        <v>63</v>
      </c>
      <c r="I38" s="493" t="s">
        <v>63</v>
      </c>
      <c r="J38" s="493" t="s">
        <v>63</v>
      </c>
      <c r="K38" s="512"/>
      <c r="L38" s="323"/>
      <c r="M38" s="323"/>
      <c r="N38" s="323"/>
    </row>
    <row r="39" spans="1:14" x14ac:dyDescent="0.25">
      <c r="A39" s="485" t="s">
        <v>173</v>
      </c>
      <c r="B39" s="485" t="str">
        <f>+IFERROR(INDEX(DESEMPATE!$B$3:$B$84,MATCH(CONSOLIDADO!A39,DESEMPATE!$A$3:$A$84,0)),"")</f>
        <v>SEGURIDAD SELECTA LTDA</v>
      </c>
      <c r="C39" s="513" t="s">
        <v>261</v>
      </c>
      <c r="D39" s="510" t="s">
        <v>259</v>
      </c>
      <c r="E39" s="513" t="s">
        <v>261</v>
      </c>
      <c r="F39" s="511" t="str">
        <f>+'EXP GEN.'!AF213</f>
        <v>HÁBIL</v>
      </c>
      <c r="G39" s="493" t="s">
        <v>63</v>
      </c>
      <c r="H39" s="493" t="s">
        <v>63</v>
      </c>
      <c r="I39" s="493" t="s">
        <v>63</v>
      </c>
      <c r="J39" s="493" t="s">
        <v>63</v>
      </c>
      <c r="K39" s="512" t="s">
        <v>649</v>
      </c>
      <c r="L39" s="323"/>
      <c r="M39" s="323"/>
      <c r="N39" s="323"/>
    </row>
    <row r="40" spans="1:14" x14ac:dyDescent="0.25">
      <c r="A40" s="485" t="s">
        <v>174</v>
      </c>
      <c r="B40" s="485" t="str">
        <f>+IFERROR(INDEX(DESEMPATE!$B$3:$B$84,MATCH(CONSOLIDADO!A40,DESEMPATE!$A$3:$A$84,0)),"")</f>
        <v>SEGURIDAD SCANNER LTDA</v>
      </c>
      <c r="C40" s="510" t="s">
        <v>259</v>
      </c>
      <c r="D40" s="510" t="s">
        <v>259</v>
      </c>
      <c r="E40" s="510" t="s">
        <v>259</v>
      </c>
      <c r="F40" s="511" t="str">
        <f>+'EXP GEN.'!AF219</f>
        <v>HÁBIL</v>
      </c>
      <c r="G40" s="493">
        <v>200</v>
      </c>
      <c r="H40" s="493">
        <v>100</v>
      </c>
      <c r="I40" s="493">
        <v>700</v>
      </c>
      <c r="J40" s="493">
        <f t="shared" si="0"/>
        <v>1000</v>
      </c>
      <c r="K40" s="512" t="s">
        <v>649</v>
      </c>
      <c r="L40" s="323"/>
      <c r="M40" s="323"/>
      <c r="N40" s="323"/>
    </row>
    <row r="41" spans="1:14" hidden="1" x14ac:dyDescent="0.25">
      <c r="A41" s="485" t="s">
        <v>175</v>
      </c>
      <c r="B41" s="485" t="str">
        <f>+IFERROR(INDEX(DESEMPATE!$B$3:$B$84,MATCH(CONSOLIDADO!A41,DESEMPATE!$A$3:$A$84,0)),"")</f>
        <v>L1</v>
      </c>
      <c r="C41" s="485"/>
      <c r="D41" s="510"/>
      <c r="E41" s="510"/>
      <c r="F41" s="511"/>
      <c r="G41" s="493"/>
      <c r="H41" s="493"/>
      <c r="I41" s="493"/>
      <c r="J41" s="493">
        <f t="shared" si="0"/>
        <v>0</v>
      </c>
      <c r="K41" s="512" t="s">
        <v>649</v>
      </c>
      <c r="L41" s="323"/>
      <c r="M41" s="323"/>
      <c r="N41" s="323"/>
    </row>
    <row r="42" spans="1:14" hidden="1" x14ac:dyDescent="0.25">
      <c r="A42" s="485" t="s">
        <v>185</v>
      </c>
      <c r="B42" s="485" t="str">
        <f>+IFERROR(INDEX(DESEMPATE!$B$3:$B$84,MATCH(CONSOLIDADO!A42,DESEMPATE!$A$3:$A$84,0)),"")</f>
        <v>M1</v>
      </c>
      <c r="C42" s="485"/>
      <c r="D42" s="510"/>
      <c r="E42" s="510"/>
      <c r="F42" s="511"/>
      <c r="G42" s="493"/>
      <c r="H42" s="493"/>
      <c r="I42" s="493"/>
      <c r="J42" s="493">
        <f t="shared" si="0"/>
        <v>0</v>
      </c>
      <c r="K42" s="512" t="s">
        <v>649</v>
      </c>
      <c r="L42" s="323"/>
      <c r="M42" s="323"/>
      <c r="N42" s="323"/>
    </row>
    <row r="43" spans="1:14" hidden="1" x14ac:dyDescent="0.25">
      <c r="A43" s="485" t="s">
        <v>186</v>
      </c>
      <c r="B43" s="485" t="str">
        <f>+IFERROR(INDEX(DESEMPATE!$B$3:$B$84,MATCH(CONSOLIDADO!A43,DESEMPATE!$A$3:$A$84,0)),"")</f>
        <v>N1</v>
      </c>
      <c r="C43" s="485"/>
      <c r="D43" s="510"/>
      <c r="E43" s="510"/>
      <c r="F43" s="511"/>
      <c r="G43" s="493"/>
      <c r="H43" s="493"/>
      <c r="I43" s="493"/>
      <c r="J43" s="493">
        <f t="shared" si="0"/>
        <v>0</v>
      </c>
      <c r="K43" s="512" t="s">
        <v>649</v>
      </c>
      <c r="L43" s="323"/>
      <c r="M43" s="323"/>
      <c r="N43" s="323"/>
    </row>
    <row r="44" spans="1:14" hidden="1" x14ac:dyDescent="0.25">
      <c r="A44" s="485" t="s">
        <v>187</v>
      </c>
      <c r="B44" s="485" t="str">
        <f>+IFERROR(INDEX(DESEMPATE!$B$3:$B$84,MATCH(CONSOLIDADO!A44,DESEMPATE!$A$3:$A$84,0)),"")</f>
        <v>O1</v>
      </c>
      <c r="C44" s="485"/>
      <c r="D44" s="510"/>
      <c r="E44" s="510"/>
      <c r="F44" s="511"/>
      <c r="G44" s="493"/>
      <c r="H44" s="493"/>
      <c r="I44" s="493"/>
      <c r="J44" s="493">
        <f t="shared" si="0"/>
        <v>0</v>
      </c>
      <c r="K44" s="512" t="s">
        <v>649</v>
      </c>
      <c r="L44" s="323"/>
      <c r="M44" s="323"/>
      <c r="N44" s="323"/>
    </row>
    <row r="45" spans="1:14" hidden="1" x14ac:dyDescent="0.25">
      <c r="A45" s="485" t="s">
        <v>198</v>
      </c>
      <c r="B45" s="485" t="str">
        <f>+IFERROR(INDEX(DESEMPATE!$B$3:$B$84,MATCH(CONSOLIDADO!A45,DESEMPATE!$A$3:$A$84,0)),"")</f>
        <v>P1</v>
      </c>
      <c r="C45" s="485"/>
      <c r="D45" s="510"/>
      <c r="E45" s="510"/>
      <c r="F45" s="511"/>
      <c r="G45" s="493"/>
      <c r="H45" s="493"/>
      <c r="I45" s="493"/>
      <c r="J45" s="493">
        <f t="shared" si="0"/>
        <v>0</v>
      </c>
      <c r="K45" s="512" t="s">
        <v>649</v>
      </c>
      <c r="L45" s="323"/>
      <c r="M45" s="323"/>
      <c r="N45" s="323"/>
    </row>
    <row r="46" spans="1:14" hidden="1" x14ac:dyDescent="0.25">
      <c r="A46" s="485" t="s">
        <v>199</v>
      </c>
      <c r="B46" s="485" t="str">
        <f>+IFERROR(INDEX(DESEMPATE!$B$3:$B$84,MATCH(CONSOLIDADO!A46,DESEMPATE!$A$3:$A$84,0)),"")</f>
        <v>Q1</v>
      </c>
      <c r="C46" s="485"/>
      <c r="D46" s="510"/>
      <c r="E46" s="510"/>
      <c r="F46" s="511"/>
      <c r="G46" s="493"/>
      <c r="H46" s="493"/>
      <c r="I46" s="493"/>
      <c r="J46" s="493">
        <f t="shared" si="0"/>
        <v>0</v>
      </c>
      <c r="K46" s="512" t="s">
        <v>649</v>
      </c>
      <c r="L46" s="323"/>
      <c r="M46" s="323"/>
      <c r="N46" s="323"/>
    </row>
    <row r="47" spans="1:14" hidden="1" x14ac:dyDescent="0.25">
      <c r="A47" s="485" t="s">
        <v>200</v>
      </c>
      <c r="B47" s="485" t="str">
        <f>+IFERROR(INDEX(DESEMPATE!$B$3:$B$84,MATCH(CONSOLIDADO!A47,DESEMPATE!$A$3:$A$84,0)),"")</f>
        <v>R1</v>
      </c>
      <c r="C47" s="485"/>
      <c r="D47" s="510"/>
      <c r="E47" s="510"/>
      <c r="F47" s="511"/>
      <c r="G47" s="493"/>
      <c r="H47" s="493"/>
      <c r="I47" s="493"/>
      <c r="J47" s="493">
        <f t="shared" si="0"/>
        <v>0</v>
      </c>
      <c r="K47" s="512" t="s">
        <v>649</v>
      </c>
      <c r="L47" s="323"/>
      <c r="M47" s="323"/>
      <c r="N47" s="323"/>
    </row>
    <row r="48" spans="1:14" hidden="1" x14ac:dyDescent="0.25">
      <c r="A48" s="485" t="s">
        <v>201</v>
      </c>
      <c r="B48" s="485" t="str">
        <f>+IFERROR(INDEX(DESEMPATE!$B$3:$B$84,MATCH(CONSOLIDADO!A48,DESEMPATE!$A$3:$A$84,0)),"")</f>
        <v>S1</v>
      </c>
      <c r="C48" s="485"/>
      <c r="D48" s="510"/>
      <c r="E48" s="510"/>
      <c r="F48" s="511"/>
      <c r="G48" s="493"/>
      <c r="H48" s="493"/>
      <c r="I48" s="493"/>
      <c r="J48" s="493">
        <f t="shared" si="0"/>
        <v>0</v>
      </c>
      <c r="K48" s="512" t="s">
        <v>649</v>
      </c>
      <c r="L48" s="323"/>
      <c r="M48" s="323"/>
      <c r="N48" s="323"/>
    </row>
    <row r="49" spans="1:14" hidden="1" x14ac:dyDescent="0.25">
      <c r="A49" s="485" t="s">
        <v>202</v>
      </c>
      <c r="B49" s="485" t="str">
        <f>+IFERROR(INDEX(DESEMPATE!$B$3:$B$84,MATCH(CONSOLIDADO!A49,DESEMPATE!$A$3:$A$84,0)),"")</f>
        <v>T1</v>
      </c>
      <c r="C49" s="485"/>
      <c r="D49" s="510"/>
      <c r="E49" s="510"/>
      <c r="F49" s="511"/>
      <c r="G49" s="493"/>
      <c r="H49" s="493"/>
      <c r="I49" s="493"/>
      <c r="J49" s="493">
        <f t="shared" si="0"/>
        <v>0</v>
      </c>
      <c r="K49" s="512" t="s">
        <v>649</v>
      </c>
      <c r="L49" s="323"/>
      <c r="M49" s="323"/>
      <c r="N49" s="323"/>
    </row>
    <row r="50" spans="1:14" hidden="1" x14ac:dyDescent="0.25">
      <c r="A50" s="485" t="s">
        <v>203</v>
      </c>
      <c r="B50" s="485" t="str">
        <f>+IFERROR(INDEX(DESEMPATE!$B$3:$B$84,MATCH(CONSOLIDADO!A50,DESEMPATE!$A$3:$A$84,0)),"")</f>
        <v>U1</v>
      </c>
      <c r="C50" s="485"/>
      <c r="D50" s="510"/>
      <c r="E50" s="510"/>
      <c r="F50" s="511"/>
      <c r="G50" s="493"/>
      <c r="H50" s="493"/>
      <c r="I50" s="493"/>
      <c r="J50" s="493">
        <f t="shared" si="0"/>
        <v>0</v>
      </c>
      <c r="K50" s="512" t="s">
        <v>649</v>
      </c>
      <c r="L50" s="323"/>
      <c r="M50" s="323"/>
      <c r="N50" s="323"/>
    </row>
    <row r="51" spans="1:14" hidden="1" x14ac:dyDescent="0.25">
      <c r="A51" s="485" t="s">
        <v>204</v>
      </c>
      <c r="B51" s="485">
        <f>+IFERROR(INDEX(DESEMPATE!$B$3:$B$84,MATCH(CONSOLIDADO!A51,DESEMPATE!$A$3:$A$84,0)),"")</f>
        <v>0</v>
      </c>
      <c r="C51" s="485"/>
      <c r="D51" s="510"/>
      <c r="E51" s="510"/>
      <c r="F51" s="511"/>
      <c r="G51" s="493"/>
      <c r="H51" s="493"/>
      <c r="I51" s="493"/>
      <c r="J51" s="493">
        <f t="shared" si="0"/>
        <v>0</v>
      </c>
      <c r="K51" s="512" t="s">
        <v>649</v>
      </c>
      <c r="L51" s="323"/>
      <c r="M51" s="323"/>
      <c r="N51" s="323"/>
    </row>
    <row r="52" spans="1:14" hidden="1" x14ac:dyDescent="0.25">
      <c r="A52" s="485" t="s">
        <v>205</v>
      </c>
      <c r="B52" s="485">
        <f>+IFERROR(INDEX(DESEMPATE!$B$3:$B$84,MATCH(CONSOLIDADO!A52,DESEMPATE!$A$3:$A$84,0)),"")</f>
        <v>0</v>
      </c>
      <c r="C52" s="485"/>
      <c r="D52" s="510"/>
      <c r="E52" s="510"/>
      <c r="F52" s="511"/>
      <c r="G52" s="493"/>
      <c r="H52" s="493"/>
      <c r="I52" s="493"/>
      <c r="J52" s="493">
        <f t="shared" si="0"/>
        <v>0</v>
      </c>
      <c r="K52" s="512" t="s">
        <v>649</v>
      </c>
      <c r="L52" s="323"/>
      <c r="M52" s="323"/>
      <c r="N52" s="323"/>
    </row>
    <row r="53" spans="1:14" hidden="1" x14ac:dyDescent="0.25">
      <c r="A53" s="485" t="s">
        <v>206</v>
      </c>
      <c r="B53" s="485">
        <f>+IFERROR(INDEX(DESEMPATE!$B$3:$B$84,MATCH(CONSOLIDADO!A53,DESEMPATE!$A$3:$A$84,0)),"")</f>
        <v>0</v>
      </c>
      <c r="C53" s="485"/>
      <c r="D53" s="510"/>
      <c r="E53" s="510"/>
      <c r="F53" s="511"/>
      <c r="G53" s="493"/>
      <c r="H53" s="493"/>
      <c r="I53" s="493"/>
      <c r="J53" s="493">
        <f t="shared" si="0"/>
        <v>0</v>
      </c>
      <c r="K53" s="512" t="s">
        <v>649</v>
      </c>
      <c r="L53" s="323"/>
      <c r="M53" s="323"/>
      <c r="N53" s="323"/>
    </row>
    <row r="54" spans="1:14" hidden="1" x14ac:dyDescent="0.25">
      <c r="A54" s="485" t="s">
        <v>207</v>
      </c>
      <c r="B54" s="485">
        <f>+IFERROR(INDEX(DESEMPATE!$B$3:$B$84,MATCH(CONSOLIDADO!A54,DESEMPATE!$A$3:$A$84,0)),"")</f>
        <v>0</v>
      </c>
      <c r="C54" s="485"/>
      <c r="D54" s="510"/>
      <c r="E54" s="510"/>
      <c r="F54" s="511"/>
      <c r="G54" s="493"/>
      <c r="H54" s="493"/>
      <c r="I54" s="493"/>
      <c r="J54" s="493">
        <f t="shared" si="0"/>
        <v>0</v>
      </c>
      <c r="K54" s="512" t="s">
        <v>649</v>
      </c>
      <c r="L54" s="323"/>
      <c r="M54" s="323"/>
      <c r="N54" s="323"/>
    </row>
    <row r="55" spans="1:14" hidden="1" x14ac:dyDescent="0.25">
      <c r="A55" s="485" t="s">
        <v>208</v>
      </c>
      <c r="B55" s="485">
        <f>+IFERROR(INDEX(DESEMPATE!$B$3:$B$84,MATCH(CONSOLIDADO!A55,DESEMPATE!$A$3:$A$84,0)),"")</f>
        <v>0</v>
      </c>
      <c r="C55" s="485"/>
      <c r="D55" s="510"/>
      <c r="E55" s="510"/>
      <c r="F55" s="511"/>
      <c r="G55" s="493"/>
      <c r="H55" s="493"/>
      <c r="I55" s="493"/>
      <c r="J55" s="493">
        <f t="shared" si="0"/>
        <v>0</v>
      </c>
      <c r="K55" s="512" t="s">
        <v>649</v>
      </c>
      <c r="L55" s="323"/>
      <c r="M55" s="323"/>
      <c r="N55" s="323"/>
    </row>
    <row r="56" spans="1:14" hidden="1" x14ac:dyDescent="0.25">
      <c r="A56" s="485" t="s">
        <v>209</v>
      </c>
      <c r="B56" s="485">
        <f>+IFERROR(INDEX(DESEMPATE!$B$3:$B$84,MATCH(CONSOLIDADO!A56,DESEMPATE!$A$3:$A$84,0)),"")</f>
        <v>0</v>
      </c>
      <c r="C56" s="485"/>
      <c r="D56" s="510"/>
      <c r="E56" s="510"/>
      <c r="F56" s="511"/>
      <c r="G56" s="493"/>
      <c r="H56" s="493"/>
      <c r="I56" s="493"/>
      <c r="J56" s="493">
        <f t="shared" si="0"/>
        <v>0</v>
      </c>
      <c r="K56" s="512" t="s">
        <v>649</v>
      </c>
      <c r="L56" s="323"/>
      <c r="M56" s="323"/>
      <c r="N56" s="323"/>
    </row>
    <row r="57" spans="1:14" hidden="1" x14ac:dyDescent="0.25">
      <c r="A57" s="485" t="s">
        <v>210</v>
      </c>
      <c r="B57" s="485">
        <f>+IFERROR(INDEX(DESEMPATE!$B$3:$B$84,MATCH(CONSOLIDADO!A57,DESEMPATE!$A$3:$A$84,0)),"")</f>
        <v>0</v>
      </c>
      <c r="C57" s="485"/>
      <c r="D57" s="510"/>
      <c r="E57" s="510"/>
      <c r="F57" s="511"/>
      <c r="G57" s="493"/>
      <c r="H57" s="493"/>
      <c r="I57" s="493"/>
      <c r="J57" s="493">
        <f t="shared" si="0"/>
        <v>0</v>
      </c>
      <c r="K57" s="512" t="s">
        <v>649</v>
      </c>
      <c r="L57" s="323"/>
      <c r="M57" s="323"/>
      <c r="N57" s="323"/>
    </row>
    <row r="58" spans="1:14" hidden="1" x14ac:dyDescent="0.25">
      <c r="A58" s="485" t="s">
        <v>211</v>
      </c>
      <c r="B58" s="485">
        <f>+IFERROR(INDEX(DESEMPATE!$B$3:$B$84,MATCH(CONSOLIDADO!A58,DESEMPATE!$A$3:$A$84,0)),"")</f>
        <v>0</v>
      </c>
      <c r="C58" s="485"/>
      <c r="D58" s="510"/>
      <c r="E58" s="510"/>
      <c r="F58" s="511"/>
      <c r="G58" s="493"/>
      <c r="H58" s="493"/>
      <c r="I58" s="493"/>
      <c r="J58" s="493">
        <f t="shared" si="0"/>
        <v>0</v>
      </c>
      <c r="K58" s="512" t="s">
        <v>649</v>
      </c>
      <c r="L58" s="323"/>
      <c r="M58" s="323"/>
      <c r="N58" s="323"/>
    </row>
    <row r="59" spans="1:14" hidden="1" x14ac:dyDescent="0.25">
      <c r="A59" s="485" t="s">
        <v>212</v>
      </c>
      <c r="B59" s="485">
        <f>+IFERROR(INDEX(DESEMPATE!$B$3:$B$84,MATCH(CONSOLIDADO!A59,DESEMPATE!$A$3:$A$84,0)),"")</f>
        <v>0</v>
      </c>
      <c r="C59" s="485"/>
      <c r="D59" s="510"/>
      <c r="E59" s="510"/>
      <c r="F59" s="511"/>
      <c r="G59" s="493"/>
      <c r="H59" s="493"/>
      <c r="I59" s="493"/>
      <c r="J59" s="493">
        <f t="shared" si="0"/>
        <v>0</v>
      </c>
      <c r="K59" s="512" t="s">
        <v>649</v>
      </c>
      <c r="L59" s="323"/>
      <c r="M59" s="323"/>
      <c r="N59" s="323"/>
    </row>
    <row r="60" spans="1:14" hidden="1" x14ac:dyDescent="0.25">
      <c r="A60" s="485" t="s">
        <v>213</v>
      </c>
      <c r="B60" s="485">
        <f>+IFERROR(INDEX(DESEMPATE!$B$3:$B$84,MATCH(CONSOLIDADO!A60,DESEMPATE!$A$3:$A$84,0)),"")</f>
        <v>0</v>
      </c>
      <c r="C60" s="485"/>
      <c r="D60" s="510"/>
      <c r="E60" s="510"/>
      <c r="F60" s="511"/>
      <c r="G60" s="493"/>
      <c r="H60" s="493"/>
      <c r="I60" s="493"/>
      <c r="J60" s="493">
        <f t="shared" si="0"/>
        <v>0</v>
      </c>
      <c r="K60" s="512" t="s">
        <v>649</v>
      </c>
      <c r="L60" s="323"/>
      <c r="M60" s="323"/>
      <c r="N60" s="323"/>
    </row>
    <row r="61" spans="1:14" hidden="1" x14ac:dyDescent="0.25">
      <c r="A61" s="485" t="s">
        <v>214</v>
      </c>
      <c r="B61" s="485">
        <f>+IFERROR(INDEX(DESEMPATE!$B$3:$B$84,MATCH(CONSOLIDADO!A61,DESEMPATE!$A$3:$A$84,0)),"")</f>
        <v>0</v>
      </c>
      <c r="C61" s="485"/>
      <c r="D61" s="510"/>
      <c r="E61" s="510"/>
      <c r="F61" s="511"/>
      <c r="G61" s="493"/>
      <c r="H61" s="493"/>
      <c r="I61" s="493"/>
      <c r="J61" s="493">
        <f t="shared" si="0"/>
        <v>0</v>
      </c>
      <c r="K61" s="512" t="s">
        <v>649</v>
      </c>
      <c r="L61" s="323"/>
      <c r="M61" s="323"/>
      <c r="N61" s="323"/>
    </row>
    <row r="62" spans="1:14" hidden="1" x14ac:dyDescent="0.25">
      <c r="A62" s="485" t="s">
        <v>215</v>
      </c>
      <c r="B62" s="485">
        <f>+IFERROR(INDEX(DESEMPATE!$B$3:$B$84,MATCH(CONSOLIDADO!A62,DESEMPATE!$A$3:$A$84,0)),"")</f>
        <v>0</v>
      </c>
      <c r="C62" s="485"/>
      <c r="D62" s="510"/>
      <c r="E62" s="510"/>
      <c r="F62" s="511"/>
      <c r="G62" s="493"/>
      <c r="H62" s="493"/>
      <c r="I62" s="493"/>
      <c r="J62" s="493">
        <f t="shared" si="0"/>
        <v>0</v>
      </c>
      <c r="K62" s="512" t="s">
        <v>649</v>
      </c>
      <c r="L62" s="323"/>
      <c r="M62" s="323"/>
      <c r="N62" s="323"/>
    </row>
    <row r="63" spans="1:14" hidden="1" x14ac:dyDescent="0.25">
      <c r="A63" s="485" t="s">
        <v>216</v>
      </c>
      <c r="B63" s="485">
        <f>+IFERROR(INDEX(DESEMPATE!$B$3:$B$84,MATCH(CONSOLIDADO!A63,DESEMPATE!$A$3:$A$84,0)),"")</f>
        <v>0</v>
      </c>
      <c r="C63" s="485"/>
      <c r="D63" s="510"/>
      <c r="E63" s="510"/>
      <c r="F63" s="511"/>
      <c r="G63" s="493"/>
      <c r="H63" s="493"/>
      <c r="I63" s="493"/>
      <c r="J63" s="493">
        <f t="shared" si="0"/>
        <v>0</v>
      </c>
      <c r="K63" s="512" t="s">
        <v>649</v>
      </c>
      <c r="L63" s="323"/>
      <c r="M63" s="323"/>
      <c r="N63" s="323"/>
    </row>
    <row r="64" spans="1:14" hidden="1" x14ac:dyDescent="0.25">
      <c r="A64" s="485" t="s">
        <v>217</v>
      </c>
      <c r="B64" s="485">
        <f>+IFERROR(INDEX(DESEMPATE!$B$3:$B$84,MATCH(CONSOLIDADO!A64,DESEMPATE!$A$3:$A$84,0)),"")</f>
        <v>0</v>
      </c>
      <c r="C64" s="485"/>
      <c r="D64" s="510"/>
      <c r="E64" s="510"/>
      <c r="F64" s="511"/>
      <c r="G64" s="493"/>
      <c r="H64" s="493"/>
      <c r="I64" s="493"/>
      <c r="J64" s="493">
        <f t="shared" si="0"/>
        <v>0</v>
      </c>
      <c r="K64" s="512" t="s">
        <v>649</v>
      </c>
      <c r="L64" s="323"/>
      <c r="M64" s="323"/>
      <c r="N64" s="323"/>
    </row>
    <row r="65" spans="1:14" hidden="1" x14ac:dyDescent="0.25">
      <c r="A65" s="485" t="s">
        <v>218</v>
      </c>
      <c r="B65" s="485">
        <f>+IFERROR(INDEX(DESEMPATE!$B$3:$B$84,MATCH(CONSOLIDADO!A65,DESEMPATE!$A$3:$A$84,0)),"")</f>
        <v>0</v>
      </c>
      <c r="C65" s="485"/>
      <c r="D65" s="510"/>
      <c r="E65" s="510"/>
      <c r="F65" s="511"/>
      <c r="G65" s="493"/>
      <c r="H65" s="493"/>
      <c r="I65" s="493"/>
      <c r="J65" s="493">
        <f t="shared" si="0"/>
        <v>0</v>
      </c>
      <c r="K65" s="512" t="s">
        <v>649</v>
      </c>
      <c r="L65" s="323"/>
      <c r="M65" s="323"/>
      <c r="N65" s="323"/>
    </row>
    <row r="66" spans="1:14" ht="16.5" hidden="1" thickBot="1" x14ac:dyDescent="0.3">
      <c r="A66" s="486" t="s">
        <v>219</v>
      </c>
      <c r="B66" s="487" t="str">
        <f>+IFERROR(INDEX(DESEMPATE!$B$3:$B$84,MATCH(CONSOLIDADO!A66,DESEMPATE!$A$3:$A$84,0)),"")</f>
        <v/>
      </c>
      <c r="C66" s="514"/>
      <c r="D66" s="515"/>
      <c r="E66" s="515"/>
      <c r="F66" s="511"/>
      <c r="G66" s="495"/>
      <c r="H66" s="496"/>
      <c r="I66" s="496"/>
      <c r="J66" s="493">
        <f t="shared" si="0"/>
        <v>0</v>
      </c>
      <c r="K66" s="512" t="s">
        <v>649</v>
      </c>
      <c r="L66" s="323"/>
      <c r="M66" s="323"/>
      <c r="N66" s="323"/>
    </row>
    <row r="67" spans="1:14" ht="16.5" hidden="1" thickBot="1" x14ac:dyDescent="0.3">
      <c r="A67" s="488" t="s">
        <v>220</v>
      </c>
      <c r="B67" s="489" t="str">
        <f>+IFERROR(INDEX(DESEMPATE!$B$3:$B$84,MATCH(CONSOLIDADO!A67,DESEMPATE!$A$3:$A$84,0)),"")</f>
        <v/>
      </c>
      <c r="C67" s="514"/>
      <c r="D67" s="515"/>
      <c r="E67" s="515"/>
      <c r="F67" s="511"/>
      <c r="G67" s="495"/>
      <c r="H67" s="496"/>
      <c r="I67" s="496"/>
      <c r="J67" s="493">
        <f t="shared" si="0"/>
        <v>0</v>
      </c>
      <c r="K67" s="512" t="s">
        <v>649</v>
      </c>
      <c r="L67" s="323"/>
      <c r="M67" s="323"/>
      <c r="N67" s="323"/>
    </row>
    <row r="68" spans="1:14" ht="16.5" hidden="1" thickBot="1" x14ac:dyDescent="0.3">
      <c r="A68" s="488" t="s">
        <v>221</v>
      </c>
      <c r="B68" s="489" t="str">
        <f>+IFERROR(INDEX(DESEMPATE!$B$3:$B$84,MATCH(CONSOLIDADO!A68,DESEMPATE!$A$3:$A$84,0)),"")</f>
        <v/>
      </c>
      <c r="C68" s="514"/>
      <c r="D68" s="515"/>
      <c r="E68" s="515"/>
      <c r="F68" s="511"/>
      <c r="G68" s="495"/>
      <c r="H68" s="496"/>
      <c r="I68" s="496"/>
      <c r="J68" s="493">
        <f t="shared" si="0"/>
        <v>0</v>
      </c>
      <c r="K68" s="512" t="s">
        <v>649</v>
      </c>
      <c r="L68" s="323"/>
      <c r="M68" s="323"/>
      <c r="N68" s="323"/>
    </row>
    <row r="69" spans="1:14" ht="16.5" hidden="1" thickBot="1" x14ac:dyDescent="0.3">
      <c r="A69" s="488" t="s">
        <v>222</v>
      </c>
      <c r="B69" s="489" t="str">
        <f>+IFERROR(INDEX(DESEMPATE!$B$3:$B$84,MATCH(CONSOLIDADO!A69,DESEMPATE!$A$3:$A$84,0)),"")</f>
        <v/>
      </c>
      <c r="C69" s="514"/>
      <c r="D69" s="515"/>
      <c r="E69" s="515"/>
      <c r="F69" s="511"/>
      <c r="G69" s="495"/>
      <c r="H69" s="496"/>
      <c r="I69" s="496"/>
      <c r="J69" s="493">
        <f t="shared" ref="J69:J74" si="1">+G69+H69+I69</f>
        <v>0</v>
      </c>
      <c r="K69" s="512" t="s">
        <v>649</v>
      </c>
      <c r="L69" s="323"/>
      <c r="M69" s="323"/>
      <c r="N69" s="323"/>
    </row>
    <row r="70" spans="1:14" ht="16.5" hidden="1" thickBot="1" x14ac:dyDescent="0.3">
      <c r="A70" s="488" t="s">
        <v>223</v>
      </c>
      <c r="B70" s="489" t="str">
        <f>+IFERROR(INDEX(DESEMPATE!$B$3:$B$84,MATCH(CONSOLIDADO!A70,DESEMPATE!$A$3:$A$84,0)),"")</f>
        <v/>
      </c>
      <c r="C70" s="514"/>
      <c r="D70" s="515"/>
      <c r="E70" s="515"/>
      <c r="F70" s="511"/>
      <c r="G70" s="495"/>
      <c r="H70" s="496"/>
      <c r="I70" s="496"/>
      <c r="J70" s="493">
        <f t="shared" si="1"/>
        <v>0</v>
      </c>
      <c r="K70" s="512" t="s">
        <v>649</v>
      </c>
      <c r="L70" s="323"/>
      <c r="M70" s="323"/>
      <c r="N70" s="323"/>
    </row>
    <row r="71" spans="1:14" ht="16.5" hidden="1" thickBot="1" x14ac:dyDescent="0.3">
      <c r="A71" s="488" t="s">
        <v>224</v>
      </c>
      <c r="B71" s="489" t="str">
        <f>+IFERROR(INDEX(DESEMPATE!$B$3:$B$84,MATCH(CONSOLIDADO!A71,DESEMPATE!$A$3:$A$84,0)),"")</f>
        <v/>
      </c>
      <c r="C71" s="514"/>
      <c r="D71" s="515"/>
      <c r="E71" s="515"/>
      <c r="F71" s="511"/>
      <c r="G71" s="495"/>
      <c r="H71" s="496"/>
      <c r="I71" s="496"/>
      <c r="J71" s="493">
        <f t="shared" si="1"/>
        <v>0</v>
      </c>
      <c r="K71" s="512" t="s">
        <v>649</v>
      </c>
      <c r="L71" s="323"/>
      <c r="M71" s="323"/>
      <c r="N71" s="323"/>
    </row>
    <row r="72" spans="1:14" ht="16.5" hidden="1" thickBot="1" x14ac:dyDescent="0.3">
      <c r="A72" s="488" t="s">
        <v>225</v>
      </c>
      <c r="B72" s="489" t="str">
        <f>+IFERROR(INDEX(DESEMPATE!$B$3:$B$84,MATCH(CONSOLIDADO!A72,DESEMPATE!$A$3:$A$84,0)),"")</f>
        <v/>
      </c>
      <c r="C72" s="514"/>
      <c r="D72" s="515"/>
      <c r="E72" s="515"/>
      <c r="F72" s="511"/>
      <c r="G72" s="495"/>
      <c r="H72" s="496"/>
      <c r="I72" s="496"/>
      <c r="J72" s="493">
        <f t="shared" si="1"/>
        <v>0</v>
      </c>
      <c r="K72" s="512" t="s">
        <v>649</v>
      </c>
      <c r="L72" s="323"/>
      <c r="M72" s="323"/>
      <c r="N72" s="323"/>
    </row>
    <row r="73" spans="1:14" ht="16.5" hidden="1" thickBot="1" x14ac:dyDescent="0.3">
      <c r="A73" s="488" t="s">
        <v>226</v>
      </c>
      <c r="B73" s="489" t="str">
        <f>+IFERROR(INDEX(DESEMPATE!$B$3:$B$84,MATCH(CONSOLIDADO!A73,DESEMPATE!$A$3:$A$84,0)),"")</f>
        <v/>
      </c>
      <c r="C73" s="514"/>
      <c r="D73" s="515"/>
      <c r="E73" s="515"/>
      <c r="F73" s="511"/>
      <c r="G73" s="495"/>
      <c r="H73" s="496"/>
      <c r="I73" s="496"/>
      <c r="J73" s="493">
        <f t="shared" si="1"/>
        <v>0</v>
      </c>
      <c r="K73" s="512" t="s">
        <v>649</v>
      </c>
      <c r="L73" s="323"/>
      <c r="M73" s="323"/>
      <c r="N73" s="323"/>
    </row>
    <row r="74" spans="1:14" hidden="1" x14ac:dyDescent="0.25">
      <c r="A74" s="509"/>
      <c r="B74" s="509"/>
      <c r="C74" s="508"/>
      <c r="D74" s="509"/>
      <c r="E74" s="509"/>
      <c r="F74" s="511"/>
      <c r="G74" s="497"/>
      <c r="H74" s="498"/>
      <c r="I74" s="498"/>
      <c r="J74" s="493">
        <f t="shared" si="1"/>
        <v>0</v>
      </c>
      <c r="K74" s="512" t="s">
        <v>649</v>
      </c>
    </row>
    <row r="75" spans="1:14" hidden="1" x14ac:dyDescent="0.25">
      <c r="A75" s="509"/>
      <c r="B75" s="509"/>
      <c r="C75" s="508"/>
      <c r="D75" s="509"/>
      <c r="E75" s="509"/>
      <c r="F75" s="511"/>
      <c r="G75" s="497"/>
      <c r="H75" s="498"/>
      <c r="I75" s="498"/>
      <c r="J75" s="498"/>
      <c r="K75" s="512" t="s">
        <v>649</v>
      </c>
    </row>
    <row r="76" spans="1:14" x14ac:dyDescent="0.25">
      <c r="A76" s="509"/>
      <c r="B76" s="509"/>
      <c r="C76" s="508"/>
      <c r="D76" s="509"/>
      <c r="E76" s="509"/>
      <c r="F76" s="509"/>
      <c r="G76" s="497"/>
      <c r="H76" s="498"/>
      <c r="I76" s="498"/>
      <c r="J76" s="498"/>
      <c r="K76" s="516"/>
    </row>
    <row r="77" spans="1:14" x14ac:dyDescent="0.25">
      <c r="A77" s="509"/>
      <c r="B77" s="509"/>
      <c r="C77" s="508"/>
      <c r="D77" s="509"/>
      <c r="E77" s="509"/>
      <c r="F77" s="509"/>
      <c r="G77" s="497"/>
      <c r="H77" s="498"/>
      <c r="I77" s="498"/>
      <c r="J77" s="498"/>
      <c r="K77" s="516"/>
    </row>
  </sheetData>
  <mergeCells count="3">
    <mergeCell ref="A1:J1"/>
    <mergeCell ref="K1:N2"/>
    <mergeCell ref="A2:J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1:V76"/>
  <sheetViews>
    <sheetView workbookViewId="0">
      <pane xSplit="1" ySplit="8" topLeftCell="B9" activePane="bottomRight" state="frozen"/>
      <selection pane="topRight" activeCell="B1" sqref="B1"/>
      <selection pane="bottomLeft" activeCell="A9" sqref="A9"/>
      <selection pane="bottomRight" activeCell="C9" sqref="C9"/>
    </sheetView>
  </sheetViews>
  <sheetFormatPr baseColWidth="10" defaultRowHeight="15" x14ac:dyDescent="0.25"/>
  <cols>
    <col min="1" max="1" width="29.25" style="157" customWidth="1"/>
    <col min="2" max="2" width="17.125" style="158" bestFit="1" customWidth="1"/>
    <col min="3" max="3" width="16.875" style="183" bestFit="1"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4.375" style="186" customWidth="1"/>
    <col min="13" max="13" width="10.375" style="156" hidden="1" customWidth="1"/>
    <col min="14" max="14" width="8.125" style="156" hidden="1" customWidth="1"/>
    <col min="15" max="15" width="8.875" style="156" hidden="1" customWidth="1"/>
    <col min="16" max="16" width="9.375" style="156" hidden="1" customWidth="1"/>
    <col min="17" max="18" width="5.875" style="156" hidden="1" customWidth="1"/>
    <col min="19" max="19" width="11.5" style="156" hidden="1" customWidth="1"/>
    <col min="20" max="20" width="9.5" style="156" hidden="1" customWidth="1"/>
    <col min="21" max="21" width="29.875" style="187" hidden="1" customWidth="1"/>
    <col min="22" max="16384" width="11" style="158"/>
  </cols>
  <sheetData>
    <row r="1" spans="1:22" s="155" customFormat="1" ht="29.25" customHeight="1" thickBot="1" x14ac:dyDescent="0.3">
      <c r="A1" s="525" t="s">
        <v>288</v>
      </c>
      <c r="B1" s="528" t="s">
        <v>69</v>
      </c>
      <c r="C1" s="531" t="s">
        <v>70</v>
      </c>
      <c r="D1" s="528" t="s">
        <v>71</v>
      </c>
      <c r="E1" s="534" t="s">
        <v>72</v>
      </c>
      <c r="F1" s="557" t="s">
        <v>73</v>
      </c>
      <c r="G1" s="558"/>
      <c r="H1" s="558"/>
      <c r="I1" s="559"/>
      <c r="J1" s="565" t="s">
        <v>74</v>
      </c>
      <c r="K1" s="568" t="s">
        <v>75</v>
      </c>
      <c r="L1" s="568" t="s">
        <v>287</v>
      </c>
      <c r="M1" s="571" t="s">
        <v>76</v>
      </c>
      <c r="N1" s="572"/>
      <c r="O1" s="572"/>
      <c r="P1" s="572"/>
      <c r="Q1" s="572"/>
      <c r="R1" s="572"/>
      <c r="S1" s="573"/>
      <c r="T1" s="537" t="s">
        <v>77</v>
      </c>
      <c r="U1" s="538"/>
    </row>
    <row r="2" spans="1:22" s="156" customFormat="1" ht="15" customHeight="1" x14ac:dyDescent="0.25">
      <c r="A2" s="526"/>
      <c r="B2" s="529"/>
      <c r="C2" s="532"/>
      <c r="D2" s="529"/>
      <c r="E2" s="535"/>
      <c r="F2" s="543" t="s">
        <v>78</v>
      </c>
      <c r="G2" s="544"/>
      <c r="H2" s="543" t="s">
        <v>79</v>
      </c>
      <c r="I2" s="545"/>
      <c r="J2" s="566"/>
      <c r="K2" s="569"/>
      <c r="L2" s="569"/>
      <c r="M2" s="548" t="s">
        <v>80</v>
      </c>
      <c r="N2" s="551" t="s">
        <v>283</v>
      </c>
      <c r="O2" s="552"/>
      <c r="P2" s="553"/>
      <c r="Q2" s="551" t="s">
        <v>284</v>
      </c>
      <c r="R2" s="553"/>
      <c r="S2" s="560" t="s">
        <v>81</v>
      </c>
      <c r="T2" s="539"/>
      <c r="U2" s="540"/>
      <c r="V2" s="155"/>
    </row>
    <row r="3" spans="1:22" s="156" customFormat="1" x14ac:dyDescent="0.25">
      <c r="A3" s="526"/>
      <c r="B3" s="529"/>
      <c r="C3" s="532"/>
      <c r="D3" s="529"/>
      <c r="E3" s="535"/>
      <c r="F3" s="563" t="s">
        <v>82</v>
      </c>
      <c r="G3" s="564"/>
      <c r="H3" s="546"/>
      <c r="I3" s="547"/>
      <c r="J3" s="566"/>
      <c r="K3" s="569"/>
      <c r="L3" s="569"/>
      <c r="M3" s="549"/>
      <c r="N3" s="554"/>
      <c r="O3" s="555"/>
      <c r="P3" s="556"/>
      <c r="Q3" s="554"/>
      <c r="R3" s="556"/>
      <c r="S3" s="561"/>
      <c r="T3" s="541"/>
      <c r="U3" s="542"/>
      <c r="V3" s="155"/>
    </row>
    <row r="4" spans="1:22" s="156" customFormat="1" ht="52.5" customHeight="1" x14ac:dyDescent="0.25">
      <c r="A4" s="527"/>
      <c r="B4" s="530"/>
      <c r="C4" s="533"/>
      <c r="D4" s="530"/>
      <c r="E4" s="536"/>
      <c r="F4" s="202" t="s">
        <v>102</v>
      </c>
      <c r="G4" s="138" t="s">
        <v>84</v>
      </c>
      <c r="H4" s="137" t="s">
        <v>83</v>
      </c>
      <c r="I4" s="139" t="s">
        <v>84</v>
      </c>
      <c r="J4" s="567"/>
      <c r="K4" s="570"/>
      <c r="L4" s="570"/>
      <c r="M4" s="550"/>
      <c r="N4" s="312" t="s">
        <v>85</v>
      </c>
      <c r="O4" s="313" t="s">
        <v>86</v>
      </c>
      <c r="P4" s="314" t="s">
        <v>87</v>
      </c>
      <c r="Q4" s="315" t="s">
        <v>285</v>
      </c>
      <c r="R4" s="316" t="s">
        <v>286</v>
      </c>
      <c r="S4" s="562"/>
      <c r="T4" s="211" t="s">
        <v>88</v>
      </c>
      <c r="U4" s="212" t="s">
        <v>89</v>
      </c>
      <c r="V4" s="155"/>
    </row>
    <row r="5" spans="1:22" s="157" customFormat="1" ht="55.5" hidden="1" customHeight="1" x14ac:dyDescent="0.25">
      <c r="A5" s="189" t="s">
        <v>90</v>
      </c>
      <c r="B5" s="140" t="s">
        <v>91</v>
      </c>
      <c r="C5" s="141">
        <v>32213938131</v>
      </c>
      <c r="D5" s="143">
        <v>2013</v>
      </c>
      <c r="E5" s="148">
        <f>+C5/VLOOKUP(D5,$A$50:$B$76,2,FALSE)</f>
        <v>54646.205480916033</v>
      </c>
      <c r="F5" s="201">
        <v>0.4</v>
      </c>
      <c r="G5" s="142">
        <f>E5*F5</f>
        <v>21858.482192366413</v>
      </c>
      <c r="H5" s="204">
        <v>0.15</v>
      </c>
      <c r="I5" s="203">
        <f>E5*H5</f>
        <v>8196.9308221374049</v>
      </c>
      <c r="J5" s="205">
        <v>42023</v>
      </c>
      <c r="K5" s="206">
        <v>42023</v>
      </c>
      <c r="L5" s="317"/>
      <c r="M5" s="151">
        <v>52</v>
      </c>
      <c r="N5" s="149"/>
      <c r="O5" s="143"/>
      <c r="P5" s="153"/>
      <c r="Q5" s="149"/>
      <c r="R5" s="153"/>
      <c r="S5" s="151"/>
      <c r="T5" s="149">
        <v>20</v>
      </c>
      <c r="U5" s="210" t="s">
        <v>92</v>
      </c>
    </row>
    <row r="6" spans="1:22" ht="55.5" hidden="1" customHeight="1" x14ac:dyDescent="0.25">
      <c r="A6" s="189" t="s">
        <v>93</v>
      </c>
      <c r="B6" s="144" t="s">
        <v>94</v>
      </c>
      <c r="C6" s="145">
        <v>28458744093</v>
      </c>
      <c r="D6" s="146">
        <v>2013</v>
      </c>
      <c r="E6" s="148">
        <f>+C6/VLOOKUP(D6,$A$50:$B$76,2,FALSE)</f>
        <v>48276.071404580151</v>
      </c>
      <c r="F6" s="200">
        <v>0.4</v>
      </c>
      <c r="G6" s="142">
        <f>E6*F6</f>
        <v>19310.428561832061</v>
      </c>
      <c r="H6" s="204">
        <v>0.15</v>
      </c>
      <c r="I6" s="203">
        <f>E6*H6</f>
        <v>7241.4107106870224</v>
      </c>
      <c r="J6" s="207">
        <v>42401</v>
      </c>
      <c r="K6" s="208">
        <v>42401</v>
      </c>
      <c r="L6" s="318"/>
      <c r="M6" s="152">
        <v>50</v>
      </c>
      <c r="N6" s="150">
        <v>1</v>
      </c>
      <c r="O6" s="146">
        <v>0</v>
      </c>
      <c r="P6" s="154">
        <v>0</v>
      </c>
      <c r="Q6" s="150">
        <v>49</v>
      </c>
      <c r="R6" s="154">
        <v>0</v>
      </c>
      <c r="S6" s="152">
        <v>49</v>
      </c>
      <c r="T6" s="150">
        <v>32</v>
      </c>
      <c r="U6" s="210" t="s">
        <v>95</v>
      </c>
    </row>
    <row r="7" spans="1:22" s="157" customFormat="1" ht="55.5" hidden="1" customHeight="1" x14ac:dyDescent="0.25">
      <c r="A7" s="189" t="s">
        <v>96</v>
      </c>
      <c r="B7" s="140" t="s">
        <v>97</v>
      </c>
      <c r="C7" s="141">
        <v>7241052994</v>
      </c>
      <c r="D7" s="143">
        <v>2015</v>
      </c>
      <c r="E7" s="148">
        <f>+C7/VLOOKUP(D7,$A$50:$B$76,2,FALSE)</f>
        <v>11237.763628462792</v>
      </c>
      <c r="F7" s="201">
        <v>0.5</v>
      </c>
      <c r="G7" s="142">
        <f>E7*F7</f>
        <v>5618.8818142313958</v>
      </c>
      <c r="H7" s="204">
        <v>0.42499999999999999</v>
      </c>
      <c r="I7" s="203">
        <f>E7*H7</f>
        <v>4776.0495420966863</v>
      </c>
      <c r="J7" s="205">
        <v>42417</v>
      </c>
      <c r="K7" s="206">
        <v>42417</v>
      </c>
      <c r="L7" s="317"/>
      <c r="M7" s="151">
        <v>41</v>
      </c>
      <c r="N7" s="149">
        <v>1</v>
      </c>
      <c r="O7" s="143">
        <v>0</v>
      </c>
      <c r="P7" s="153">
        <v>0</v>
      </c>
      <c r="Q7" s="149">
        <v>39</v>
      </c>
      <c r="R7" s="153">
        <v>0</v>
      </c>
      <c r="S7" s="151">
        <v>39</v>
      </c>
      <c r="T7" s="149">
        <v>13</v>
      </c>
      <c r="U7" s="210" t="s">
        <v>98</v>
      </c>
    </row>
    <row r="8" spans="1:22" ht="54" hidden="1" customHeight="1" x14ac:dyDescent="0.25">
      <c r="A8" s="189" t="s">
        <v>99</v>
      </c>
      <c r="B8" s="241" t="s">
        <v>100</v>
      </c>
      <c r="C8" s="147">
        <v>5593590000</v>
      </c>
      <c r="D8" s="146">
        <v>2015</v>
      </c>
      <c r="E8" s="148">
        <f>+C8/VLOOKUP(D8,$A$50:$B$76,2,FALSE)</f>
        <v>8680.9808333979981</v>
      </c>
      <c r="F8" s="200">
        <v>1</v>
      </c>
      <c r="G8" s="142">
        <f>E8*F8</f>
        <v>8680.9808333979981</v>
      </c>
      <c r="H8" s="204">
        <v>0.45</v>
      </c>
      <c r="I8" s="203">
        <f>E8*H8</f>
        <v>3906.4413750290992</v>
      </c>
      <c r="J8" s="209" t="s">
        <v>67</v>
      </c>
      <c r="K8" s="208">
        <v>42472</v>
      </c>
      <c r="L8" s="318"/>
      <c r="M8" s="152">
        <v>38</v>
      </c>
      <c r="N8" s="150"/>
      <c r="O8" s="146"/>
      <c r="P8" s="154"/>
      <c r="Q8" s="150"/>
      <c r="R8" s="154"/>
      <c r="S8" s="152"/>
      <c r="T8" s="150"/>
      <c r="U8" s="210"/>
    </row>
    <row r="9" spans="1:22" ht="93.75" customHeight="1" thickBot="1" x14ac:dyDescent="0.3">
      <c r="A9" s="432" t="s">
        <v>280</v>
      </c>
      <c r="B9" s="446" t="s">
        <v>281</v>
      </c>
      <c r="C9" s="298">
        <v>425000000</v>
      </c>
      <c r="D9" s="299">
        <v>2016</v>
      </c>
      <c r="E9" s="300">
        <f>ROUND(C9/$B$76,0)</f>
        <v>616</v>
      </c>
      <c r="F9" s="319">
        <v>1</v>
      </c>
      <c r="G9" s="320">
        <f>+E9*F9</f>
        <v>616</v>
      </c>
      <c r="H9" s="302">
        <f>25%*(F9)</f>
        <v>0.25</v>
      </c>
      <c r="I9" s="301">
        <f>H9*E9</f>
        <v>154</v>
      </c>
      <c r="J9" s="443" t="s">
        <v>263</v>
      </c>
      <c r="K9" s="444">
        <v>42656</v>
      </c>
      <c r="L9" s="445">
        <v>42670</v>
      </c>
      <c r="M9" s="303">
        <v>37</v>
      </c>
      <c r="N9" s="448"/>
      <c r="O9" s="449"/>
      <c r="P9" s="450"/>
      <c r="Q9" s="448"/>
      <c r="R9" s="450"/>
      <c r="S9" s="451"/>
      <c r="T9" s="448"/>
      <c r="U9" s="452"/>
    </row>
    <row r="10" spans="1:22" s="159" customFormat="1" ht="37.5" customHeight="1" x14ac:dyDescent="0.25">
      <c r="A10" s="422"/>
      <c r="B10" s="423"/>
      <c r="C10" s="424"/>
      <c r="D10" s="425"/>
      <c r="E10" s="426"/>
      <c r="F10" s="427"/>
      <c r="G10" s="428"/>
      <c r="H10" s="429"/>
      <c r="I10" s="430"/>
      <c r="J10" s="431"/>
      <c r="K10" s="431"/>
      <c r="L10" s="431"/>
      <c r="M10" s="425"/>
      <c r="N10" s="163"/>
      <c r="O10" s="163"/>
      <c r="P10" s="163"/>
      <c r="Q10" s="163"/>
      <c r="R10" s="163"/>
      <c r="S10" s="163"/>
      <c r="T10" s="163"/>
      <c r="U10" s="354"/>
    </row>
    <row r="11" spans="1:22" ht="22.5" customHeight="1" x14ac:dyDescent="0.25">
      <c r="A11" s="190"/>
      <c r="B11" s="159"/>
      <c r="C11" s="160"/>
      <c r="D11" s="163"/>
      <c r="E11" s="164"/>
      <c r="F11" s="163"/>
      <c r="G11" s="164"/>
      <c r="H11" s="163"/>
      <c r="I11" s="352"/>
      <c r="J11" s="353"/>
      <c r="K11" s="353"/>
      <c r="L11" s="353"/>
      <c r="M11" s="163"/>
      <c r="N11" s="163"/>
      <c r="O11" s="163"/>
      <c r="P11" s="163"/>
      <c r="Q11" s="163"/>
      <c r="R11" s="163"/>
      <c r="S11" s="163"/>
      <c r="T11" s="163"/>
      <c r="U11" s="354"/>
    </row>
    <row r="12" spans="1:22" hidden="1" x14ac:dyDescent="0.25">
      <c r="A12" s="190"/>
      <c r="B12" s="159"/>
      <c r="C12" s="160"/>
      <c r="D12" s="163"/>
      <c r="E12" s="164"/>
      <c r="F12" s="163"/>
      <c r="G12" s="164"/>
      <c r="H12" s="163"/>
      <c r="I12" s="352"/>
      <c r="J12" s="353"/>
      <c r="K12" s="353"/>
      <c r="L12" s="353"/>
      <c r="M12" s="163"/>
      <c r="N12" s="163"/>
      <c r="O12" s="163"/>
      <c r="P12" s="163"/>
      <c r="Q12" s="163"/>
      <c r="R12" s="163"/>
      <c r="S12" s="163"/>
      <c r="T12" s="163"/>
      <c r="U12" s="354"/>
    </row>
    <row r="13" spans="1:22" hidden="1" x14ac:dyDescent="0.25">
      <c r="A13" s="190"/>
      <c r="B13" s="159"/>
      <c r="C13" s="160"/>
      <c r="D13" s="163"/>
      <c r="E13" s="164"/>
      <c r="F13" s="163"/>
      <c r="G13" s="164"/>
      <c r="H13" s="163"/>
      <c r="I13" s="352"/>
      <c r="J13" s="353"/>
      <c r="K13" s="353"/>
      <c r="L13" s="353"/>
      <c r="M13" s="163"/>
      <c r="N13" s="163"/>
      <c r="O13" s="163"/>
      <c r="P13" s="163"/>
      <c r="Q13" s="163"/>
      <c r="R13" s="163"/>
      <c r="S13" s="163"/>
      <c r="T13" s="163"/>
      <c r="U13" s="354"/>
    </row>
    <row r="14" spans="1:22" hidden="1" x14ac:dyDescent="0.25">
      <c r="A14" s="190"/>
      <c r="B14" s="159"/>
      <c r="C14" s="160"/>
      <c r="D14" s="163"/>
      <c r="E14" s="164"/>
      <c r="F14" s="163"/>
      <c r="G14" s="164"/>
      <c r="H14" s="163"/>
      <c r="I14" s="352"/>
      <c r="J14" s="353"/>
      <c r="K14" s="353"/>
      <c r="L14" s="353"/>
      <c r="M14" s="163"/>
      <c r="N14" s="163"/>
      <c r="O14" s="163"/>
      <c r="P14" s="163"/>
      <c r="Q14" s="163"/>
      <c r="R14" s="163"/>
      <c r="S14" s="163"/>
      <c r="T14" s="163"/>
      <c r="U14" s="354"/>
    </row>
    <row r="15" spans="1:22" hidden="1" x14ac:dyDescent="0.25">
      <c r="A15" s="190"/>
      <c r="B15" s="159"/>
      <c r="C15" s="160"/>
      <c r="D15" s="163"/>
      <c r="E15" s="164"/>
      <c r="F15" s="163"/>
      <c r="G15" s="164"/>
      <c r="H15" s="163"/>
      <c r="I15" s="352"/>
      <c r="J15" s="353"/>
      <c r="K15" s="353"/>
      <c r="L15" s="353"/>
      <c r="M15" s="163"/>
      <c r="N15" s="163"/>
      <c r="O15" s="163"/>
      <c r="P15" s="163"/>
      <c r="Q15" s="163"/>
      <c r="R15" s="163"/>
      <c r="S15" s="163"/>
      <c r="T15" s="163"/>
      <c r="U15" s="354"/>
    </row>
    <row r="16" spans="1:22" hidden="1" x14ac:dyDescent="0.25">
      <c r="A16" s="190"/>
      <c r="B16" s="159"/>
      <c r="C16" s="160"/>
      <c r="D16" s="163"/>
      <c r="E16" s="164"/>
      <c r="F16" s="163"/>
      <c r="G16" s="164"/>
      <c r="H16" s="163"/>
      <c r="I16" s="352"/>
      <c r="J16" s="353"/>
      <c r="K16" s="353"/>
      <c r="L16" s="353"/>
      <c r="M16" s="163"/>
      <c r="N16" s="163"/>
      <c r="O16" s="163"/>
      <c r="P16" s="163"/>
      <c r="Q16" s="163"/>
      <c r="R16" s="163"/>
      <c r="S16" s="163"/>
      <c r="T16" s="163"/>
      <c r="U16" s="354"/>
    </row>
    <row r="17" spans="1:21" hidden="1" x14ac:dyDescent="0.25">
      <c r="A17" s="190"/>
      <c r="B17" s="159"/>
      <c r="C17" s="160"/>
      <c r="D17" s="163"/>
      <c r="E17" s="164"/>
      <c r="F17" s="163"/>
      <c r="G17" s="164"/>
      <c r="H17" s="163"/>
      <c r="I17" s="352"/>
      <c r="J17" s="353"/>
      <c r="K17" s="353"/>
      <c r="L17" s="353"/>
      <c r="M17" s="163"/>
      <c r="N17" s="163"/>
      <c r="O17" s="163"/>
      <c r="P17" s="163"/>
      <c r="Q17" s="163"/>
      <c r="R17" s="163"/>
      <c r="S17" s="163"/>
      <c r="T17" s="163"/>
      <c r="U17" s="354"/>
    </row>
    <row r="18" spans="1:21" hidden="1" x14ac:dyDescent="0.25">
      <c r="A18" s="190"/>
      <c r="B18" s="159"/>
      <c r="C18" s="160"/>
      <c r="D18" s="163"/>
      <c r="E18" s="164"/>
      <c r="F18" s="163"/>
      <c r="G18" s="164"/>
      <c r="H18" s="163"/>
      <c r="I18" s="352"/>
      <c r="J18" s="353"/>
      <c r="K18" s="353"/>
      <c r="L18" s="353"/>
      <c r="M18" s="163"/>
      <c r="N18" s="163"/>
      <c r="O18" s="163"/>
      <c r="P18" s="163"/>
      <c r="Q18" s="163"/>
      <c r="R18" s="163"/>
      <c r="S18" s="163"/>
      <c r="T18" s="163"/>
      <c r="U18" s="354"/>
    </row>
    <row r="19" spans="1:21" hidden="1" x14ac:dyDescent="0.25">
      <c r="A19" s="190"/>
      <c r="B19" s="159"/>
      <c r="C19" s="160"/>
      <c r="D19" s="163"/>
      <c r="E19" s="164"/>
      <c r="F19" s="163"/>
      <c r="G19" s="164"/>
      <c r="H19" s="163"/>
      <c r="I19" s="352"/>
      <c r="J19" s="353"/>
      <c r="K19" s="353"/>
      <c r="L19" s="353"/>
      <c r="M19" s="163"/>
      <c r="N19" s="163"/>
      <c r="O19" s="163"/>
      <c r="P19" s="163"/>
      <c r="Q19" s="163"/>
      <c r="R19" s="163"/>
      <c r="S19" s="163"/>
      <c r="T19" s="163"/>
      <c r="U19" s="354"/>
    </row>
    <row r="20" spans="1:21" hidden="1" x14ac:dyDescent="0.25">
      <c r="A20" s="190"/>
      <c r="B20" s="159"/>
      <c r="C20" s="160"/>
      <c r="D20" s="163"/>
      <c r="E20" s="164"/>
      <c r="F20" s="163"/>
      <c r="G20" s="164"/>
      <c r="H20" s="163"/>
      <c r="I20" s="352"/>
      <c r="J20" s="353"/>
      <c r="K20" s="353"/>
      <c r="L20" s="353"/>
      <c r="M20" s="163"/>
      <c r="N20" s="163"/>
      <c r="O20" s="163"/>
      <c r="P20" s="163"/>
      <c r="Q20" s="163"/>
      <c r="R20" s="163"/>
      <c r="S20" s="163"/>
      <c r="T20" s="163"/>
      <c r="U20" s="354"/>
    </row>
    <row r="21" spans="1:21" hidden="1" x14ac:dyDescent="0.25">
      <c r="A21" s="190"/>
      <c r="B21" s="159"/>
      <c r="C21" s="160"/>
      <c r="D21" s="163"/>
      <c r="E21" s="164"/>
      <c r="F21" s="163"/>
      <c r="G21" s="164"/>
      <c r="H21" s="163"/>
      <c r="I21" s="352"/>
      <c r="J21" s="353"/>
      <c r="K21" s="353"/>
      <c r="L21" s="353"/>
      <c r="M21" s="163"/>
      <c r="N21" s="163"/>
      <c r="O21" s="163"/>
      <c r="P21" s="163"/>
      <c r="Q21" s="163"/>
      <c r="R21" s="163"/>
      <c r="S21" s="163"/>
      <c r="T21" s="163"/>
      <c r="U21" s="354"/>
    </row>
    <row r="22" spans="1:21" hidden="1" x14ac:dyDescent="0.25">
      <c r="A22" s="190"/>
      <c r="B22" s="159"/>
      <c r="C22" s="160"/>
      <c r="D22" s="163"/>
      <c r="E22" s="164"/>
      <c r="F22" s="163"/>
      <c r="G22" s="164"/>
      <c r="H22" s="163"/>
      <c r="I22" s="352"/>
      <c r="J22" s="353"/>
      <c r="K22" s="353"/>
      <c r="L22" s="353"/>
      <c r="M22" s="163"/>
      <c r="N22" s="163"/>
      <c r="O22" s="163"/>
      <c r="P22" s="163"/>
      <c r="Q22" s="163"/>
      <c r="R22" s="163"/>
      <c r="S22" s="163"/>
      <c r="T22" s="163"/>
      <c r="U22" s="354"/>
    </row>
    <row r="23" spans="1:21" hidden="1" x14ac:dyDescent="0.25">
      <c r="A23" s="190"/>
      <c r="B23" s="159"/>
      <c r="C23" s="160"/>
      <c r="D23" s="163"/>
      <c r="E23" s="164"/>
      <c r="F23" s="163"/>
      <c r="G23" s="164"/>
      <c r="H23" s="163"/>
      <c r="I23" s="352"/>
      <c r="J23" s="353"/>
      <c r="K23" s="353"/>
      <c r="L23" s="353"/>
      <c r="M23" s="163"/>
      <c r="N23" s="163"/>
      <c r="O23" s="163"/>
      <c r="P23" s="163"/>
      <c r="Q23" s="163"/>
      <c r="R23" s="163"/>
      <c r="S23" s="163"/>
      <c r="T23" s="163"/>
      <c r="U23" s="354"/>
    </row>
    <row r="24" spans="1:21" hidden="1" x14ac:dyDescent="0.25">
      <c r="A24" s="190"/>
      <c r="B24" s="159"/>
      <c r="C24" s="160"/>
      <c r="D24" s="163"/>
      <c r="E24" s="164"/>
      <c r="F24" s="163"/>
      <c r="G24" s="164"/>
      <c r="H24" s="163"/>
      <c r="I24" s="352"/>
      <c r="J24" s="353"/>
      <c r="K24" s="353"/>
      <c r="L24" s="353"/>
      <c r="M24" s="163"/>
      <c r="N24" s="163"/>
      <c r="O24" s="163"/>
      <c r="P24" s="163"/>
      <c r="Q24" s="163"/>
      <c r="R24" s="163"/>
      <c r="S24" s="163"/>
      <c r="T24" s="163"/>
      <c r="U24" s="354"/>
    </row>
    <row r="25" spans="1:21" hidden="1" x14ac:dyDescent="0.25">
      <c r="A25" s="190"/>
      <c r="B25" s="159"/>
      <c r="C25" s="160"/>
      <c r="D25" s="163"/>
      <c r="E25" s="164"/>
      <c r="F25" s="163"/>
      <c r="G25" s="164"/>
      <c r="H25" s="163"/>
      <c r="I25" s="352"/>
      <c r="J25" s="353"/>
      <c r="K25" s="353"/>
      <c r="L25" s="353"/>
      <c r="M25" s="163"/>
      <c r="N25" s="163"/>
      <c r="O25" s="163"/>
      <c r="P25" s="163"/>
      <c r="Q25" s="163"/>
      <c r="R25" s="163"/>
      <c r="S25" s="163"/>
      <c r="T25" s="163"/>
      <c r="U25" s="354"/>
    </row>
    <row r="26" spans="1:21" hidden="1" x14ac:dyDescent="0.25">
      <c r="A26" s="190"/>
      <c r="B26" s="159"/>
      <c r="C26" s="160"/>
      <c r="D26" s="163"/>
      <c r="E26" s="164"/>
      <c r="F26" s="163"/>
      <c r="G26" s="164"/>
      <c r="H26" s="163"/>
      <c r="I26" s="352"/>
      <c r="J26" s="353"/>
      <c r="K26" s="353"/>
      <c r="L26" s="353"/>
      <c r="M26" s="163"/>
      <c r="N26" s="163"/>
      <c r="O26" s="163"/>
      <c r="P26" s="163"/>
      <c r="Q26" s="163"/>
      <c r="R26" s="163"/>
      <c r="S26" s="163"/>
      <c r="T26" s="163"/>
      <c r="U26" s="354"/>
    </row>
    <row r="27" spans="1:21" hidden="1" x14ac:dyDescent="0.25">
      <c r="A27" s="190"/>
      <c r="B27" s="159"/>
      <c r="C27" s="160"/>
      <c r="D27" s="163"/>
      <c r="E27" s="164"/>
      <c r="F27" s="163"/>
      <c r="G27" s="164"/>
      <c r="H27" s="163"/>
      <c r="I27" s="352"/>
      <c r="J27" s="353"/>
      <c r="K27" s="353"/>
      <c r="L27" s="353"/>
      <c r="M27" s="163"/>
      <c r="N27" s="163"/>
      <c r="O27" s="163"/>
      <c r="P27" s="163"/>
      <c r="Q27" s="163"/>
      <c r="R27" s="163"/>
      <c r="S27" s="163"/>
      <c r="T27" s="163"/>
      <c r="U27" s="354"/>
    </row>
    <row r="28" spans="1:21" hidden="1" x14ac:dyDescent="0.25">
      <c r="A28" s="190"/>
      <c r="B28" s="159"/>
      <c r="C28" s="160"/>
      <c r="D28" s="163"/>
      <c r="E28" s="164"/>
      <c r="F28" s="163"/>
      <c r="G28" s="164"/>
      <c r="H28" s="163"/>
      <c r="I28" s="352"/>
      <c r="J28" s="353"/>
      <c r="K28" s="353"/>
      <c r="L28" s="353"/>
      <c r="M28" s="163"/>
      <c r="N28" s="163"/>
      <c r="O28" s="163"/>
      <c r="P28" s="163"/>
      <c r="Q28" s="163"/>
      <c r="R28" s="163"/>
      <c r="S28" s="163"/>
      <c r="T28" s="163"/>
      <c r="U28" s="354"/>
    </row>
    <row r="29" spans="1:21" hidden="1" x14ac:dyDescent="0.25">
      <c r="A29" s="190"/>
      <c r="B29" s="159"/>
      <c r="C29" s="160"/>
      <c r="D29" s="163"/>
      <c r="E29" s="164"/>
      <c r="F29" s="163"/>
      <c r="G29" s="164"/>
      <c r="H29" s="163"/>
      <c r="I29" s="352"/>
      <c r="J29" s="353"/>
      <c r="K29" s="353"/>
      <c r="L29" s="353"/>
      <c r="M29" s="163"/>
      <c r="N29" s="163"/>
      <c r="O29" s="163"/>
      <c r="P29" s="163"/>
      <c r="Q29" s="163"/>
      <c r="R29" s="163"/>
      <c r="S29" s="163"/>
      <c r="T29" s="163"/>
      <c r="U29" s="354"/>
    </row>
    <row r="30" spans="1:21" hidden="1" x14ac:dyDescent="0.25">
      <c r="A30" s="190"/>
      <c r="B30" s="159"/>
      <c r="C30" s="160"/>
      <c r="D30" s="163"/>
      <c r="E30" s="164"/>
      <c r="F30" s="163"/>
      <c r="G30" s="164"/>
      <c r="H30" s="163"/>
      <c r="I30" s="352"/>
      <c r="J30" s="353"/>
      <c r="K30" s="353"/>
      <c r="L30" s="353"/>
      <c r="M30" s="163"/>
      <c r="N30" s="163"/>
      <c r="O30" s="163"/>
      <c r="P30" s="163"/>
      <c r="Q30" s="163"/>
      <c r="R30" s="163"/>
      <c r="S30" s="163"/>
      <c r="T30" s="163"/>
      <c r="U30" s="354"/>
    </row>
    <row r="31" spans="1:21" hidden="1" x14ac:dyDescent="0.25">
      <c r="A31" s="190"/>
      <c r="B31" s="159"/>
      <c r="C31" s="160"/>
      <c r="D31" s="163"/>
      <c r="E31" s="164"/>
      <c r="F31" s="163"/>
      <c r="G31" s="164"/>
      <c r="H31" s="163"/>
      <c r="I31" s="352"/>
      <c r="J31" s="353"/>
      <c r="K31" s="353"/>
      <c r="L31" s="353"/>
      <c r="M31" s="163"/>
      <c r="N31" s="163"/>
      <c r="O31" s="163"/>
      <c r="P31" s="163"/>
      <c r="Q31" s="163"/>
      <c r="R31" s="163"/>
      <c r="S31" s="163"/>
      <c r="T31" s="163"/>
      <c r="U31" s="354"/>
    </row>
    <row r="32" spans="1:21" x14ac:dyDescent="0.25">
      <c r="A32" s="190"/>
      <c r="B32" s="159"/>
      <c r="C32" s="160"/>
      <c r="D32" s="163"/>
      <c r="E32" s="164"/>
      <c r="F32" s="163"/>
      <c r="G32" s="164"/>
      <c r="H32" s="163"/>
      <c r="I32" s="352"/>
      <c r="J32" s="353"/>
      <c r="K32" s="353"/>
      <c r="L32" s="353"/>
      <c r="M32" s="163"/>
      <c r="N32" s="163"/>
      <c r="O32" s="163"/>
      <c r="P32" s="163"/>
      <c r="Q32" s="163"/>
      <c r="R32" s="163"/>
      <c r="S32" s="163"/>
      <c r="T32" s="163"/>
      <c r="U32" s="354"/>
    </row>
    <row r="33" spans="1:21" hidden="1" x14ac:dyDescent="0.25">
      <c r="A33" s="190"/>
      <c r="B33" s="159"/>
      <c r="C33" s="160"/>
      <c r="D33" s="163"/>
      <c r="E33" s="161"/>
      <c r="F33" s="162"/>
      <c r="G33" s="164"/>
      <c r="H33" s="162"/>
      <c r="I33" s="165"/>
      <c r="J33" s="166"/>
      <c r="K33" s="167"/>
      <c r="L33" s="167"/>
      <c r="M33" s="168"/>
      <c r="N33" s="162"/>
      <c r="O33" s="163"/>
      <c r="P33" s="169"/>
      <c r="Q33" s="162"/>
      <c r="R33" s="169"/>
      <c r="S33" s="168"/>
      <c r="T33" s="162"/>
      <c r="U33" s="170"/>
    </row>
    <row r="34" spans="1:21" hidden="1" x14ac:dyDescent="0.25">
      <c r="A34" s="190"/>
      <c r="B34" s="159"/>
      <c r="C34" s="160"/>
      <c r="D34" s="163"/>
      <c r="E34" s="161"/>
      <c r="F34" s="162"/>
      <c r="G34" s="164"/>
      <c r="H34" s="162"/>
      <c r="I34" s="165"/>
      <c r="J34" s="166"/>
      <c r="K34" s="167"/>
      <c r="L34" s="167"/>
      <c r="M34" s="168"/>
      <c r="N34" s="162"/>
      <c r="O34" s="163"/>
      <c r="P34" s="169"/>
      <c r="Q34" s="162"/>
      <c r="R34" s="169"/>
      <c r="S34" s="168"/>
      <c r="T34" s="162"/>
      <c r="U34" s="170"/>
    </row>
    <row r="35" spans="1:21" hidden="1" x14ac:dyDescent="0.25">
      <c r="A35" s="190"/>
      <c r="B35" s="159"/>
      <c r="C35" s="160"/>
      <c r="D35" s="163"/>
      <c r="E35" s="161"/>
      <c r="F35" s="162"/>
      <c r="G35" s="164"/>
      <c r="H35" s="162"/>
      <c r="I35" s="165"/>
      <c r="J35" s="166"/>
      <c r="K35" s="167"/>
      <c r="L35" s="167"/>
      <c r="M35" s="168"/>
      <c r="N35" s="162"/>
      <c r="O35" s="163"/>
      <c r="P35" s="169"/>
      <c r="Q35" s="162"/>
      <c r="R35" s="169"/>
      <c r="S35" s="168"/>
      <c r="T35" s="162"/>
      <c r="U35" s="170"/>
    </row>
    <row r="36" spans="1:21" hidden="1" x14ac:dyDescent="0.25">
      <c r="A36" s="190"/>
      <c r="B36" s="159"/>
      <c r="C36" s="160"/>
      <c r="D36" s="163"/>
      <c r="E36" s="161"/>
      <c r="F36" s="162"/>
      <c r="G36" s="164"/>
      <c r="H36" s="162"/>
      <c r="I36" s="165"/>
      <c r="J36" s="166"/>
      <c r="K36" s="167"/>
      <c r="L36" s="167"/>
      <c r="M36" s="168"/>
      <c r="N36" s="162"/>
      <c r="O36" s="163"/>
      <c r="P36" s="169"/>
      <c r="Q36" s="162"/>
      <c r="R36" s="169"/>
      <c r="S36" s="168"/>
      <c r="T36" s="162"/>
      <c r="U36" s="170"/>
    </row>
    <row r="37" spans="1:21" hidden="1" x14ac:dyDescent="0.25">
      <c r="A37" s="190"/>
      <c r="B37" s="159"/>
      <c r="C37" s="160"/>
      <c r="D37" s="163"/>
      <c r="E37" s="161"/>
      <c r="F37" s="162"/>
      <c r="G37" s="164"/>
      <c r="H37" s="162"/>
      <c r="I37" s="165"/>
      <c r="J37" s="166"/>
      <c r="K37" s="167"/>
      <c r="L37" s="167"/>
      <c r="M37" s="168"/>
      <c r="N37" s="162"/>
      <c r="O37" s="163"/>
      <c r="P37" s="169"/>
      <c r="Q37" s="162"/>
      <c r="R37" s="169"/>
      <c r="S37" s="168"/>
      <c r="T37" s="162"/>
      <c r="U37" s="170"/>
    </row>
    <row r="38" spans="1:21" hidden="1" x14ac:dyDescent="0.25">
      <c r="A38" s="190"/>
      <c r="B38" s="159"/>
      <c r="C38" s="160"/>
      <c r="D38" s="163"/>
      <c r="E38" s="161"/>
      <c r="F38" s="162"/>
      <c r="G38" s="164"/>
      <c r="H38" s="162"/>
      <c r="I38" s="165"/>
      <c r="J38" s="166"/>
      <c r="K38" s="167"/>
      <c r="L38" s="167"/>
      <c r="M38" s="168"/>
      <c r="N38" s="162"/>
      <c r="O38" s="163"/>
      <c r="P38" s="169"/>
      <c r="Q38" s="162"/>
      <c r="R38" s="169"/>
      <c r="S38" s="168"/>
      <c r="T38" s="162"/>
      <c r="U38" s="170"/>
    </row>
    <row r="39" spans="1:21" hidden="1" x14ac:dyDescent="0.25">
      <c r="A39" s="190"/>
      <c r="B39" s="159"/>
      <c r="C39" s="160"/>
      <c r="D39" s="163"/>
      <c r="E39" s="161"/>
      <c r="F39" s="162"/>
      <c r="G39" s="164"/>
      <c r="H39" s="162"/>
      <c r="I39" s="165"/>
      <c r="J39" s="166"/>
      <c r="K39" s="167"/>
      <c r="L39" s="167"/>
      <c r="M39" s="168"/>
      <c r="N39" s="162"/>
      <c r="O39" s="163"/>
      <c r="P39" s="169"/>
      <c r="Q39" s="162"/>
      <c r="R39" s="169"/>
      <c r="S39" s="168"/>
      <c r="T39" s="162"/>
      <c r="U39" s="170"/>
    </row>
    <row r="40" spans="1:21" hidden="1" x14ac:dyDescent="0.25">
      <c r="A40" s="190"/>
      <c r="B40" s="159"/>
      <c r="C40" s="160"/>
      <c r="D40" s="163"/>
      <c r="E40" s="161"/>
      <c r="F40" s="162"/>
      <c r="G40" s="164"/>
      <c r="H40" s="162"/>
      <c r="I40" s="165"/>
      <c r="J40" s="166"/>
      <c r="K40" s="167"/>
      <c r="L40" s="167"/>
      <c r="M40" s="168"/>
      <c r="N40" s="162"/>
      <c r="O40" s="163"/>
      <c r="P40" s="169"/>
      <c r="Q40" s="162"/>
      <c r="R40" s="169"/>
      <c r="S40" s="168"/>
      <c r="T40" s="162"/>
      <c r="U40" s="170"/>
    </row>
    <row r="41" spans="1:21" hidden="1" x14ac:dyDescent="0.25">
      <c r="A41" s="190"/>
      <c r="B41" s="159"/>
      <c r="C41" s="160"/>
      <c r="D41" s="163"/>
      <c r="E41" s="161"/>
      <c r="F41" s="162"/>
      <c r="G41" s="164"/>
      <c r="H41" s="162"/>
      <c r="I41" s="165"/>
      <c r="J41" s="166"/>
      <c r="K41" s="167"/>
      <c r="L41" s="167"/>
      <c r="M41" s="168"/>
      <c r="N41" s="162"/>
      <c r="O41" s="163"/>
      <c r="P41" s="169"/>
      <c r="Q41" s="162"/>
      <c r="R41" s="169"/>
      <c r="S41" s="168"/>
      <c r="T41" s="162"/>
      <c r="U41" s="170"/>
    </row>
    <row r="42" spans="1:21" hidden="1" x14ac:dyDescent="0.25">
      <c r="A42" s="190"/>
      <c r="B42" s="159"/>
      <c r="C42" s="160"/>
      <c r="D42" s="163"/>
      <c r="E42" s="161"/>
      <c r="F42" s="162"/>
      <c r="G42" s="164"/>
      <c r="H42" s="162"/>
      <c r="I42" s="165"/>
      <c r="J42" s="166"/>
      <c r="K42" s="167"/>
      <c r="L42" s="167"/>
      <c r="M42" s="168"/>
      <c r="N42" s="162"/>
      <c r="O42" s="163"/>
      <c r="P42" s="169"/>
      <c r="Q42" s="162"/>
      <c r="R42" s="169"/>
      <c r="S42" s="168"/>
      <c r="T42" s="162"/>
      <c r="U42" s="170"/>
    </row>
    <row r="43" spans="1:21" hidden="1" x14ac:dyDescent="0.25">
      <c r="A43" s="190"/>
      <c r="B43" s="159"/>
      <c r="C43" s="160"/>
      <c r="D43" s="163"/>
      <c r="E43" s="161"/>
      <c r="F43" s="162"/>
      <c r="G43" s="164"/>
      <c r="H43" s="162"/>
      <c r="I43" s="165"/>
      <c r="J43" s="166"/>
      <c r="K43" s="167"/>
      <c r="L43" s="167"/>
      <c r="M43" s="168"/>
      <c r="N43" s="162"/>
      <c r="O43" s="163"/>
      <c r="P43" s="169"/>
      <c r="Q43" s="162"/>
      <c r="R43" s="169"/>
      <c r="S43" s="168"/>
      <c r="T43" s="162"/>
      <c r="U43" s="170"/>
    </row>
    <row r="44" spans="1:21" hidden="1" x14ac:dyDescent="0.25">
      <c r="A44" s="190"/>
      <c r="B44" s="159"/>
      <c r="C44" s="160"/>
      <c r="D44" s="163"/>
      <c r="E44" s="161"/>
      <c r="F44" s="162"/>
      <c r="G44" s="164"/>
      <c r="H44" s="162"/>
      <c r="I44" s="165"/>
      <c r="J44" s="166"/>
      <c r="K44" s="167"/>
      <c r="L44" s="167"/>
      <c r="M44" s="168"/>
      <c r="N44" s="162"/>
      <c r="O44" s="163"/>
      <c r="P44" s="169"/>
      <c r="Q44" s="162"/>
      <c r="R44" s="169"/>
      <c r="S44" s="168"/>
      <c r="T44" s="162"/>
      <c r="U44" s="170"/>
    </row>
    <row r="45" spans="1:21" hidden="1" x14ac:dyDescent="0.25">
      <c r="A45" s="190"/>
      <c r="B45" s="159"/>
      <c r="C45" s="160"/>
      <c r="D45" s="163"/>
      <c r="E45" s="161"/>
      <c r="F45" s="162"/>
      <c r="G45" s="164"/>
      <c r="H45" s="162"/>
      <c r="I45" s="165"/>
      <c r="J45" s="166"/>
      <c r="K45" s="167"/>
      <c r="L45" s="167"/>
      <c r="M45" s="168"/>
      <c r="N45" s="162"/>
      <c r="O45" s="163"/>
      <c r="P45" s="169"/>
      <c r="Q45" s="162"/>
      <c r="R45" s="169"/>
      <c r="S45" s="168"/>
      <c r="T45" s="162"/>
      <c r="U45" s="170"/>
    </row>
    <row r="46" spans="1:21" ht="15.75" hidden="1" thickBot="1" x14ac:dyDescent="0.3">
      <c r="A46" s="191"/>
      <c r="B46" s="171"/>
      <c r="C46" s="172"/>
      <c r="D46" s="175"/>
      <c r="E46" s="173"/>
      <c r="F46" s="174"/>
      <c r="G46" s="176"/>
      <c r="H46" s="174"/>
      <c r="I46" s="177"/>
      <c r="J46" s="178"/>
      <c r="K46" s="179"/>
      <c r="L46" s="179"/>
      <c r="M46" s="180"/>
      <c r="N46" s="174"/>
      <c r="O46" s="175"/>
      <c r="P46" s="181"/>
      <c r="Q46" s="174"/>
      <c r="R46" s="181"/>
      <c r="S46" s="180"/>
      <c r="T46" s="174"/>
      <c r="U46" s="182"/>
    </row>
    <row r="47" spans="1:21" ht="15.75" thickBot="1" x14ac:dyDescent="0.3">
      <c r="A47" s="192"/>
    </row>
    <row r="48" spans="1:21" x14ac:dyDescent="0.25">
      <c r="A48" s="193" t="s">
        <v>22</v>
      </c>
      <c r="B48" s="188"/>
    </row>
    <row r="49" spans="1:2" x14ac:dyDescent="0.25">
      <c r="A49" s="198" t="s">
        <v>23</v>
      </c>
      <c r="B49" s="199" t="s">
        <v>24</v>
      </c>
    </row>
    <row r="50" spans="1:2" x14ac:dyDescent="0.25">
      <c r="A50" s="194">
        <v>1990</v>
      </c>
      <c r="B50" s="195">
        <v>41025</v>
      </c>
    </row>
    <row r="51" spans="1:2" x14ac:dyDescent="0.25">
      <c r="A51" s="196">
        <v>1991</v>
      </c>
      <c r="B51" s="197">
        <v>51716</v>
      </c>
    </row>
    <row r="52" spans="1:2" x14ac:dyDescent="0.25">
      <c r="A52" s="196">
        <v>1992</v>
      </c>
      <c r="B52" s="197">
        <v>65190</v>
      </c>
    </row>
    <row r="53" spans="1:2" x14ac:dyDescent="0.25">
      <c r="A53" s="196">
        <v>1993</v>
      </c>
      <c r="B53" s="197">
        <v>81510</v>
      </c>
    </row>
    <row r="54" spans="1:2" x14ac:dyDescent="0.25">
      <c r="A54" s="196">
        <v>1994</v>
      </c>
      <c r="B54" s="197">
        <v>98700</v>
      </c>
    </row>
    <row r="55" spans="1:2" x14ac:dyDescent="0.25">
      <c r="A55" s="196">
        <v>1995</v>
      </c>
      <c r="B55" s="197">
        <v>118933.5</v>
      </c>
    </row>
    <row r="56" spans="1:2" x14ac:dyDescent="0.25">
      <c r="A56" s="196">
        <v>1996</v>
      </c>
      <c r="B56" s="197">
        <v>142125</v>
      </c>
    </row>
    <row r="57" spans="1:2" x14ac:dyDescent="0.25">
      <c r="A57" s="196">
        <v>1997</v>
      </c>
      <c r="B57" s="197">
        <v>172005</v>
      </c>
    </row>
    <row r="58" spans="1:2" x14ac:dyDescent="0.25">
      <c r="A58" s="196">
        <v>1998</v>
      </c>
      <c r="B58" s="197">
        <v>203826</v>
      </c>
    </row>
    <row r="59" spans="1:2" x14ac:dyDescent="0.25">
      <c r="A59" s="196">
        <v>1999</v>
      </c>
      <c r="B59" s="197">
        <v>236460</v>
      </c>
    </row>
    <row r="60" spans="1:2" x14ac:dyDescent="0.25">
      <c r="A60" s="196">
        <v>2000</v>
      </c>
      <c r="B60" s="197">
        <v>260100</v>
      </c>
    </row>
    <row r="61" spans="1:2" x14ac:dyDescent="0.25">
      <c r="A61" s="196">
        <v>2001</v>
      </c>
      <c r="B61" s="197">
        <v>286000</v>
      </c>
    </row>
    <row r="62" spans="1:2" x14ac:dyDescent="0.25">
      <c r="A62" s="196">
        <v>2002</v>
      </c>
      <c r="B62" s="197">
        <v>309000</v>
      </c>
    </row>
    <row r="63" spans="1:2" x14ac:dyDescent="0.25">
      <c r="A63" s="196">
        <v>2003</v>
      </c>
      <c r="B63" s="197">
        <v>332000</v>
      </c>
    </row>
    <row r="64" spans="1:2" x14ac:dyDescent="0.25">
      <c r="A64" s="196">
        <v>2004</v>
      </c>
      <c r="B64" s="197">
        <v>358000</v>
      </c>
    </row>
    <row r="65" spans="1:2" x14ac:dyDescent="0.25">
      <c r="A65" s="196">
        <v>2005</v>
      </c>
      <c r="B65" s="197">
        <v>381500</v>
      </c>
    </row>
    <row r="66" spans="1:2" x14ac:dyDescent="0.25">
      <c r="A66" s="196">
        <v>2006</v>
      </c>
      <c r="B66" s="197">
        <v>408000</v>
      </c>
    </row>
    <row r="67" spans="1:2" x14ac:dyDescent="0.25">
      <c r="A67" s="196">
        <v>2007</v>
      </c>
      <c r="B67" s="197">
        <v>433700</v>
      </c>
    </row>
    <row r="68" spans="1:2" x14ac:dyDescent="0.25">
      <c r="A68" s="196">
        <v>2008</v>
      </c>
      <c r="B68" s="197">
        <v>461500</v>
      </c>
    </row>
    <row r="69" spans="1:2" x14ac:dyDescent="0.25">
      <c r="A69" s="196">
        <v>2009</v>
      </c>
      <c r="B69" s="197">
        <v>496900</v>
      </c>
    </row>
    <row r="70" spans="1:2" x14ac:dyDescent="0.25">
      <c r="A70" s="196">
        <v>2010</v>
      </c>
      <c r="B70" s="197">
        <v>515000</v>
      </c>
    </row>
    <row r="71" spans="1:2" x14ac:dyDescent="0.25">
      <c r="A71" s="196">
        <v>2011</v>
      </c>
      <c r="B71" s="197">
        <v>535600</v>
      </c>
    </row>
    <row r="72" spans="1:2" x14ac:dyDescent="0.25">
      <c r="A72" s="196">
        <v>2012</v>
      </c>
      <c r="B72" s="197">
        <v>566700</v>
      </c>
    </row>
    <row r="73" spans="1:2" x14ac:dyDescent="0.25">
      <c r="A73" s="196">
        <v>2013</v>
      </c>
      <c r="B73" s="197">
        <v>589500</v>
      </c>
    </row>
    <row r="74" spans="1:2" x14ac:dyDescent="0.25">
      <c r="A74" s="196">
        <v>2014</v>
      </c>
      <c r="B74" s="197">
        <v>616000</v>
      </c>
    </row>
    <row r="75" spans="1:2" x14ac:dyDescent="0.25">
      <c r="A75" s="196">
        <v>2015</v>
      </c>
      <c r="B75" s="197">
        <v>644350</v>
      </c>
    </row>
    <row r="76" spans="1:2" ht="15.75" thickBot="1" x14ac:dyDescent="0.3">
      <c r="A76" s="433">
        <v>2016</v>
      </c>
      <c r="B76" s="434">
        <v>689455</v>
      </c>
    </row>
  </sheetData>
  <mergeCells count="18">
    <mergeCell ref="T1:U3"/>
    <mergeCell ref="F2:G2"/>
    <mergeCell ref="H2:I3"/>
    <mergeCell ref="M2:M4"/>
    <mergeCell ref="N2:P3"/>
    <mergeCell ref="Q2:R3"/>
    <mergeCell ref="F1:I1"/>
    <mergeCell ref="S2:S4"/>
    <mergeCell ref="F3:G3"/>
    <mergeCell ref="J1:J4"/>
    <mergeCell ref="K1:K4"/>
    <mergeCell ref="M1:S1"/>
    <mergeCell ref="L1:L4"/>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N400"/>
  <sheetViews>
    <sheetView zoomScale="75" zoomScaleNormal="75" zoomScalePageLayoutView="75" workbookViewId="0">
      <pane xSplit="1" ySplit="2" topLeftCell="B191" activePane="bottomRight" state="frozen"/>
      <selection pane="topRight" activeCell="B1" sqref="B1"/>
      <selection pane="bottomLeft" activeCell="A3" sqref="A3"/>
      <selection pane="bottomRight" activeCell="A165" sqref="A165:A170"/>
    </sheetView>
  </sheetViews>
  <sheetFormatPr baseColWidth="10" defaultColWidth="10.875" defaultRowHeight="15.75" zeroHeight="1" x14ac:dyDescent="0.25"/>
  <cols>
    <col min="1" max="1" width="10.875" style="380" bestFit="1" customWidth="1"/>
    <col min="2" max="2" width="8.875" style="376" customWidth="1"/>
    <col min="3" max="3" width="10.75" style="381" customWidth="1"/>
    <col min="4" max="4" width="19.25" style="253" customWidth="1"/>
    <col min="5" max="5" width="29.625" style="253" customWidth="1"/>
    <col min="6" max="6" width="17.5" style="382" customWidth="1"/>
    <col min="7" max="7" width="15.5" style="253" customWidth="1"/>
    <col min="8" max="8" width="66.125" style="383" customWidth="1"/>
    <col min="9" max="9" width="21.125" style="253" customWidth="1"/>
    <col min="10" max="10" width="15.625" style="370" customWidth="1"/>
    <col min="11" max="11" width="10.625" style="371" customWidth="1"/>
    <col min="12" max="12" width="12" style="372" customWidth="1"/>
    <col min="13" max="13" width="11.625" style="373" customWidth="1"/>
    <col min="14" max="14" width="11.625" style="374" customWidth="1"/>
    <col min="15" max="15" width="18.375" style="374" customWidth="1"/>
    <col min="16" max="16" width="8.75" style="374" customWidth="1"/>
    <col min="17" max="17" width="13.75" style="374" customWidth="1"/>
    <col min="18" max="18" width="18.125" style="374" customWidth="1"/>
    <col min="19" max="19" width="11" style="374" customWidth="1"/>
    <col min="20" max="20" width="18.875" style="374" customWidth="1"/>
    <col min="21" max="21" width="15.5" style="374" customWidth="1"/>
    <col min="22" max="22" width="18.375" style="375" customWidth="1"/>
    <col min="23" max="23" width="19.5" style="376" customWidth="1"/>
    <col min="24" max="24" width="16.5" style="375" customWidth="1"/>
    <col min="25" max="25" width="11" style="376" customWidth="1"/>
    <col min="26" max="27" width="8.375" style="384" customWidth="1"/>
    <col min="28" max="28" width="11" style="384" customWidth="1"/>
    <col min="29" max="30" width="8.375" style="384" customWidth="1"/>
    <col min="31" max="32" width="19.5" style="376" customWidth="1"/>
    <col min="33" max="33" width="67" style="379" customWidth="1"/>
    <col min="34" max="34" width="12.5" style="254" customWidth="1"/>
    <col min="35" max="35" width="14.875" style="238" customWidth="1"/>
    <col min="36" max="36" width="10.875" style="238"/>
    <col min="37" max="37" width="21.75" style="238" bestFit="1" customWidth="1"/>
    <col min="38" max="38" width="18.125" style="238" bestFit="1" customWidth="1"/>
    <col min="39" max="39" width="3.875" style="238" customWidth="1"/>
    <col min="40" max="40" width="14.5" style="244" bestFit="1" customWidth="1"/>
    <col min="41" max="16384" width="10.875" style="238"/>
  </cols>
  <sheetData>
    <row r="1" spans="1:40" s="236" customFormat="1" ht="15" customHeight="1" x14ac:dyDescent="0.25">
      <c r="A1" s="592" t="s">
        <v>7</v>
      </c>
      <c r="B1" s="592" t="s">
        <v>6</v>
      </c>
      <c r="C1" s="592" t="s">
        <v>57</v>
      </c>
      <c r="D1" s="592" t="s">
        <v>10</v>
      </c>
      <c r="E1" s="592" t="s">
        <v>11</v>
      </c>
      <c r="F1" s="593" t="s">
        <v>119</v>
      </c>
      <c r="G1" s="593" t="s">
        <v>101</v>
      </c>
      <c r="H1" s="592" t="s">
        <v>12</v>
      </c>
      <c r="I1" s="609" t="s">
        <v>176</v>
      </c>
      <c r="J1" s="609" t="s">
        <v>68</v>
      </c>
      <c r="K1" s="605" t="s">
        <v>13</v>
      </c>
      <c r="L1" s="605" t="s">
        <v>14</v>
      </c>
      <c r="M1" s="607" t="s">
        <v>38</v>
      </c>
      <c r="N1" s="592" t="s">
        <v>112</v>
      </c>
      <c r="O1" s="592" t="s">
        <v>15</v>
      </c>
      <c r="P1" s="592" t="s">
        <v>16</v>
      </c>
      <c r="Q1" s="596" t="s">
        <v>17</v>
      </c>
      <c r="R1" s="596" t="s">
        <v>18</v>
      </c>
      <c r="S1" s="596" t="s">
        <v>19</v>
      </c>
      <c r="T1" s="596" t="s">
        <v>20</v>
      </c>
      <c r="U1" s="592" t="s">
        <v>21</v>
      </c>
      <c r="V1" s="598" t="s">
        <v>275</v>
      </c>
      <c r="W1" s="602" t="s">
        <v>227</v>
      </c>
      <c r="X1" s="600" t="s">
        <v>276</v>
      </c>
      <c r="Y1" s="592" t="s">
        <v>290</v>
      </c>
      <c r="Z1" s="592"/>
      <c r="AA1" s="592"/>
      <c r="AB1" s="592" t="s">
        <v>290</v>
      </c>
      <c r="AC1" s="592"/>
      <c r="AD1" s="592"/>
      <c r="AE1" s="592" t="s">
        <v>277</v>
      </c>
      <c r="AF1" s="593" t="s">
        <v>278</v>
      </c>
      <c r="AG1" s="594" t="s">
        <v>3</v>
      </c>
      <c r="AH1" s="235"/>
      <c r="AI1" s="236" t="s">
        <v>8</v>
      </c>
      <c r="AJ1" s="236" t="s">
        <v>9</v>
      </c>
      <c r="AN1" s="243"/>
    </row>
    <row r="2" spans="1:40" s="236" customFormat="1" ht="71.25" customHeight="1" thickBot="1" x14ac:dyDescent="0.3">
      <c r="A2" s="593"/>
      <c r="B2" s="593"/>
      <c r="C2" s="593"/>
      <c r="D2" s="593"/>
      <c r="E2" s="593"/>
      <c r="F2" s="604"/>
      <c r="G2" s="604"/>
      <c r="H2" s="593"/>
      <c r="I2" s="610"/>
      <c r="J2" s="610"/>
      <c r="K2" s="606"/>
      <c r="L2" s="606"/>
      <c r="M2" s="608"/>
      <c r="N2" s="593"/>
      <c r="O2" s="593"/>
      <c r="P2" s="593"/>
      <c r="Q2" s="597"/>
      <c r="R2" s="597"/>
      <c r="S2" s="597"/>
      <c r="T2" s="597"/>
      <c r="U2" s="593"/>
      <c r="V2" s="599"/>
      <c r="W2" s="603"/>
      <c r="X2" s="601"/>
      <c r="Y2" s="385" t="s">
        <v>291</v>
      </c>
      <c r="Z2" s="10" t="s">
        <v>292</v>
      </c>
      <c r="AA2" s="10" t="s">
        <v>293</v>
      </c>
      <c r="AB2" s="385" t="s">
        <v>291</v>
      </c>
      <c r="AC2" s="10" t="s">
        <v>292</v>
      </c>
      <c r="AD2" s="10" t="s">
        <v>294</v>
      </c>
      <c r="AE2" s="593"/>
      <c r="AF2" s="604"/>
      <c r="AG2" s="595"/>
      <c r="AH2" s="235"/>
      <c r="AI2" s="236" t="s">
        <v>259</v>
      </c>
      <c r="AJ2" s="236" t="s">
        <v>260</v>
      </c>
      <c r="AK2" s="236" t="s">
        <v>261</v>
      </c>
      <c r="AN2" s="243"/>
    </row>
    <row r="3" spans="1:40" s="237" customFormat="1" ht="57" customHeight="1" x14ac:dyDescent="0.25">
      <c r="A3" s="580" t="s">
        <v>138</v>
      </c>
      <c r="B3" s="24" t="s">
        <v>46</v>
      </c>
      <c r="C3" s="25">
        <v>133</v>
      </c>
      <c r="D3" s="325" t="str">
        <f>IFERROR(INDEX(DESEMPATE!$D$3:$D$106,MATCH('EXP GEN.'!B3,DESEMPATE!$C$3:$C$106,0)),"")</f>
        <v>VIGIAS DE COLOMBIA SRL LTDA</v>
      </c>
      <c r="E3" s="31" t="s">
        <v>352</v>
      </c>
      <c r="F3" s="245" t="s">
        <v>353</v>
      </c>
      <c r="G3" s="31" t="s">
        <v>354</v>
      </c>
      <c r="H3" s="248" t="s">
        <v>355</v>
      </c>
      <c r="I3" s="31" t="s">
        <v>8</v>
      </c>
      <c r="J3" s="26">
        <v>1</v>
      </c>
      <c r="K3" s="27">
        <v>42036</v>
      </c>
      <c r="L3" s="27">
        <v>42400</v>
      </c>
      <c r="M3" s="28">
        <f>IF(L3="","",YEAR(L3))</f>
        <v>2016</v>
      </c>
      <c r="N3" s="135">
        <f>IFERROR(INDEX(PARAMETROS!$B$50:$B$76,MATCH(M3,PARAMETROS!$A$50:$A$76,0)),"")</f>
        <v>689455</v>
      </c>
      <c r="O3" s="276">
        <v>14123589110</v>
      </c>
      <c r="P3" s="29" t="s">
        <v>289</v>
      </c>
      <c r="Q3" s="30" t="str">
        <f>IFERROR(IF(P3="","",IF(P3="COP","N/A",IF(OR(P3="USD",P3="US"),1,IF(P3="EUR",VLOOKUP(L3,'SH EURO'!$A$6:$B$6338,2,FALSE),"INGRESAR TASA")))),"")</f>
        <v>N/A</v>
      </c>
      <c r="R3" s="386" t="str">
        <f>IFERROR(IF(O3="","",IF(Q3="INGRESAR TASA","INGRESAR TASA USD",IF(Q3="N/A","N/A",Q3*O3))),"")</f>
        <v>N/A</v>
      </c>
      <c r="S3" s="136">
        <f>IFERROR(IF(P3="","",IF(P3="COP",1,IF(Q3&lt;&gt;"N/A",VLOOKUP(L3,'[1]SH TRM'!$A$9:$B$8912,2,FALSE),"REVISAR"))),"")</f>
        <v>1</v>
      </c>
      <c r="T3" s="389">
        <f>IFERROR(IF(S3&lt;&gt;"",IF(P3&lt;&gt;"COP",R3*S3,O3),""),"")</f>
        <v>14123589110</v>
      </c>
      <c r="U3" s="30">
        <f>IFERROR(T3/N3,"")</f>
        <v>20485.150024294551</v>
      </c>
      <c r="V3" s="30">
        <f>IFERROR(IF(OR(I3="",I3="NO"),"",IFERROR(U3*J3,"")),"")</f>
        <v>20485.150024294551</v>
      </c>
      <c r="W3" s="583" t="str">
        <f>IFERROR(IF(COUNTIF(V3:V8,"")=6,"",IF(SUM(V3:V8)&gt;=SAMC009,"CUMPLE","NO CUMPLE")),"")</f>
        <v>CUMPLE</v>
      </c>
      <c r="X3" s="335">
        <v>53</v>
      </c>
      <c r="Y3" s="579" t="s">
        <v>8</v>
      </c>
      <c r="Z3" s="579"/>
      <c r="AA3" s="579"/>
      <c r="AB3" s="579" t="s">
        <v>8</v>
      </c>
      <c r="AC3" s="579"/>
      <c r="AD3" s="579"/>
      <c r="AE3" s="240" t="str">
        <f>IFERROR(IF(X3="","",IF(ISNUMBER(X3),IF(COUNTIF(Y3:AD3,"SI")&gt;0,"SI","NO"),X3)),"")</f>
        <v>SI</v>
      </c>
      <c r="AF3" s="589" t="s">
        <v>259</v>
      </c>
      <c r="AG3" s="272"/>
      <c r="AH3" s="253"/>
      <c r="AN3" s="242"/>
    </row>
    <row r="4" spans="1:40" s="237" customFormat="1" ht="42.75" x14ac:dyDescent="0.25">
      <c r="A4" s="581"/>
      <c r="B4" s="12" t="s">
        <v>46</v>
      </c>
      <c r="C4" s="13">
        <v>134</v>
      </c>
      <c r="D4" s="13" t="str">
        <f>IFERROR(INDEX(DESEMPATE!$D$3:$D$106,MATCH('EXP GEN.'!B4,DESEMPATE!$C$3:$C$106,0)),"")</f>
        <v>VIGIAS DE COLOMBIA SRL LTDA</v>
      </c>
      <c r="E4" s="21" t="s">
        <v>352</v>
      </c>
      <c r="F4" s="246" t="s">
        <v>353</v>
      </c>
      <c r="G4" s="21" t="s">
        <v>356</v>
      </c>
      <c r="H4" s="247" t="s">
        <v>355</v>
      </c>
      <c r="I4" s="21" t="s">
        <v>8</v>
      </c>
      <c r="J4" s="22">
        <v>1</v>
      </c>
      <c r="K4" s="275">
        <v>41671</v>
      </c>
      <c r="L4" s="16">
        <v>42035</v>
      </c>
      <c r="M4" s="17">
        <f t="shared" ref="M4:M7" si="0">IF(L4="","",YEAR(L4))</f>
        <v>2015</v>
      </c>
      <c r="N4" s="18">
        <f>IFERROR(INDEX(PARAMETROS!$B$50:$B$76,MATCH(M4,PARAMETROS!$A$50:$A$76,0)),"")</f>
        <v>644350</v>
      </c>
      <c r="O4" s="277">
        <v>12501472682</v>
      </c>
      <c r="P4" s="18" t="s">
        <v>289</v>
      </c>
      <c r="Q4" s="11" t="str">
        <f>IFERROR(IF(P4="","",IF(P4="COP","N/A",IF(OR(P4="USD",P4="US"),1,IF(P4="EUR",VLOOKUP(L4,'SH EURO'!$A$6:$B$6338,2,FALSE),"INGRESAR TASA")))),"")</f>
        <v>N/A</v>
      </c>
      <c r="R4" s="387" t="str">
        <f t="shared" ref="R4:R9" si="1">IFERROR(IF(O4="","",IF(Q4="INGRESAR TASA","INGRESAR TASA USD",IF(Q4="N/A","N/A",Q4*O4))),"")</f>
        <v>N/A</v>
      </c>
      <c r="S4" s="20">
        <f>IFERROR(IF(P4="","",IF(P4="COP",1,IF(Q4&lt;&gt;"N/A",VLOOKUP(L4,'[1]SH TRM'!$A$9:$B$8912,2,FALSE),"REVISAR"))),"")</f>
        <v>1</v>
      </c>
      <c r="T4" s="390">
        <f t="shared" ref="T4:T9" si="2">IFERROR(IF(S4&lt;&gt;"",IF(P4&lt;&gt;"COP",R4*S4,O4),""),"")</f>
        <v>12501472682</v>
      </c>
      <c r="U4" s="11">
        <f t="shared" ref="U4:U9" si="3">IFERROR(T4/N4,"")</f>
        <v>19401.680270039575</v>
      </c>
      <c r="V4" s="11">
        <f t="shared" ref="V4:V67" si="4">IFERROR(IF(OR(I4="",I4="NO"),"",IFERROR(U4*J4,"")),"")</f>
        <v>19401.680270039575</v>
      </c>
      <c r="W4" s="584"/>
      <c r="X4" s="336">
        <v>30</v>
      </c>
      <c r="Y4" s="577" t="s">
        <v>8</v>
      </c>
      <c r="Z4" s="577"/>
      <c r="AA4" s="577"/>
      <c r="AB4" s="577" t="s">
        <v>8</v>
      </c>
      <c r="AC4" s="577"/>
      <c r="AD4" s="577"/>
      <c r="AE4" s="239" t="str">
        <f t="shared" ref="AE4:AE8" si="5">IFERROR(IF(X4="","",IF(ISNUMBER(X4),IF(COUNTIF(Y4:AD4,"SI")&gt;0,"SI","NO"),X4)),"")</f>
        <v>SI</v>
      </c>
      <c r="AF4" s="590"/>
      <c r="AG4" s="273"/>
      <c r="AH4" s="253"/>
      <c r="AN4" s="242"/>
    </row>
    <row r="5" spans="1:40" s="237" customFormat="1" ht="32.25" thickBot="1" x14ac:dyDescent="0.3">
      <c r="A5" s="581"/>
      <c r="B5" s="12" t="s">
        <v>46</v>
      </c>
      <c r="C5" s="13">
        <v>135</v>
      </c>
      <c r="D5" s="13" t="str">
        <f>IFERROR(INDEX(DESEMPATE!$D$3:$D$106,MATCH('EXP GEN.'!B5,DESEMPATE!$C$3:$C$106,0)),"")</f>
        <v>VIGIAS DE COLOMBIA SRL LTDA</v>
      </c>
      <c r="E5" s="21" t="s">
        <v>352</v>
      </c>
      <c r="F5" s="246" t="s">
        <v>353</v>
      </c>
      <c r="G5" s="21" t="s">
        <v>357</v>
      </c>
      <c r="H5" s="247" t="s">
        <v>358</v>
      </c>
      <c r="I5" s="21" t="s">
        <v>8</v>
      </c>
      <c r="J5" s="15">
        <v>1</v>
      </c>
      <c r="K5" s="16">
        <v>41306</v>
      </c>
      <c r="L5" s="16">
        <v>41670</v>
      </c>
      <c r="M5" s="17">
        <f t="shared" si="0"/>
        <v>2014</v>
      </c>
      <c r="N5" s="18">
        <f>IFERROR(INDEX(PARAMETROS!$B$50:$B$76,MATCH(M5,PARAMETROS!$A$50:$A$76,0)),"")</f>
        <v>616000</v>
      </c>
      <c r="O5" s="277">
        <v>10855449156</v>
      </c>
      <c r="P5" s="19" t="s">
        <v>289</v>
      </c>
      <c r="Q5" s="11" t="str">
        <f>IFERROR(IF(P5="","",IF(P5="COP","N/A",IF(OR(P5="USD",P5="US"),1,IF(P5="EUR",VLOOKUP(L5,'SH EURO'!$A$6:$B$6338,2,FALSE),"INGRESAR TASA")))),"")</f>
        <v>N/A</v>
      </c>
      <c r="R5" s="387" t="str">
        <f t="shared" si="1"/>
        <v>N/A</v>
      </c>
      <c r="S5" s="23">
        <f>IFERROR(IF(P5="","",IF(P5="COP",1,IF(Q5&lt;&gt;"N/A",VLOOKUP(L5,'[1]SH TRM'!$A$9:$B$8912,2,FALSE),"REVISAR"))),"")</f>
        <v>1</v>
      </c>
      <c r="T5" s="390">
        <f t="shared" si="2"/>
        <v>10855449156</v>
      </c>
      <c r="U5" s="11">
        <f t="shared" si="3"/>
        <v>17622.482396103896</v>
      </c>
      <c r="V5" s="11">
        <f t="shared" si="4"/>
        <v>17622.482396103896</v>
      </c>
      <c r="W5" s="584"/>
      <c r="X5" s="336">
        <v>1</v>
      </c>
      <c r="Y5" s="577" t="s">
        <v>8</v>
      </c>
      <c r="Z5" s="577"/>
      <c r="AA5" s="577"/>
      <c r="AB5" s="577" t="s">
        <v>8</v>
      </c>
      <c r="AC5" s="577"/>
      <c r="AD5" s="577"/>
      <c r="AE5" s="14" t="str">
        <f t="shared" si="5"/>
        <v>SI</v>
      </c>
      <c r="AF5" s="590"/>
      <c r="AG5" s="251"/>
      <c r="AH5" s="253"/>
      <c r="AN5" s="242"/>
    </row>
    <row r="6" spans="1:40" s="237" customFormat="1" ht="30.75" hidden="1" customHeight="1" x14ac:dyDescent="0.25">
      <c r="A6" s="581"/>
      <c r="B6" s="12"/>
      <c r="C6" s="13"/>
      <c r="D6" s="13" t="str">
        <f>IFERROR(INDEX(DESEMPATE!$D$3:$D$106,MATCH('EXP GEN.'!B6,DESEMPATE!$C$3:$C$106,0)),"")</f>
        <v/>
      </c>
      <c r="E6" s="21"/>
      <c r="F6" s="246"/>
      <c r="G6" s="21"/>
      <c r="H6" s="247"/>
      <c r="I6" s="21"/>
      <c r="J6" s="15"/>
      <c r="K6" s="16"/>
      <c r="L6" s="16"/>
      <c r="M6" s="17" t="str">
        <f t="shared" si="0"/>
        <v/>
      </c>
      <c r="N6" s="18" t="str">
        <f>IFERROR(INDEX(PARAMETROS!$B$50:$B$76,MATCH(M6,PARAMETROS!$A$50:$A$76,0)),"")</f>
        <v/>
      </c>
      <c r="O6" s="277"/>
      <c r="P6" s="19"/>
      <c r="Q6" s="11" t="str">
        <f>IFERROR(IF(P6="","",IF(P6="COP","N/A",IF(OR(P6="USD",P6="US"),1,IF(P6="EUR",VLOOKUP(L6,'SH EURO'!$A$6:$B$6338,2,FALSE),"INGRESAR TASA")))),"")</f>
        <v/>
      </c>
      <c r="R6" s="387" t="str">
        <f t="shared" si="1"/>
        <v/>
      </c>
      <c r="S6" s="20" t="str">
        <f>IFERROR(IF(P6="","",IF(P6="COP",1,IF(Q6&lt;&gt;"N/A",VLOOKUP(L6,'[1]SH TRM'!$A$9:$B$8912,2,FALSE),"REVISAR"))),"")</f>
        <v/>
      </c>
      <c r="T6" s="390" t="str">
        <f t="shared" si="2"/>
        <v/>
      </c>
      <c r="U6" s="11" t="str">
        <f t="shared" si="3"/>
        <v/>
      </c>
      <c r="V6" s="11" t="str">
        <f t="shared" si="4"/>
        <v/>
      </c>
      <c r="W6" s="584"/>
      <c r="X6" s="336"/>
      <c r="Y6" s="574"/>
      <c r="Z6" s="575"/>
      <c r="AA6" s="576"/>
      <c r="AB6" s="574"/>
      <c r="AC6" s="575"/>
      <c r="AD6" s="576"/>
      <c r="AE6" s="239" t="str">
        <f t="shared" si="5"/>
        <v/>
      </c>
      <c r="AF6" s="590"/>
      <c r="AG6" s="273"/>
      <c r="AH6" s="253"/>
      <c r="AN6" s="242"/>
    </row>
    <row r="7" spans="1:40" s="237" customFormat="1" ht="30.75" hidden="1" customHeight="1" x14ac:dyDescent="0.25">
      <c r="A7" s="581"/>
      <c r="B7" s="12"/>
      <c r="C7" s="13"/>
      <c r="D7" s="13" t="str">
        <f>IFERROR(INDEX(DESEMPATE!$D$3:$D$106,MATCH('EXP GEN.'!B7,DESEMPATE!$C$3:$C$106,0)),"")</f>
        <v/>
      </c>
      <c r="E7" s="21"/>
      <c r="F7" s="246"/>
      <c r="G7" s="21"/>
      <c r="H7" s="247"/>
      <c r="I7" s="21"/>
      <c r="J7" s="15"/>
      <c r="K7" s="16"/>
      <c r="L7" s="16"/>
      <c r="M7" s="17" t="str">
        <f t="shared" si="0"/>
        <v/>
      </c>
      <c r="N7" s="18" t="str">
        <f>IFERROR(INDEX(PARAMETROS!$B$50:$B$76,MATCH(M7,PARAMETROS!$A$50:$A$76,0)),"")</f>
        <v/>
      </c>
      <c r="O7" s="277"/>
      <c r="P7" s="19"/>
      <c r="Q7" s="11" t="str">
        <f>IFERROR(IF(P7="","",IF(P7="COP","N/A",IF(OR(P7="USD",P7="US"),1,IF(P7="EUR",VLOOKUP(L7,'SH EURO'!$A$6:$B$6338,2,FALSE),"INGRESAR TASA")))),"")</f>
        <v/>
      </c>
      <c r="R7" s="387" t="str">
        <f t="shared" si="1"/>
        <v/>
      </c>
      <c r="S7" s="20" t="str">
        <f>IFERROR(IF(P7="","",IF(P7="COP",1,IF(Q7&lt;&gt;"N/A",VLOOKUP(L7,'[1]SH TRM'!$A$9:$B$8912,2,FALSE),"REVISAR"))),"")</f>
        <v/>
      </c>
      <c r="T7" s="390" t="str">
        <f t="shared" si="2"/>
        <v/>
      </c>
      <c r="U7" s="11" t="str">
        <f t="shared" si="3"/>
        <v/>
      </c>
      <c r="V7" s="11" t="str">
        <f t="shared" si="4"/>
        <v/>
      </c>
      <c r="W7" s="584"/>
      <c r="X7" s="336"/>
      <c r="Y7" s="577"/>
      <c r="Z7" s="577"/>
      <c r="AA7" s="577"/>
      <c r="AB7" s="577"/>
      <c r="AC7" s="577"/>
      <c r="AD7" s="577"/>
      <c r="AE7" s="14" t="str">
        <f t="shared" si="5"/>
        <v/>
      </c>
      <c r="AF7" s="590"/>
      <c r="AG7" s="251"/>
      <c r="AH7" s="253"/>
      <c r="AN7" s="242"/>
    </row>
    <row r="8" spans="1:40" s="237" customFormat="1" ht="30.75" hidden="1" customHeight="1" thickBot="1" x14ac:dyDescent="0.3">
      <c r="A8" s="582"/>
      <c r="B8" s="32"/>
      <c r="C8" s="133"/>
      <c r="D8" s="349" t="str">
        <f>IFERROR(INDEX(DESEMPATE!$D$3:$D$106,MATCH('EXP GEN.'!B8,DESEMPATE!$C$3:$C$106,0)),"")</f>
        <v/>
      </c>
      <c r="E8" s="134"/>
      <c r="F8" s="250"/>
      <c r="G8" s="134"/>
      <c r="H8" s="249"/>
      <c r="I8" s="134"/>
      <c r="J8" s="34"/>
      <c r="K8" s="350"/>
      <c r="L8" s="350"/>
      <c r="M8" s="35" t="str">
        <f t="shared" ref="M8:M13" si="6">IF(L8="","",YEAR(L8))</f>
        <v/>
      </c>
      <c r="N8" s="36" t="str">
        <f>IFERROR(INDEX(PARAMETROS!$B$50:$B$76,MATCH(M8,PARAMETROS!$A$50:$A$76,0)),"")</f>
        <v/>
      </c>
      <c r="O8" s="351"/>
      <c r="P8" s="37"/>
      <c r="Q8" s="39" t="str">
        <f>IFERROR(IF(P8="","",IF(P8="COP","N/A",IF(OR(P8="USD",P8="US"),1,IF(P8="EUR",VLOOKUP(L8,'SH EURO'!$A$6:$B$6338,2,FALSE),"INGRESAR TASA")))),"")</f>
        <v/>
      </c>
      <c r="R8" s="388" t="str">
        <f t="shared" si="1"/>
        <v/>
      </c>
      <c r="S8" s="38" t="str">
        <f>IFERROR(IF(P8="","",IF(P8="COP",1,IF(Q8&lt;&gt;"N/A",VLOOKUP(L8,'[1]SH TRM'!$A$9:$B$8912,2,FALSE),"REVISAR"))),"")</f>
        <v/>
      </c>
      <c r="T8" s="391" t="str">
        <f t="shared" si="2"/>
        <v/>
      </c>
      <c r="U8" s="39" t="str">
        <f t="shared" si="3"/>
        <v/>
      </c>
      <c r="V8" s="39" t="str">
        <f t="shared" si="4"/>
        <v/>
      </c>
      <c r="W8" s="585"/>
      <c r="X8" s="337"/>
      <c r="Y8" s="578"/>
      <c r="Z8" s="578"/>
      <c r="AA8" s="578"/>
      <c r="AB8" s="578"/>
      <c r="AC8" s="578"/>
      <c r="AD8" s="578"/>
      <c r="AE8" s="33" t="str">
        <f t="shared" si="5"/>
        <v/>
      </c>
      <c r="AF8" s="591"/>
      <c r="AG8" s="252"/>
      <c r="AH8" s="253"/>
      <c r="AN8" s="242"/>
    </row>
    <row r="9" spans="1:40" s="237" customFormat="1" ht="42.75" customHeight="1" x14ac:dyDescent="0.25">
      <c r="A9" s="580" t="s">
        <v>139</v>
      </c>
      <c r="B9" s="24" t="s">
        <v>49</v>
      </c>
      <c r="C9" s="25">
        <v>93</v>
      </c>
      <c r="D9" s="325" t="str">
        <f>IFERROR(INDEX(DESEMPATE!$D$3:$D$106,MATCH('EXP GEN.'!B9,DESEMPATE!$C$3:$C$106,0)),"")</f>
        <v>MEGASEGURIDAD LA PROVEEDORA LTDA</v>
      </c>
      <c r="E9" s="31" t="s">
        <v>363</v>
      </c>
      <c r="F9" s="245" t="s">
        <v>353</v>
      </c>
      <c r="G9" s="31" t="s">
        <v>364</v>
      </c>
      <c r="H9" s="248" t="s">
        <v>365</v>
      </c>
      <c r="I9" s="31" t="s">
        <v>8</v>
      </c>
      <c r="J9" s="26">
        <v>1</v>
      </c>
      <c r="K9" s="27">
        <v>41244</v>
      </c>
      <c r="L9" s="27">
        <v>41973</v>
      </c>
      <c r="M9" s="28">
        <f t="shared" si="6"/>
        <v>2014</v>
      </c>
      <c r="N9" s="135">
        <f>IFERROR(INDEX(PARAMETROS!$B$50:$B$76,MATCH(M9,PARAMETROS!$A$50:$A$76,0)),"")</f>
        <v>616000</v>
      </c>
      <c r="O9" s="276">
        <f>485483468+102000000</f>
        <v>587483468</v>
      </c>
      <c r="P9" s="29" t="s">
        <v>289</v>
      </c>
      <c r="Q9" s="30" t="str">
        <f>IFERROR(IF(P9="","",IF(P9="COP","N/A",IF(OR(P9="USD",P9="US"),1,IF(P9="EUR",VLOOKUP(L9,'SH EURO'!$A$6:$B$6338,2,FALSE),"INGRESAR TASA")))),"")</f>
        <v>N/A</v>
      </c>
      <c r="R9" s="386" t="str">
        <f t="shared" si="1"/>
        <v>N/A</v>
      </c>
      <c r="S9" s="136">
        <f>IFERROR(IF(P9="","",IF(P9="COP",1,IF(Q9&lt;&gt;"N/A",VLOOKUP(L9,'[1]SH TRM'!$A$9:$B$8912,2,FALSE),"REVISAR"))),"")</f>
        <v>1</v>
      </c>
      <c r="T9" s="389">
        <f t="shared" si="2"/>
        <v>587483468</v>
      </c>
      <c r="U9" s="30">
        <f t="shared" si="3"/>
        <v>953.70692857142853</v>
      </c>
      <c r="V9" s="30">
        <f t="shared" si="4"/>
        <v>953.70692857142853</v>
      </c>
      <c r="W9" s="583" t="str">
        <f>IFERROR(IF(COUNTIF(V9:V14,"")=6,"",IF(SUM(V9:V14)&gt;=SAMC009,"CUMPLE","NO CUMPLE")),"")</f>
        <v>CUMPLE</v>
      </c>
      <c r="X9" s="335">
        <v>45</v>
      </c>
      <c r="Y9" s="579" t="s">
        <v>8</v>
      </c>
      <c r="Z9" s="579"/>
      <c r="AA9" s="579"/>
      <c r="AB9" s="579" t="s">
        <v>8</v>
      </c>
      <c r="AC9" s="579"/>
      <c r="AD9" s="579"/>
      <c r="AE9" s="411" t="str">
        <f t="shared" ref="AE9:AE44" si="7">IFERROR(IF(X9="","",IF(ISNUMBER(X9),IF(COUNTIF(Y9:AD9,"SI")&gt;0,"SI","NO"),X9)),"")</f>
        <v>SI</v>
      </c>
      <c r="AF9" s="589" t="s">
        <v>259</v>
      </c>
      <c r="AG9" s="272"/>
      <c r="AH9" s="253"/>
      <c r="AN9" s="242"/>
    </row>
    <row r="10" spans="1:40" s="237" customFormat="1" ht="9.75" customHeight="1" x14ac:dyDescent="0.25">
      <c r="A10" s="581"/>
      <c r="B10" s="12"/>
      <c r="C10" s="13"/>
      <c r="D10" s="13" t="str">
        <f>IFERROR(INDEX(DESEMPATE!$D$3:$D$106,MATCH('EXP GEN.'!B10,DESEMPATE!$C$3:$C$106,0)),"")</f>
        <v/>
      </c>
      <c r="E10" s="21"/>
      <c r="F10" s="246"/>
      <c r="G10" s="21"/>
      <c r="H10" s="247"/>
      <c r="I10" s="21"/>
      <c r="J10" s="22"/>
      <c r="K10" s="275"/>
      <c r="L10" s="16"/>
      <c r="M10" s="17" t="str">
        <f t="shared" si="6"/>
        <v/>
      </c>
      <c r="N10" s="18" t="str">
        <f>IFERROR(INDEX(PARAMETROS!$B$50:$B$76,MATCH(M10,PARAMETROS!$A$50:$A$76,0)),"")</f>
        <v/>
      </c>
      <c r="O10" s="277"/>
      <c r="P10" s="18"/>
      <c r="Q10" s="11" t="str">
        <f>IFERROR(IF(P10="","",IF(P10="COP","N/A",IF(OR(P10="USD",P10="US"),1,IF(P10="EUR",VLOOKUP(L10,'SH EURO'!$A$6:$B$6338,2,FALSE),"INGRESAR TASA")))),"")</f>
        <v/>
      </c>
      <c r="R10" s="387" t="str">
        <f t="shared" ref="R10:R73" si="8">IFERROR(IF(O10="","",IF(Q10="INGRESAR TASA","INGRESAR TASA USD",IF(Q10="N/A","N/A",Q10*O10))),"")</f>
        <v/>
      </c>
      <c r="S10" s="20" t="str">
        <f>IFERROR(IF(P10="","",IF(P10="COP",1,IF(Q10&lt;&gt;"N/A",VLOOKUP(L10,'[1]SH TRM'!$A$9:$B$8912,2,FALSE),"REVISAR"))),"")</f>
        <v/>
      </c>
      <c r="T10" s="390" t="str">
        <f t="shared" ref="T10:T73" si="9">IFERROR(IF(S10&lt;&gt;"",IF(P10&lt;&gt;"COP",R10*S10,O10),""),"")</f>
        <v/>
      </c>
      <c r="U10" s="11" t="str">
        <f t="shared" ref="U10:U73" si="10">IFERROR(T10/N10,"")</f>
        <v/>
      </c>
      <c r="V10" s="11" t="str">
        <f t="shared" si="4"/>
        <v/>
      </c>
      <c r="W10" s="584"/>
      <c r="X10" s="336"/>
      <c r="Y10" s="577"/>
      <c r="Z10" s="577"/>
      <c r="AA10" s="577"/>
      <c r="AB10" s="577"/>
      <c r="AC10" s="577"/>
      <c r="AD10" s="577"/>
      <c r="AE10" s="408" t="str">
        <f t="shared" si="7"/>
        <v/>
      </c>
      <c r="AF10" s="590"/>
      <c r="AG10" s="273"/>
      <c r="AH10" s="253"/>
      <c r="AN10" s="242"/>
    </row>
    <row r="11" spans="1:40" s="237" customFormat="1" ht="9" customHeight="1" thickBot="1" x14ac:dyDescent="0.3">
      <c r="A11" s="581"/>
      <c r="B11" s="12"/>
      <c r="C11" s="13"/>
      <c r="D11" s="13" t="str">
        <f>IFERROR(INDEX(DESEMPATE!$D$3:$D$106,MATCH('EXP GEN.'!B11,DESEMPATE!$C$3:$C$106,0)),"")</f>
        <v/>
      </c>
      <c r="E11" s="21"/>
      <c r="F11" s="246"/>
      <c r="G11" s="21"/>
      <c r="H11" s="247"/>
      <c r="I11" s="21"/>
      <c r="J11" s="15"/>
      <c r="K11" s="16"/>
      <c r="L11" s="16"/>
      <c r="M11" s="17" t="str">
        <f t="shared" si="6"/>
        <v/>
      </c>
      <c r="N11" s="18" t="str">
        <f>IFERROR(INDEX(PARAMETROS!$B$50:$B$76,MATCH(M11,PARAMETROS!$A$50:$A$76,0)),"")</f>
        <v/>
      </c>
      <c r="O11" s="277"/>
      <c r="P11" s="19"/>
      <c r="Q11" s="11" t="str">
        <f>IFERROR(IF(P11="","",IF(P11="COP","N/A",IF(OR(P11="USD",P11="US"),1,IF(P11="EUR",VLOOKUP(L11,'SH EURO'!$A$6:$B$6338,2,FALSE),"INGRESAR TASA")))),"")</f>
        <v/>
      </c>
      <c r="R11" s="387" t="str">
        <f t="shared" si="8"/>
        <v/>
      </c>
      <c r="S11" s="23" t="str">
        <f>IFERROR(IF(P11="","",IF(P11="COP",1,IF(Q11&lt;&gt;"N/A",VLOOKUP(L11,'[1]SH TRM'!$A$9:$B$8912,2,FALSE),"REVISAR"))),"")</f>
        <v/>
      </c>
      <c r="T11" s="390" t="str">
        <f t="shared" si="9"/>
        <v/>
      </c>
      <c r="U11" s="11" t="str">
        <f t="shared" si="10"/>
        <v/>
      </c>
      <c r="V11" s="11" t="str">
        <f t="shared" si="4"/>
        <v/>
      </c>
      <c r="W11" s="584"/>
      <c r="X11" s="336"/>
      <c r="Y11" s="577"/>
      <c r="Z11" s="577"/>
      <c r="AA11" s="577"/>
      <c r="AB11" s="577"/>
      <c r="AC11" s="577"/>
      <c r="AD11" s="577"/>
      <c r="AE11" s="409" t="str">
        <f t="shared" si="7"/>
        <v/>
      </c>
      <c r="AF11" s="590"/>
      <c r="AG11" s="251"/>
      <c r="AH11" s="253"/>
      <c r="AN11" s="242"/>
    </row>
    <row r="12" spans="1:40" s="237" customFormat="1" ht="30.75" hidden="1" customHeight="1" x14ac:dyDescent="0.25">
      <c r="A12" s="581"/>
      <c r="B12" s="12"/>
      <c r="C12" s="13"/>
      <c r="D12" s="13" t="str">
        <f>IFERROR(INDEX(DESEMPATE!$D$3:$D$106,MATCH('EXP GEN.'!B12,DESEMPATE!$C$3:$C$106,0)),"")</f>
        <v/>
      </c>
      <c r="E12" s="21"/>
      <c r="F12" s="246"/>
      <c r="G12" s="21"/>
      <c r="H12" s="247"/>
      <c r="I12" s="21"/>
      <c r="J12" s="15"/>
      <c r="K12" s="16"/>
      <c r="L12" s="16"/>
      <c r="M12" s="17" t="str">
        <f t="shared" si="6"/>
        <v/>
      </c>
      <c r="N12" s="18" t="str">
        <f>IFERROR(INDEX(PARAMETROS!$B$50:$B$76,MATCH(M12,PARAMETROS!$A$50:$A$76,0)),"")</f>
        <v/>
      </c>
      <c r="O12" s="277"/>
      <c r="P12" s="19"/>
      <c r="Q12" s="11" t="str">
        <f>IFERROR(IF(P12="","",IF(P12="COP","N/A",IF(OR(P12="USD",P12="US"),1,IF(P12="EUR",VLOOKUP(L12,'SH EURO'!$A$6:$B$6338,2,FALSE),"INGRESAR TASA")))),"")</f>
        <v/>
      </c>
      <c r="R12" s="387" t="str">
        <f t="shared" si="8"/>
        <v/>
      </c>
      <c r="S12" s="20" t="str">
        <f>IFERROR(IF(P12="","",IF(P12="COP",1,IF(Q12&lt;&gt;"N/A",VLOOKUP(L12,'[1]SH TRM'!$A$9:$B$8912,2,FALSE),"REVISAR"))),"")</f>
        <v/>
      </c>
      <c r="T12" s="390" t="str">
        <f t="shared" si="9"/>
        <v/>
      </c>
      <c r="U12" s="11" t="str">
        <f t="shared" si="10"/>
        <v/>
      </c>
      <c r="V12" s="11" t="str">
        <f t="shared" si="4"/>
        <v/>
      </c>
      <c r="W12" s="584"/>
      <c r="X12" s="336"/>
      <c r="Y12" s="574"/>
      <c r="Z12" s="575"/>
      <c r="AA12" s="576"/>
      <c r="AB12" s="574"/>
      <c r="AC12" s="575"/>
      <c r="AD12" s="576"/>
      <c r="AE12" s="408" t="str">
        <f t="shared" si="7"/>
        <v/>
      </c>
      <c r="AF12" s="590"/>
      <c r="AG12" s="273"/>
      <c r="AH12" s="253"/>
      <c r="AN12" s="242"/>
    </row>
    <row r="13" spans="1:40" s="237" customFormat="1" ht="30.75" hidden="1" customHeight="1" x14ac:dyDescent="0.25">
      <c r="A13" s="581"/>
      <c r="B13" s="12"/>
      <c r="C13" s="13"/>
      <c r="D13" s="13" t="str">
        <f>IFERROR(INDEX(DESEMPATE!$D$3:$D$106,MATCH('EXP GEN.'!B13,DESEMPATE!$C$3:$C$106,0)),"")</f>
        <v/>
      </c>
      <c r="E13" s="21"/>
      <c r="F13" s="246"/>
      <c r="G13" s="21"/>
      <c r="H13" s="247"/>
      <c r="I13" s="21"/>
      <c r="J13" s="15"/>
      <c r="K13" s="16"/>
      <c r="L13" s="16"/>
      <c r="M13" s="17" t="str">
        <f t="shared" si="6"/>
        <v/>
      </c>
      <c r="N13" s="18" t="str">
        <f>IFERROR(INDEX(PARAMETROS!$B$50:$B$76,MATCH(M13,PARAMETROS!$A$50:$A$76,0)),"")</f>
        <v/>
      </c>
      <c r="O13" s="277"/>
      <c r="P13" s="19"/>
      <c r="Q13" s="11" t="str">
        <f>IFERROR(IF(P13="","",IF(P13="COP","N/A",IF(OR(P13="USD",P13="US"),1,IF(P13="EUR",VLOOKUP(L13,'SH EURO'!$A$6:$B$6338,2,FALSE),"INGRESAR TASA")))),"")</f>
        <v/>
      </c>
      <c r="R13" s="387" t="str">
        <f t="shared" si="8"/>
        <v/>
      </c>
      <c r="S13" s="20" t="str">
        <f>IFERROR(IF(P13="","",IF(P13="COP",1,IF(Q13&lt;&gt;"N/A",VLOOKUP(L13,'[1]SH TRM'!$A$9:$B$8912,2,FALSE),"REVISAR"))),"")</f>
        <v/>
      </c>
      <c r="T13" s="390" t="str">
        <f t="shared" si="9"/>
        <v/>
      </c>
      <c r="U13" s="11" t="str">
        <f t="shared" si="10"/>
        <v/>
      </c>
      <c r="V13" s="11" t="str">
        <f t="shared" si="4"/>
        <v/>
      </c>
      <c r="W13" s="584"/>
      <c r="X13" s="336"/>
      <c r="Y13" s="577"/>
      <c r="Z13" s="577"/>
      <c r="AA13" s="577"/>
      <c r="AB13" s="577"/>
      <c r="AC13" s="577"/>
      <c r="AD13" s="577"/>
      <c r="AE13" s="409" t="str">
        <f t="shared" si="7"/>
        <v/>
      </c>
      <c r="AF13" s="590"/>
      <c r="AG13" s="251"/>
      <c r="AH13" s="253"/>
      <c r="AN13" s="242"/>
    </row>
    <row r="14" spans="1:40" s="237" customFormat="1" ht="30.75" hidden="1" customHeight="1" thickBot="1" x14ac:dyDescent="0.3">
      <c r="A14" s="582"/>
      <c r="B14" s="32"/>
      <c r="C14" s="133"/>
      <c r="D14" s="349" t="str">
        <f>IFERROR(INDEX(DESEMPATE!$D$3:$D$106,MATCH('EXP GEN.'!B14,DESEMPATE!$C$3:$C$106,0)),"")</f>
        <v/>
      </c>
      <c r="E14" s="134"/>
      <c r="F14" s="250"/>
      <c r="G14" s="134"/>
      <c r="H14" s="249"/>
      <c r="I14" s="134"/>
      <c r="J14" s="34"/>
      <c r="K14" s="350"/>
      <c r="L14" s="350"/>
      <c r="M14" s="35" t="str">
        <f t="shared" ref="M14:M77" si="11">IF(L14="","",YEAR(L14))</f>
        <v/>
      </c>
      <c r="N14" s="36" t="str">
        <f>IFERROR(INDEX(PARAMETROS!$B$50:$B$76,MATCH(M14,PARAMETROS!$A$50:$A$76,0)),"")</f>
        <v/>
      </c>
      <c r="O14" s="351"/>
      <c r="P14" s="37"/>
      <c r="Q14" s="39" t="str">
        <f>IFERROR(IF(P14="","",IF(P14="COP","N/A",IF(OR(P14="USD",P14="US"),1,IF(P14="EUR",VLOOKUP(L14,'SH EURO'!$A$6:$B$6338,2,FALSE),"INGRESAR TASA")))),"")</f>
        <v/>
      </c>
      <c r="R14" s="388" t="str">
        <f t="shared" si="8"/>
        <v/>
      </c>
      <c r="S14" s="38" t="str">
        <f>IFERROR(IF(P14="","",IF(P14="COP",1,IF(Q14&lt;&gt;"N/A",VLOOKUP(L14,'[1]SH TRM'!$A$9:$B$8912,2,FALSE),"REVISAR"))),"")</f>
        <v/>
      </c>
      <c r="T14" s="391" t="str">
        <f t="shared" si="9"/>
        <v/>
      </c>
      <c r="U14" s="39" t="str">
        <f t="shared" si="10"/>
        <v/>
      </c>
      <c r="V14" s="39" t="str">
        <f t="shared" si="4"/>
        <v/>
      </c>
      <c r="W14" s="585"/>
      <c r="X14" s="337"/>
      <c r="Y14" s="578"/>
      <c r="Z14" s="578"/>
      <c r="AA14" s="578"/>
      <c r="AB14" s="578"/>
      <c r="AC14" s="578"/>
      <c r="AD14" s="578"/>
      <c r="AE14" s="410" t="str">
        <f t="shared" si="7"/>
        <v/>
      </c>
      <c r="AF14" s="591"/>
      <c r="AG14" s="252"/>
      <c r="AH14" s="253"/>
      <c r="AN14" s="242"/>
    </row>
    <row r="15" spans="1:40" s="237" customFormat="1" ht="54.75" customHeight="1" x14ac:dyDescent="0.25">
      <c r="A15" s="580" t="s">
        <v>140</v>
      </c>
      <c r="B15" s="24" t="s">
        <v>50</v>
      </c>
      <c r="C15" s="25">
        <v>49</v>
      </c>
      <c r="D15" s="325" t="str">
        <f>IFERROR(INDEX(DESEMPATE!$D$3:$D$106,MATCH('EXP GEN.'!B15,DESEMPATE!$C$3:$C$106,0)),"")</f>
        <v>VIGILANCIA Y SEGURIDAD CELTAS LTDA</v>
      </c>
      <c r="E15" s="31" t="s">
        <v>366</v>
      </c>
      <c r="F15" s="245" t="s">
        <v>353</v>
      </c>
      <c r="G15" s="31" t="s">
        <v>369</v>
      </c>
      <c r="H15" s="248" t="s">
        <v>367</v>
      </c>
      <c r="I15" s="31" t="s">
        <v>8</v>
      </c>
      <c r="J15" s="26">
        <v>1</v>
      </c>
      <c r="K15" s="27">
        <v>39934</v>
      </c>
      <c r="L15" s="27">
        <v>42369</v>
      </c>
      <c r="M15" s="28">
        <f t="shared" si="11"/>
        <v>2015</v>
      </c>
      <c r="N15" s="135">
        <f>IFERROR(INDEX(PARAMETROS!$B$50:$B$76,MATCH(M15,PARAMETROS!$A$50:$A$76,0)),"")</f>
        <v>644350</v>
      </c>
      <c r="O15" s="276">
        <v>8632144315</v>
      </c>
      <c r="P15" s="29" t="s">
        <v>289</v>
      </c>
      <c r="Q15" s="30" t="str">
        <f>IFERROR(IF(P15="","",IF(P15="COP","N/A",IF(OR(P15="USD",P15="US"),1,IF(P15="EUR",VLOOKUP(L15,'SH EURO'!$A$6:$B$6338,2,FALSE),"INGRESAR TASA")))),"")</f>
        <v>N/A</v>
      </c>
      <c r="R15" s="386" t="str">
        <f t="shared" si="8"/>
        <v>N/A</v>
      </c>
      <c r="S15" s="136">
        <f>IFERROR(IF(P15="","",IF(P15="COP",1,IF(Q15&lt;&gt;"N/A",VLOOKUP(L15,'[1]SH TRM'!$A$9:$B$8912,2,FALSE),"REVISAR"))),"")</f>
        <v>1</v>
      </c>
      <c r="T15" s="389">
        <f t="shared" si="9"/>
        <v>8632144315</v>
      </c>
      <c r="U15" s="30">
        <f t="shared" si="10"/>
        <v>13396.670000775975</v>
      </c>
      <c r="V15" s="30">
        <f t="shared" si="4"/>
        <v>13396.670000775975</v>
      </c>
      <c r="W15" s="583" t="str">
        <f>IFERROR(IF(COUNTIF(V15:V20,"")=6,"",IF(SUM(V15:V20)&gt;=SAMC009,"CUMPLE","NO CUMPLE")),"")</f>
        <v>CUMPLE</v>
      </c>
      <c r="X15" s="335">
        <v>1</v>
      </c>
      <c r="Y15" s="579" t="s">
        <v>8</v>
      </c>
      <c r="Z15" s="579"/>
      <c r="AA15" s="579"/>
      <c r="AB15" s="579" t="s">
        <v>8</v>
      </c>
      <c r="AC15" s="579"/>
      <c r="AD15" s="579"/>
      <c r="AE15" s="411" t="str">
        <f t="shared" si="7"/>
        <v>SI</v>
      </c>
      <c r="AF15" s="589" t="s">
        <v>259</v>
      </c>
      <c r="AG15" s="272"/>
      <c r="AH15" s="253"/>
      <c r="AI15" s="269"/>
      <c r="AK15" s="242"/>
      <c r="AN15" s="242"/>
    </row>
    <row r="16" spans="1:40" s="237" customFormat="1" ht="30.75" customHeight="1" x14ac:dyDescent="0.25">
      <c r="A16" s="581"/>
      <c r="B16" s="12" t="s">
        <v>50</v>
      </c>
      <c r="C16" s="13">
        <v>50</v>
      </c>
      <c r="D16" s="13" t="str">
        <f>IFERROR(INDEX(DESEMPATE!$D$3:$D$106,MATCH('EXP GEN.'!B16,DESEMPATE!$C$3:$C$106,0)),"")</f>
        <v>VIGILANCIA Y SEGURIDAD CELTAS LTDA</v>
      </c>
      <c r="E16" s="21" t="s">
        <v>368</v>
      </c>
      <c r="F16" s="246" t="s">
        <v>353</v>
      </c>
      <c r="G16" s="21" t="s">
        <v>370</v>
      </c>
      <c r="H16" s="247" t="s">
        <v>367</v>
      </c>
      <c r="I16" s="21" t="s">
        <v>8</v>
      </c>
      <c r="J16" s="22">
        <v>1</v>
      </c>
      <c r="K16" s="275">
        <v>41066</v>
      </c>
      <c r="L16" s="16">
        <v>42369</v>
      </c>
      <c r="M16" s="17">
        <f t="shared" si="11"/>
        <v>2015</v>
      </c>
      <c r="N16" s="18">
        <f>IFERROR(INDEX(PARAMETROS!$B$50:$B$76,MATCH(M16,PARAMETROS!$A$50:$A$76,0)),"")</f>
        <v>644350</v>
      </c>
      <c r="O16" s="277">
        <v>543615285</v>
      </c>
      <c r="P16" s="18" t="s">
        <v>289</v>
      </c>
      <c r="Q16" s="11" t="str">
        <f>IFERROR(IF(P16="","",IF(P16="COP","N/A",IF(OR(P16="USD",P16="US"),1,IF(P16="EUR",VLOOKUP(L16,'SH EURO'!$A$6:$B$6338,2,FALSE),"INGRESAR TASA")))),"")</f>
        <v>N/A</v>
      </c>
      <c r="R16" s="387" t="str">
        <f t="shared" si="8"/>
        <v>N/A</v>
      </c>
      <c r="S16" s="20">
        <f>IFERROR(IF(P16="","",IF(P16="COP",1,IF(Q16&lt;&gt;"N/A",VLOOKUP(L16,'[1]SH TRM'!$A$9:$B$8912,2,FALSE),"REVISAR"))),"")</f>
        <v>1</v>
      </c>
      <c r="T16" s="390">
        <f t="shared" si="9"/>
        <v>543615285</v>
      </c>
      <c r="U16" s="11">
        <f t="shared" si="10"/>
        <v>843.66459998448045</v>
      </c>
      <c r="V16" s="11">
        <f t="shared" si="4"/>
        <v>843.66459998448045</v>
      </c>
      <c r="W16" s="584"/>
      <c r="X16" s="336">
        <v>6</v>
      </c>
      <c r="Y16" s="577" t="s">
        <v>8</v>
      </c>
      <c r="Z16" s="577"/>
      <c r="AA16" s="577"/>
      <c r="AB16" s="577" t="s">
        <v>8</v>
      </c>
      <c r="AC16" s="577"/>
      <c r="AD16" s="577"/>
      <c r="AE16" s="408" t="str">
        <f t="shared" si="7"/>
        <v>SI</v>
      </c>
      <c r="AF16" s="590"/>
      <c r="AG16" s="273"/>
      <c r="AH16" s="253"/>
      <c r="AI16" s="269"/>
      <c r="AN16" s="242"/>
    </row>
    <row r="17" spans="1:40" s="237" customFormat="1" ht="30.75" customHeight="1" thickBot="1" x14ac:dyDescent="0.3">
      <c r="A17" s="581"/>
      <c r="B17" s="12" t="s">
        <v>50</v>
      </c>
      <c r="C17" s="13">
        <v>51</v>
      </c>
      <c r="D17" s="13" t="str">
        <f>IFERROR(INDEX(DESEMPATE!$D$3:$D$106,MATCH('EXP GEN.'!B17,DESEMPATE!$C$3:$C$106,0)),"")</f>
        <v>VIGILANCIA Y SEGURIDAD CELTAS LTDA</v>
      </c>
      <c r="E17" s="21" t="s">
        <v>371</v>
      </c>
      <c r="F17" s="246" t="s">
        <v>353</v>
      </c>
      <c r="G17" s="21"/>
      <c r="H17" s="247" t="s">
        <v>367</v>
      </c>
      <c r="I17" s="21" t="s">
        <v>8</v>
      </c>
      <c r="J17" s="15">
        <v>1</v>
      </c>
      <c r="K17" s="16">
        <v>41096</v>
      </c>
      <c r="L17" s="16">
        <v>41461</v>
      </c>
      <c r="M17" s="17">
        <f t="shared" si="11"/>
        <v>2013</v>
      </c>
      <c r="N17" s="18">
        <f>IFERROR(INDEX(PARAMETROS!$B$50:$B$76,MATCH(M17,PARAMETROS!$A$50:$A$76,0)),"")</f>
        <v>589500</v>
      </c>
      <c r="O17" s="277">
        <v>517864095</v>
      </c>
      <c r="P17" s="19" t="s">
        <v>289</v>
      </c>
      <c r="Q17" s="11" t="str">
        <f>IFERROR(IF(P17="","",IF(P17="COP","N/A",IF(OR(P17="USD",P17="US"),1,IF(P17="EUR",VLOOKUP(L17,'SH EURO'!$A$6:$B$6338,2,FALSE),"INGRESAR TASA")))),"")</f>
        <v>N/A</v>
      </c>
      <c r="R17" s="387" t="str">
        <f t="shared" si="8"/>
        <v>N/A</v>
      </c>
      <c r="S17" s="23">
        <f>IFERROR(IF(P17="","",IF(P17="COP",1,IF(Q17&lt;&gt;"N/A",VLOOKUP(L17,'[1]SH TRM'!$A$9:$B$8912,2,FALSE),"REVISAR"))),"")</f>
        <v>1</v>
      </c>
      <c r="T17" s="390">
        <f t="shared" si="9"/>
        <v>517864095</v>
      </c>
      <c r="U17" s="11">
        <f t="shared" si="10"/>
        <v>878.48022900763362</v>
      </c>
      <c r="V17" s="11">
        <f t="shared" si="4"/>
        <v>878.48022900763362</v>
      </c>
      <c r="W17" s="584"/>
      <c r="X17" s="336">
        <v>8</v>
      </c>
      <c r="Y17" s="577" t="s">
        <v>8</v>
      </c>
      <c r="Z17" s="577"/>
      <c r="AA17" s="577"/>
      <c r="AB17" s="577" t="s">
        <v>9</v>
      </c>
      <c r="AC17" s="577"/>
      <c r="AD17" s="577"/>
      <c r="AE17" s="409" t="str">
        <f t="shared" si="7"/>
        <v>SI</v>
      </c>
      <c r="AF17" s="590"/>
      <c r="AG17" s="251"/>
      <c r="AH17" s="253"/>
      <c r="AN17" s="242"/>
    </row>
    <row r="18" spans="1:40" s="237" customFormat="1" ht="30.75" hidden="1" customHeight="1" x14ac:dyDescent="0.25">
      <c r="A18" s="581"/>
      <c r="B18" s="12"/>
      <c r="C18" s="13"/>
      <c r="D18" s="13" t="str">
        <f>IFERROR(INDEX(DESEMPATE!$D$3:$D$106,MATCH('EXP GEN.'!B18,DESEMPATE!$C$3:$C$106,0)),"")</f>
        <v/>
      </c>
      <c r="E18" s="21"/>
      <c r="F18" s="246"/>
      <c r="G18" s="21"/>
      <c r="H18" s="247"/>
      <c r="I18" s="21"/>
      <c r="J18" s="15"/>
      <c r="K18" s="16"/>
      <c r="L18" s="16"/>
      <c r="M18" s="17" t="str">
        <f t="shared" si="11"/>
        <v/>
      </c>
      <c r="N18" s="18" t="str">
        <f>IFERROR(INDEX(PARAMETROS!$B$50:$B$76,MATCH(M18,PARAMETROS!$A$50:$A$76,0)),"")</f>
        <v/>
      </c>
      <c r="O18" s="277"/>
      <c r="P18" s="19"/>
      <c r="Q18" s="11" t="str">
        <f>IFERROR(IF(P18="","",IF(P18="COP","N/A",IF(OR(P18="USD",P18="US"),1,IF(P18="EUR",VLOOKUP(L18,'SH EURO'!$A$6:$B$6338,2,FALSE),"INGRESAR TASA")))),"")</f>
        <v/>
      </c>
      <c r="R18" s="387" t="str">
        <f t="shared" si="8"/>
        <v/>
      </c>
      <c r="S18" s="20" t="str">
        <f>IFERROR(IF(P18="","",IF(P18="COP",1,IF(Q18&lt;&gt;"N/A",VLOOKUP(L18,'[1]SH TRM'!$A$9:$B$8912,2,FALSE),"REVISAR"))),"")</f>
        <v/>
      </c>
      <c r="T18" s="390" t="str">
        <f t="shared" si="9"/>
        <v/>
      </c>
      <c r="U18" s="11" t="str">
        <f t="shared" si="10"/>
        <v/>
      </c>
      <c r="V18" s="11" t="str">
        <f t="shared" si="4"/>
        <v/>
      </c>
      <c r="W18" s="584"/>
      <c r="X18" s="336"/>
      <c r="Y18" s="574"/>
      <c r="Z18" s="575"/>
      <c r="AA18" s="576"/>
      <c r="AB18" s="574"/>
      <c r="AC18" s="575"/>
      <c r="AD18" s="576"/>
      <c r="AE18" s="408" t="str">
        <f t="shared" si="7"/>
        <v/>
      </c>
      <c r="AF18" s="590"/>
      <c r="AG18" s="273"/>
      <c r="AH18" s="253"/>
      <c r="AN18" s="242"/>
    </row>
    <row r="19" spans="1:40" s="237" customFormat="1" ht="30.75" hidden="1" customHeight="1" x14ac:dyDescent="0.25">
      <c r="A19" s="581"/>
      <c r="B19" s="12"/>
      <c r="C19" s="13"/>
      <c r="D19" s="13" t="str">
        <f>IFERROR(INDEX(DESEMPATE!$D$3:$D$106,MATCH('EXP GEN.'!B19,DESEMPATE!$C$3:$C$106,0)),"")</f>
        <v/>
      </c>
      <c r="E19" s="21"/>
      <c r="F19" s="246"/>
      <c r="G19" s="21"/>
      <c r="H19" s="247"/>
      <c r="I19" s="21"/>
      <c r="J19" s="15"/>
      <c r="K19" s="16"/>
      <c r="L19" s="16"/>
      <c r="M19" s="17" t="str">
        <f t="shared" si="11"/>
        <v/>
      </c>
      <c r="N19" s="18" t="str">
        <f>IFERROR(INDEX(PARAMETROS!$B$50:$B$76,MATCH(M19,PARAMETROS!$A$50:$A$76,0)),"")</f>
        <v/>
      </c>
      <c r="O19" s="277"/>
      <c r="P19" s="19"/>
      <c r="Q19" s="11" t="str">
        <f>IFERROR(IF(P19="","",IF(P19="COP","N/A",IF(OR(P19="USD",P19="US"),1,IF(P19="EUR",VLOOKUP(L19,'SH EURO'!$A$6:$B$6338,2,FALSE),"INGRESAR TASA")))),"")</f>
        <v/>
      </c>
      <c r="R19" s="387" t="str">
        <f t="shared" si="8"/>
        <v/>
      </c>
      <c r="S19" s="20" t="str">
        <f>IFERROR(IF(P19="","",IF(P19="COP",1,IF(Q19&lt;&gt;"N/A",VLOOKUP(L19,'[1]SH TRM'!$A$9:$B$8912,2,FALSE),"REVISAR"))),"")</f>
        <v/>
      </c>
      <c r="T19" s="390" t="str">
        <f t="shared" si="9"/>
        <v/>
      </c>
      <c r="U19" s="11" t="str">
        <f t="shared" si="10"/>
        <v/>
      </c>
      <c r="V19" s="11" t="str">
        <f t="shared" si="4"/>
        <v/>
      </c>
      <c r="W19" s="584"/>
      <c r="X19" s="336"/>
      <c r="Y19" s="577"/>
      <c r="Z19" s="577"/>
      <c r="AA19" s="577"/>
      <c r="AB19" s="577"/>
      <c r="AC19" s="577"/>
      <c r="AD19" s="577"/>
      <c r="AE19" s="409" t="str">
        <f t="shared" si="7"/>
        <v/>
      </c>
      <c r="AF19" s="590"/>
      <c r="AG19" s="251"/>
      <c r="AH19" s="253"/>
      <c r="AN19" s="242"/>
    </row>
    <row r="20" spans="1:40" s="237" customFormat="1" ht="30.75" hidden="1" customHeight="1" thickBot="1" x14ac:dyDescent="0.3">
      <c r="A20" s="582"/>
      <c r="B20" s="32"/>
      <c r="C20" s="133"/>
      <c r="D20" s="349" t="str">
        <f>IFERROR(INDEX(DESEMPATE!$D$3:$D$106,MATCH('EXP GEN.'!B20,DESEMPATE!$C$3:$C$106,0)),"")</f>
        <v/>
      </c>
      <c r="E20" s="134"/>
      <c r="F20" s="250"/>
      <c r="G20" s="134"/>
      <c r="H20" s="249"/>
      <c r="I20" s="134"/>
      <c r="J20" s="34"/>
      <c r="K20" s="350"/>
      <c r="L20" s="350"/>
      <c r="M20" s="35" t="str">
        <f t="shared" si="11"/>
        <v/>
      </c>
      <c r="N20" s="36" t="str">
        <f>IFERROR(INDEX(PARAMETROS!$B$50:$B$76,MATCH(M20,PARAMETROS!$A$50:$A$76,0)),"")</f>
        <v/>
      </c>
      <c r="O20" s="351"/>
      <c r="P20" s="37"/>
      <c r="Q20" s="39" t="str">
        <f>IFERROR(IF(P20="","",IF(P20="COP","N/A",IF(OR(P20="USD",P20="US"),1,IF(P20="EUR",VLOOKUP(L20,'SH EURO'!$A$6:$B$6338,2,FALSE),"INGRESAR TASA")))),"")</f>
        <v/>
      </c>
      <c r="R20" s="388" t="str">
        <f t="shared" si="8"/>
        <v/>
      </c>
      <c r="S20" s="38" t="str">
        <f>IFERROR(IF(P20="","",IF(P20="COP",1,IF(Q20&lt;&gt;"N/A",VLOOKUP(L20,'[1]SH TRM'!$A$9:$B$8912,2,FALSE),"REVISAR"))),"")</f>
        <v/>
      </c>
      <c r="T20" s="391" t="str">
        <f t="shared" si="9"/>
        <v/>
      </c>
      <c r="U20" s="39" t="str">
        <f t="shared" si="10"/>
        <v/>
      </c>
      <c r="V20" s="39" t="str">
        <f t="shared" si="4"/>
        <v/>
      </c>
      <c r="W20" s="585"/>
      <c r="X20" s="337"/>
      <c r="Y20" s="578"/>
      <c r="Z20" s="578"/>
      <c r="AA20" s="578"/>
      <c r="AB20" s="578"/>
      <c r="AC20" s="578"/>
      <c r="AD20" s="578"/>
      <c r="AE20" s="410" t="str">
        <f t="shared" si="7"/>
        <v/>
      </c>
      <c r="AF20" s="591"/>
      <c r="AG20" s="252"/>
      <c r="AH20" s="253"/>
      <c r="AN20" s="242"/>
    </row>
    <row r="21" spans="1:40" s="237" customFormat="1" ht="42.75" x14ac:dyDescent="0.25">
      <c r="A21" s="580" t="s">
        <v>141</v>
      </c>
      <c r="B21" s="24" t="s">
        <v>51</v>
      </c>
      <c r="C21" s="25">
        <v>144</v>
      </c>
      <c r="D21" s="325" t="str">
        <f>IFERROR(INDEX(DESEMPATE!$D$3:$D$106,MATCH('EXP GEN.'!B21,DESEMPATE!$C$3:$C$106,0)),"")</f>
        <v>SEGURIDAD RAM LTDA</v>
      </c>
      <c r="E21" s="31" t="s">
        <v>372</v>
      </c>
      <c r="F21" s="245" t="s">
        <v>353</v>
      </c>
      <c r="G21" s="31" t="s">
        <v>373</v>
      </c>
      <c r="H21" s="248" t="s">
        <v>374</v>
      </c>
      <c r="I21" s="31" t="s">
        <v>8</v>
      </c>
      <c r="J21" s="26">
        <v>0.2</v>
      </c>
      <c r="K21" s="27">
        <v>41944</v>
      </c>
      <c r="L21" s="27">
        <v>42308</v>
      </c>
      <c r="M21" s="28">
        <f t="shared" si="11"/>
        <v>2015</v>
      </c>
      <c r="N21" s="135">
        <f>IFERROR(INDEX(PARAMETROS!$B$50:$B$76,MATCH(M21,PARAMETROS!$A$50:$A$76,0)),"")</f>
        <v>644350</v>
      </c>
      <c r="O21" s="276">
        <v>5396988650</v>
      </c>
      <c r="P21" s="29" t="s">
        <v>289</v>
      </c>
      <c r="Q21" s="30" t="str">
        <f>IFERROR(IF(P21="","",IF(P21="COP","N/A",IF(OR(P21="USD",P21="US"),1,IF(P21="EUR",VLOOKUP(L21,'SH EURO'!$A$6:$B$6338,2,FALSE),"INGRESAR TASA")))),"")</f>
        <v>N/A</v>
      </c>
      <c r="R21" s="386" t="str">
        <f t="shared" si="8"/>
        <v>N/A</v>
      </c>
      <c r="S21" s="136">
        <f>IFERROR(IF(P21="","",IF(P21="COP",1,IF(Q21&lt;&gt;"N/A",VLOOKUP(L21,'[1]SH TRM'!$A$9:$B$8912,2,FALSE),"REVISAR"))),"")</f>
        <v>1</v>
      </c>
      <c r="T21" s="389">
        <f t="shared" si="9"/>
        <v>5396988650</v>
      </c>
      <c r="U21" s="30">
        <f t="shared" si="10"/>
        <v>8375.865057810197</v>
      </c>
      <c r="V21" s="30">
        <f t="shared" si="4"/>
        <v>1675.1730115620394</v>
      </c>
      <c r="W21" s="583" t="str">
        <f>IFERROR(IF(COUNTIF(V21:V26,"")=6,"",IF(SUM(V21:V26)&gt;=SAMC009,"CUMPLE","NO CUMPLE")),"")</f>
        <v>CUMPLE</v>
      </c>
      <c r="X21" s="335">
        <v>15</v>
      </c>
      <c r="Y21" s="579" t="s">
        <v>8</v>
      </c>
      <c r="Z21" s="579"/>
      <c r="AA21" s="579"/>
      <c r="AB21" s="579" t="s">
        <v>8</v>
      </c>
      <c r="AC21" s="579"/>
      <c r="AD21" s="579"/>
      <c r="AE21" s="411" t="str">
        <f t="shared" si="7"/>
        <v>SI</v>
      </c>
      <c r="AF21" s="589" t="s">
        <v>259</v>
      </c>
      <c r="AG21" s="272"/>
      <c r="AH21" s="253"/>
      <c r="AI21" s="269"/>
      <c r="AN21" s="242"/>
    </row>
    <row r="22" spans="1:40" s="237" customFormat="1" ht="71.25" x14ac:dyDescent="0.25">
      <c r="A22" s="581"/>
      <c r="B22" s="12" t="s">
        <v>55</v>
      </c>
      <c r="C22" s="13">
        <v>146</v>
      </c>
      <c r="D22" s="13" t="str">
        <f>IFERROR(INDEX(DESEMPATE!$D$3:$D$106,MATCH('EXP GEN.'!B22,DESEMPATE!$C$3:$C$106,0)),"")</f>
        <v>COBASEC LIMITADA</v>
      </c>
      <c r="E22" s="21" t="s">
        <v>375</v>
      </c>
      <c r="F22" s="246" t="s">
        <v>353</v>
      </c>
      <c r="G22" s="21" t="s">
        <v>376</v>
      </c>
      <c r="H22" s="247" t="s">
        <v>377</v>
      </c>
      <c r="I22" s="21" t="s">
        <v>8</v>
      </c>
      <c r="J22" s="22">
        <v>1</v>
      </c>
      <c r="K22" s="275">
        <v>41214</v>
      </c>
      <c r="L22" s="16">
        <v>41578</v>
      </c>
      <c r="M22" s="17">
        <f t="shared" si="11"/>
        <v>2013</v>
      </c>
      <c r="N22" s="18">
        <f>IFERROR(INDEX(PARAMETROS!$B$50:$B$76,MATCH(M22,PARAMETROS!$A$50:$A$76,0)),"")</f>
        <v>589500</v>
      </c>
      <c r="O22" s="277">
        <v>1226352234</v>
      </c>
      <c r="P22" s="18" t="s">
        <v>289</v>
      </c>
      <c r="Q22" s="11" t="str">
        <f>IFERROR(IF(P22="","",IF(P22="COP","N/A",IF(OR(P22="USD",P22="US"),1,IF(P22="EUR",VLOOKUP(L22,'SH EURO'!$A$6:$B$6338,2,FALSE),"INGRESAR TASA")))),"")</f>
        <v>N/A</v>
      </c>
      <c r="R22" s="387" t="str">
        <f t="shared" si="8"/>
        <v>N/A</v>
      </c>
      <c r="S22" s="20">
        <f>IFERROR(IF(P22="","",IF(P22="COP",1,IF(Q22&lt;&gt;"N/A",VLOOKUP(L22,'[1]SH TRM'!$A$9:$B$8912,2,FALSE),"REVISAR"))),"")</f>
        <v>1</v>
      </c>
      <c r="T22" s="390">
        <f t="shared" si="9"/>
        <v>1226352234</v>
      </c>
      <c r="U22" s="11">
        <f t="shared" si="10"/>
        <v>2080.3260966921121</v>
      </c>
      <c r="V22" s="11">
        <f t="shared" si="4"/>
        <v>2080.3260966921121</v>
      </c>
      <c r="W22" s="584"/>
      <c r="X22" s="336">
        <v>48</v>
      </c>
      <c r="Y22" s="577" t="s">
        <v>8</v>
      </c>
      <c r="Z22" s="577"/>
      <c r="AA22" s="577"/>
      <c r="AB22" s="577" t="s">
        <v>8</v>
      </c>
      <c r="AC22" s="577"/>
      <c r="AD22" s="577"/>
      <c r="AE22" s="408" t="str">
        <f t="shared" si="7"/>
        <v>SI</v>
      </c>
      <c r="AF22" s="590"/>
      <c r="AG22" s="273"/>
      <c r="AH22" s="253"/>
      <c r="AI22" s="269"/>
      <c r="AN22" s="242"/>
    </row>
    <row r="23" spans="1:40" s="237" customFormat="1" ht="72" thickBot="1" x14ac:dyDescent="0.3">
      <c r="A23" s="581"/>
      <c r="B23" s="12" t="s">
        <v>51</v>
      </c>
      <c r="C23" s="13">
        <v>147</v>
      </c>
      <c r="D23" s="13" t="str">
        <f>IFERROR(INDEX(DESEMPATE!$D$3:$D$106,MATCH('EXP GEN.'!B23,DESEMPATE!$C$3:$C$106,0)),"")</f>
        <v>SEGURIDAD RAM LTDA</v>
      </c>
      <c r="E23" s="21" t="s">
        <v>378</v>
      </c>
      <c r="F23" s="246" t="s">
        <v>353</v>
      </c>
      <c r="G23" s="21" t="s">
        <v>379</v>
      </c>
      <c r="H23" s="247" t="s">
        <v>380</v>
      </c>
      <c r="I23" s="21" t="s">
        <v>8</v>
      </c>
      <c r="J23" s="15">
        <v>7.0000000000000007E-2</v>
      </c>
      <c r="K23" s="16">
        <v>41407</v>
      </c>
      <c r="L23" s="16">
        <v>41795</v>
      </c>
      <c r="M23" s="17">
        <f t="shared" si="11"/>
        <v>2014</v>
      </c>
      <c r="N23" s="18">
        <f>IFERROR(INDEX(PARAMETROS!$B$50:$B$76,MATCH(M23,PARAMETROS!$A$50:$A$76,0)),"")</f>
        <v>616000</v>
      </c>
      <c r="O23" s="277">
        <v>12070379515</v>
      </c>
      <c r="P23" s="19" t="s">
        <v>289</v>
      </c>
      <c r="Q23" s="11" t="str">
        <f>IFERROR(IF(P23="","",IF(P23="COP","N/A",IF(OR(P23="USD",P23="US"),1,IF(P23="EUR",VLOOKUP(L23,'SH EURO'!$A$6:$B$6338,2,FALSE),"INGRESAR TASA")))),"")</f>
        <v>N/A</v>
      </c>
      <c r="R23" s="387" t="str">
        <f t="shared" si="8"/>
        <v>N/A</v>
      </c>
      <c r="S23" s="23">
        <f>IFERROR(IF(P23="","",IF(P23="COP",1,IF(Q23&lt;&gt;"N/A",VLOOKUP(L23,'[1]SH TRM'!$A$9:$B$8912,2,FALSE),"REVISAR"))),"")</f>
        <v>1</v>
      </c>
      <c r="T23" s="390">
        <f t="shared" si="9"/>
        <v>12070379515</v>
      </c>
      <c r="U23" s="11">
        <f t="shared" si="10"/>
        <v>19594.771939935064</v>
      </c>
      <c r="V23" s="11">
        <f t="shared" si="4"/>
        <v>1371.6340357954546</v>
      </c>
      <c r="W23" s="584"/>
      <c r="X23" s="336">
        <v>10</v>
      </c>
      <c r="Y23" s="577" t="s">
        <v>8</v>
      </c>
      <c r="Z23" s="577"/>
      <c r="AA23" s="577"/>
      <c r="AB23" s="577" t="s">
        <v>8</v>
      </c>
      <c r="AC23" s="577"/>
      <c r="AD23" s="577"/>
      <c r="AE23" s="409" t="str">
        <f t="shared" si="7"/>
        <v>SI</v>
      </c>
      <c r="AF23" s="590"/>
      <c r="AG23" s="251"/>
      <c r="AH23" s="253"/>
      <c r="AI23" s="269"/>
      <c r="AN23" s="242"/>
    </row>
    <row r="24" spans="1:40" s="237" customFormat="1" ht="30.75" hidden="1" customHeight="1" x14ac:dyDescent="0.25">
      <c r="A24" s="581"/>
      <c r="B24" s="12"/>
      <c r="C24" s="13"/>
      <c r="D24" s="13" t="str">
        <f>IFERROR(INDEX(DESEMPATE!$D$3:$D$106,MATCH('EXP GEN.'!B24,DESEMPATE!$C$3:$C$106,0)),"")</f>
        <v/>
      </c>
      <c r="E24" s="21"/>
      <c r="F24" s="246"/>
      <c r="G24" s="21"/>
      <c r="H24" s="247"/>
      <c r="I24" s="21"/>
      <c r="J24" s="15"/>
      <c r="K24" s="16"/>
      <c r="L24" s="16"/>
      <c r="M24" s="17" t="str">
        <f t="shared" si="11"/>
        <v/>
      </c>
      <c r="N24" s="18" t="str">
        <f>IFERROR(INDEX(PARAMETROS!$B$50:$B$76,MATCH(M24,PARAMETROS!$A$50:$A$76,0)),"")</f>
        <v/>
      </c>
      <c r="O24" s="277"/>
      <c r="P24" s="19"/>
      <c r="Q24" s="11" t="str">
        <f>IFERROR(IF(P24="","",IF(P24="COP","N/A",IF(OR(P24="USD",P24="US"),1,IF(P24="EUR",VLOOKUP(L24,'SH EURO'!$A$6:$B$6338,2,FALSE),"INGRESAR TASA")))),"")</f>
        <v/>
      </c>
      <c r="R24" s="387" t="str">
        <f t="shared" si="8"/>
        <v/>
      </c>
      <c r="S24" s="20" t="str">
        <f>IFERROR(IF(P24="","",IF(P24="COP",1,IF(Q24&lt;&gt;"N/A",VLOOKUP(L24,'[1]SH TRM'!$A$9:$B$8912,2,FALSE),"REVISAR"))),"")</f>
        <v/>
      </c>
      <c r="T24" s="390" t="str">
        <f t="shared" si="9"/>
        <v/>
      </c>
      <c r="U24" s="11" t="str">
        <f t="shared" si="10"/>
        <v/>
      </c>
      <c r="V24" s="11" t="str">
        <f t="shared" si="4"/>
        <v/>
      </c>
      <c r="W24" s="584"/>
      <c r="X24" s="336"/>
      <c r="Y24" s="574"/>
      <c r="Z24" s="575"/>
      <c r="AA24" s="576"/>
      <c r="AB24" s="574"/>
      <c r="AC24" s="575"/>
      <c r="AD24" s="576"/>
      <c r="AE24" s="408" t="str">
        <f t="shared" si="7"/>
        <v/>
      </c>
      <c r="AF24" s="590"/>
      <c r="AG24" s="273"/>
      <c r="AH24" s="253"/>
      <c r="AN24" s="242"/>
    </row>
    <row r="25" spans="1:40" s="237" customFormat="1" ht="30.75" hidden="1" customHeight="1" x14ac:dyDescent="0.25">
      <c r="A25" s="581"/>
      <c r="B25" s="12"/>
      <c r="C25" s="13"/>
      <c r="D25" s="13" t="str">
        <f>IFERROR(INDEX(DESEMPATE!$D$3:$D$106,MATCH('EXP GEN.'!B25,DESEMPATE!$C$3:$C$106,0)),"")</f>
        <v/>
      </c>
      <c r="E25" s="21"/>
      <c r="F25" s="246"/>
      <c r="G25" s="21"/>
      <c r="H25" s="247"/>
      <c r="I25" s="21"/>
      <c r="J25" s="15"/>
      <c r="K25" s="16"/>
      <c r="L25" s="16"/>
      <c r="M25" s="17" t="str">
        <f t="shared" si="11"/>
        <v/>
      </c>
      <c r="N25" s="18" t="str">
        <f>IFERROR(INDEX(PARAMETROS!$B$50:$B$76,MATCH(M25,PARAMETROS!$A$50:$A$76,0)),"")</f>
        <v/>
      </c>
      <c r="O25" s="277"/>
      <c r="P25" s="19"/>
      <c r="Q25" s="11" t="str">
        <f>IFERROR(IF(P25="","",IF(P25="COP","N/A",IF(OR(P25="USD",P25="US"),1,IF(P25="EUR",VLOOKUP(L25,'SH EURO'!$A$6:$B$6338,2,FALSE),"INGRESAR TASA")))),"")</f>
        <v/>
      </c>
      <c r="R25" s="387" t="str">
        <f t="shared" si="8"/>
        <v/>
      </c>
      <c r="S25" s="20" t="str">
        <f>IFERROR(IF(P25="","",IF(P25="COP",1,IF(Q25&lt;&gt;"N/A",VLOOKUP(L25,'[1]SH TRM'!$A$9:$B$8912,2,FALSE),"REVISAR"))),"")</f>
        <v/>
      </c>
      <c r="T25" s="390" t="str">
        <f t="shared" si="9"/>
        <v/>
      </c>
      <c r="U25" s="11" t="str">
        <f t="shared" si="10"/>
        <v/>
      </c>
      <c r="V25" s="11" t="str">
        <f t="shared" si="4"/>
        <v/>
      </c>
      <c r="W25" s="584"/>
      <c r="X25" s="336"/>
      <c r="Y25" s="577"/>
      <c r="Z25" s="577"/>
      <c r="AA25" s="577"/>
      <c r="AB25" s="577"/>
      <c r="AC25" s="577"/>
      <c r="AD25" s="577"/>
      <c r="AE25" s="409" t="str">
        <f t="shared" si="7"/>
        <v/>
      </c>
      <c r="AF25" s="590"/>
      <c r="AG25" s="251"/>
      <c r="AH25" s="253"/>
      <c r="AN25" s="242"/>
    </row>
    <row r="26" spans="1:40" s="237" customFormat="1" ht="30.75" hidden="1" customHeight="1" thickBot="1" x14ac:dyDescent="0.3">
      <c r="A26" s="582"/>
      <c r="B26" s="32"/>
      <c r="C26" s="133"/>
      <c r="D26" s="349" t="str">
        <f>IFERROR(INDEX(DESEMPATE!$D$3:$D$106,MATCH('EXP GEN.'!B26,DESEMPATE!$C$3:$C$106,0)),"")</f>
        <v/>
      </c>
      <c r="E26" s="134"/>
      <c r="F26" s="250"/>
      <c r="G26" s="134"/>
      <c r="H26" s="249"/>
      <c r="I26" s="134"/>
      <c r="J26" s="34"/>
      <c r="K26" s="350"/>
      <c r="L26" s="350"/>
      <c r="M26" s="35" t="str">
        <f t="shared" si="11"/>
        <v/>
      </c>
      <c r="N26" s="36" t="str">
        <f>IFERROR(INDEX(PARAMETROS!$B$50:$B$76,MATCH(M26,PARAMETROS!$A$50:$A$76,0)),"")</f>
        <v/>
      </c>
      <c r="O26" s="351"/>
      <c r="P26" s="37"/>
      <c r="Q26" s="39" t="str">
        <f>IFERROR(IF(P26="","",IF(P26="COP","N/A",IF(OR(P26="USD",P26="US"),1,IF(P26="EUR",VLOOKUP(L26,'SH EURO'!$A$6:$B$6338,2,FALSE),"INGRESAR TASA")))),"")</f>
        <v/>
      </c>
      <c r="R26" s="388" t="str">
        <f t="shared" si="8"/>
        <v/>
      </c>
      <c r="S26" s="38" t="str">
        <f>IFERROR(IF(P26="","",IF(P26="COP",1,IF(Q26&lt;&gt;"N/A",VLOOKUP(L26,'[1]SH TRM'!$A$9:$B$8912,2,FALSE),"REVISAR"))),"")</f>
        <v/>
      </c>
      <c r="T26" s="391" t="str">
        <f t="shared" si="9"/>
        <v/>
      </c>
      <c r="U26" s="39" t="str">
        <f t="shared" si="10"/>
        <v/>
      </c>
      <c r="V26" s="39" t="str">
        <f t="shared" si="4"/>
        <v/>
      </c>
      <c r="W26" s="585"/>
      <c r="X26" s="337"/>
      <c r="Y26" s="578"/>
      <c r="Z26" s="578"/>
      <c r="AA26" s="578"/>
      <c r="AB26" s="578"/>
      <c r="AC26" s="578"/>
      <c r="AD26" s="578"/>
      <c r="AE26" s="410" t="str">
        <f t="shared" si="7"/>
        <v/>
      </c>
      <c r="AF26" s="591"/>
      <c r="AG26" s="252"/>
      <c r="AH26" s="253"/>
      <c r="AN26" s="242"/>
    </row>
    <row r="27" spans="1:40" s="237" customFormat="1" ht="57" x14ac:dyDescent="0.25">
      <c r="A27" s="580" t="s">
        <v>142</v>
      </c>
      <c r="B27" s="24" t="s">
        <v>52</v>
      </c>
      <c r="C27" s="25">
        <v>124</v>
      </c>
      <c r="D27" s="325" t="str">
        <f>IFERROR(INDEX(DESEMPATE!$D$3:$D$106,MATCH('EXP GEN.'!B27,DESEMPATE!$C$3:$C$106,0)),"")</f>
        <v>COVISUR DE COLOMBIA LTDA</v>
      </c>
      <c r="E27" s="31" t="s">
        <v>381</v>
      </c>
      <c r="F27" s="245" t="s">
        <v>353</v>
      </c>
      <c r="G27" s="31" t="s">
        <v>384</v>
      </c>
      <c r="H27" s="248" t="s">
        <v>385</v>
      </c>
      <c r="I27" s="31" t="s">
        <v>8</v>
      </c>
      <c r="J27" s="26">
        <v>0.5</v>
      </c>
      <c r="K27" s="27">
        <v>42095</v>
      </c>
      <c r="L27" s="27">
        <v>42420</v>
      </c>
      <c r="M27" s="28">
        <f t="shared" si="11"/>
        <v>2016</v>
      </c>
      <c r="N27" s="135">
        <f>IFERROR(INDEX(PARAMETROS!$B$50:$B$76,MATCH(M27,PARAMETROS!$A$50:$A$76,0)),"")</f>
        <v>689455</v>
      </c>
      <c r="O27" s="276">
        <v>735809812</v>
      </c>
      <c r="P27" s="29" t="s">
        <v>289</v>
      </c>
      <c r="Q27" s="30" t="str">
        <f>IFERROR(IF(P27="","",IF(P27="COP","N/A",IF(OR(P27="USD",P27="US"),1,IF(P27="EUR",VLOOKUP(L27,'SH EURO'!$A$6:$B$6338,2,FALSE),"INGRESAR TASA")))),"")</f>
        <v>N/A</v>
      </c>
      <c r="R27" s="386" t="str">
        <f t="shared" si="8"/>
        <v>N/A</v>
      </c>
      <c r="S27" s="136">
        <f>IFERROR(IF(P27="","",IF(P27="COP",1,IF(Q27&lt;&gt;"N/A",VLOOKUP(L27,'[1]SH TRM'!$A$9:$B$8912,2,FALSE),"REVISAR"))),"")</f>
        <v>1</v>
      </c>
      <c r="T27" s="389">
        <f t="shared" si="9"/>
        <v>735809812</v>
      </c>
      <c r="U27" s="30">
        <f t="shared" si="10"/>
        <v>1067.2339920661973</v>
      </c>
      <c r="V27" s="30">
        <f t="shared" si="4"/>
        <v>533.61699603309864</v>
      </c>
      <c r="W27" s="583" t="str">
        <f>IFERROR(IF(COUNTIF(V27:V32,"")=6,"",IF(SUM(V27:V32)&gt;=SAMC009,"CUMPLE","NO CUMPLE")),"")</f>
        <v>CUMPLE</v>
      </c>
      <c r="X27" s="335">
        <v>17</v>
      </c>
      <c r="Y27" s="579" t="s">
        <v>8</v>
      </c>
      <c r="Z27" s="579"/>
      <c r="AA27" s="579"/>
      <c r="AB27" s="579" t="s">
        <v>8</v>
      </c>
      <c r="AC27" s="579"/>
      <c r="AD27" s="579"/>
      <c r="AE27" s="411" t="str">
        <f t="shared" si="7"/>
        <v>SI</v>
      </c>
      <c r="AF27" s="589" t="s">
        <v>259</v>
      </c>
      <c r="AG27" s="272"/>
      <c r="AH27" s="253"/>
      <c r="AI27" s="269"/>
      <c r="AN27" s="242"/>
    </row>
    <row r="28" spans="1:40" s="237" customFormat="1" ht="85.5" x14ac:dyDescent="0.25">
      <c r="A28" s="581"/>
      <c r="B28" s="12" t="s">
        <v>52</v>
      </c>
      <c r="C28" s="13">
        <v>126</v>
      </c>
      <c r="D28" s="13" t="str">
        <f>IFERROR(INDEX(DESEMPATE!$D$3:$D$106,MATCH('EXP GEN.'!B28,DESEMPATE!$C$3:$C$106,0)),"")</f>
        <v>COVISUR DE COLOMBIA LTDA</v>
      </c>
      <c r="E28" s="21" t="s">
        <v>382</v>
      </c>
      <c r="F28" s="246" t="s">
        <v>353</v>
      </c>
      <c r="G28" s="21" t="s">
        <v>386</v>
      </c>
      <c r="H28" s="247" t="s">
        <v>387</v>
      </c>
      <c r="I28" s="21" t="s">
        <v>8</v>
      </c>
      <c r="J28" s="22">
        <v>1</v>
      </c>
      <c r="K28" s="275">
        <v>41988</v>
      </c>
      <c r="L28" s="16">
        <v>42383</v>
      </c>
      <c r="M28" s="17">
        <f t="shared" si="11"/>
        <v>2016</v>
      </c>
      <c r="N28" s="18">
        <f>IFERROR(INDEX(PARAMETROS!$B$50:$B$76,MATCH(M28,PARAMETROS!$A$50:$A$76,0)),"")</f>
        <v>689455</v>
      </c>
      <c r="O28" s="277">
        <v>522213248</v>
      </c>
      <c r="P28" s="18" t="s">
        <v>289</v>
      </c>
      <c r="Q28" s="11" t="str">
        <f>IFERROR(IF(P28="","",IF(P28="COP","N/A",IF(OR(P28="USD",P28="US"),1,IF(P28="EUR",VLOOKUP(L28,'SH EURO'!$A$6:$B$6338,2,FALSE),"INGRESAR TASA")))),"")</f>
        <v>N/A</v>
      </c>
      <c r="R28" s="387" t="str">
        <f t="shared" si="8"/>
        <v>N/A</v>
      </c>
      <c r="S28" s="20">
        <f>IFERROR(IF(P28="","",IF(P28="COP",1,IF(Q28&lt;&gt;"N/A",VLOOKUP(L28,'[1]SH TRM'!$A$9:$B$8912,2,FALSE),"REVISAR"))),"")</f>
        <v>1</v>
      </c>
      <c r="T28" s="390">
        <f t="shared" si="9"/>
        <v>522213248</v>
      </c>
      <c r="U28" s="11">
        <f t="shared" si="10"/>
        <v>757.42905338274431</v>
      </c>
      <c r="V28" s="11">
        <f t="shared" si="4"/>
        <v>757.42905338274431</v>
      </c>
      <c r="W28" s="584"/>
      <c r="X28" s="336">
        <v>16</v>
      </c>
      <c r="Y28" s="577" t="s">
        <v>8</v>
      </c>
      <c r="Z28" s="577"/>
      <c r="AA28" s="577"/>
      <c r="AB28" s="577" t="s">
        <v>8</v>
      </c>
      <c r="AC28" s="577"/>
      <c r="AD28" s="577"/>
      <c r="AE28" s="408" t="str">
        <f t="shared" si="7"/>
        <v>SI</v>
      </c>
      <c r="AF28" s="590"/>
      <c r="AG28" s="273"/>
      <c r="AH28" s="253"/>
      <c r="AI28" s="269"/>
      <c r="AK28" s="242"/>
      <c r="AL28" s="242"/>
      <c r="AN28" s="256"/>
    </row>
    <row r="29" spans="1:40" s="237" customFormat="1" ht="72" thickBot="1" x14ac:dyDescent="0.3">
      <c r="A29" s="581"/>
      <c r="B29" s="12" t="s">
        <v>52</v>
      </c>
      <c r="C29" s="13">
        <v>128</v>
      </c>
      <c r="D29" s="13" t="str">
        <f>IFERROR(INDEX(DESEMPATE!$D$3:$D$106,MATCH('EXP GEN.'!B29,DESEMPATE!$C$3:$C$106,0)),"")</f>
        <v>COVISUR DE COLOMBIA LTDA</v>
      </c>
      <c r="E29" s="21" t="s">
        <v>383</v>
      </c>
      <c r="F29" s="246" t="s">
        <v>353</v>
      </c>
      <c r="G29" s="21" t="s">
        <v>63</v>
      </c>
      <c r="H29" s="247" t="s">
        <v>388</v>
      </c>
      <c r="I29" s="21" t="s">
        <v>8</v>
      </c>
      <c r="J29" s="15">
        <v>0.5</v>
      </c>
      <c r="K29" s="16">
        <v>41255</v>
      </c>
      <c r="L29" s="16">
        <v>41554</v>
      </c>
      <c r="M29" s="17">
        <f t="shared" si="11"/>
        <v>2013</v>
      </c>
      <c r="N29" s="18">
        <f>IFERROR(INDEX(PARAMETROS!$B$50:$B$76,MATCH(M29,PARAMETROS!$A$50:$A$76,0)),"")</f>
        <v>589500</v>
      </c>
      <c r="O29" s="277">
        <v>1267219769</v>
      </c>
      <c r="P29" s="19" t="s">
        <v>289</v>
      </c>
      <c r="Q29" s="11" t="str">
        <f>IFERROR(IF(P29="","",IF(P29="COP","N/A",IF(OR(P29="USD",P29="US"),1,IF(P29="EUR",VLOOKUP(L29,'SH EURO'!$A$6:$B$6338,2,FALSE),"INGRESAR TASA")))),"")</f>
        <v>N/A</v>
      </c>
      <c r="R29" s="387" t="str">
        <f t="shared" si="8"/>
        <v>N/A</v>
      </c>
      <c r="S29" s="23">
        <f>IFERROR(IF(P29="","",IF(P29="COP",1,IF(Q29&lt;&gt;"N/A",VLOOKUP(L29,'[1]SH TRM'!$A$9:$B$8912,2,FALSE),"REVISAR"))),"")</f>
        <v>1</v>
      </c>
      <c r="T29" s="390">
        <f t="shared" si="9"/>
        <v>1267219769</v>
      </c>
      <c r="U29" s="11">
        <f t="shared" si="10"/>
        <v>2149.6518558100083</v>
      </c>
      <c r="V29" s="11">
        <f t="shared" si="4"/>
        <v>1074.8259279050042</v>
      </c>
      <c r="W29" s="584"/>
      <c r="X29" s="336">
        <v>7</v>
      </c>
      <c r="Y29" s="577" t="s">
        <v>8</v>
      </c>
      <c r="Z29" s="577"/>
      <c r="AA29" s="577"/>
      <c r="AB29" s="577" t="s">
        <v>8</v>
      </c>
      <c r="AC29" s="577"/>
      <c r="AD29" s="577"/>
      <c r="AE29" s="409" t="str">
        <f t="shared" si="7"/>
        <v>SI</v>
      </c>
      <c r="AF29" s="590"/>
      <c r="AG29" s="251"/>
      <c r="AH29" s="253"/>
      <c r="AN29" s="242"/>
    </row>
    <row r="30" spans="1:40" ht="30.75" hidden="1" customHeight="1" x14ac:dyDescent="0.25">
      <c r="A30" s="581"/>
      <c r="B30" s="12"/>
      <c r="C30" s="13"/>
      <c r="D30" s="13" t="str">
        <f>IFERROR(INDEX(DESEMPATE!$D$3:$D$106,MATCH('EXP GEN.'!B30,DESEMPATE!$C$3:$C$106,0)),"")</f>
        <v/>
      </c>
      <c r="E30" s="21"/>
      <c r="F30" s="246"/>
      <c r="G30" s="21"/>
      <c r="H30" s="247"/>
      <c r="I30" s="21"/>
      <c r="J30" s="15"/>
      <c r="K30" s="16"/>
      <c r="L30" s="16"/>
      <c r="M30" s="17" t="str">
        <f t="shared" si="11"/>
        <v/>
      </c>
      <c r="N30" s="18" t="str">
        <f>IFERROR(INDEX(PARAMETROS!$B$50:$B$76,MATCH(M30,PARAMETROS!$A$50:$A$76,0)),"")</f>
        <v/>
      </c>
      <c r="O30" s="277"/>
      <c r="P30" s="19"/>
      <c r="Q30" s="11" t="str">
        <f>IFERROR(IF(P30="","",IF(P30="COP","N/A",IF(OR(P30="USD",P30="US"),1,IF(P30="EUR",VLOOKUP(L30,'SH EURO'!$A$6:$B$6338,2,FALSE),"INGRESAR TASA")))),"")</f>
        <v/>
      </c>
      <c r="R30" s="387" t="str">
        <f t="shared" si="8"/>
        <v/>
      </c>
      <c r="S30" s="20" t="str">
        <f>IFERROR(IF(P30="","",IF(P30="COP",1,IF(Q30&lt;&gt;"N/A",VLOOKUP(L30,'[1]SH TRM'!$A$9:$B$8912,2,FALSE),"REVISAR"))),"")</f>
        <v/>
      </c>
      <c r="T30" s="390" t="str">
        <f t="shared" si="9"/>
        <v/>
      </c>
      <c r="U30" s="11" t="str">
        <f t="shared" si="10"/>
        <v/>
      </c>
      <c r="V30" s="11" t="str">
        <f t="shared" si="4"/>
        <v/>
      </c>
      <c r="W30" s="584"/>
      <c r="X30" s="336"/>
      <c r="Y30" s="574"/>
      <c r="Z30" s="575"/>
      <c r="AA30" s="576"/>
      <c r="AB30" s="574"/>
      <c r="AC30" s="575"/>
      <c r="AD30" s="576"/>
      <c r="AE30" s="408" t="str">
        <f t="shared" si="7"/>
        <v/>
      </c>
      <c r="AF30" s="590"/>
      <c r="AG30" s="273"/>
    </row>
    <row r="31" spans="1:40" s="237" customFormat="1" ht="30" hidden="1" customHeight="1" x14ac:dyDescent="0.25">
      <c r="A31" s="581"/>
      <c r="B31" s="12"/>
      <c r="C31" s="13"/>
      <c r="D31" s="13" t="str">
        <f>IFERROR(INDEX(DESEMPATE!$D$3:$D$106,MATCH('EXP GEN.'!B31,DESEMPATE!$C$3:$C$106,0)),"")</f>
        <v/>
      </c>
      <c r="E31" s="21"/>
      <c r="F31" s="246"/>
      <c r="G31" s="21"/>
      <c r="H31" s="247"/>
      <c r="I31" s="21"/>
      <c r="J31" s="15"/>
      <c r="K31" s="16"/>
      <c r="L31" s="16"/>
      <c r="M31" s="17" t="str">
        <f t="shared" si="11"/>
        <v/>
      </c>
      <c r="N31" s="18" t="str">
        <f>IFERROR(INDEX(PARAMETROS!$B$50:$B$76,MATCH(M31,PARAMETROS!$A$50:$A$76,0)),"")</f>
        <v/>
      </c>
      <c r="O31" s="277"/>
      <c r="P31" s="19"/>
      <c r="Q31" s="11" t="str">
        <f>IFERROR(IF(P31="","",IF(P31="COP","N/A",IF(OR(P31="USD",P31="US"),1,IF(P31="EUR",VLOOKUP(L31,'SH EURO'!$A$6:$B$6338,2,FALSE),"INGRESAR TASA")))),"")</f>
        <v/>
      </c>
      <c r="R31" s="387" t="str">
        <f t="shared" si="8"/>
        <v/>
      </c>
      <c r="S31" s="20" t="str">
        <f>IFERROR(IF(P31="","",IF(P31="COP",1,IF(Q31&lt;&gt;"N/A",VLOOKUP(L31,'[1]SH TRM'!$A$9:$B$8912,2,FALSE),"REVISAR"))),"")</f>
        <v/>
      </c>
      <c r="T31" s="390" t="str">
        <f t="shared" si="9"/>
        <v/>
      </c>
      <c r="U31" s="11" t="str">
        <f t="shared" si="10"/>
        <v/>
      </c>
      <c r="V31" s="11" t="str">
        <f t="shared" si="4"/>
        <v/>
      </c>
      <c r="W31" s="584"/>
      <c r="X31" s="336"/>
      <c r="Y31" s="577"/>
      <c r="Z31" s="577"/>
      <c r="AA31" s="577"/>
      <c r="AB31" s="577"/>
      <c r="AC31" s="577"/>
      <c r="AD31" s="577"/>
      <c r="AE31" s="409" t="str">
        <f t="shared" si="7"/>
        <v/>
      </c>
      <c r="AF31" s="590"/>
      <c r="AG31" s="251"/>
      <c r="AH31" s="253"/>
      <c r="AN31" s="242"/>
    </row>
    <row r="32" spans="1:40" s="237" customFormat="1" ht="30" hidden="1" customHeight="1" thickBot="1" x14ac:dyDescent="0.3">
      <c r="A32" s="582"/>
      <c r="B32" s="32"/>
      <c r="C32" s="133"/>
      <c r="D32" s="349" t="str">
        <f>IFERROR(INDEX(DESEMPATE!$D$3:$D$106,MATCH('EXP GEN.'!B32,DESEMPATE!$C$3:$C$106,0)),"")</f>
        <v/>
      </c>
      <c r="E32" s="134"/>
      <c r="F32" s="250"/>
      <c r="G32" s="134"/>
      <c r="H32" s="249"/>
      <c r="I32" s="134"/>
      <c r="J32" s="34"/>
      <c r="K32" s="350"/>
      <c r="L32" s="350"/>
      <c r="M32" s="35" t="str">
        <f t="shared" si="11"/>
        <v/>
      </c>
      <c r="N32" s="36" t="str">
        <f>IFERROR(INDEX(PARAMETROS!$B$50:$B$76,MATCH(M32,PARAMETROS!$A$50:$A$76,0)),"")</f>
        <v/>
      </c>
      <c r="O32" s="351"/>
      <c r="P32" s="37"/>
      <c r="Q32" s="39" t="str">
        <f>IFERROR(IF(P32="","",IF(P32="COP","N/A",IF(OR(P32="USD",P32="US"),1,IF(P32="EUR",VLOOKUP(L32,'SH EURO'!$A$6:$B$6338,2,FALSE),"INGRESAR TASA")))),"")</f>
        <v/>
      </c>
      <c r="R32" s="388" t="str">
        <f t="shared" si="8"/>
        <v/>
      </c>
      <c r="S32" s="38" t="str">
        <f>IFERROR(IF(P32="","",IF(P32="COP",1,IF(Q32&lt;&gt;"N/A",VLOOKUP(L32,'[1]SH TRM'!$A$9:$B$8912,2,FALSE),"REVISAR"))),"")</f>
        <v/>
      </c>
      <c r="T32" s="391" t="str">
        <f t="shared" si="9"/>
        <v/>
      </c>
      <c r="U32" s="39" t="str">
        <f t="shared" si="10"/>
        <v/>
      </c>
      <c r="V32" s="39" t="str">
        <f t="shared" si="4"/>
        <v/>
      </c>
      <c r="W32" s="585"/>
      <c r="X32" s="337"/>
      <c r="Y32" s="578"/>
      <c r="Z32" s="578"/>
      <c r="AA32" s="578"/>
      <c r="AB32" s="578"/>
      <c r="AC32" s="578"/>
      <c r="AD32" s="578"/>
      <c r="AE32" s="410" t="str">
        <f t="shared" si="7"/>
        <v/>
      </c>
      <c r="AF32" s="591"/>
      <c r="AG32" s="252"/>
      <c r="AH32" s="253"/>
      <c r="AN32" s="242"/>
    </row>
    <row r="33" spans="1:40" s="237" customFormat="1" ht="57" customHeight="1" x14ac:dyDescent="0.25">
      <c r="A33" s="580" t="s">
        <v>143</v>
      </c>
      <c r="B33" s="24" t="s">
        <v>188</v>
      </c>
      <c r="C33" s="25">
        <v>103</v>
      </c>
      <c r="D33" s="325" t="str">
        <f>IFERROR(INDEX(DESEMPATE!$D$3:$D$106,MATCH('EXP GEN.'!B33,DESEMPATE!$C$3:$C$106,0)),"")</f>
        <v>SEGURIDAD NUEVA ERA LTDA</v>
      </c>
      <c r="E33" s="31" t="s">
        <v>389</v>
      </c>
      <c r="F33" s="245" t="s">
        <v>353</v>
      </c>
      <c r="G33" s="31" t="s">
        <v>390</v>
      </c>
      <c r="H33" s="248" t="s">
        <v>391</v>
      </c>
      <c r="I33" s="31" t="s">
        <v>8</v>
      </c>
      <c r="J33" s="26">
        <v>1</v>
      </c>
      <c r="K33" s="27">
        <v>41389</v>
      </c>
      <c r="L33" s="27">
        <v>41807</v>
      </c>
      <c r="M33" s="28">
        <f t="shared" si="11"/>
        <v>2014</v>
      </c>
      <c r="N33" s="135">
        <f>IFERROR(INDEX(PARAMETROS!$B$50:$B$76,MATCH(M33,PARAMETROS!$A$50:$A$76,0)),"")</f>
        <v>616000</v>
      </c>
      <c r="O33" s="276">
        <v>1796614596</v>
      </c>
      <c r="P33" s="29" t="s">
        <v>289</v>
      </c>
      <c r="Q33" s="30" t="str">
        <f>IFERROR(IF(P33="","",IF(P33="COP","N/A",IF(OR(P33="USD",P33="US"),1,IF(P33="EUR",VLOOKUP(L33,'SH EURO'!$A$6:$B$6338,2,FALSE),"INGRESAR TASA")))),"")</f>
        <v>N/A</v>
      </c>
      <c r="R33" s="386" t="str">
        <f t="shared" si="8"/>
        <v>N/A</v>
      </c>
      <c r="S33" s="136">
        <f>IFERROR(IF(P33="","",IF(P33="COP",1,IF(Q33&lt;&gt;"N/A",VLOOKUP(L33,'[1]SH TRM'!$A$9:$B$8912,2,FALSE),"REVISAR"))),"")</f>
        <v>1</v>
      </c>
      <c r="T33" s="389">
        <f t="shared" si="9"/>
        <v>1796614596</v>
      </c>
      <c r="U33" s="30">
        <f t="shared" si="10"/>
        <v>2916.5821363636364</v>
      </c>
      <c r="V33" s="30">
        <f t="shared" si="4"/>
        <v>2916.5821363636364</v>
      </c>
      <c r="W33" s="583" t="str">
        <f>IFERROR(IF(COUNTIF(V33:V38,"")=6,"",IF(SUM(V33:V38)&gt;=SAMC009,"CUMPLE","NO CUMPLE")),"")</f>
        <v>CUMPLE</v>
      </c>
      <c r="X33" s="335">
        <v>15</v>
      </c>
      <c r="Y33" s="579" t="s">
        <v>8</v>
      </c>
      <c r="Z33" s="579"/>
      <c r="AA33" s="579"/>
      <c r="AB33" s="579" t="s">
        <v>8</v>
      </c>
      <c r="AC33" s="579"/>
      <c r="AD33" s="579"/>
      <c r="AE33" s="411" t="str">
        <f t="shared" si="7"/>
        <v>SI</v>
      </c>
      <c r="AF33" s="589" t="s">
        <v>259</v>
      </c>
      <c r="AG33" s="272"/>
      <c r="AH33" s="253"/>
      <c r="AN33" s="242"/>
    </row>
    <row r="34" spans="1:40" s="237" customFormat="1" ht="12" customHeight="1" x14ac:dyDescent="0.25">
      <c r="A34" s="581"/>
      <c r="B34" s="12"/>
      <c r="C34" s="13"/>
      <c r="D34" s="13" t="str">
        <f>IFERROR(INDEX(DESEMPATE!$D$3:$D$106,MATCH('EXP GEN.'!B34,DESEMPATE!$C$3:$C$106,0)),"")</f>
        <v/>
      </c>
      <c r="E34" s="21"/>
      <c r="F34" s="246"/>
      <c r="G34" s="21"/>
      <c r="H34" s="247"/>
      <c r="I34" s="21"/>
      <c r="J34" s="22"/>
      <c r="K34" s="275"/>
      <c r="L34" s="16"/>
      <c r="M34" s="17" t="str">
        <f t="shared" si="11"/>
        <v/>
      </c>
      <c r="N34" s="18" t="str">
        <f>IFERROR(INDEX(PARAMETROS!$B$50:$B$76,MATCH(M34,PARAMETROS!$A$50:$A$76,0)),"")</f>
        <v/>
      </c>
      <c r="O34" s="277"/>
      <c r="P34" s="18"/>
      <c r="Q34" s="11" t="str">
        <f>IFERROR(IF(P34="","",IF(P34="COP","N/A",IF(OR(P34="USD",P34="US"),1,IF(P34="EUR",VLOOKUP(L34,'SH EURO'!$A$6:$B$6338,2,FALSE),"INGRESAR TASA")))),"")</f>
        <v/>
      </c>
      <c r="R34" s="387" t="str">
        <f t="shared" si="8"/>
        <v/>
      </c>
      <c r="S34" s="20" t="str">
        <f>IFERROR(IF(P34="","",IF(P34="COP",1,IF(Q34&lt;&gt;"N/A",VLOOKUP(L34,'[1]SH TRM'!$A$9:$B$8912,2,FALSE),"REVISAR"))),"")</f>
        <v/>
      </c>
      <c r="T34" s="390" t="str">
        <f t="shared" si="9"/>
        <v/>
      </c>
      <c r="U34" s="11" t="str">
        <f t="shared" si="10"/>
        <v/>
      </c>
      <c r="V34" s="11" t="str">
        <f t="shared" si="4"/>
        <v/>
      </c>
      <c r="W34" s="584"/>
      <c r="X34" s="336"/>
      <c r="Y34" s="577"/>
      <c r="Z34" s="577"/>
      <c r="AA34" s="577"/>
      <c r="AB34" s="577"/>
      <c r="AC34" s="577"/>
      <c r="AD34" s="577"/>
      <c r="AE34" s="408" t="str">
        <f t="shared" si="7"/>
        <v/>
      </c>
      <c r="AF34" s="590"/>
      <c r="AG34" s="273"/>
      <c r="AH34" s="253"/>
      <c r="AN34" s="242"/>
    </row>
    <row r="35" spans="1:40" s="237" customFormat="1" ht="11.25" customHeight="1" thickBot="1" x14ac:dyDescent="0.3">
      <c r="A35" s="581"/>
      <c r="B35" s="12"/>
      <c r="C35" s="13"/>
      <c r="D35" s="13" t="str">
        <f>IFERROR(INDEX(DESEMPATE!$D$3:$D$106,MATCH('EXP GEN.'!B35,DESEMPATE!$C$3:$C$106,0)),"")</f>
        <v/>
      </c>
      <c r="E35" s="21"/>
      <c r="F35" s="246"/>
      <c r="G35" s="21"/>
      <c r="H35" s="247"/>
      <c r="I35" s="21"/>
      <c r="J35" s="15"/>
      <c r="K35" s="16"/>
      <c r="L35" s="16"/>
      <c r="M35" s="17" t="str">
        <f t="shared" si="11"/>
        <v/>
      </c>
      <c r="N35" s="18" t="str">
        <f>IFERROR(INDEX(PARAMETROS!$B$50:$B$76,MATCH(M35,PARAMETROS!$A$50:$A$76,0)),"")</f>
        <v/>
      </c>
      <c r="O35" s="277"/>
      <c r="P35" s="19"/>
      <c r="Q35" s="11" t="str">
        <f>IFERROR(IF(P35="","",IF(P35="COP","N/A",IF(OR(P35="USD",P35="US"),1,IF(P35="EUR",VLOOKUP(L35,'SH EURO'!$A$6:$B$6338,2,FALSE),"INGRESAR TASA")))),"")</f>
        <v/>
      </c>
      <c r="R35" s="387" t="str">
        <f t="shared" si="8"/>
        <v/>
      </c>
      <c r="S35" s="23" t="str">
        <f>IFERROR(IF(P35="","",IF(P35="COP",1,IF(Q35&lt;&gt;"N/A",VLOOKUP(L35,'[1]SH TRM'!$A$9:$B$8912,2,FALSE),"REVISAR"))),"")</f>
        <v/>
      </c>
      <c r="T35" s="390" t="str">
        <f t="shared" si="9"/>
        <v/>
      </c>
      <c r="U35" s="11" t="str">
        <f t="shared" si="10"/>
        <v/>
      </c>
      <c r="V35" s="11" t="str">
        <f t="shared" si="4"/>
        <v/>
      </c>
      <c r="W35" s="584"/>
      <c r="X35" s="336"/>
      <c r="Y35" s="577"/>
      <c r="Z35" s="577"/>
      <c r="AA35" s="577"/>
      <c r="AB35" s="577"/>
      <c r="AC35" s="577"/>
      <c r="AD35" s="577"/>
      <c r="AE35" s="409" t="str">
        <f t="shared" si="7"/>
        <v/>
      </c>
      <c r="AF35" s="590"/>
      <c r="AG35" s="251"/>
      <c r="AH35" s="253"/>
      <c r="AN35" s="242"/>
    </row>
    <row r="36" spans="1:40" s="237" customFormat="1" ht="30" hidden="1" customHeight="1" x14ac:dyDescent="0.25">
      <c r="A36" s="581"/>
      <c r="B36" s="12"/>
      <c r="C36" s="13"/>
      <c r="D36" s="13" t="str">
        <f>IFERROR(INDEX(DESEMPATE!$D$3:$D$106,MATCH('EXP GEN.'!B36,DESEMPATE!$C$3:$C$106,0)),"")</f>
        <v/>
      </c>
      <c r="E36" s="21"/>
      <c r="F36" s="246"/>
      <c r="G36" s="21"/>
      <c r="H36" s="247"/>
      <c r="I36" s="21"/>
      <c r="J36" s="15"/>
      <c r="K36" s="16"/>
      <c r="L36" s="16"/>
      <c r="M36" s="17" t="str">
        <f t="shared" si="11"/>
        <v/>
      </c>
      <c r="N36" s="18" t="str">
        <f>IFERROR(INDEX(PARAMETROS!$B$50:$B$76,MATCH(M36,PARAMETROS!$A$50:$A$76,0)),"")</f>
        <v/>
      </c>
      <c r="O36" s="277"/>
      <c r="P36" s="19"/>
      <c r="Q36" s="11" t="str">
        <f>IFERROR(IF(P36="","",IF(P36="COP","N/A",IF(OR(P36="USD",P36="US"),1,IF(P36="EUR",VLOOKUP(L36,'SH EURO'!$A$6:$B$6338,2,FALSE),"INGRESAR TASA")))),"")</f>
        <v/>
      </c>
      <c r="R36" s="387" t="str">
        <f t="shared" si="8"/>
        <v/>
      </c>
      <c r="S36" s="20" t="str">
        <f>IFERROR(IF(P36="","",IF(P36="COP",1,IF(Q36&lt;&gt;"N/A",VLOOKUP(L36,'[1]SH TRM'!$A$9:$B$8912,2,FALSE),"REVISAR"))),"")</f>
        <v/>
      </c>
      <c r="T36" s="390" t="str">
        <f t="shared" si="9"/>
        <v/>
      </c>
      <c r="U36" s="11" t="str">
        <f t="shared" si="10"/>
        <v/>
      </c>
      <c r="V36" s="11" t="str">
        <f t="shared" si="4"/>
        <v/>
      </c>
      <c r="W36" s="584"/>
      <c r="X36" s="336"/>
      <c r="Y36" s="574"/>
      <c r="Z36" s="575"/>
      <c r="AA36" s="576"/>
      <c r="AB36" s="574"/>
      <c r="AC36" s="575"/>
      <c r="AD36" s="576"/>
      <c r="AE36" s="408" t="str">
        <f t="shared" si="7"/>
        <v/>
      </c>
      <c r="AF36" s="590"/>
      <c r="AG36" s="273"/>
      <c r="AH36" s="253"/>
      <c r="AN36" s="242"/>
    </row>
    <row r="37" spans="1:40" s="237" customFormat="1" ht="30" hidden="1" customHeight="1" x14ac:dyDescent="0.25">
      <c r="A37" s="581"/>
      <c r="B37" s="12"/>
      <c r="C37" s="13"/>
      <c r="D37" s="13" t="str">
        <f>IFERROR(INDEX(DESEMPATE!$D$3:$D$106,MATCH('EXP GEN.'!B37,DESEMPATE!$C$3:$C$106,0)),"")</f>
        <v/>
      </c>
      <c r="E37" s="21"/>
      <c r="F37" s="246"/>
      <c r="G37" s="21"/>
      <c r="H37" s="247"/>
      <c r="I37" s="21"/>
      <c r="J37" s="15"/>
      <c r="K37" s="16"/>
      <c r="L37" s="16"/>
      <c r="M37" s="17" t="str">
        <f t="shared" si="11"/>
        <v/>
      </c>
      <c r="N37" s="18" t="str">
        <f>IFERROR(INDEX(PARAMETROS!$B$50:$B$76,MATCH(M37,PARAMETROS!$A$50:$A$76,0)),"")</f>
        <v/>
      </c>
      <c r="O37" s="277"/>
      <c r="P37" s="19"/>
      <c r="Q37" s="11" t="str">
        <f>IFERROR(IF(P37="","",IF(P37="COP","N/A",IF(OR(P37="USD",P37="US"),1,IF(P37="EUR",VLOOKUP(L37,'SH EURO'!$A$6:$B$6338,2,FALSE),"INGRESAR TASA")))),"")</f>
        <v/>
      </c>
      <c r="R37" s="387" t="str">
        <f t="shared" si="8"/>
        <v/>
      </c>
      <c r="S37" s="20" t="str">
        <f>IFERROR(IF(P37="","",IF(P37="COP",1,IF(Q37&lt;&gt;"N/A",VLOOKUP(L37,'[1]SH TRM'!$A$9:$B$8912,2,FALSE),"REVISAR"))),"")</f>
        <v/>
      </c>
      <c r="T37" s="390" t="str">
        <f t="shared" si="9"/>
        <v/>
      </c>
      <c r="U37" s="11" t="str">
        <f t="shared" si="10"/>
        <v/>
      </c>
      <c r="V37" s="11" t="str">
        <f t="shared" si="4"/>
        <v/>
      </c>
      <c r="W37" s="584"/>
      <c r="X37" s="336"/>
      <c r="Y37" s="577"/>
      <c r="Z37" s="577"/>
      <c r="AA37" s="577"/>
      <c r="AB37" s="577"/>
      <c r="AC37" s="577"/>
      <c r="AD37" s="577"/>
      <c r="AE37" s="409" t="str">
        <f t="shared" si="7"/>
        <v/>
      </c>
      <c r="AF37" s="590"/>
      <c r="AG37" s="251"/>
      <c r="AH37" s="253"/>
      <c r="AN37" s="242"/>
    </row>
    <row r="38" spans="1:40" s="237" customFormat="1" ht="30" hidden="1" customHeight="1" thickBot="1" x14ac:dyDescent="0.3">
      <c r="A38" s="582"/>
      <c r="B38" s="32"/>
      <c r="C38" s="133"/>
      <c r="D38" s="349" t="str">
        <f>IFERROR(INDEX(DESEMPATE!$D$3:$D$106,MATCH('EXP GEN.'!B38,DESEMPATE!$C$3:$C$106,0)),"")</f>
        <v/>
      </c>
      <c r="E38" s="134"/>
      <c r="F38" s="250"/>
      <c r="G38" s="134"/>
      <c r="H38" s="249"/>
      <c r="I38" s="134"/>
      <c r="J38" s="34"/>
      <c r="K38" s="350"/>
      <c r="L38" s="350"/>
      <c r="M38" s="35" t="str">
        <f t="shared" si="11"/>
        <v/>
      </c>
      <c r="N38" s="36" t="str">
        <f>IFERROR(INDEX(PARAMETROS!$B$50:$B$76,MATCH(M38,PARAMETROS!$A$50:$A$76,0)),"")</f>
        <v/>
      </c>
      <c r="O38" s="351"/>
      <c r="P38" s="37"/>
      <c r="Q38" s="39" t="str">
        <f>IFERROR(IF(P38="","",IF(P38="COP","N/A",IF(OR(P38="USD",P38="US"),1,IF(P38="EUR",VLOOKUP(L38,'SH EURO'!$A$6:$B$6338,2,FALSE),"INGRESAR TASA")))),"")</f>
        <v/>
      </c>
      <c r="R38" s="388" t="str">
        <f t="shared" si="8"/>
        <v/>
      </c>
      <c r="S38" s="38" t="str">
        <f>IFERROR(IF(P38="","",IF(P38="COP",1,IF(Q38&lt;&gt;"N/A",VLOOKUP(L38,'[1]SH TRM'!$A$9:$B$8912,2,FALSE),"REVISAR"))),"")</f>
        <v/>
      </c>
      <c r="T38" s="391" t="str">
        <f t="shared" si="9"/>
        <v/>
      </c>
      <c r="U38" s="39" t="str">
        <f t="shared" si="10"/>
        <v/>
      </c>
      <c r="V38" s="39" t="str">
        <f t="shared" si="4"/>
        <v/>
      </c>
      <c r="W38" s="585"/>
      <c r="X38" s="337"/>
      <c r="Y38" s="578"/>
      <c r="Z38" s="578"/>
      <c r="AA38" s="578"/>
      <c r="AB38" s="578"/>
      <c r="AC38" s="578"/>
      <c r="AD38" s="578"/>
      <c r="AE38" s="410" t="str">
        <f t="shared" si="7"/>
        <v/>
      </c>
      <c r="AF38" s="591"/>
      <c r="AG38" s="252"/>
      <c r="AH38" s="253"/>
      <c r="AN38" s="242"/>
    </row>
    <row r="39" spans="1:40" s="237" customFormat="1" ht="42.75" customHeight="1" x14ac:dyDescent="0.25">
      <c r="A39" s="586" t="s">
        <v>144</v>
      </c>
      <c r="B39" s="24" t="s">
        <v>189</v>
      </c>
      <c r="C39" s="25">
        <v>134</v>
      </c>
      <c r="D39" s="325" t="str">
        <f>IFERROR(INDEX(DESEMPATE!$D$3:$D$106,MATCH('EXP GEN.'!B39,DESEMPATE!$C$3:$C$106,0)),"")</f>
        <v>SEGURIDAD MONSERRATE LTDA</v>
      </c>
      <c r="E39" s="31" t="s">
        <v>392</v>
      </c>
      <c r="F39" s="245" t="s">
        <v>353</v>
      </c>
      <c r="G39" s="31" t="s">
        <v>393</v>
      </c>
      <c r="H39" s="248" t="s">
        <v>394</v>
      </c>
      <c r="I39" s="31" t="s">
        <v>8</v>
      </c>
      <c r="J39" s="26">
        <v>1</v>
      </c>
      <c r="K39" s="27">
        <v>40179</v>
      </c>
      <c r="L39" s="27">
        <v>40908</v>
      </c>
      <c r="M39" s="28">
        <f t="shared" si="11"/>
        <v>2011</v>
      </c>
      <c r="N39" s="135">
        <f>IFERROR(INDEX(PARAMETROS!$B$50:$B$76,MATCH(M39,PARAMETROS!$A$50:$A$76,0)),"")</f>
        <v>535600</v>
      </c>
      <c r="O39" s="276">
        <v>1433409878</v>
      </c>
      <c r="P39" s="29" t="s">
        <v>289</v>
      </c>
      <c r="Q39" s="30" t="str">
        <f>IFERROR(IF(P39="","",IF(P39="COP","N/A",IF(OR(P39="USD",P39="US"),1,IF(P39="EUR",VLOOKUP(L39,'SH EURO'!$A$6:$B$6338,2,FALSE),"INGRESAR TASA")))),"")</f>
        <v>N/A</v>
      </c>
      <c r="R39" s="386" t="str">
        <f t="shared" si="8"/>
        <v>N/A</v>
      </c>
      <c r="S39" s="136">
        <f>IFERROR(IF(P39="","",IF(P39="COP",1,IF(Q39&lt;&gt;"N/A",VLOOKUP(L39,'[1]SH TRM'!$A$9:$B$8912,2,FALSE),"REVISAR"))),"")</f>
        <v>1</v>
      </c>
      <c r="T39" s="389">
        <f t="shared" si="9"/>
        <v>1433409878</v>
      </c>
      <c r="U39" s="30">
        <f t="shared" si="10"/>
        <v>2676.2693764002988</v>
      </c>
      <c r="V39" s="30">
        <f t="shared" si="4"/>
        <v>2676.2693764002988</v>
      </c>
      <c r="W39" s="583" t="str">
        <f>IFERROR(IF(COUNTIF(V39:V44,"")=6,"",IF(SUM(V39:V44)&gt;=SAMC009,"CUMPLE","NO CUMPLE")),"")</f>
        <v>CUMPLE</v>
      </c>
      <c r="X39" s="335">
        <v>30</v>
      </c>
      <c r="Y39" s="579" t="s">
        <v>8</v>
      </c>
      <c r="Z39" s="579"/>
      <c r="AA39" s="579"/>
      <c r="AB39" s="579" t="s">
        <v>8</v>
      </c>
      <c r="AC39" s="579"/>
      <c r="AD39" s="579"/>
      <c r="AE39" s="411" t="str">
        <f t="shared" si="7"/>
        <v>SI</v>
      </c>
      <c r="AF39" s="589" t="s">
        <v>259</v>
      </c>
      <c r="AG39" s="272"/>
      <c r="AH39" s="253"/>
      <c r="AN39" s="242"/>
    </row>
    <row r="40" spans="1:40" s="237" customFormat="1" ht="42" customHeight="1" x14ac:dyDescent="0.25">
      <c r="A40" s="587"/>
      <c r="B40" s="12" t="s">
        <v>189</v>
      </c>
      <c r="C40" s="13">
        <v>135</v>
      </c>
      <c r="D40" s="13" t="str">
        <f>IFERROR(INDEX(DESEMPATE!$D$3:$D$106,MATCH('EXP GEN.'!B40,DESEMPATE!$C$3:$C$106,0)),"")</f>
        <v>SEGURIDAD MONSERRATE LTDA</v>
      </c>
      <c r="E40" s="21" t="s">
        <v>395</v>
      </c>
      <c r="F40" s="246" t="s">
        <v>353</v>
      </c>
      <c r="G40" s="21" t="s">
        <v>396</v>
      </c>
      <c r="H40" s="247" t="s">
        <v>397</v>
      </c>
      <c r="I40" s="21" t="s">
        <v>8</v>
      </c>
      <c r="J40" s="22">
        <v>1</v>
      </c>
      <c r="K40" s="275">
        <v>39814</v>
      </c>
      <c r="L40" s="16">
        <v>40974</v>
      </c>
      <c r="M40" s="17">
        <f t="shared" si="11"/>
        <v>2012</v>
      </c>
      <c r="N40" s="18">
        <f>IFERROR(INDEX(PARAMETROS!$B$50:$B$76,MATCH(M40,PARAMETROS!$A$50:$A$76,0)),"")</f>
        <v>566700</v>
      </c>
      <c r="O40" s="277">
        <v>2070628276</v>
      </c>
      <c r="P40" s="18" t="s">
        <v>289</v>
      </c>
      <c r="Q40" s="11" t="str">
        <f>IFERROR(IF(P40="","",IF(P40="COP","N/A",IF(OR(P40="USD",P40="US"),1,IF(P40="EUR",VLOOKUP(L40,'SH EURO'!$A$6:$B$6338,2,FALSE),"INGRESAR TASA")))),"")</f>
        <v>N/A</v>
      </c>
      <c r="R40" s="387" t="str">
        <f t="shared" si="8"/>
        <v>N/A</v>
      </c>
      <c r="S40" s="20">
        <f>IFERROR(IF(P40="","",IF(P40="COP",1,IF(Q40&lt;&gt;"N/A",VLOOKUP(L40,'[1]SH TRM'!$A$9:$B$8912,2,FALSE),"REVISAR"))),"")</f>
        <v>1</v>
      </c>
      <c r="T40" s="390">
        <f t="shared" si="9"/>
        <v>2070628276</v>
      </c>
      <c r="U40" s="11">
        <f t="shared" si="10"/>
        <v>3653.8349673548614</v>
      </c>
      <c r="V40" s="11">
        <f t="shared" si="4"/>
        <v>3653.8349673548614</v>
      </c>
      <c r="W40" s="584"/>
      <c r="X40" s="336">
        <v>1</v>
      </c>
      <c r="Y40" s="577" t="s">
        <v>8</v>
      </c>
      <c r="Z40" s="577"/>
      <c r="AA40" s="577"/>
      <c r="AB40" s="577" t="s">
        <v>8</v>
      </c>
      <c r="AC40" s="577"/>
      <c r="AD40" s="577"/>
      <c r="AE40" s="408" t="str">
        <f t="shared" si="7"/>
        <v>SI</v>
      </c>
      <c r="AF40" s="590"/>
      <c r="AG40" s="273"/>
      <c r="AH40" s="253"/>
      <c r="AN40" s="242"/>
    </row>
    <row r="41" spans="1:40" s="237" customFormat="1" ht="86.25" thickBot="1" x14ac:dyDescent="0.3">
      <c r="A41" s="587"/>
      <c r="B41" s="12" t="s">
        <v>344</v>
      </c>
      <c r="C41" s="13">
        <v>136</v>
      </c>
      <c r="D41" s="13" t="str">
        <f>IFERROR(INDEX(DESEMPATE!$D$3:$D$106,MATCH('EXP GEN.'!B41,DESEMPATE!$C$3:$C$106,0)),"")</f>
        <v>SEGURIDAD PENTA LTDA</v>
      </c>
      <c r="E41" s="21" t="s">
        <v>398</v>
      </c>
      <c r="F41" s="246" t="s">
        <v>353</v>
      </c>
      <c r="G41" s="21" t="s">
        <v>399</v>
      </c>
      <c r="H41" s="247" t="s">
        <v>400</v>
      </c>
      <c r="I41" s="21" t="s">
        <v>8</v>
      </c>
      <c r="J41" s="15">
        <v>1</v>
      </c>
      <c r="K41" s="16">
        <v>41153</v>
      </c>
      <c r="L41" s="16">
        <v>41517</v>
      </c>
      <c r="M41" s="17">
        <f t="shared" si="11"/>
        <v>2013</v>
      </c>
      <c r="N41" s="18">
        <f>IFERROR(INDEX(PARAMETROS!$B$50:$B$76,MATCH(M41,PARAMETROS!$A$50:$A$76,0)),"")</f>
        <v>589500</v>
      </c>
      <c r="O41" s="277">
        <v>534148348</v>
      </c>
      <c r="P41" s="19" t="s">
        <v>289</v>
      </c>
      <c r="Q41" s="11" t="str">
        <f>IFERROR(IF(P41="","",IF(P41="COP","N/A",IF(OR(P41="USD",P41="US"),1,IF(P41="EUR",VLOOKUP(L41,'SH EURO'!$A$6:$B$6338,2,FALSE),"INGRESAR TASA")))),"")</f>
        <v>N/A</v>
      </c>
      <c r="R41" s="387" t="str">
        <f t="shared" si="8"/>
        <v>N/A</v>
      </c>
      <c r="S41" s="23">
        <f>IFERROR(IF(P41="","",IF(P41="COP",1,IF(Q41&lt;&gt;"N/A",VLOOKUP(L41,'[1]SH TRM'!$A$9:$B$8912,2,FALSE),"REVISAR"))),"")</f>
        <v>1</v>
      </c>
      <c r="T41" s="390">
        <f t="shared" si="9"/>
        <v>534148348</v>
      </c>
      <c r="U41" s="11">
        <f t="shared" si="10"/>
        <v>906.10406785411362</v>
      </c>
      <c r="V41" s="11">
        <f t="shared" si="4"/>
        <v>906.10406785411362</v>
      </c>
      <c r="W41" s="584"/>
      <c r="X41" s="336">
        <v>14</v>
      </c>
      <c r="Y41" s="577" t="s">
        <v>8</v>
      </c>
      <c r="Z41" s="577"/>
      <c r="AA41" s="577"/>
      <c r="AB41" s="577" t="s">
        <v>9</v>
      </c>
      <c r="AC41" s="577"/>
      <c r="AD41" s="577"/>
      <c r="AE41" s="409" t="str">
        <f t="shared" si="7"/>
        <v>SI</v>
      </c>
      <c r="AF41" s="590"/>
      <c r="AG41" s="251"/>
      <c r="AH41" s="253"/>
      <c r="AN41" s="242"/>
    </row>
    <row r="42" spans="1:40" s="237" customFormat="1" ht="30" hidden="1" customHeight="1" x14ac:dyDescent="0.25">
      <c r="A42" s="587"/>
      <c r="B42" s="12"/>
      <c r="C42" s="13"/>
      <c r="D42" s="13" t="str">
        <f>IFERROR(INDEX(DESEMPATE!$D$3:$D$106,MATCH('EXP GEN.'!B42,DESEMPATE!$C$3:$C$106,0)),"")</f>
        <v/>
      </c>
      <c r="E42" s="21"/>
      <c r="F42" s="246"/>
      <c r="G42" s="21"/>
      <c r="H42" s="247"/>
      <c r="I42" s="21"/>
      <c r="J42" s="15"/>
      <c r="K42" s="16"/>
      <c r="L42" s="16"/>
      <c r="M42" s="17" t="str">
        <f t="shared" si="11"/>
        <v/>
      </c>
      <c r="N42" s="18" t="str">
        <f>IFERROR(INDEX(PARAMETROS!$B$50:$B$76,MATCH(M42,PARAMETROS!$A$50:$A$76,0)),"")</f>
        <v/>
      </c>
      <c r="O42" s="277"/>
      <c r="P42" s="19"/>
      <c r="Q42" s="11" t="str">
        <f>IFERROR(IF(P42="","",IF(P42="COP","N/A",IF(OR(P42="USD",P42="US"),1,IF(P42="EUR",VLOOKUP(L42,'SH EURO'!$A$6:$B$6338,2,FALSE),"INGRESAR TASA")))),"")</f>
        <v/>
      </c>
      <c r="R42" s="387" t="str">
        <f t="shared" si="8"/>
        <v/>
      </c>
      <c r="S42" s="20" t="str">
        <f>IFERROR(IF(P42="","",IF(P42="COP",1,IF(Q42&lt;&gt;"N/A",VLOOKUP(L42,'[1]SH TRM'!$A$9:$B$8912,2,FALSE),"REVISAR"))),"")</f>
        <v/>
      </c>
      <c r="T42" s="390" t="str">
        <f t="shared" si="9"/>
        <v/>
      </c>
      <c r="U42" s="11" t="str">
        <f t="shared" si="10"/>
        <v/>
      </c>
      <c r="V42" s="11" t="str">
        <f t="shared" si="4"/>
        <v/>
      </c>
      <c r="W42" s="584"/>
      <c r="X42" s="336"/>
      <c r="Y42" s="574"/>
      <c r="Z42" s="575"/>
      <c r="AA42" s="576"/>
      <c r="AB42" s="574"/>
      <c r="AC42" s="575"/>
      <c r="AD42" s="576"/>
      <c r="AE42" s="408" t="str">
        <f t="shared" si="7"/>
        <v/>
      </c>
      <c r="AF42" s="590"/>
      <c r="AG42" s="273"/>
      <c r="AH42" s="253"/>
      <c r="AN42" s="242"/>
    </row>
    <row r="43" spans="1:40" s="237" customFormat="1" ht="30" hidden="1" customHeight="1" x14ac:dyDescent="0.25">
      <c r="A43" s="587"/>
      <c r="B43" s="12"/>
      <c r="C43" s="13"/>
      <c r="D43" s="13" t="str">
        <f>IFERROR(INDEX(DESEMPATE!$D$3:$D$106,MATCH('EXP GEN.'!B43,DESEMPATE!$C$3:$C$106,0)),"")</f>
        <v/>
      </c>
      <c r="E43" s="21"/>
      <c r="F43" s="246"/>
      <c r="G43" s="21"/>
      <c r="H43" s="247"/>
      <c r="I43" s="21"/>
      <c r="J43" s="15"/>
      <c r="K43" s="16"/>
      <c r="L43" s="16"/>
      <c r="M43" s="17" t="str">
        <f t="shared" si="11"/>
        <v/>
      </c>
      <c r="N43" s="18" t="str">
        <f>IFERROR(INDEX(PARAMETROS!$B$50:$B$76,MATCH(M43,PARAMETROS!$A$50:$A$76,0)),"")</f>
        <v/>
      </c>
      <c r="O43" s="277"/>
      <c r="P43" s="19"/>
      <c r="Q43" s="11" t="str">
        <f>IFERROR(IF(P43="","",IF(P43="COP","N/A",IF(OR(P43="USD",P43="US"),1,IF(P43="EUR",VLOOKUP(L43,'SH EURO'!$A$6:$B$6338,2,FALSE),"INGRESAR TASA")))),"")</f>
        <v/>
      </c>
      <c r="R43" s="387" t="str">
        <f t="shared" si="8"/>
        <v/>
      </c>
      <c r="S43" s="20" t="str">
        <f>IFERROR(IF(P43="","",IF(P43="COP",1,IF(Q43&lt;&gt;"N/A",VLOOKUP(L43,'[1]SH TRM'!$A$9:$B$8912,2,FALSE),"REVISAR"))),"")</f>
        <v/>
      </c>
      <c r="T43" s="390" t="str">
        <f t="shared" si="9"/>
        <v/>
      </c>
      <c r="U43" s="11" t="str">
        <f t="shared" si="10"/>
        <v/>
      </c>
      <c r="V43" s="11" t="str">
        <f t="shared" si="4"/>
        <v/>
      </c>
      <c r="W43" s="584"/>
      <c r="X43" s="336"/>
      <c r="Y43" s="577"/>
      <c r="Z43" s="577"/>
      <c r="AA43" s="577"/>
      <c r="AB43" s="577"/>
      <c r="AC43" s="577"/>
      <c r="AD43" s="577"/>
      <c r="AE43" s="409" t="str">
        <f t="shared" si="7"/>
        <v/>
      </c>
      <c r="AF43" s="590"/>
      <c r="AG43" s="251"/>
      <c r="AH43" s="253"/>
      <c r="AN43" s="242"/>
    </row>
    <row r="44" spans="1:40" s="237" customFormat="1" ht="30" hidden="1" customHeight="1" thickBot="1" x14ac:dyDescent="0.3">
      <c r="A44" s="588"/>
      <c r="B44" s="32"/>
      <c r="C44" s="133"/>
      <c r="D44" s="349" t="str">
        <f>IFERROR(INDEX(DESEMPATE!$D$3:$D$106,MATCH('EXP GEN.'!B44,DESEMPATE!$C$3:$C$106,0)),"")</f>
        <v/>
      </c>
      <c r="E44" s="134"/>
      <c r="F44" s="250"/>
      <c r="G44" s="134"/>
      <c r="H44" s="249"/>
      <c r="I44" s="134"/>
      <c r="J44" s="34"/>
      <c r="K44" s="350"/>
      <c r="L44" s="350"/>
      <c r="M44" s="35" t="str">
        <f t="shared" si="11"/>
        <v/>
      </c>
      <c r="N44" s="36" t="str">
        <f>IFERROR(INDEX(PARAMETROS!$B$50:$B$76,MATCH(M44,PARAMETROS!$A$50:$A$76,0)),"")</f>
        <v/>
      </c>
      <c r="O44" s="351"/>
      <c r="P44" s="37"/>
      <c r="Q44" s="39" t="str">
        <f>IFERROR(IF(P44="","",IF(P44="COP","N/A",IF(OR(P44="USD",P44="US"),1,IF(P44="EUR",VLOOKUP(L44,'SH EURO'!$A$6:$B$6338,2,FALSE),"INGRESAR TASA")))),"")</f>
        <v/>
      </c>
      <c r="R44" s="388" t="str">
        <f t="shared" si="8"/>
        <v/>
      </c>
      <c r="S44" s="38" t="str">
        <f>IFERROR(IF(P44="","",IF(P44="COP",1,IF(Q44&lt;&gt;"N/A",VLOOKUP(L44,'[1]SH TRM'!$A$9:$B$8912,2,FALSE),"REVISAR"))),"")</f>
        <v/>
      </c>
      <c r="T44" s="391" t="str">
        <f t="shared" si="9"/>
        <v/>
      </c>
      <c r="U44" s="39" t="str">
        <f t="shared" si="10"/>
        <v/>
      </c>
      <c r="V44" s="39" t="str">
        <f t="shared" si="4"/>
        <v/>
      </c>
      <c r="W44" s="585"/>
      <c r="X44" s="337"/>
      <c r="Y44" s="578"/>
      <c r="Z44" s="578"/>
      <c r="AA44" s="578"/>
      <c r="AB44" s="578"/>
      <c r="AC44" s="578"/>
      <c r="AD44" s="578"/>
      <c r="AE44" s="410" t="str">
        <f t="shared" si="7"/>
        <v/>
      </c>
      <c r="AF44" s="591"/>
      <c r="AG44" s="252"/>
      <c r="AH44" s="253"/>
      <c r="AN44" s="242"/>
    </row>
    <row r="45" spans="1:40" s="237" customFormat="1" ht="28.5" x14ac:dyDescent="0.25">
      <c r="A45" s="580" t="s">
        <v>145</v>
      </c>
      <c r="B45" s="24" t="s">
        <v>190</v>
      </c>
      <c r="C45" s="25">
        <v>79</v>
      </c>
      <c r="D45" s="325" t="str">
        <f>IFERROR(INDEX(DESEMPATE!$D$3:$D$106,MATCH('EXP GEN.'!B45,DESEMPATE!$C$3:$C$106,0)),"")</f>
        <v>SERSECOL LTDA</v>
      </c>
      <c r="E45" s="31" t="s">
        <v>510</v>
      </c>
      <c r="F45" s="245" t="s">
        <v>353</v>
      </c>
      <c r="G45" s="31" t="s">
        <v>511</v>
      </c>
      <c r="H45" s="248" t="s">
        <v>512</v>
      </c>
      <c r="I45" s="31" t="s">
        <v>8</v>
      </c>
      <c r="J45" s="26">
        <v>0.9</v>
      </c>
      <c r="K45" s="27">
        <v>40210</v>
      </c>
      <c r="L45" s="27">
        <v>40573</v>
      </c>
      <c r="M45" s="28">
        <f t="shared" si="11"/>
        <v>2011</v>
      </c>
      <c r="N45" s="135">
        <f>IFERROR(INDEX(PARAMETROS!$B$50:$B$76,MATCH(M45,PARAMETROS!$A$50:$A$76,0)),"")</f>
        <v>535600</v>
      </c>
      <c r="O45" s="276">
        <v>7099179550</v>
      </c>
      <c r="P45" s="29" t="s">
        <v>289</v>
      </c>
      <c r="Q45" s="30" t="str">
        <f>IFERROR(IF(P45="","",IF(P45="COP","N/A",IF(OR(P45="USD",P45="US"),1,IF(P45="EUR",VLOOKUP(L45,'SH EURO'!$A$6:$B$6338,2,FALSE),"INGRESAR TASA")))),"")</f>
        <v>N/A</v>
      </c>
      <c r="R45" s="386" t="str">
        <f t="shared" si="8"/>
        <v>N/A</v>
      </c>
      <c r="S45" s="136">
        <f>IFERROR(IF(P45="","",IF(P45="COP",1,IF(Q45&lt;&gt;"N/A",VLOOKUP(L45,'[1]SH TRM'!$A$9:$B$8912,2,FALSE),"REVISAR"))),"")</f>
        <v>1</v>
      </c>
      <c r="T45" s="389">
        <f t="shared" si="9"/>
        <v>7099179550</v>
      </c>
      <c r="U45" s="30">
        <f t="shared" si="10"/>
        <v>13254.629480955937</v>
      </c>
      <c r="V45" s="30">
        <f t="shared" si="4"/>
        <v>11929.166532860343</v>
      </c>
      <c r="W45" s="583" t="str">
        <f>IFERROR(IF(COUNTIF(V45:V50,"")=6,"",IF(SUM(V45:V50)&gt;=SAMC009,"CUMPLE","NO CUMPLE")),"")</f>
        <v>CUMPLE</v>
      </c>
      <c r="X45" s="476">
        <v>4</v>
      </c>
      <c r="Y45" s="579" t="s">
        <v>8</v>
      </c>
      <c r="Z45" s="579"/>
      <c r="AA45" s="579"/>
      <c r="AB45" s="579" t="s">
        <v>8</v>
      </c>
      <c r="AC45" s="579"/>
      <c r="AD45" s="579"/>
      <c r="AE45" s="460" t="str">
        <f>IFERROR(IF(X45="","",IF(ISNUMBER(X45),IF(COUNTIF(Y45:AD45,"SI")&gt;0,"SI","NO"),X45)),"")</f>
        <v>SI</v>
      </c>
      <c r="AF45" s="589" t="s">
        <v>259</v>
      </c>
      <c r="AG45" s="272"/>
      <c r="AH45" s="253"/>
      <c r="AN45" s="242"/>
    </row>
    <row r="46" spans="1:40" s="237" customFormat="1" ht="28.5" x14ac:dyDescent="0.25">
      <c r="A46" s="581"/>
      <c r="B46" s="12" t="s">
        <v>190</v>
      </c>
      <c r="C46" s="13">
        <v>80</v>
      </c>
      <c r="D46" s="13" t="str">
        <f>IFERROR(INDEX(DESEMPATE!$D$3:$D$106,MATCH('EXP GEN.'!B46,DESEMPATE!$C$3:$C$106,0)),"")</f>
        <v>SERSECOL LTDA</v>
      </c>
      <c r="E46" s="21" t="s">
        <v>510</v>
      </c>
      <c r="F46" s="246" t="s">
        <v>353</v>
      </c>
      <c r="G46" s="21" t="s">
        <v>513</v>
      </c>
      <c r="H46" s="247" t="s">
        <v>512</v>
      </c>
      <c r="I46" s="21" t="s">
        <v>8</v>
      </c>
      <c r="J46" s="22">
        <v>0.9</v>
      </c>
      <c r="K46" s="275">
        <v>39845</v>
      </c>
      <c r="L46" s="16">
        <v>40208</v>
      </c>
      <c r="M46" s="17">
        <f t="shared" si="11"/>
        <v>2010</v>
      </c>
      <c r="N46" s="18">
        <f>IFERROR(INDEX(PARAMETROS!$B$50:$B$76,MATCH(M46,PARAMETROS!$A$50:$A$76,0)),"")</f>
        <v>515000</v>
      </c>
      <c r="O46" s="277">
        <v>5897533483</v>
      </c>
      <c r="P46" s="18" t="s">
        <v>289</v>
      </c>
      <c r="Q46" s="11" t="str">
        <f>IFERROR(IF(P46="","",IF(P46="COP","N/A",IF(OR(P46="USD",P46="US"),1,IF(P46="EUR",VLOOKUP(L46,'SH EURO'!$A$6:$B$6338,2,FALSE),"INGRESAR TASA")))),"")</f>
        <v>N/A</v>
      </c>
      <c r="R46" s="387" t="str">
        <f t="shared" si="8"/>
        <v>N/A</v>
      </c>
      <c r="S46" s="20">
        <f>IFERROR(IF(P46="","",IF(P46="COP",1,IF(Q46&lt;&gt;"N/A",VLOOKUP(L46,'[1]SH TRM'!$A$9:$B$8912,2,FALSE),"REVISAR"))),"")</f>
        <v>1</v>
      </c>
      <c r="T46" s="390">
        <f t="shared" si="9"/>
        <v>5897533483</v>
      </c>
      <c r="U46" s="11">
        <f t="shared" si="10"/>
        <v>11451.521326213593</v>
      </c>
      <c r="V46" s="11">
        <f t="shared" si="4"/>
        <v>10306.369193592234</v>
      </c>
      <c r="W46" s="584"/>
      <c r="X46" s="477">
        <v>3</v>
      </c>
      <c r="Y46" s="577" t="s">
        <v>8</v>
      </c>
      <c r="Z46" s="577"/>
      <c r="AA46" s="577"/>
      <c r="AB46" s="577" t="s">
        <v>8</v>
      </c>
      <c r="AC46" s="577"/>
      <c r="AD46" s="577"/>
      <c r="AE46" s="458" t="str">
        <f t="shared" ref="AE46:AE104" si="12">IFERROR(IF(X46="","",IF(ISNUMBER(X46),IF(COUNTIF(Y46:AD46,"SI")&gt;0,"SI","NO"),X46)),"")</f>
        <v>SI</v>
      </c>
      <c r="AF46" s="590"/>
      <c r="AG46" s="273"/>
      <c r="AH46" s="253"/>
      <c r="AN46" s="242"/>
    </row>
    <row r="47" spans="1:40" s="237" customFormat="1" ht="30" customHeight="1" thickBot="1" x14ac:dyDescent="0.3">
      <c r="A47" s="581"/>
      <c r="B47" s="12" t="s">
        <v>190</v>
      </c>
      <c r="C47" s="13">
        <v>81</v>
      </c>
      <c r="D47" s="13" t="str">
        <f>IFERROR(INDEX(DESEMPATE!$D$3:$D$106,MATCH('EXP GEN.'!B47,DESEMPATE!$C$3:$C$106,0)),"")</f>
        <v>SERSECOL LTDA</v>
      </c>
      <c r="E47" s="21" t="s">
        <v>510</v>
      </c>
      <c r="F47" s="246" t="s">
        <v>353</v>
      </c>
      <c r="G47" s="21" t="s">
        <v>514</v>
      </c>
      <c r="H47" s="247" t="s">
        <v>512</v>
      </c>
      <c r="I47" s="21" t="s">
        <v>8</v>
      </c>
      <c r="J47" s="15">
        <v>0.9</v>
      </c>
      <c r="K47" s="16">
        <v>39479</v>
      </c>
      <c r="L47" s="16">
        <v>39843</v>
      </c>
      <c r="M47" s="17">
        <f t="shared" si="11"/>
        <v>2009</v>
      </c>
      <c r="N47" s="18">
        <f>IFERROR(INDEX(PARAMETROS!$B$50:$B$76,MATCH(M47,PARAMETROS!$A$50:$A$76,0)),"")</f>
        <v>496900</v>
      </c>
      <c r="O47" s="277">
        <v>3937583775.71</v>
      </c>
      <c r="P47" s="19" t="s">
        <v>289</v>
      </c>
      <c r="Q47" s="11" t="str">
        <f>IFERROR(IF(P47="","",IF(P47="COP","N/A",IF(OR(P47="USD",P47="US"),1,IF(P47="EUR",VLOOKUP(L47,'SH EURO'!$A$6:$B$6338,2,FALSE),"INGRESAR TASA")))),"")</f>
        <v>N/A</v>
      </c>
      <c r="R47" s="387" t="str">
        <f t="shared" si="8"/>
        <v>N/A</v>
      </c>
      <c r="S47" s="23">
        <f>IFERROR(IF(P47="","",IF(P47="COP",1,IF(Q47&lt;&gt;"N/A",VLOOKUP(L47,'[1]SH TRM'!$A$9:$B$8912,2,FALSE),"REVISAR"))),"")</f>
        <v>1</v>
      </c>
      <c r="T47" s="390">
        <f t="shared" si="9"/>
        <v>3937583775.71</v>
      </c>
      <c r="U47" s="11">
        <f t="shared" si="10"/>
        <v>7924.2982002616218</v>
      </c>
      <c r="V47" s="11">
        <f t="shared" si="4"/>
        <v>7131.8683802354599</v>
      </c>
      <c r="W47" s="584"/>
      <c r="X47" s="477">
        <v>1</v>
      </c>
      <c r="Y47" s="577" t="s">
        <v>8</v>
      </c>
      <c r="Z47" s="577"/>
      <c r="AA47" s="577"/>
      <c r="AB47" s="577" t="s">
        <v>8</v>
      </c>
      <c r="AC47" s="577"/>
      <c r="AD47" s="577"/>
      <c r="AE47" s="458" t="str">
        <f t="shared" si="12"/>
        <v>SI</v>
      </c>
      <c r="AF47" s="590"/>
      <c r="AG47" s="251"/>
      <c r="AH47" s="253"/>
      <c r="AN47" s="242"/>
    </row>
    <row r="48" spans="1:40" s="237" customFormat="1" ht="30" hidden="1" customHeight="1" x14ac:dyDescent="0.25">
      <c r="A48" s="581"/>
      <c r="B48" s="12"/>
      <c r="C48" s="13"/>
      <c r="D48" s="13" t="str">
        <f>IFERROR(INDEX(DESEMPATE!$D$3:$D$106,MATCH('EXP GEN.'!B48,DESEMPATE!$C$3:$C$106,0)),"")</f>
        <v/>
      </c>
      <c r="E48" s="21"/>
      <c r="F48" s="246"/>
      <c r="G48" s="21"/>
      <c r="H48" s="247"/>
      <c r="I48" s="21"/>
      <c r="J48" s="15"/>
      <c r="K48" s="16"/>
      <c r="L48" s="16"/>
      <c r="M48" s="17" t="str">
        <f t="shared" si="11"/>
        <v/>
      </c>
      <c r="N48" s="18" t="str">
        <f>IFERROR(INDEX(PARAMETROS!$B$50:$B$76,MATCH(M48,PARAMETROS!$A$50:$A$76,0)),"")</f>
        <v/>
      </c>
      <c r="O48" s="277"/>
      <c r="P48" s="19"/>
      <c r="Q48" s="11" t="str">
        <f>IFERROR(IF(P48="","",IF(P48="COP","N/A",IF(OR(P48="USD",P48="US"),1,IF(P48="EUR",VLOOKUP(L48,'SH EURO'!$A$6:$B$6338,2,FALSE),"INGRESAR TASA")))),"")</f>
        <v/>
      </c>
      <c r="R48" s="387" t="str">
        <f t="shared" si="8"/>
        <v/>
      </c>
      <c r="S48" s="20" t="str">
        <f>IFERROR(IF(P48="","",IF(P48="COP",1,IF(Q48&lt;&gt;"N/A",VLOOKUP(L48,'[1]SH TRM'!$A$9:$B$8912,2,FALSE),"REVISAR"))),"")</f>
        <v/>
      </c>
      <c r="T48" s="390" t="str">
        <f t="shared" si="9"/>
        <v/>
      </c>
      <c r="U48" s="11" t="str">
        <f t="shared" si="10"/>
        <v/>
      </c>
      <c r="V48" s="11" t="str">
        <f t="shared" si="4"/>
        <v/>
      </c>
      <c r="W48" s="584"/>
      <c r="X48" s="477"/>
      <c r="Y48" s="574"/>
      <c r="Z48" s="575"/>
      <c r="AA48" s="576"/>
      <c r="AB48" s="574"/>
      <c r="AC48" s="575"/>
      <c r="AD48" s="576"/>
      <c r="AE48" s="458" t="str">
        <f t="shared" si="12"/>
        <v/>
      </c>
      <c r="AF48" s="590"/>
      <c r="AG48" s="273"/>
      <c r="AH48" s="253"/>
      <c r="AN48" s="242"/>
    </row>
    <row r="49" spans="1:40" s="237" customFormat="1" ht="30" hidden="1" customHeight="1" x14ac:dyDescent="0.25">
      <c r="A49" s="581"/>
      <c r="B49" s="12"/>
      <c r="C49" s="13"/>
      <c r="D49" s="13" t="str">
        <f>IFERROR(INDEX(DESEMPATE!$D$3:$D$106,MATCH('EXP GEN.'!B49,DESEMPATE!$C$3:$C$106,0)),"")</f>
        <v/>
      </c>
      <c r="E49" s="21"/>
      <c r="F49" s="246"/>
      <c r="G49" s="21"/>
      <c r="H49" s="247"/>
      <c r="I49" s="21"/>
      <c r="J49" s="15"/>
      <c r="K49" s="16"/>
      <c r="L49" s="16"/>
      <c r="M49" s="17" t="str">
        <f t="shared" si="11"/>
        <v/>
      </c>
      <c r="N49" s="18" t="str">
        <f>IFERROR(INDEX(PARAMETROS!$B$50:$B$76,MATCH(M49,PARAMETROS!$A$50:$A$76,0)),"")</f>
        <v/>
      </c>
      <c r="O49" s="277"/>
      <c r="P49" s="19"/>
      <c r="Q49" s="11" t="str">
        <f>IFERROR(IF(P49="","",IF(P49="COP","N/A",IF(OR(P49="USD",P49="US"),1,IF(P49="EUR",VLOOKUP(L49,'SH EURO'!$A$6:$B$6338,2,FALSE),"INGRESAR TASA")))),"")</f>
        <v/>
      </c>
      <c r="R49" s="387" t="str">
        <f t="shared" si="8"/>
        <v/>
      </c>
      <c r="S49" s="20" t="str">
        <f>IFERROR(IF(P49="","",IF(P49="COP",1,IF(Q49&lt;&gt;"N/A",VLOOKUP(L49,'[1]SH TRM'!$A$9:$B$8912,2,FALSE),"REVISAR"))),"")</f>
        <v/>
      </c>
      <c r="T49" s="390" t="str">
        <f t="shared" si="9"/>
        <v/>
      </c>
      <c r="U49" s="11" t="str">
        <f t="shared" si="10"/>
        <v/>
      </c>
      <c r="V49" s="11" t="str">
        <f t="shared" si="4"/>
        <v/>
      </c>
      <c r="W49" s="584"/>
      <c r="X49" s="477"/>
      <c r="Y49" s="577"/>
      <c r="Z49" s="577"/>
      <c r="AA49" s="577"/>
      <c r="AB49" s="577"/>
      <c r="AC49" s="577"/>
      <c r="AD49" s="577"/>
      <c r="AE49" s="458" t="str">
        <f t="shared" si="12"/>
        <v/>
      </c>
      <c r="AF49" s="590"/>
      <c r="AG49" s="251"/>
      <c r="AH49" s="253"/>
      <c r="AN49" s="242"/>
    </row>
    <row r="50" spans="1:40" s="237" customFormat="1" ht="30" hidden="1" customHeight="1" thickBot="1" x14ac:dyDescent="0.3">
      <c r="A50" s="582"/>
      <c r="B50" s="32"/>
      <c r="C50" s="133"/>
      <c r="D50" s="349" t="str">
        <f>IFERROR(INDEX(DESEMPATE!$D$3:$D$106,MATCH('EXP GEN.'!B50,DESEMPATE!$C$3:$C$106,0)),"")</f>
        <v/>
      </c>
      <c r="E50" s="134"/>
      <c r="F50" s="250"/>
      <c r="G50" s="134"/>
      <c r="H50" s="249"/>
      <c r="I50" s="134"/>
      <c r="J50" s="34"/>
      <c r="K50" s="350"/>
      <c r="L50" s="350"/>
      <c r="M50" s="35" t="str">
        <f t="shared" si="11"/>
        <v/>
      </c>
      <c r="N50" s="36" t="str">
        <f>IFERROR(INDEX(PARAMETROS!$B$50:$B$76,MATCH(M50,PARAMETROS!$A$50:$A$76,0)),"")</f>
        <v/>
      </c>
      <c r="O50" s="351"/>
      <c r="P50" s="37"/>
      <c r="Q50" s="39" t="str">
        <f>IFERROR(IF(P50="","",IF(P50="COP","N/A",IF(OR(P50="USD",P50="US"),1,IF(P50="EUR",VLOOKUP(L50,'SH EURO'!$A$6:$B$6338,2,FALSE),"INGRESAR TASA")))),"")</f>
        <v/>
      </c>
      <c r="R50" s="388" t="str">
        <f t="shared" si="8"/>
        <v/>
      </c>
      <c r="S50" s="38" t="str">
        <f>IFERROR(IF(P50="","",IF(P50="COP",1,IF(Q50&lt;&gt;"N/A",VLOOKUP(L50,'[1]SH TRM'!$A$9:$B$8912,2,FALSE),"REVISAR"))),"")</f>
        <v/>
      </c>
      <c r="T50" s="391" t="str">
        <f t="shared" si="9"/>
        <v/>
      </c>
      <c r="U50" s="39" t="str">
        <f t="shared" si="10"/>
        <v/>
      </c>
      <c r="V50" s="39" t="str">
        <f t="shared" si="4"/>
        <v/>
      </c>
      <c r="W50" s="585"/>
      <c r="X50" s="478"/>
      <c r="Y50" s="578"/>
      <c r="Z50" s="578"/>
      <c r="AA50" s="578"/>
      <c r="AB50" s="578"/>
      <c r="AC50" s="578"/>
      <c r="AD50" s="578"/>
      <c r="AE50" s="459" t="str">
        <f t="shared" si="12"/>
        <v/>
      </c>
      <c r="AF50" s="591"/>
      <c r="AG50" s="252"/>
      <c r="AH50" s="253"/>
      <c r="AN50" s="242"/>
    </row>
    <row r="51" spans="1:40" s="237" customFormat="1" ht="42.75" x14ac:dyDescent="0.25">
      <c r="A51" s="580" t="s">
        <v>146</v>
      </c>
      <c r="B51" s="24" t="s">
        <v>191</v>
      </c>
      <c r="C51" s="25">
        <v>84</v>
      </c>
      <c r="D51" s="325" t="str">
        <f>IFERROR(INDEX(DESEMPATE!$D$3:$D$106,MATCH('EXP GEN.'!B51,DESEMPATE!$C$3:$C$106,0)),"")</f>
        <v>SEGURIDAD ATEMPI LTDA</v>
      </c>
      <c r="E51" s="31" t="s">
        <v>515</v>
      </c>
      <c r="F51" s="245" t="s">
        <v>353</v>
      </c>
      <c r="G51" s="31" t="s">
        <v>516</v>
      </c>
      <c r="H51" s="248" t="s">
        <v>517</v>
      </c>
      <c r="I51" s="31" t="s">
        <v>8</v>
      </c>
      <c r="J51" s="26">
        <v>1</v>
      </c>
      <c r="K51" s="27">
        <v>41061</v>
      </c>
      <c r="L51" s="27">
        <v>41384</v>
      </c>
      <c r="M51" s="28">
        <f t="shared" si="11"/>
        <v>2013</v>
      </c>
      <c r="N51" s="135">
        <f>IFERROR(INDEX(PARAMETROS!$B$50:$B$76,MATCH(M51,PARAMETROS!$A$50:$A$76,0)),"")</f>
        <v>589500</v>
      </c>
      <c r="O51" s="276">
        <v>3925492735</v>
      </c>
      <c r="P51" s="29" t="s">
        <v>289</v>
      </c>
      <c r="Q51" s="30" t="str">
        <f>IFERROR(IF(P51="","",IF(P51="COP","N/A",IF(OR(P51="USD",P51="US"),1,IF(P51="EUR",VLOOKUP(L51,'SH EURO'!$A$6:$B$6338,2,FALSE),"INGRESAR TASA")))),"")</f>
        <v>N/A</v>
      </c>
      <c r="R51" s="386" t="str">
        <f t="shared" si="8"/>
        <v>N/A</v>
      </c>
      <c r="S51" s="136">
        <f>IFERROR(IF(P51="","",IF(P51="COP",1,IF(Q51&lt;&gt;"N/A",VLOOKUP(L51,'[1]SH TRM'!$A$9:$B$8912,2,FALSE),"REVISAR"))),"")</f>
        <v>1</v>
      </c>
      <c r="T51" s="389">
        <f t="shared" si="9"/>
        <v>3925492735</v>
      </c>
      <c r="U51" s="30">
        <f t="shared" si="10"/>
        <v>6659.020754877014</v>
      </c>
      <c r="V51" s="30">
        <f t="shared" si="4"/>
        <v>6659.020754877014</v>
      </c>
      <c r="W51" s="583" t="str">
        <f>IFERROR(IF(COUNTIF(V51:V56,"")=6,"",IF(SUM(V51:V56)&gt;=SAMC009,"CUMPLE","NO CUMPLE")),"")</f>
        <v>CUMPLE</v>
      </c>
      <c r="X51" s="476">
        <v>3</v>
      </c>
      <c r="Y51" s="579" t="s">
        <v>8</v>
      </c>
      <c r="Z51" s="579"/>
      <c r="AA51" s="579"/>
      <c r="AB51" s="579" t="s">
        <v>8</v>
      </c>
      <c r="AC51" s="579"/>
      <c r="AD51" s="579"/>
      <c r="AE51" s="460" t="str">
        <f t="shared" si="12"/>
        <v>SI</v>
      </c>
      <c r="AF51" s="589" t="s">
        <v>259</v>
      </c>
      <c r="AG51" s="272"/>
      <c r="AH51" s="253"/>
      <c r="AN51" s="242"/>
    </row>
    <row r="52" spans="1:40" s="237" customFormat="1" ht="30" customHeight="1" x14ac:dyDescent="0.25">
      <c r="A52" s="581"/>
      <c r="B52" s="12" t="s">
        <v>191</v>
      </c>
      <c r="C52" s="13">
        <v>87</v>
      </c>
      <c r="D52" s="13" t="str">
        <f>IFERROR(INDEX(DESEMPATE!$D$3:$D$106,MATCH('EXP GEN.'!B52,DESEMPATE!$C$3:$C$106,0)),"")</f>
        <v>SEGURIDAD ATEMPI LTDA</v>
      </c>
      <c r="E52" s="21" t="s">
        <v>518</v>
      </c>
      <c r="F52" s="246" t="s">
        <v>353</v>
      </c>
      <c r="G52" s="21" t="s">
        <v>519</v>
      </c>
      <c r="H52" s="247" t="s">
        <v>520</v>
      </c>
      <c r="I52" s="21" t="s">
        <v>8</v>
      </c>
      <c r="J52" s="22">
        <v>1</v>
      </c>
      <c r="K52" s="275">
        <v>39508</v>
      </c>
      <c r="L52" s="16">
        <v>40694</v>
      </c>
      <c r="M52" s="17">
        <f t="shared" si="11"/>
        <v>2011</v>
      </c>
      <c r="N52" s="18">
        <f>IFERROR(INDEX(PARAMETROS!$B$50:$B$76,MATCH(M52,PARAMETROS!$A$50:$A$76,0)),"")</f>
        <v>535600</v>
      </c>
      <c r="O52" s="277">
        <v>6802575672</v>
      </c>
      <c r="P52" s="18" t="s">
        <v>289</v>
      </c>
      <c r="Q52" s="11" t="str">
        <f>IFERROR(IF(P52="","",IF(P52="COP","N/A",IF(OR(P52="USD",P52="US"),1,IF(P52="EUR",VLOOKUP(L52,'SH EURO'!$A$6:$B$6338,2,FALSE),"INGRESAR TASA")))),"")</f>
        <v>N/A</v>
      </c>
      <c r="R52" s="387" t="str">
        <f t="shared" si="8"/>
        <v>N/A</v>
      </c>
      <c r="S52" s="20">
        <f>IFERROR(IF(P52="","",IF(P52="COP",1,IF(Q52&lt;&gt;"N/A",VLOOKUP(L52,'[1]SH TRM'!$A$9:$B$8912,2,FALSE),"REVISAR"))),"")</f>
        <v>1</v>
      </c>
      <c r="T52" s="390">
        <f t="shared" si="9"/>
        <v>6802575672</v>
      </c>
      <c r="U52" s="11">
        <f t="shared" si="10"/>
        <v>12700.850769230768</v>
      </c>
      <c r="V52" s="11">
        <f t="shared" si="4"/>
        <v>12700.850769230768</v>
      </c>
      <c r="W52" s="584"/>
      <c r="X52" s="477">
        <v>6</v>
      </c>
      <c r="Y52" s="577" t="s">
        <v>8</v>
      </c>
      <c r="Z52" s="577"/>
      <c r="AA52" s="577"/>
      <c r="AB52" s="577" t="s">
        <v>8</v>
      </c>
      <c r="AC52" s="577"/>
      <c r="AD52" s="577"/>
      <c r="AE52" s="458" t="str">
        <f t="shared" si="12"/>
        <v>SI</v>
      </c>
      <c r="AF52" s="590"/>
      <c r="AG52" s="273"/>
      <c r="AH52" s="253"/>
      <c r="AN52" s="242"/>
    </row>
    <row r="53" spans="1:40" s="237" customFormat="1" ht="30" customHeight="1" thickBot="1" x14ac:dyDescent="0.3">
      <c r="A53" s="581"/>
      <c r="B53" s="12" t="s">
        <v>191</v>
      </c>
      <c r="C53" s="13">
        <v>89</v>
      </c>
      <c r="D53" s="13" t="str">
        <f>IFERROR(INDEX(DESEMPATE!$D$3:$D$106,MATCH('EXP GEN.'!B53,DESEMPATE!$C$3:$C$106,0)),"")</f>
        <v>SEGURIDAD ATEMPI LTDA</v>
      </c>
      <c r="E53" s="21" t="s">
        <v>521</v>
      </c>
      <c r="F53" s="246" t="s">
        <v>353</v>
      </c>
      <c r="G53" s="21" t="s">
        <v>522</v>
      </c>
      <c r="H53" s="247" t="s">
        <v>523</v>
      </c>
      <c r="I53" s="21" t="s">
        <v>8</v>
      </c>
      <c r="J53" s="15">
        <v>1</v>
      </c>
      <c r="K53" s="16">
        <v>40483</v>
      </c>
      <c r="L53" s="16">
        <v>41182</v>
      </c>
      <c r="M53" s="17">
        <f t="shared" si="11"/>
        <v>2012</v>
      </c>
      <c r="N53" s="18">
        <f>IFERROR(INDEX(PARAMETROS!$B$50:$B$76,MATCH(M53,PARAMETROS!$A$50:$A$76,0)),"")</f>
        <v>566700</v>
      </c>
      <c r="O53" s="277">
        <v>5811748604</v>
      </c>
      <c r="P53" s="19" t="s">
        <v>289</v>
      </c>
      <c r="Q53" s="11" t="str">
        <f>IFERROR(IF(P53="","",IF(P53="COP","N/A",IF(OR(P53="USD",P53="US"),1,IF(P53="EUR",VLOOKUP(L53,'SH EURO'!$A$6:$B$6338,2,FALSE),"INGRESAR TASA")))),"")</f>
        <v>N/A</v>
      </c>
      <c r="R53" s="387" t="str">
        <f t="shared" si="8"/>
        <v>N/A</v>
      </c>
      <c r="S53" s="23">
        <f>IFERROR(IF(P53="","",IF(P53="COP",1,IF(Q53&lt;&gt;"N/A",VLOOKUP(L53,'[1]SH TRM'!$A$9:$B$8912,2,FALSE),"REVISAR"))),"")</f>
        <v>1</v>
      </c>
      <c r="T53" s="390">
        <f t="shared" si="9"/>
        <v>5811748604</v>
      </c>
      <c r="U53" s="11">
        <f t="shared" si="10"/>
        <v>10255.423688018353</v>
      </c>
      <c r="V53" s="11">
        <f t="shared" si="4"/>
        <v>10255.423688018353</v>
      </c>
      <c r="W53" s="584"/>
      <c r="X53" s="477">
        <v>2</v>
      </c>
      <c r="Y53" s="577" t="s">
        <v>8</v>
      </c>
      <c r="Z53" s="577"/>
      <c r="AA53" s="577"/>
      <c r="AB53" s="577" t="s">
        <v>8</v>
      </c>
      <c r="AC53" s="577"/>
      <c r="AD53" s="577"/>
      <c r="AE53" s="458" t="str">
        <f t="shared" si="12"/>
        <v>SI</v>
      </c>
      <c r="AF53" s="590"/>
      <c r="AG53" s="251"/>
      <c r="AH53" s="253"/>
      <c r="AN53" s="242"/>
    </row>
    <row r="54" spans="1:40" s="237" customFormat="1" ht="30" hidden="1" customHeight="1" x14ac:dyDescent="0.25">
      <c r="A54" s="581"/>
      <c r="B54" s="12"/>
      <c r="C54" s="13"/>
      <c r="D54" s="13" t="str">
        <f>IFERROR(INDEX(DESEMPATE!$D$3:$D$106,MATCH('EXP GEN.'!B54,DESEMPATE!$C$3:$C$106,0)),"")</f>
        <v/>
      </c>
      <c r="E54" s="21"/>
      <c r="F54" s="246"/>
      <c r="G54" s="21"/>
      <c r="H54" s="247"/>
      <c r="I54" s="21"/>
      <c r="J54" s="15"/>
      <c r="K54" s="16"/>
      <c r="L54" s="16"/>
      <c r="M54" s="17" t="str">
        <f t="shared" si="11"/>
        <v/>
      </c>
      <c r="N54" s="18" t="str">
        <f>IFERROR(INDEX(PARAMETROS!$B$50:$B$76,MATCH(M54,PARAMETROS!$A$50:$A$76,0)),"")</f>
        <v/>
      </c>
      <c r="O54" s="277"/>
      <c r="P54" s="19"/>
      <c r="Q54" s="11" t="str">
        <f>IFERROR(IF(P54="","",IF(P54="COP","N/A",IF(OR(P54="USD",P54="US"),1,IF(P54="EUR",VLOOKUP(L54,'SH EURO'!$A$6:$B$6338,2,FALSE),"INGRESAR TASA")))),"")</f>
        <v/>
      </c>
      <c r="R54" s="387" t="str">
        <f t="shared" si="8"/>
        <v/>
      </c>
      <c r="S54" s="20" t="str">
        <f>IFERROR(IF(P54="","",IF(P54="COP",1,IF(Q54&lt;&gt;"N/A",VLOOKUP(L54,'[1]SH TRM'!$A$9:$B$8912,2,FALSE),"REVISAR"))),"")</f>
        <v/>
      </c>
      <c r="T54" s="390" t="str">
        <f t="shared" si="9"/>
        <v/>
      </c>
      <c r="U54" s="11" t="str">
        <f t="shared" si="10"/>
        <v/>
      </c>
      <c r="V54" s="11" t="str">
        <f t="shared" si="4"/>
        <v/>
      </c>
      <c r="W54" s="584"/>
      <c r="X54" s="477"/>
      <c r="Y54" s="574"/>
      <c r="Z54" s="575"/>
      <c r="AA54" s="576"/>
      <c r="AB54" s="574"/>
      <c r="AC54" s="575"/>
      <c r="AD54" s="576"/>
      <c r="AE54" s="458" t="str">
        <f t="shared" si="12"/>
        <v/>
      </c>
      <c r="AF54" s="590"/>
      <c r="AG54" s="273"/>
      <c r="AH54" s="253"/>
      <c r="AN54" s="242"/>
    </row>
    <row r="55" spans="1:40" s="237" customFormat="1" ht="30" hidden="1" customHeight="1" x14ac:dyDescent="0.25">
      <c r="A55" s="581"/>
      <c r="B55" s="12"/>
      <c r="C55" s="13"/>
      <c r="D55" s="13" t="str">
        <f>IFERROR(INDEX(DESEMPATE!$D$3:$D$106,MATCH('EXP GEN.'!B55,DESEMPATE!$C$3:$C$106,0)),"")</f>
        <v/>
      </c>
      <c r="E55" s="21"/>
      <c r="F55" s="246"/>
      <c r="G55" s="21"/>
      <c r="H55" s="247"/>
      <c r="I55" s="21"/>
      <c r="J55" s="15"/>
      <c r="K55" s="16"/>
      <c r="L55" s="16"/>
      <c r="M55" s="17" t="str">
        <f t="shared" si="11"/>
        <v/>
      </c>
      <c r="N55" s="18" t="str">
        <f>IFERROR(INDEX(PARAMETROS!$B$50:$B$76,MATCH(M55,PARAMETROS!$A$50:$A$76,0)),"")</f>
        <v/>
      </c>
      <c r="O55" s="277"/>
      <c r="P55" s="19"/>
      <c r="Q55" s="11" t="str">
        <f>IFERROR(IF(P55="","",IF(P55="COP","N/A",IF(OR(P55="USD",P55="US"),1,IF(P55="EUR",VLOOKUP(L55,'SH EURO'!$A$6:$B$6338,2,FALSE),"INGRESAR TASA")))),"")</f>
        <v/>
      </c>
      <c r="R55" s="387" t="str">
        <f t="shared" si="8"/>
        <v/>
      </c>
      <c r="S55" s="20" t="str">
        <f>IFERROR(IF(P55="","",IF(P55="COP",1,IF(Q55&lt;&gt;"N/A",VLOOKUP(L55,'[1]SH TRM'!$A$9:$B$8912,2,FALSE),"REVISAR"))),"")</f>
        <v/>
      </c>
      <c r="T55" s="390" t="str">
        <f t="shared" si="9"/>
        <v/>
      </c>
      <c r="U55" s="11" t="str">
        <f t="shared" si="10"/>
        <v/>
      </c>
      <c r="V55" s="11" t="str">
        <f t="shared" si="4"/>
        <v/>
      </c>
      <c r="W55" s="584"/>
      <c r="X55" s="477"/>
      <c r="Y55" s="577"/>
      <c r="Z55" s="577"/>
      <c r="AA55" s="577"/>
      <c r="AB55" s="577"/>
      <c r="AC55" s="577"/>
      <c r="AD55" s="577"/>
      <c r="AE55" s="458" t="str">
        <f t="shared" si="12"/>
        <v/>
      </c>
      <c r="AF55" s="590"/>
      <c r="AG55" s="251"/>
      <c r="AH55" s="253"/>
      <c r="AN55" s="242"/>
    </row>
    <row r="56" spans="1:40" s="237" customFormat="1" ht="30" hidden="1" customHeight="1" thickBot="1" x14ac:dyDescent="0.3">
      <c r="A56" s="582"/>
      <c r="B56" s="32"/>
      <c r="C56" s="133"/>
      <c r="D56" s="349" t="str">
        <f>IFERROR(INDEX(DESEMPATE!$D$3:$D$106,MATCH('EXP GEN.'!B56,DESEMPATE!$C$3:$C$106,0)),"")</f>
        <v/>
      </c>
      <c r="E56" s="134"/>
      <c r="F56" s="250"/>
      <c r="G56" s="134"/>
      <c r="H56" s="249"/>
      <c r="I56" s="134"/>
      <c r="J56" s="34"/>
      <c r="K56" s="350"/>
      <c r="L56" s="350"/>
      <c r="M56" s="35" t="str">
        <f t="shared" si="11"/>
        <v/>
      </c>
      <c r="N56" s="36" t="str">
        <f>IFERROR(INDEX(PARAMETROS!$B$50:$B$76,MATCH(M56,PARAMETROS!$A$50:$A$76,0)),"")</f>
        <v/>
      </c>
      <c r="O56" s="351"/>
      <c r="P56" s="37"/>
      <c r="Q56" s="39" t="str">
        <f>IFERROR(IF(P56="","",IF(P56="COP","N/A",IF(OR(P56="USD",P56="US"),1,IF(P56="EUR",VLOOKUP(L56,'SH EURO'!$A$6:$B$6338,2,FALSE),"INGRESAR TASA")))),"")</f>
        <v/>
      </c>
      <c r="R56" s="388" t="str">
        <f t="shared" si="8"/>
        <v/>
      </c>
      <c r="S56" s="38" t="str">
        <f>IFERROR(IF(P56="","",IF(P56="COP",1,IF(Q56&lt;&gt;"N/A",VLOOKUP(L56,'[1]SH TRM'!$A$9:$B$8912,2,FALSE),"REVISAR"))),"")</f>
        <v/>
      </c>
      <c r="T56" s="391" t="str">
        <f t="shared" si="9"/>
        <v/>
      </c>
      <c r="U56" s="39" t="str">
        <f t="shared" si="10"/>
        <v/>
      </c>
      <c r="V56" s="39" t="str">
        <f t="shared" si="4"/>
        <v/>
      </c>
      <c r="W56" s="585"/>
      <c r="X56" s="478"/>
      <c r="Y56" s="578"/>
      <c r="Z56" s="578"/>
      <c r="AA56" s="578"/>
      <c r="AB56" s="578"/>
      <c r="AC56" s="578"/>
      <c r="AD56" s="578"/>
      <c r="AE56" s="459" t="str">
        <f t="shared" si="12"/>
        <v/>
      </c>
      <c r="AF56" s="591"/>
      <c r="AG56" s="252"/>
      <c r="AH56" s="253"/>
      <c r="AN56" s="242"/>
    </row>
    <row r="57" spans="1:40" s="237" customFormat="1" ht="71.25" x14ac:dyDescent="0.25">
      <c r="A57" s="580" t="s">
        <v>147</v>
      </c>
      <c r="B57" s="24" t="s">
        <v>192</v>
      </c>
      <c r="C57" s="25">
        <v>87</v>
      </c>
      <c r="D57" s="325" t="str">
        <f>IFERROR(INDEX(DESEMPATE!$D$3:$D$106,MATCH('EXP GEN.'!B57,DESEMPATE!$C$3:$C$106,0)),"")</f>
        <v>SU OPORTUNO SERVICIO LTDA</v>
      </c>
      <c r="E57" s="469" t="s">
        <v>524</v>
      </c>
      <c r="F57" s="245" t="s">
        <v>353</v>
      </c>
      <c r="G57" s="31" t="s">
        <v>525</v>
      </c>
      <c r="H57" s="248" t="s">
        <v>526</v>
      </c>
      <c r="I57" s="31" t="s">
        <v>8</v>
      </c>
      <c r="J57" s="26">
        <v>0.5</v>
      </c>
      <c r="K57" s="27">
        <v>41765</v>
      </c>
      <c r="L57" s="27">
        <v>42369</v>
      </c>
      <c r="M57" s="28">
        <f t="shared" si="11"/>
        <v>2015</v>
      </c>
      <c r="N57" s="135">
        <f>IFERROR(INDEX(PARAMETROS!$B$50:$B$76,MATCH(M57,PARAMETROS!$A$50:$A$76,0)),"")</f>
        <v>644350</v>
      </c>
      <c r="O57" s="276">
        <v>2485522518</v>
      </c>
      <c r="P57" s="29" t="s">
        <v>289</v>
      </c>
      <c r="Q57" s="30" t="str">
        <f>IFERROR(IF(P57="","",IF(P57="COP","N/A",IF(OR(P57="USD",P57="US"),1,IF(P57="EUR",VLOOKUP(L57,'SH EURO'!$A$6:$B$6338,2,FALSE),"INGRESAR TASA")))),"")</f>
        <v>N/A</v>
      </c>
      <c r="R57" s="386" t="str">
        <f t="shared" si="8"/>
        <v>N/A</v>
      </c>
      <c r="S57" s="136">
        <f>IFERROR(IF(P57="","",IF(P57="COP",1,IF(Q57&lt;&gt;"N/A",VLOOKUP(L57,'[1]SH TRM'!$A$9:$B$8912,2,FALSE),"REVISAR"))),"")</f>
        <v>1</v>
      </c>
      <c r="T57" s="389">
        <f t="shared" si="9"/>
        <v>2485522518</v>
      </c>
      <c r="U57" s="30">
        <f t="shared" si="10"/>
        <v>3857.4105967253822</v>
      </c>
      <c r="V57" s="30">
        <f t="shared" si="4"/>
        <v>1928.7052983626911</v>
      </c>
      <c r="W57" s="583" t="str">
        <f>IFERROR(IF(COUNTIF(V57:V62,"")=6,"",IF(SUM(V57:V62)&gt;=SAMC009,"CUMPLE","NO CUMPLE")),"")</f>
        <v>CUMPLE</v>
      </c>
      <c r="X57" s="476">
        <v>37</v>
      </c>
      <c r="Y57" s="579" t="s">
        <v>8</v>
      </c>
      <c r="Z57" s="579"/>
      <c r="AA57" s="579"/>
      <c r="AB57" s="579" t="s">
        <v>8</v>
      </c>
      <c r="AC57" s="579"/>
      <c r="AD57" s="579"/>
      <c r="AE57" s="460" t="str">
        <f t="shared" si="12"/>
        <v>SI</v>
      </c>
      <c r="AF57" s="589" t="s">
        <v>259</v>
      </c>
      <c r="AG57" s="272"/>
      <c r="AH57" s="253"/>
      <c r="AN57" s="242"/>
    </row>
    <row r="58" spans="1:40" s="237" customFormat="1" ht="42.75" x14ac:dyDescent="0.25">
      <c r="A58" s="581"/>
      <c r="B58" s="12" t="s">
        <v>192</v>
      </c>
      <c r="C58" s="13">
        <v>88</v>
      </c>
      <c r="D58" s="13" t="str">
        <f>IFERROR(INDEX(DESEMPATE!$D$3:$D$106,MATCH('EXP GEN.'!B58,DESEMPATE!$C$3:$C$106,0)),"")</f>
        <v>SU OPORTUNO SERVICIO LTDA</v>
      </c>
      <c r="E58" s="21" t="s">
        <v>515</v>
      </c>
      <c r="F58" s="246" t="s">
        <v>353</v>
      </c>
      <c r="G58" s="21" t="s">
        <v>527</v>
      </c>
      <c r="H58" s="247" t="s">
        <v>528</v>
      </c>
      <c r="I58" s="470" t="s">
        <v>8</v>
      </c>
      <c r="J58" s="22">
        <v>1</v>
      </c>
      <c r="K58" s="275">
        <v>41382</v>
      </c>
      <c r="L58" s="16">
        <v>41838</v>
      </c>
      <c r="M58" s="17">
        <f t="shared" si="11"/>
        <v>2014</v>
      </c>
      <c r="N58" s="18">
        <f>IFERROR(INDEX(PARAMETROS!$B$50:$B$76,MATCH(M58,PARAMETROS!$A$50:$A$76,0)),"")</f>
        <v>616000</v>
      </c>
      <c r="O58" s="277">
        <v>4698053986</v>
      </c>
      <c r="P58" s="18" t="s">
        <v>289</v>
      </c>
      <c r="Q58" s="11" t="str">
        <f>IFERROR(IF(P58="","",IF(P58="COP","N/A",IF(OR(P58="USD",P58="US"),1,IF(P58="EUR",VLOOKUP(L58,'SH EURO'!$A$6:$B$6338,2,FALSE),"INGRESAR TASA")))),"")</f>
        <v>N/A</v>
      </c>
      <c r="R58" s="387" t="str">
        <f t="shared" si="8"/>
        <v>N/A</v>
      </c>
      <c r="S58" s="20">
        <f>IFERROR(IF(P58="","",IF(P58="COP",1,IF(Q58&lt;&gt;"N/A",VLOOKUP(L58,'[1]SH TRM'!$A$9:$B$8912,2,FALSE),"REVISAR"))),"")</f>
        <v>1</v>
      </c>
      <c r="T58" s="390">
        <f t="shared" si="9"/>
        <v>4698053986</v>
      </c>
      <c r="U58" s="11">
        <f t="shared" si="10"/>
        <v>7626.7110162337658</v>
      </c>
      <c r="V58" s="11">
        <f t="shared" si="4"/>
        <v>7626.7110162337658</v>
      </c>
      <c r="W58" s="584"/>
      <c r="X58" s="477">
        <v>10</v>
      </c>
      <c r="Y58" s="577" t="s">
        <v>8</v>
      </c>
      <c r="Z58" s="577"/>
      <c r="AA58" s="577"/>
      <c r="AB58" s="577" t="s">
        <v>8</v>
      </c>
      <c r="AC58" s="577"/>
      <c r="AD58" s="577"/>
      <c r="AE58" s="458" t="str">
        <f t="shared" si="12"/>
        <v>SI</v>
      </c>
      <c r="AF58" s="590"/>
      <c r="AG58" s="273"/>
      <c r="AH58" s="253"/>
      <c r="AN58" s="242"/>
    </row>
    <row r="59" spans="1:40" s="237" customFormat="1" ht="57.75" thickBot="1" x14ac:dyDescent="0.3">
      <c r="A59" s="581"/>
      <c r="B59" s="12" t="s">
        <v>192</v>
      </c>
      <c r="C59" s="13">
        <v>90</v>
      </c>
      <c r="D59" s="13" t="str">
        <f>IFERROR(INDEX(DESEMPATE!$D$3:$D$106,MATCH('EXP GEN.'!B59,DESEMPATE!$C$3:$C$106,0)),"")</f>
        <v>SU OPORTUNO SERVICIO LTDA</v>
      </c>
      <c r="E59" s="21" t="s">
        <v>529</v>
      </c>
      <c r="F59" s="246" t="s">
        <v>353</v>
      </c>
      <c r="G59" s="21" t="s">
        <v>530</v>
      </c>
      <c r="H59" s="247" t="s">
        <v>531</v>
      </c>
      <c r="I59" s="470" t="s">
        <v>8</v>
      </c>
      <c r="J59" s="15">
        <v>1</v>
      </c>
      <c r="K59" s="16">
        <v>41687</v>
      </c>
      <c r="L59" s="16">
        <v>42181</v>
      </c>
      <c r="M59" s="17">
        <f t="shared" si="11"/>
        <v>2015</v>
      </c>
      <c r="N59" s="18">
        <f>IFERROR(INDEX(PARAMETROS!$B$50:$B$76,MATCH(M59,PARAMETROS!$A$50:$A$76,0)),"")</f>
        <v>644350</v>
      </c>
      <c r="O59" s="277">
        <v>1295888204</v>
      </c>
      <c r="P59" s="19" t="s">
        <v>289</v>
      </c>
      <c r="Q59" s="11" t="str">
        <f>IFERROR(IF(P59="","",IF(P59="COP","N/A",IF(OR(P59="USD",P59="US"),1,IF(P59="EUR",VLOOKUP(L59,'SH EURO'!$A$6:$B$6338,2,FALSE),"INGRESAR TASA")))),"")</f>
        <v>N/A</v>
      </c>
      <c r="R59" s="387" t="str">
        <f t="shared" si="8"/>
        <v>N/A</v>
      </c>
      <c r="S59" s="23">
        <f>IFERROR(IF(P59="","",IF(P59="COP",1,IF(Q59&lt;&gt;"N/A",VLOOKUP(L59,'[1]SH TRM'!$A$9:$B$8912,2,FALSE),"REVISAR"))),"")</f>
        <v>1</v>
      </c>
      <c r="T59" s="390">
        <f t="shared" si="9"/>
        <v>1295888204</v>
      </c>
      <c r="U59" s="11">
        <f t="shared" si="10"/>
        <v>2011.1557445487701</v>
      </c>
      <c r="V59" s="11">
        <f t="shared" si="4"/>
        <v>2011.1557445487701</v>
      </c>
      <c r="W59" s="584"/>
      <c r="X59" s="477">
        <v>45</v>
      </c>
      <c r="Y59" s="577" t="s">
        <v>8</v>
      </c>
      <c r="Z59" s="577"/>
      <c r="AA59" s="577"/>
      <c r="AB59" s="577" t="s">
        <v>8</v>
      </c>
      <c r="AC59" s="577"/>
      <c r="AD59" s="577"/>
      <c r="AE59" s="458" t="str">
        <f t="shared" si="12"/>
        <v>SI</v>
      </c>
      <c r="AF59" s="590"/>
      <c r="AG59" s="251"/>
      <c r="AH59" s="253"/>
      <c r="AN59" s="242"/>
    </row>
    <row r="60" spans="1:40" s="237" customFormat="1" ht="30" hidden="1" customHeight="1" x14ac:dyDescent="0.25">
      <c r="A60" s="581"/>
      <c r="B60" s="12"/>
      <c r="C60" s="13"/>
      <c r="D60" s="13" t="str">
        <f>IFERROR(INDEX(DESEMPATE!$D$3:$D$106,MATCH('EXP GEN.'!B60,DESEMPATE!$C$3:$C$106,0)),"")</f>
        <v/>
      </c>
      <c r="E60" s="21"/>
      <c r="F60" s="246"/>
      <c r="G60" s="21"/>
      <c r="H60" s="247"/>
      <c r="I60" s="21"/>
      <c r="J60" s="15"/>
      <c r="K60" s="16"/>
      <c r="L60" s="16"/>
      <c r="M60" s="17" t="str">
        <f t="shared" si="11"/>
        <v/>
      </c>
      <c r="N60" s="18" t="str">
        <f>IFERROR(INDEX(PARAMETROS!$B$50:$B$76,MATCH(M60,PARAMETROS!$A$50:$A$76,0)),"")</f>
        <v/>
      </c>
      <c r="O60" s="277"/>
      <c r="P60" s="19"/>
      <c r="Q60" s="11" t="str">
        <f>IFERROR(IF(P60="","",IF(P60="COP","N/A",IF(OR(P60="USD",P60="US"),1,IF(P60="EUR",VLOOKUP(L60,'SH EURO'!$A$6:$B$6338,2,FALSE),"INGRESAR TASA")))),"")</f>
        <v/>
      </c>
      <c r="R60" s="387" t="str">
        <f t="shared" si="8"/>
        <v/>
      </c>
      <c r="S60" s="20" t="str">
        <f>IFERROR(IF(P60="","",IF(P60="COP",1,IF(Q60&lt;&gt;"N/A",VLOOKUP(L60,'[1]SH TRM'!$A$9:$B$8912,2,FALSE),"REVISAR"))),"")</f>
        <v/>
      </c>
      <c r="T60" s="390" t="str">
        <f t="shared" si="9"/>
        <v/>
      </c>
      <c r="U60" s="11" t="str">
        <f t="shared" si="10"/>
        <v/>
      </c>
      <c r="V60" s="11" t="str">
        <f t="shared" si="4"/>
        <v/>
      </c>
      <c r="W60" s="584"/>
      <c r="X60" s="477"/>
      <c r="Y60" s="574"/>
      <c r="Z60" s="575"/>
      <c r="AA60" s="576"/>
      <c r="AB60" s="574"/>
      <c r="AC60" s="575"/>
      <c r="AD60" s="576"/>
      <c r="AE60" s="458" t="str">
        <f t="shared" si="12"/>
        <v/>
      </c>
      <c r="AF60" s="590"/>
      <c r="AG60" s="273"/>
      <c r="AH60" s="253"/>
      <c r="AN60" s="242"/>
    </row>
    <row r="61" spans="1:40" s="237" customFormat="1" ht="30" hidden="1" customHeight="1" x14ac:dyDescent="0.25">
      <c r="A61" s="581"/>
      <c r="B61" s="12"/>
      <c r="C61" s="13"/>
      <c r="D61" s="13" t="str">
        <f>IFERROR(INDEX(DESEMPATE!$D$3:$D$106,MATCH('EXP GEN.'!B61,DESEMPATE!$C$3:$C$106,0)),"")</f>
        <v/>
      </c>
      <c r="E61" s="21"/>
      <c r="F61" s="246"/>
      <c r="G61" s="21"/>
      <c r="H61" s="247"/>
      <c r="I61" s="21"/>
      <c r="J61" s="15"/>
      <c r="K61" s="16"/>
      <c r="L61" s="16"/>
      <c r="M61" s="17" t="str">
        <f t="shared" si="11"/>
        <v/>
      </c>
      <c r="N61" s="18" t="str">
        <f>IFERROR(INDEX(PARAMETROS!$B$50:$B$76,MATCH(M61,PARAMETROS!$A$50:$A$76,0)),"")</f>
        <v/>
      </c>
      <c r="O61" s="277"/>
      <c r="P61" s="19"/>
      <c r="Q61" s="11" t="str">
        <f>IFERROR(IF(P61="","",IF(P61="COP","N/A",IF(OR(P61="USD",P61="US"),1,IF(P61="EUR",VLOOKUP(L61,'SH EURO'!$A$6:$B$6338,2,FALSE),"INGRESAR TASA")))),"")</f>
        <v/>
      </c>
      <c r="R61" s="387" t="str">
        <f t="shared" si="8"/>
        <v/>
      </c>
      <c r="S61" s="20" t="str">
        <f>IFERROR(IF(P61="","",IF(P61="COP",1,IF(Q61&lt;&gt;"N/A",VLOOKUP(L61,'[1]SH TRM'!$A$9:$B$8912,2,FALSE),"REVISAR"))),"")</f>
        <v/>
      </c>
      <c r="T61" s="390" t="str">
        <f t="shared" si="9"/>
        <v/>
      </c>
      <c r="U61" s="11" t="str">
        <f t="shared" si="10"/>
        <v/>
      </c>
      <c r="V61" s="11" t="str">
        <f t="shared" si="4"/>
        <v/>
      </c>
      <c r="W61" s="584"/>
      <c r="X61" s="477"/>
      <c r="Y61" s="577"/>
      <c r="Z61" s="577"/>
      <c r="AA61" s="577"/>
      <c r="AB61" s="577"/>
      <c r="AC61" s="577"/>
      <c r="AD61" s="577"/>
      <c r="AE61" s="458" t="str">
        <f t="shared" si="12"/>
        <v/>
      </c>
      <c r="AF61" s="590"/>
      <c r="AG61" s="251"/>
      <c r="AH61" s="253"/>
      <c r="AN61" s="242"/>
    </row>
    <row r="62" spans="1:40" s="237" customFormat="1" ht="30" hidden="1" customHeight="1" thickBot="1" x14ac:dyDescent="0.3">
      <c r="A62" s="582"/>
      <c r="B62" s="32"/>
      <c r="C62" s="133"/>
      <c r="D62" s="349" t="str">
        <f>IFERROR(INDEX(DESEMPATE!$D$3:$D$106,MATCH('EXP GEN.'!B62,DESEMPATE!$C$3:$C$106,0)),"")</f>
        <v/>
      </c>
      <c r="E62" s="134"/>
      <c r="F62" s="250"/>
      <c r="G62" s="134"/>
      <c r="H62" s="249"/>
      <c r="I62" s="134"/>
      <c r="J62" s="34"/>
      <c r="K62" s="350"/>
      <c r="L62" s="350"/>
      <c r="M62" s="35" t="str">
        <f t="shared" si="11"/>
        <v/>
      </c>
      <c r="N62" s="36" t="str">
        <f>IFERROR(INDEX(PARAMETROS!$B$50:$B$76,MATCH(M62,PARAMETROS!$A$50:$A$76,0)),"")</f>
        <v/>
      </c>
      <c r="O62" s="351"/>
      <c r="P62" s="37"/>
      <c r="Q62" s="39" t="str">
        <f>IFERROR(IF(P62="","",IF(P62="COP","N/A",IF(OR(P62="USD",P62="US"),1,IF(P62="EUR",VLOOKUP(L62,'SH EURO'!$A$6:$B$6338,2,FALSE),"INGRESAR TASA")))),"")</f>
        <v/>
      </c>
      <c r="R62" s="388" t="str">
        <f t="shared" si="8"/>
        <v/>
      </c>
      <c r="S62" s="38" t="str">
        <f>IFERROR(IF(P62="","",IF(P62="COP",1,IF(Q62&lt;&gt;"N/A",VLOOKUP(L62,'[1]SH TRM'!$A$9:$B$8912,2,FALSE),"REVISAR"))),"")</f>
        <v/>
      </c>
      <c r="T62" s="391" t="str">
        <f t="shared" si="9"/>
        <v/>
      </c>
      <c r="U62" s="39" t="str">
        <f t="shared" si="10"/>
        <v/>
      </c>
      <c r="V62" s="39" t="str">
        <f t="shared" si="4"/>
        <v/>
      </c>
      <c r="W62" s="585"/>
      <c r="X62" s="478"/>
      <c r="Y62" s="578"/>
      <c r="Z62" s="578"/>
      <c r="AA62" s="578"/>
      <c r="AB62" s="578"/>
      <c r="AC62" s="578"/>
      <c r="AD62" s="578"/>
      <c r="AE62" s="459" t="str">
        <f t="shared" si="12"/>
        <v/>
      </c>
      <c r="AF62" s="591"/>
      <c r="AG62" s="252"/>
      <c r="AH62" s="253"/>
      <c r="AN62" s="242"/>
    </row>
    <row r="63" spans="1:40" s="237" customFormat="1" ht="30" customHeight="1" x14ac:dyDescent="0.25">
      <c r="A63" s="580" t="s">
        <v>148</v>
      </c>
      <c r="B63" s="24" t="s">
        <v>193</v>
      </c>
      <c r="C63" s="25">
        <v>80</v>
      </c>
      <c r="D63" s="325" t="str">
        <f>IFERROR(INDEX(DESEMPATE!$D$3:$D$106,MATCH('EXP GEN.'!B63,DESEMPATE!$C$3:$C$106,0)),"")</f>
        <v>INTERGLOBAL SEGURIDAD Y VIGILANCIA LTDA</v>
      </c>
      <c r="E63" s="31" t="s">
        <v>532</v>
      </c>
      <c r="F63" s="245" t="s">
        <v>353</v>
      </c>
      <c r="G63" s="31" t="s">
        <v>533</v>
      </c>
      <c r="H63" s="248" t="s">
        <v>534</v>
      </c>
      <c r="I63" s="31" t="s">
        <v>8</v>
      </c>
      <c r="J63" s="26">
        <v>1</v>
      </c>
      <c r="K63" s="27">
        <v>40544</v>
      </c>
      <c r="L63" s="27">
        <v>41274</v>
      </c>
      <c r="M63" s="28">
        <f t="shared" si="11"/>
        <v>2012</v>
      </c>
      <c r="N63" s="135">
        <f>IFERROR(INDEX(PARAMETROS!$B$50:$B$76,MATCH(M63,PARAMETROS!$A$50:$A$76,0)),"")</f>
        <v>566700</v>
      </c>
      <c r="O63" s="276">
        <v>25324867174</v>
      </c>
      <c r="P63" s="29" t="s">
        <v>289</v>
      </c>
      <c r="Q63" s="30" t="str">
        <f>IFERROR(IF(P63="","",IF(P63="COP","N/A",IF(OR(P63="USD",P63="US"),1,IF(P63="EUR",VLOOKUP(L63,'SH EURO'!$A$6:$B$6338,2,FALSE),"INGRESAR TASA")))),"")</f>
        <v>N/A</v>
      </c>
      <c r="R63" s="386" t="str">
        <f t="shared" si="8"/>
        <v>N/A</v>
      </c>
      <c r="S63" s="136">
        <f>IFERROR(IF(P63="","",IF(P63="COP",1,IF(Q63&lt;&gt;"N/A",VLOOKUP(L63,'[1]SH TRM'!$A$9:$B$8912,2,FALSE),"REVISAR"))),"")</f>
        <v>1</v>
      </c>
      <c r="T63" s="389">
        <f t="shared" si="9"/>
        <v>25324867174</v>
      </c>
      <c r="U63" s="30">
        <f t="shared" si="10"/>
        <v>44688.313347450152</v>
      </c>
      <c r="V63" s="30">
        <f t="shared" si="4"/>
        <v>44688.313347450152</v>
      </c>
      <c r="W63" s="583" t="str">
        <f>IFERROR(IF(COUNTIF(V63:V68,"")=6,"",IF(SUM(V63:V68)&gt;=SAMC009,"CUMPLE","NO CUMPLE")),"")</f>
        <v>CUMPLE</v>
      </c>
      <c r="X63" s="476">
        <v>8</v>
      </c>
      <c r="Y63" s="579" t="s">
        <v>8</v>
      </c>
      <c r="Z63" s="579"/>
      <c r="AA63" s="579"/>
      <c r="AB63" s="579" t="s">
        <v>8</v>
      </c>
      <c r="AC63" s="579"/>
      <c r="AD63" s="579"/>
      <c r="AE63" s="460" t="str">
        <f t="shared" si="12"/>
        <v>SI</v>
      </c>
      <c r="AF63" s="589" t="s">
        <v>259</v>
      </c>
      <c r="AG63" s="272"/>
      <c r="AH63" s="253"/>
      <c r="AN63" s="242"/>
    </row>
    <row r="64" spans="1:40" s="237" customFormat="1" ht="30" customHeight="1" x14ac:dyDescent="0.25">
      <c r="A64" s="581"/>
      <c r="B64" s="12" t="s">
        <v>193</v>
      </c>
      <c r="C64" s="13">
        <v>81</v>
      </c>
      <c r="D64" s="13" t="str">
        <f>IFERROR(INDEX(DESEMPATE!$D$3:$D$106,MATCH('EXP GEN.'!B64,DESEMPATE!$C$3:$C$106,0)),"")</f>
        <v>INTERGLOBAL SEGURIDAD Y VIGILANCIA LTDA</v>
      </c>
      <c r="E64" s="21" t="s">
        <v>535</v>
      </c>
      <c r="F64" s="246" t="s">
        <v>353</v>
      </c>
      <c r="G64" s="21" t="s">
        <v>536</v>
      </c>
      <c r="H64" s="247" t="s">
        <v>537</v>
      </c>
      <c r="I64" s="21" t="s">
        <v>8</v>
      </c>
      <c r="J64" s="22">
        <v>1</v>
      </c>
      <c r="K64" s="275">
        <v>41533</v>
      </c>
      <c r="L64" s="16">
        <v>41973</v>
      </c>
      <c r="M64" s="17">
        <f t="shared" si="11"/>
        <v>2014</v>
      </c>
      <c r="N64" s="18">
        <f>IFERROR(INDEX(PARAMETROS!$B$50:$B$76,MATCH(M64,PARAMETROS!$A$50:$A$76,0)),"")</f>
        <v>616000</v>
      </c>
      <c r="O64" s="277">
        <v>2057620810</v>
      </c>
      <c r="P64" s="18" t="s">
        <v>289</v>
      </c>
      <c r="Q64" s="11" t="str">
        <f>IFERROR(IF(P64="","",IF(P64="COP","N/A",IF(OR(P64="USD",P64="US"),1,IF(P64="EUR",VLOOKUP(L64,'SH EURO'!$A$6:$B$6338,2,FALSE),"INGRESAR TASA")))),"")</f>
        <v>N/A</v>
      </c>
      <c r="R64" s="387" t="str">
        <f t="shared" si="8"/>
        <v>N/A</v>
      </c>
      <c r="S64" s="20">
        <f>IFERROR(IF(P64="","",IF(P64="COP",1,IF(Q64&lt;&gt;"N/A",VLOOKUP(L64,'[1]SH TRM'!$A$9:$B$8912,2,FALSE),"REVISAR"))),"")</f>
        <v>1</v>
      </c>
      <c r="T64" s="390">
        <f t="shared" si="9"/>
        <v>2057620810</v>
      </c>
      <c r="U64" s="11">
        <f t="shared" si="10"/>
        <v>3340.2935227272728</v>
      </c>
      <c r="V64" s="11">
        <f t="shared" si="4"/>
        <v>3340.2935227272728</v>
      </c>
      <c r="W64" s="584"/>
      <c r="X64" s="477">
        <v>15</v>
      </c>
      <c r="Y64" s="577" t="s">
        <v>8</v>
      </c>
      <c r="Z64" s="577"/>
      <c r="AA64" s="577"/>
      <c r="AB64" s="577" t="s">
        <v>8</v>
      </c>
      <c r="AC64" s="577"/>
      <c r="AD64" s="577"/>
      <c r="AE64" s="458" t="str">
        <f t="shared" si="12"/>
        <v>SI</v>
      </c>
      <c r="AF64" s="590"/>
      <c r="AG64" s="273"/>
      <c r="AH64" s="253"/>
      <c r="AN64" s="242"/>
    </row>
    <row r="65" spans="1:40" s="237" customFormat="1" ht="30" customHeight="1" thickBot="1" x14ac:dyDescent="0.3">
      <c r="A65" s="581"/>
      <c r="B65" s="12" t="s">
        <v>193</v>
      </c>
      <c r="C65" s="13">
        <v>82</v>
      </c>
      <c r="D65" s="13" t="str">
        <f>IFERROR(INDEX(DESEMPATE!$D$3:$D$106,MATCH('EXP GEN.'!B65,DESEMPATE!$C$3:$C$106,0)),"")</f>
        <v>INTERGLOBAL SEGURIDAD Y VIGILANCIA LTDA</v>
      </c>
      <c r="E65" s="21" t="s">
        <v>538</v>
      </c>
      <c r="F65" s="246" t="s">
        <v>353</v>
      </c>
      <c r="G65" s="471">
        <v>40725</v>
      </c>
      <c r="H65" s="247" t="s">
        <v>537</v>
      </c>
      <c r="I65" s="21" t="s">
        <v>8</v>
      </c>
      <c r="J65" s="15">
        <v>1</v>
      </c>
      <c r="K65" s="16">
        <v>40725</v>
      </c>
      <c r="L65" s="16">
        <v>41882</v>
      </c>
      <c r="M65" s="17">
        <f t="shared" si="11"/>
        <v>2014</v>
      </c>
      <c r="N65" s="18">
        <f>IFERROR(INDEX(PARAMETROS!$B$50:$B$76,MATCH(M65,PARAMETROS!$A$50:$A$76,0)),"")</f>
        <v>616000</v>
      </c>
      <c r="O65" s="277">
        <v>7352495474</v>
      </c>
      <c r="P65" s="19" t="s">
        <v>289</v>
      </c>
      <c r="Q65" s="11" t="str">
        <f>IFERROR(IF(P65="","",IF(P65="COP","N/A",IF(OR(P65="USD",P65="US"),1,IF(P65="EUR",VLOOKUP(L65,'SH EURO'!$A$6:$B$6338,2,FALSE),"INGRESAR TASA")))),"")</f>
        <v>N/A</v>
      </c>
      <c r="R65" s="387" t="str">
        <f t="shared" si="8"/>
        <v>N/A</v>
      </c>
      <c r="S65" s="23">
        <f>IFERROR(IF(P65="","",IF(P65="COP",1,IF(Q65&lt;&gt;"N/A",VLOOKUP(L65,'[1]SH TRM'!$A$9:$B$8912,2,FALSE),"REVISAR"))),"")</f>
        <v>1</v>
      </c>
      <c r="T65" s="390">
        <f t="shared" si="9"/>
        <v>7352495474</v>
      </c>
      <c r="U65" s="11">
        <f t="shared" si="10"/>
        <v>11935.869275974026</v>
      </c>
      <c r="V65" s="11">
        <f t="shared" si="4"/>
        <v>11935.869275974026</v>
      </c>
      <c r="W65" s="584"/>
      <c r="X65" s="477">
        <v>7</v>
      </c>
      <c r="Y65" s="577" t="s">
        <v>8</v>
      </c>
      <c r="Z65" s="577"/>
      <c r="AA65" s="577"/>
      <c r="AB65" s="577" t="s">
        <v>8</v>
      </c>
      <c r="AC65" s="577"/>
      <c r="AD65" s="577"/>
      <c r="AE65" s="458" t="str">
        <f t="shared" si="12"/>
        <v>SI</v>
      </c>
      <c r="AF65" s="590"/>
      <c r="AG65" s="251"/>
      <c r="AH65" s="253"/>
      <c r="AN65" s="242"/>
    </row>
    <row r="66" spans="1:40" s="237" customFormat="1" ht="30" hidden="1" customHeight="1" x14ac:dyDescent="0.25">
      <c r="A66" s="581"/>
      <c r="B66" s="12"/>
      <c r="C66" s="13"/>
      <c r="D66" s="13" t="str">
        <f>IFERROR(INDEX(DESEMPATE!$D$3:$D$106,MATCH('EXP GEN.'!B66,DESEMPATE!$C$3:$C$106,0)),"")</f>
        <v/>
      </c>
      <c r="E66" s="21"/>
      <c r="F66" s="246"/>
      <c r="G66" s="21"/>
      <c r="H66" s="247"/>
      <c r="I66" s="21"/>
      <c r="J66" s="15"/>
      <c r="K66" s="16"/>
      <c r="L66" s="16"/>
      <c r="M66" s="17" t="str">
        <f t="shared" si="11"/>
        <v/>
      </c>
      <c r="N66" s="18" t="str">
        <f>IFERROR(INDEX(PARAMETROS!$B$50:$B$76,MATCH(M66,PARAMETROS!$A$50:$A$76,0)),"")</f>
        <v/>
      </c>
      <c r="O66" s="277"/>
      <c r="P66" s="19"/>
      <c r="Q66" s="11" t="str">
        <f>IFERROR(IF(P66="","",IF(P66="COP","N/A",IF(OR(P66="USD",P66="US"),1,IF(P66="EUR",VLOOKUP(L66,'SH EURO'!$A$6:$B$6338,2,FALSE),"INGRESAR TASA")))),"")</f>
        <v/>
      </c>
      <c r="R66" s="387" t="str">
        <f t="shared" si="8"/>
        <v/>
      </c>
      <c r="S66" s="20" t="str">
        <f>IFERROR(IF(P66="","",IF(P66="COP",1,IF(Q66&lt;&gt;"N/A",VLOOKUP(L66,'[1]SH TRM'!$A$9:$B$8912,2,FALSE),"REVISAR"))),"")</f>
        <v/>
      </c>
      <c r="T66" s="390" t="str">
        <f t="shared" si="9"/>
        <v/>
      </c>
      <c r="U66" s="11" t="str">
        <f t="shared" si="10"/>
        <v/>
      </c>
      <c r="V66" s="11" t="str">
        <f t="shared" si="4"/>
        <v/>
      </c>
      <c r="W66" s="584"/>
      <c r="X66" s="477"/>
      <c r="Y66" s="574"/>
      <c r="Z66" s="575"/>
      <c r="AA66" s="576"/>
      <c r="AB66" s="574"/>
      <c r="AC66" s="575"/>
      <c r="AD66" s="576"/>
      <c r="AE66" s="458" t="str">
        <f t="shared" si="12"/>
        <v/>
      </c>
      <c r="AF66" s="590"/>
      <c r="AG66" s="273"/>
      <c r="AH66" s="253"/>
      <c r="AN66" s="242"/>
    </row>
    <row r="67" spans="1:40" s="237" customFormat="1" ht="30" hidden="1" customHeight="1" x14ac:dyDescent="0.25">
      <c r="A67" s="581"/>
      <c r="B67" s="12"/>
      <c r="C67" s="13"/>
      <c r="D67" s="13" t="str">
        <f>IFERROR(INDEX(DESEMPATE!$D$3:$D$106,MATCH('EXP GEN.'!B67,DESEMPATE!$C$3:$C$106,0)),"")</f>
        <v/>
      </c>
      <c r="E67" s="21"/>
      <c r="F67" s="246"/>
      <c r="G67" s="21"/>
      <c r="H67" s="247"/>
      <c r="I67" s="21"/>
      <c r="J67" s="15"/>
      <c r="K67" s="16"/>
      <c r="L67" s="16"/>
      <c r="M67" s="17" t="str">
        <f t="shared" si="11"/>
        <v/>
      </c>
      <c r="N67" s="18" t="str">
        <f>IFERROR(INDEX(PARAMETROS!$B$50:$B$76,MATCH(M67,PARAMETROS!$A$50:$A$76,0)),"")</f>
        <v/>
      </c>
      <c r="O67" s="277"/>
      <c r="P67" s="19"/>
      <c r="Q67" s="11" t="str">
        <f>IFERROR(IF(P67="","",IF(P67="COP","N/A",IF(OR(P67="USD",P67="US"),1,IF(P67="EUR",VLOOKUP(L67,'SH EURO'!$A$6:$B$6338,2,FALSE),"INGRESAR TASA")))),"")</f>
        <v/>
      </c>
      <c r="R67" s="387" t="str">
        <f t="shared" si="8"/>
        <v/>
      </c>
      <c r="S67" s="20" t="str">
        <f>IFERROR(IF(P67="","",IF(P67="COP",1,IF(Q67&lt;&gt;"N/A",VLOOKUP(L67,'[1]SH TRM'!$A$9:$B$8912,2,FALSE),"REVISAR"))),"")</f>
        <v/>
      </c>
      <c r="T67" s="390" t="str">
        <f t="shared" si="9"/>
        <v/>
      </c>
      <c r="U67" s="11" t="str">
        <f t="shared" si="10"/>
        <v/>
      </c>
      <c r="V67" s="11" t="str">
        <f t="shared" si="4"/>
        <v/>
      </c>
      <c r="W67" s="584"/>
      <c r="X67" s="477"/>
      <c r="Y67" s="577"/>
      <c r="Z67" s="577"/>
      <c r="AA67" s="577"/>
      <c r="AB67" s="577"/>
      <c r="AC67" s="577"/>
      <c r="AD67" s="577"/>
      <c r="AE67" s="458" t="str">
        <f t="shared" si="12"/>
        <v/>
      </c>
      <c r="AF67" s="590"/>
      <c r="AG67" s="251"/>
      <c r="AH67" s="253"/>
      <c r="AN67" s="242"/>
    </row>
    <row r="68" spans="1:40" s="237" customFormat="1" ht="30" hidden="1" customHeight="1" thickBot="1" x14ac:dyDescent="0.3">
      <c r="A68" s="582"/>
      <c r="B68" s="32"/>
      <c r="C68" s="133"/>
      <c r="D68" s="349" t="str">
        <f>IFERROR(INDEX(DESEMPATE!$D$3:$D$106,MATCH('EXP GEN.'!B68,DESEMPATE!$C$3:$C$106,0)),"")</f>
        <v/>
      </c>
      <c r="E68" s="134"/>
      <c r="F68" s="250"/>
      <c r="G68" s="134"/>
      <c r="H68" s="249"/>
      <c r="I68" s="134"/>
      <c r="J68" s="34"/>
      <c r="K68" s="350"/>
      <c r="L68" s="350"/>
      <c r="M68" s="35" t="str">
        <f t="shared" si="11"/>
        <v/>
      </c>
      <c r="N68" s="36" t="str">
        <f>IFERROR(INDEX(PARAMETROS!$B$50:$B$76,MATCH(M68,PARAMETROS!$A$50:$A$76,0)),"")</f>
        <v/>
      </c>
      <c r="O68" s="351"/>
      <c r="P68" s="37"/>
      <c r="Q68" s="39" t="str">
        <f>IFERROR(IF(P68="","",IF(P68="COP","N/A",IF(OR(P68="USD",P68="US"),1,IF(P68="EUR",VLOOKUP(L68,'SH EURO'!$A$6:$B$6338,2,FALSE),"INGRESAR TASA")))),"")</f>
        <v/>
      </c>
      <c r="R68" s="388" t="str">
        <f t="shared" si="8"/>
        <v/>
      </c>
      <c r="S68" s="38" t="str">
        <f>IFERROR(IF(P68="","",IF(P68="COP",1,IF(Q68&lt;&gt;"N/A",VLOOKUP(L68,'[1]SH TRM'!$A$9:$B$8912,2,FALSE),"REVISAR"))),"")</f>
        <v/>
      </c>
      <c r="T68" s="391" t="str">
        <f t="shared" si="9"/>
        <v/>
      </c>
      <c r="U68" s="39" t="str">
        <f t="shared" si="10"/>
        <v/>
      </c>
      <c r="V68" s="39" t="str">
        <f t="shared" ref="V68:V131" si="13">IFERROR(IF(OR(I68="",I68="NO"),"",IFERROR(U68*J68,"")),"")</f>
        <v/>
      </c>
      <c r="W68" s="585"/>
      <c r="X68" s="478"/>
      <c r="Y68" s="578"/>
      <c r="Z68" s="578"/>
      <c r="AA68" s="578"/>
      <c r="AB68" s="578"/>
      <c r="AC68" s="578"/>
      <c r="AD68" s="578"/>
      <c r="AE68" s="459" t="str">
        <f t="shared" si="12"/>
        <v/>
      </c>
      <c r="AF68" s="591"/>
      <c r="AG68" s="252"/>
      <c r="AH68" s="253"/>
      <c r="AN68" s="242"/>
    </row>
    <row r="69" spans="1:40" s="237" customFormat="1" ht="42.75" x14ac:dyDescent="0.25">
      <c r="A69" s="580" t="s">
        <v>149</v>
      </c>
      <c r="B69" s="24" t="s">
        <v>194</v>
      </c>
      <c r="C69" s="25">
        <v>60</v>
      </c>
      <c r="D69" s="325" t="str">
        <f>IFERROR(INDEX(DESEMPATE!$D$3:$D$106,MATCH('EXP GEN.'!B69,DESEMPATE!$C$3:$C$106,0)),"")</f>
        <v>ZONA DE SEGURIDAD LDTA</v>
      </c>
      <c r="E69" s="31" t="s">
        <v>539</v>
      </c>
      <c r="F69" s="245" t="s">
        <v>353</v>
      </c>
      <c r="G69" s="31" t="s">
        <v>540</v>
      </c>
      <c r="H69" s="248" t="s">
        <v>541</v>
      </c>
      <c r="I69" s="31" t="s">
        <v>8</v>
      </c>
      <c r="J69" s="26">
        <v>1</v>
      </c>
      <c r="K69" s="27">
        <v>41228</v>
      </c>
      <c r="L69" s="27">
        <v>41958</v>
      </c>
      <c r="M69" s="28">
        <f t="shared" si="11"/>
        <v>2014</v>
      </c>
      <c r="N69" s="135">
        <f>IFERROR(INDEX(PARAMETROS!$B$50:$B$76,MATCH(M69,PARAMETROS!$A$50:$A$76,0)),"")</f>
        <v>616000</v>
      </c>
      <c r="O69" s="276">
        <v>274612800</v>
      </c>
      <c r="P69" s="29" t="s">
        <v>289</v>
      </c>
      <c r="Q69" s="30" t="str">
        <f>IFERROR(IF(P69="","",IF(P69="COP","N/A",IF(OR(P69="USD",P69="US"),1,IF(P69="EUR",VLOOKUP(L69,'SH EURO'!$A$6:$B$6338,2,FALSE),"INGRESAR TASA")))),"")</f>
        <v>N/A</v>
      </c>
      <c r="R69" s="386" t="str">
        <f t="shared" si="8"/>
        <v>N/A</v>
      </c>
      <c r="S69" s="136">
        <f>IFERROR(IF(P69="","",IF(P69="COP",1,IF(Q69&lt;&gt;"N/A",VLOOKUP(L69,'[1]SH TRM'!$A$9:$B$8912,2,FALSE),"REVISAR"))),"")</f>
        <v>1</v>
      </c>
      <c r="T69" s="389">
        <f t="shared" si="9"/>
        <v>274612800</v>
      </c>
      <c r="U69" s="30">
        <f t="shared" si="10"/>
        <v>445.8</v>
      </c>
      <c r="V69" s="30">
        <f t="shared" si="13"/>
        <v>445.8</v>
      </c>
      <c r="W69" s="583" t="str">
        <f>IFERROR(IF(COUNTIF(V69:V74,"")=6,"",IF(SUM(V69:V74)&gt;=SAMC009,"CUMPLE","NO CUMPLE")),"")</f>
        <v>CUMPLE</v>
      </c>
      <c r="X69" s="476">
        <v>13</v>
      </c>
      <c r="Y69" s="579" t="s">
        <v>8</v>
      </c>
      <c r="Z69" s="579"/>
      <c r="AA69" s="579"/>
      <c r="AB69" s="579" t="s">
        <v>8</v>
      </c>
      <c r="AC69" s="579"/>
      <c r="AD69" s="579"/>
      <c r="AE69" s="460" t="str">
        <f t="shared" si="12"/>
        <v>SI</v>
      </c>
      <c r="AF69" s="589" t="s">
        <v>259</v>
      </c>
      <c r="AG69" s="272"/>
      <c r="AH69" s="253"/>
      <c r="AN69" s="242"/>
    </row>
    <row r="70" spans="1:40" s="237" customFormat="1" ht="42.75" x14ac:dyDescent="0.25">
      <c r="A70" s="581"/>
      <c r="B70" s="12" t="s">
        <v>194</v>
      </c>
      <c r="C70" s="13">
        <v>61</v>
      </c>
      <c r="D70" s="13" t="str">
        <f>IFERROR(INDEX(DESEMPATE!$D$3:$D$106,MATCH('EXP GEN.'!B70,DESEMPATE!$C$3:$C$106,0)),"")</f>
        <v>ZONA DE SEGURIDAD LDTA</v>
      </c>
      <c r="E70" s="21" t="s">
        <v>542</v>
      </c>
      <c r="F70" s="246" t="s">
        <v>353</v>
      </c>
      <c r="G70" s="21">
        <v>72</v>
      </c>
      <c r="H70" s="247" t="s">
        <v>543</v>
      </c>
      <c r="I70" s="21" t="s">
        <v>8</v>
      </c>
      <c r="J70" s="22">
        <v>1</v>
      </c>
      <c r="K70" s="275">
        <v>41729</v>
      </c>
      <c r="L70" s="16">
        <v>42118</v>
      </c>
      <c r="M70" s="17">
        <f t="shared" si="11"/>
        <v>2015</v>
      </c>
      <c r="N70" s="18">
        <f>IFERROR(INDEX(PARAMETROS!$B$50:$B$76,MATCH(M70,PARAMETROS!$A$50:$A$76,0)),"")</f>
        <v>644350</v>
      </c>
      <c r="O70" s="277">
        <v>514332362</v>
      </c>
      <c r="P70" s="18" t="s">
        <v>289</v>
      </c>
      <c r="Q70" s="11" t="str">
        <f>IFERROR(IF(P70="","",IF(P70="COP","N/A",IF(OR(P70="USD",P70="US"),1,IF(P70="EUR",VLOOKUP(L70,'SH EURO'!$A$6:$B$6338,2,FALSE),"INGRESAR TASA")))),"")</f>
        <v>N/A</v>
      </c>
      <c r="R70" s="387" t="str">
        <f t="shared" si="8"/>
        <v>N/A</v>
      </c>
      <c r="S70" s="20">
        <f>IFERROR(IF(P70="","",IF(P70="COP",1,IF(Q70&lt;&gt;"N/A",VLOOKUP(L70,'[1]SH TRM'!$A$9:$B$8912,2,FALSE),"REVISAR"))),"")</f>
        <v>1</v>
      </c>
      <c r="T70" s="390">
        <f t="shared" si="9"/>
        <v>514332362</v>
      </c>
      <c r="U70" s="11">
        <f t="shared" si="10"/>
        <v>798.21892139365252</v>
      </c>
      <c r="V70" s="11">
        <f t="shared" si="13"/>
        <v>798.21892139365252</v>
      </c>
      <c r="W70" s="584"/>
      <c r="X70" s="477">
        <v>43</v>
      </c>
      <c r="Y70" s="577" t="s">
        <v>8</v>
      </c>
      <c r="Z70" s="577"/>
      <c r="AA70" s="577"/>
      <c r="AB70" s="577" t="s">
        <v>8</v>
      </c>
      <c r="AC70" s="577"/>
      <c r="AD70" s="577"/>
      <c r="AE70" s="458" t="str">
        <f t="shared" si="12"/>
        <v>SI</v>
      </c>
      <c r="AF70" s="590"/>
      <c r="AG70" s="273"/>
      <c r="AH70" s="253"/>
      <c r="AN70" s="242"/>
    </row>
    <row r="71" spans="1:40" s="237" customFormat="1" ht="81" customHeight="1" thickBot="1" x14ac:dyDescent="0.3">
      <c r="A71" s="581"/>
      <c r="B71" s="12" t="s">
        <v>194</v>
      </c>
      <c r="C71" s="13">
        <v>77</v>
      </c>
      <c r="D71" s="13" t="str">
        <f>IFERROR(INDEX(DESEMPATE!$D$3:$D$106,MATCH('EXP GEN.'!B71,DESEMPATE!$C$3:$C$106,0)),"")</f>
        <v>ZONA DE SEGURIDAD LDTA</v>
      </c>
      <c r="E71" s="21" t="s">
        <v>544</v>
      </c>
      <c r="F71" s="246" t="s">
        <v>353</v>
      </c>
      <c r="G71" s="21" t="s">
        <v>545</v>
      </c>
      <c r="H71" s="247" t="s">
        <v>546</v>
      </c>
      <c r="I71" s="21" t="s">
        <v>9</v>
      </c>
      <c r="J71" s="472"/>
      <c r="K71" s="16">
        <v>41518</v>
      </c>
      <c r="L71" s="16">
        <v>41973</v>
      </c>
      <c r="M71" s="17">
        <f t="shared" si="11"/>
        <v>2014</v>
      </c>
      <c r="N71" s="18">
        <f>IFERROR(INDEX(PARAMETROS!$B$50:$B$76,MATCH(M71,PARAMETROS!$A$50:$A$76,0)),"")</f>
        <v>616000</v>
      </c>
      <c r="O71" s="277">
        <v>2070147863</v>
      </c>
      <c r="P71" s="19" t="s">
        <v>289</v>
      </c>
      <c r="Q71" s="11" t="str">
        <f>IFERROR(IF(P71="","",IF(P71="COP","N/A",IF(OR(P71="USD",P71="US"),1,IF(P71="EUR",VLOOKUP(L71,'SH EURO'!$A$6:$B$6338,2,FALSE),"INGRESAR TASA")))),"")</f>
        <v>N/A</v>
      </c>
      <c r="R71" s="387" t="str">
        <f t="shared" si="8"/>
        <v>N/A</v>
      </c>
      <c r="S71" s="23">
        <f>IFERROR(IF(P71="","",IF(P71="COP",1,IF(Q71&lt;&gt;"N/A",VLOOKUP(L71,'[1]SH TRM'!$A$9:$B$8912,2,FALSE),"REVISAR"))),"")</f>
        <v>1</v>
      </c>
      <c r="T71" s="390">
        <f t="shared" si="9"/>
        <v>2070147863</v>
      </c>
      <c r="U71" s="11">
        <f t="shared" si="10"/>
        <v>3360.6296477272726</v>
      </c>
      <c r="V71" s="11" t="str">
        <f t="shared" si="13"/>
        <v/>
      </c>
      <c r="W71" s="584"/>
      <c r="X71" s="477">
        <v>48</v>
      </c>
      <c r="Y71" s="577" t="s">
        <v>8</v>
      </c>
      <c r="Z71" s="577"/>
      <c r="AA71" s="577"/>
      <c r="AB71" s="577" t="s">
        <v>8</v>
      </c>
      <c r="AC71" s="577"/>
      <c r="AD71" s="577"/>
      <c r="AE71" s="458" t="str">
        <f t="shared" si="12"/>
        <v>SI</v>
      </c>
      <c r="AF71" s="590"/>
      <c r="AG71" s="479" t="s">
        <v>580</v>
      </c>
      <c r="AH71" s="253"/>
      <c r="AN71" s="242"/>
    </row>
    <row r="72" spans="1:40" s="237" customFormat="1" ht="30" hidden="1" customHeight="1" x14ac:dyDescent="0.25">
      <c r="A72" s="581"/>
      <c r="B72" s="12"/>
      <c r="C72" s="13"/>
      <c r="D72" s="13" t="str">
        <f>IFERROR(INDEX(DESEMPATE!$D$3:$D$106,MATCH('EXP GEN.'!B72,DESEMPATE!$C$3:$C$106,0)),"")</f>
        <v/>
      </c>
      <c r="E72" s="21"/>
      <c r="F72" s="246"/>
      <c r="G72" s="21"/>
      <c r="H72" s="247"/>
      <c r="I72" s="21"/>
      <c r="J72" s="15"/>
      <c r="K72" s="16"/>
      <c r="L72" s="16"/>
      <c r="M72" s="17" t="str">
        <f t="shared" si="11"/>
        <v/>
      </c>
      <c r="N72" s="18" t="str">
        <f>IFERROR(INDEX(PARAMETROS!$B$50:$B$76,MATCH(M72,PARAMETROS!$A$50:$A$76,0)),"")</f>
        <v/>
      </c>
      <c r="O72" s="277"/>
      <c r="P72" s="19"/>
      <c r="Q72" s="11" t="str">
        <f>IFERROR(IF(P72="","",IF(P72="COP","N/A",IF(OR(P72="USD",P72="US"),1,IF(P72="EUR",VLOOKUP(L72,'SH EURO'!$A$6:$B$6338,2,FALSE),"INGRESAR TASA")))),"")</f>
        <v/>
      </c>
      <c r="R72" s="387" t="str">
        <f t="shared" si="8"/>
        <v/>
      </c>
      <c r="S72" s="20" t="str">
        <f>IFERROR(IF(P72="","",IF(P72="COP",1,IF(Q72&lt;&gt;"N/A",VLOOKUP(L72,'[1]SH TRM'!$A$9:$B$8912,2,FALSE),"REVISAR"))),"")</f>
        <v/>
      </c>
      <c r="T72" s="390" t="str">
        <f t="shared" si="9"/>
        <v/>
      </c>
      <c r="U72" s="11" t="str">
        <f t="shared" si="10"/>
        <v/>
      </c>
      <c r="V72" s="11" t="str">
        <f t="shared" si="13"/>
        <v/>
      </c>
      <c r="W72" s="584"/>
      <c r="X72" s="477"/>
      <c r="Y72" s="574"/>
      <c r="Z72" s="575"/>
      <c r="AA72" s="576"/>
      <c r="AB72" s="574"/>
      <c r="AC72" s="575"/>
      <c r="AD72" s="576"/>
      <c r="AE72" s="458" t="str">
        <f t="shared" si="12"/>
        <v/>
      </c>
      <c r="AF72" s="590"/>
      <c r="AG72" s="273"/>
      <c r="AH72" s="253"/>
      <c r="AN72" s="242"/>
    </row>
    <row r="73" spans="1:40" s="237" customFormat="1" ht="30" hidden="1" customHeight="1" x14ac:dyDescent="0.25">
      <c r="A73" s="581"/>
      <c r="B73" s="12"/>
      <c r="C73" s="13"/>
      <c r="D73" s="13" t="str">
        <f>IFERROR(INDEX(DESEMPATE!$D$3:$D$106,MATCH('EXP GEN.'!B73,DESEMPATE!$C$3:$C$106,0)),"")</f>
        <v/>
      </c>
      <c r="E73" s="21"/>
      <c r="F73" s="246"/>
      <c r="G73" s="21"/>
      <c r="H73" s="247"/>
      <c r="I73" s="21"/>
      <c r="J73" s="15"/>
      <c r="K73" s="16"/>
      <c r="L73" s="16"/>
      <c r="M73" s="17" t="str">
        <f t="shared" si="11"/>
        <v/>
      </c>
      <c r="N73" s="18" t="str">
        <f>IFERROR(INDEX(PARAMETROS!$B$50:$B$76,MATCH(M73,PARAMETROS!$A$50:$A$76,0)),"")</f>
        <v/>
      </c>
      <c r="O73" s="277"/>
      <c r="P73" s="19"/>
      <c r="Q73" s="11" t="str">
        <f>IFERROR(IF(P73="","",IF(P73="COP","N/A",IF(OR(P73="USD",P73="US"),1,IF(P73="EUR",VLOOKUP(L73,'SH EURO'!$A$6:$B$6338,2,FALSE),"INGRESAR TASA")))),"")</f>
        <v/>
      </c>
      <c r="R73" s="387" t="str">
        <f t="shared" si="8"/>
        <v/>
      </c>
      <c r="S73" s="20" t="str">
        <f>IFERROR(IF(P73="","",IF(P73="COP",1,IF(Q73&lt;&gt;"N/A",VLOOKUP(L73,'[1]SH TRM'!$A$9:$B$8912,2,FALSE),"REVISAR"))),"")</f>
        <v/>
      </c>
      <c r="T73" s="390" t="str">
        <f t="shared" si="9"/>
        <v/>
      </c>
      <c r="U73" s="11" t="str">
        <f t="shared" si="10"/>
        <v/>
      </c>
      <c r="V73" s="11" t="str">
        <f t="shared" si="13"/>
        <v/>
      </c>
      <c r="W73" s="584"/>
      <c r="X73" s="477"/>
      <c r="Y73" s="577"/>
      <c r="Z73" s="577"/>
      <c r="AA73" s="577"/>
      <c r="AB73" s="577"/>
      <c r="AC73" s="577"/>
      <c r="AD73" s="577"/>
      <c r="AE73" s="458" t="str">
        <f t="shared" si="12"/>
        <v/>
      </c>
      <c r="AF73" s="590"/>
      <c r="AG73" s="251"/>
      <c r="AH73" s="253"/>
      <c r="AN73" s="242"/>
    </row>
    <row r="74" spans="1:40" s="237" customFormat="1" ht="30" hidden="1" customHeight="1" thickBot="1" x14ac:dyDescent="0.3">
      <c r="A74" s="582"/>
      <c r="B74" s="32"/>
      <c r="C74" s="133"/>
      <c r="D74" s="349" t="str">
        <f>IFERROR(INDEX(DESEMPATE!$D$3:$D$106,MATCH('EXP GEN.'!B74,DESEMPATE!$C$3:$C$106,0)),"")</f>
        <v/>
      </c>
      <c r="E74" s="134"/>
      <c r="F74" s="250"/>
      <c r="G74" s="134"/>
      <c r="H74" s="249"/>
      <c r="I74" s="134"/>
      <c r="J74" s="34"/>
      <c r="K74" s="350"/>
      <c r="L74" s="350"/>
      <c r="M74" s="35" t="str">
        <f t="shared" si="11"/>
        <v/>
      </c>
      <c r="N74" s="36" t="str">
        <f>IFERROR(INDEX(PARAMETROS!$B$50:$B$76,MATCH(M74,PARAMETROS!$A$50:$A$76,0)),"")</f>
        <v/>
      </c>
      <c r="O74" s="351"/>
      <c r="P74" s="37"/>
      <c r="Q74" s="39" t="str">
        <f>IFERROR(IF(P74="","",IF(P74="COP","N/A",IF(OR(P74="USD",P74="US"),1,IF(P74="EUR",VLOOKUP(L74,'SH EURO'!$A$6:$B$6338,2,FALSE),"INGRESAR TASA")))),"")</f>
        <v/>
      </c>
      <c r="R74" s="388" t="str">
        <f t="shared" ref="R74:R137" si="14">IFERROR(IF(O74="","",IF(Q74="INGRESAR TASA","INGRESAR TASA USD",IF(Q74="N/A","N/A",Q74*O74))),"")</f>
        <v/>
      </c>
      <c r="S74" s="38" t="str">
        <f>IFERROR(IF(P74="","",IF(P74="COP",1,IF(Q74&lt;&gt;"N/A",VLOOKUP(L74,'[1]SH TRM'!$A$9:$B$8912,2,FALSE),"REVISAR"))),"")</f>
        <v/>
      </c>
      <c r="T74" s="391" t="str">
        <f t="shared" ref="T74:T137" si="15">IFERROR(IF(S74&lt;&gt;"",IF(P74&lt;&gt;"COP",R74*S74,O74),""),"")</f>
        <v/>
      </c>
      <c r="U74" s="39" t="str">
        <f t="shared" ref="U74:U137" si="16">IFERROR(T74/N74,"")</f>
        <v/>
      </c>
      <c r="V74" s="39" t="str">
        <f t="shared" si="13"/>
        <v/>
      </c>
      <c r="W74" s="585"/>
      <c r="X74" s="478"/>
      <c r="Y74" s="578"/>
      <c r="Z74" s="578"/>
      <c r="AA74" s="578"/>
      <c r="AB74" s="578"/>
      <c r="AC74" s="578"/>
      <c r="AD74" s="578"/>
      <c r="AE74" s="459" t="str">
        <f t="shared" si="12"/>
        <v/>
      </c>
      <c r="AF74" s="591"/>
      <c r="AG74" s="252"/>
      <c r="AH74" s="253"/>
      <c r="AN74" s="242"/>
    </row>
    <row r="75" spans="1:40" s="237" customFormat="1" ht="42.75" x14ac:dyDescent="0.25">
      <c r="A75" s="580" t="s">
        <v>150</v>
      </c>
      <c r="B75" s="24" t="s">
        <v>195</v>
      </c>
      <c r="C75" s="25">
        <v>55</v>
      </c>
      <c r="D75" s="325" t="str">
        <f>IFERROR(INDEX(DESEMPATE!$D$3:$D$106,MATCH('EXP GEN.'!B75,DESEMPATE!$C$3:$C$106,0)),"")</f>
        <v>ACON SECURITY LIMITADA</v>
      </c>
      <c r="E75" s="31" t="s">
        <v>547</v>
      </c>
      <c r="F75" s="245" t="s">
        <v>353</v>
      </c>
      <c r="G75" s="31" t="s">
        <v>548</v>
      </c>
      <c r="H75" s="248" t="s">
        <v>549</v>
      </c>
      <c r="I75" s="31" t="s">
        <v>8</v>
      </c>
      <c r="J75" s="26">
        <v>1</v>
      </c>
      <c r="K75" s="27">
        <v>40087</v>
      </c>
      <c r="L75" s="27">
        <v>42277</v>
      </c>
      <c r="M75" s="28">
        <f t="shared" si="11"/>
        <v>2015</v>
      </c>
      <c r="N75" s="135">
        <f>IFERROR(INDEX(PARAMETROS!$B$50:$B$76,MATCH(M75,PARAMETROS!$A$50:$A$76,0)),"")</f>
        <v>644350</v>
      </c>
      <c r="O75" s="276">
        <v>2366552326</v>
      </c>
      <c r="P75" s="29" t="s">
        <v>289</v>
      </c>
      <c r="Q75" s="30" t="str">
        <f>IFERROR(IF(P75="","",IF(P75="COP","N/A",IF(OR(P75="USD",P75="US"),1,IF(P75="EUR",VLOOKUP(L75,'SH EURO'!$A$6:$B$6338,2,FALSE),"INGRESAR TASA")))),"")</f>
        <v>N/A</v>
      </c>
      <c r="R75" s="386" t="str">
        <f t="shared" si="14"/>
        <v>N/A</v>
      </c>
      <c r="S75" s="136">
        <f>IFERROR(IF(P75="","",IF(P75="COP",1,IF(Q75&lt;&gt;"N/A",VLOOKUP(L75,'[1]SH TRM'!$A$9:$B$8912,2,FALSE),"REVISAR"))),"")</f>
        <v>1</v>
      </c>
      <c r="T75" s="389">
        <f t="shared" si="15"/>
        <v>2366552326</v>
      </c>
      <c r="U75" s="30">
        <f t="shared" si="16"/>
        <v>3672.7746193838752</v>
      </c>
      <c r="V75" s="30">
        <f t="shared" si="13"/>
        <v>3672.7746193838752</v>
      </c>
      <c r="W75" s="583" t="str">
        <f>IFERROR(IF(COUNTIF(V75:V80,"")=6,"",IF(SUM(V75:V80)&gt;=SAMC009,"CUMPLE","NO CUMPLE")),"")</f>
        <v>CUMPLE</v>
      </c>
      <c r="X75" s="476">
        <v>2</v>
      </c>
      <c r="Y75" s="579" t="s">
        <v>8</v>
      </c>
      <c r="Z75" s="579"/>
      <c r="AA75" s="579"/>
      <c r="AB75" s="579" t="s">
        <v>8</v>
      </c>
      <c r="AC75" s="579"/>
      <c r="AD75" s="579"/>
      <c r="AE75" s="460" t="str">
        <f t="shared" si="12"/>
        <v>SI</v>
      </c>
      <c r="AF75" s="589" t="s">
        <v>259</v>
      </c>
      <c r="AG75" s="272"/>
      <c r="AH75" s="253"/>
      <c r="AN75" s="242"/>
    </row>
    <row r="76" spans="1:40" s="237" customFormat="1" ht="31.5" x14ac:dyDescent="0.25">
      <c r="A76" s="581"/>
      <c r="B76" s="12" t="s">
        <v>195</v>
      </c>
      <c r="C76" s="13">
        <v>56</v>
      </c>
      <c r="D76" s="13" t="str">
        <f>IFERROR(INDEX(DESEMPATE!$D$3:$D$106,MATCH('EXP GEN.'!B76,DESEMPATE!$C$3:$C$106,0)),"")</f>
        <v>ACON SECURITY LIMITADA</v>
      </c>
      <c r="E76" s="21" t="s">
        <v>550</v>
      </c>
      <c r="F76" s="246" t="s">
        <v>353</v>
      </c>
      <c r="G76" s="21" t="s">
        <v>551</v>
      </c>
      <c r="H76" s="247" t="s">
        <v>552</v>
      </c>
      <c r="I76" s="21" t="s">
        <v>8</v>
      </c>
      <c r="J76" s="22">
        <v>1</v>
      </c>
      <c r="K76" s="275">
        <v>40391</v>
      </c>
      <c r="L76" s="16">
        <v>42369</v>
      </c>
      <c r="M76" s="17">
        <f t="shared" si="11"/>
        <v>2015</v>
      </c>
      <c r="N76" s="18">
        <f>IFERROR(INDEX(PARAMETROS!$B$50:$B$76,MATCH(M76,PARAMETROS!$A$50:$A$76,0)),"")</f>
        <v>644350</v>
      </c>
      <c r="O76" s="277">
        <v>2416875876</v>
      </c>
      <c r="P76" s="18" t="s">
        <v>289</v>
      </c>
      <c r="Q76" s="11" t="str">
        <f>IFERROR(IF(P76="","",IF(P76="COP","N/A",IF(OR(P76="USD",P76="US"),1,IF(P76="EUR",VLOOKUP(L76,'SH EURO'!$A$6:$B$6338,2,FALSE),"INGRESAR TASA")))),"")</f>
        <v>N/A</v>
      </c>
      <c r="R76" s="387" t="str">
        <f t="shared" si="14"/>
        <v>N/A</v>
      </c>
      <c r="S76" s="20">
        <f>IFERROR(IF(P76="","",IF(P76="COP",1,IF(Q76&lt;&gt;"N/A",VLOOKUP(L76,'[1]SH TRM'!$A$9:$B$8912,2,FALSE),"REVISAR"))),"")</f>
        <v>1</v>
      </c>
      <c r="T76" s="390">
        <f t="shared" si="15"/>
        <v>2416875876</v>
      </c>
      <c r="U76" s="11">
        <f t="shared" si="16"/>
        <v>3750.8743322728333</v>
      </c>
      <c r="V76" s="11">
        <f t="shared" si="13"/>
        <v>3750.8743322728333</v>
      </c>
      <c r="W76" s="584"/>
      <c r="X76" s="477">
        <v>4</v>
      </c>
      <c r="Y76" s="577" t="s">
        <v>8</v>
      </c>
      <c r="Z76" s="577"/>
      <c r="AA76" s="577"/>
      <c r="AB76" s="577" t="s">
        <v>8</v>
      </c>
      <c r="AC76" s="577"/>
      <c r="AD76" s="577"/>
      <c r="AE76" s="458" t="str">
        <f t="shared" si="12"/>
        <v>SI</v>
      </c>
      <c r="AF76" s="590"/>
      <c r="AG76" s="273"/>
      <c r="AH76" s="253"/>
      <c r="AN76" s="242"/>
    </row>
    <row r="77" spans="1:40" s="237" customFormat="1" ht="43.5" thickBot="1" x14ac:dyDescent="0.3">
      <c r="A77" s="581"/>
      <c r="B77" s="12" t="s">
        <v>195</v>
      </c>
      <c r="C77" s="13">
        <v>57</v>
      </c>
      <c r="D77" s="13" t="str">
        <f>IFERROR(INDEX(DESEMPATE!$D$3:$D$106,MATCH('EXP GEN.'!B77,DESEMPATE!$C$3:$C$106,0)),"")</f>
        <v>ACON SECURITY LIMITADA</v>
      </c>
      <c r="E77" s="21" t="s">
        <v>553</v>
      </c>
      <c r="F77" s="246" t="s">
        <v>353</v>
      </c>
      <c r="G77" s="21" t="s">
        <v>554</v>
      </c>
      <c r="H77" s="247" t="s">
        <v>555</v>
      </c>
      <c r="I77" s="21" t="s">
        <v>8</v>
      </c>
      <c r="J77" s="15">
        <v>1</v>
      </c>
      <c r="K77" s="16">
        <v>41640</v>
      </c>
      <c r="L77" s="16">
        <v>42369</v>
      </c>
      <c r="M77" s="17">
        <f t="shared" si="11"/>
        <v>2015</v>
      </c>
      <c r="N77" s="18">
        <f>IFERROR(INDEX(PARAMETROS!$B$50:$B$76,MATCH(M77,PARAMETROS!$A$50:$A$76,0)),"")</f>
        <v>644350</v>
      </c>
      <c r="O77" s="277">
        <v>610800630</v>
      </c>
      <c r="P77" s="19" t="s">
        <v>289</v>
      </c>
      <c r="Q77" s="11" t="str">
        <f>IFERROR(IF(P77="","",IF(P77="COP","N/A",IF(OR(P77="USD",P77="US"),1,IF(P77="EUR",VLOOKUP(L77,'SH EURO'!$A$6:$B$6338,2,FALSE),"INGRESAR TASA")))),"")</f>
        <v>N/A</v>
      </c>
      <c r="R77" s="387" t="str">
        <f t="shared" si="14"/>
        <v>N/A</v>
      </c>
      <c r="S77" s="23">
        <f>IFERROR(IF(P77="","",IF(P77="COP",1,IF(Q77&lt;&gt;"N/A",VLOOKUP(L77,'[1]SH TRM'!$A$9:$B$8912,2,FALSE),"REVISAR"))),"")</f>
        <v>1</v>
      </c>
      <c r="T77" s="390">
        <f t="shared" si="15"/>
        <v>610800630</v>
      </c>
      <c r="U77" s="11">
        <f t="shared" si="16"/>
        <v>947.93300225032976</v>
      </c>
      <c r="V77" s="11">
        <f t="shared" si="13"/>
        <v>947.93300225032976</v>
      </c>
      <c r="W77" s="584"/>
      <c r="X77" s="477">
        <v>3</v>
      </c>
      <c r="Y77" s="577" t="s">
        <v>8</v>
      </c>
      <c r="Z77" s="577"/>
      <c r="AA77" s="577"/>
      <c r="AB77" s="577" t="s">
        <v>8</v>
      </c>
      <c r="AC77" s="577"/>
      <c r="AD77" s="577"/>
      <c r="AE77" s="458" t="str">
        <f t="shared" si="12"/>
        <v>SI</v>
      </c>
      <c r="AF77" s="590"/>
      <c r="AG77" s="251"/>
      <c r="AH77" s="253"/>
      <c r="AN77" s="242"/>
    </row>
    <row r="78" spans="1:40" s="237" customFormat="1" ht="30" hidden="1" customHeight="1" x14ac:dyDescent="0.25">
      <c r="A78" s="581"/>
      <c r="B78" s="12"/>
      <c r="C78" s="13"/>
      <c r="D78" s="13" t="str">
        <f>IFERROR(INDEX(DESEMPATE!$D$3:$D$106,MATCH('EXP GEN.'!B78,DESEMPATE!$C$3:$C$106,0)),"")</f>
        <v/>
      </c>
      <c r="E78" s="21"/>
      <c r="F78" s="246"/>
      <c r="G78" s="21"/>
      <c r="H78" s="247"/>
      <c r="I78" s="21"/>
      <c r="J78" s="15"/>
      <c r="K78" s="16"/>
      <c r="L78" s="16"/>
      <c r="M78" s="17" t="str">
        <f t="shared" ref="M78:M141" si="17">IF(L78="","",YEAR(L78))</f>
        <v/>
      </c>
      <c r="N78" s="18" t="str">
        <f>IFERROR(INDEX(PARAMETROS!$B$50:$B$76,MATCH(M78,PARAMETROS!$A$50:$A$76,0)),"")</f>
        <v/>
      </c>
      <c r="O78" s="277"/>
      <c r="P78" s="19"/>
      <c r="Q78" s="11" t="str">
        <f>IFERROR(IF(P78="","",IF(P78="COP","N/A",IF(OR(P78="USD",P78="US"),1,IF(P78="EUR",VLOOKUP(L78,'SH EURO'!$A$6:$B$6338,2,FALSE),"INGRESAR TASA")))),"")</f>
        <v/>
      </c>
      <c r="R78" s="387" t="str">
        <f t="shared" si="14"/>
        <v/>
      </c>
      <c r="S78" s="20" t="str">
        <f>IFERROR(IF(P78="","",IF(P78="COP",1,IF(Q78&lt;&gt;"N/A",VLOOKUP(L78,'[1]SH TRM'!$A$9:$B$8912,2,FALSE),"REVISAR"))),"")</f>
        <v/>
      </c>
      <c r="T78" s="390" t="str">
        <f t="shared" si="15"/>
        <v/>
      </c>
      <c r="U78" s="11" t="str">
        <f t="shared" si="16"/>
        <v/>
      </c>
      <c r="V78" s="11" t="str">
        <f t="shared" si="13"/>
        <v/>
      </c>
      <c r="W78" s="584"/>
      <c r="X78" s="477"/>
      <c r="Y78" s="574"/>
      <c r="Z78" s="575"/>
      <c r="AA78" s="576"/>
      <c r="AB78" s="574"/>
      <c r="AC78" s="575"/>
      <c r="AD78" s="576"/>
      <c r="AE78" s="458" t="str">
        <f t="shared" si="12"/>
        <v/>
      </c>
      <c r="AF78" s="590"/>
      <c r="AG78" s="273"/>
      <c r="AH78" s="253"/>
      <c r="AN78" s="242"/>
    </row>
    <row r="79" spans="1:40" s="237" customFormat="1" ht="30" hidden="1" customHeight="1" x14ac:dyDescent="0.25">
      <c r="A79" s="581"/>
      <c r="B79" s="12"/>
      <c r="C79" s="13"/>
      <c r="D79" s="13" t="str">
        <f>IFERROR(INDEX(DESEMPATE!$D$3:$D$106,MATCH('EXP GEN.'!B79,DESEMPATE!$C$3:$C$106,0)),"")</f>
        <v/>
      </c>
      <c r="E79" s="21"/>
      <c r="F79" s="246"/>
      <c r="G79" s="21"/>
      <c r="H79" s="247"/>
      <c r="I79" s="21"/>
      <c r="J79" s="15"/>
      <c r="K79" s="16"/>
      <c r="L79" s="16"/>
      <c r="M79" s="17" t="str">
        <f t="shared" si="17"/>
        <v/>
      </c>
      <c r="N79" s="18" t="str">
        <f>IFERROR(INDEX(PARAMETROS!$B$50:$B$76,MATCH(M79,PARAMETROS!$A$50:$A$76,0)),"")</f>
        <v/>
      </c>
      <c r="O79" s="277"/>
      <c r="P79" s="19"/>
      <c r="Q79" s="11" t="str">
        <f>IFERROR(IF(P79="","",IF(P79="COP","N/A",IF(OR(P79="USD",P79="US"),1,IF(P79="EUR",VLOOKUP(L79,'SH EURO'!$A$6:$B$6338,2,FALSE),"INGRESAR TASA")))),"")</f>
        <v/>
      </c>
      <c r="R79" s="387" t="str">
        <f t="shared" si="14"/>
        <v/>
      </c>
      <c r="S79" s="20" t="str">
        <f>IFERROR(IF(P79="","",IF(P79="COP",1,IF(Q79&lt;&gt;"N/A",VLOOKUP(L79,'[1]SH TRM'!$A$9:$B$8912,2,FALSE),"REVISAR"))),"")</f>
        <v/>
      </c>
      <c r="T79" s="390" t="str">
        <f t="shared" si="15"/>
        <v/>
      </c>
      <c r="U79" s="11" t="str">
        <f t="shared" si="16"/>
        <v/>
      </c>
      <c r="V79" s="11" t="str">
        <f t="shared" si="13"/>
        <v/>
      </c>
      <c r="W79" s="584"/>
      <c r="X79" s="477"/>
      <c r="Y79" s="577"/>
      <c r="Z79" s="577"/>
      <c r="AA79" s="577"/>
      <c r="AB79" s="577"/>
      <c r="AC79" s="577"/>
      <c r="AD79" s="577"/>
      <c r="AE79" s="458" t="str">
        <f t="shared" si="12"/>
        <v/>
      </c>
      <c r="AF79" s="590"/>
      <c r="AG79" s="251"/>
      <c r="AH79" s="253"/>
      <c r="AN79" s="242"/>
    </row>
    <row r="80" spans="1:40" s="237" customFormat="1" ht="30" hidden="1" customHeight="1" thickBot="1" x14ac:dyDescent="0.3">
      <c r="A80" s="582"/>
      <c r="B80" s="32"/>
      <c r="C80" s="133"/>
      <c r="D80" s="349" t="str">
        <f>IFERROR(INDEX(DESEMPATE!$D$3:$D$106,MATCH('EXP GEN.'!B80,DESEMPATE!$C$3:$C$106,0)),"")</f>
        <v/>
      </c>
      <c r="E80" s="134"/>
      <c r="F80" s="250"/>
      <c r="G80" s="134"/>
      <c r="H80" s="249"/>
      <c r="I80" s="134"/>
      <c r="J80" s="34"/>
      <c r="K80" s="350"/>
      <c r="L80" s="350"/>
      <c r="M80" s="35" t="str">
        <f t="shared" si="17"/>
        <v/>
      </c>
      <c r="N80" s="36" t="str">
        <f>IFERROR(INDEX(PARAMETROS!$B$50:$B$76,MATCH(M80,PARAMETROS!$A$50:$A$76,0)),"")</f>
        <v/>
      </c>
      <c r="O80" s="351"/>
      <c r="P80" s="37"/>
      <c r="Q80" s="39" t="str">
        <f>IFERROR(IF(P80="","",IF(P80="COP","N/A",IF(OR(P80="USD",P80="US"),1,IF(P80="EUR",VLOOKUP(L80,'SH EURO'!$A$6:$B$6338,2,FALSE),"INGRESAR TASA")))),"")</f>
        <v/>
      </c>
      <c r="R80" s="388" t="str">
        <f t="shared" si="14"/>
        <v/>
      </c>
      <c r="S80" s="38" t="str">
        <f>IFERROR(IF(P80="","",IF(P80="COP",1,IF(Q80&lt;&gt;"N/A",VLOOKUP(L80,'[1]SH TRM'!$A$9:$B$8912,2,FALSE),"REVISAR"))),"")</f>
        <v/>
      </c>
      <c r="T80" s="391" t="str">
        <f t="shared" si="15"/>
        <v/>
      </c>
      <c r="U80" s="39" t="str">
        <f t="shared" si="16"/>
        <v/>
      </c>
      <c r="V80" s="39" t="str">
        <f t="shared" si="13"/>
        <v/>
      </c>
      <c r="W80" s="585"/>
      <c r="X80" s="478"/>
      <c r="Y80" s="578"/>
      <c r="Z80" s="578"/>
      <c r="AA80" s="578"/>
      <c r="AB80" s="578"/>
      <c r="AC80" s="578"/>
      <c r="AD80" s="578"/>
      <c r="AE80" s="459" t="str">
        <f t="shared" si="12"/>
        <v/>
      </c>
      <c r="AF80" s="591"/>
      <c r="AG80" s="252"/>
      <c r="AH80" s="253"/>
      <c r="AN80" s="242"/>
    </row>
    <row r="81" spans="1:40" s="237" customFormat="1" ht="30" customHeight="1" x14ac:dyDescent="0.25">
      <c r="A81" s="580" t="s">
        <v>151</v>
      </c>
      <c r="B81" s="24" t="s">
        <v>196</v>
      </c>
      <c r="C81" s="25">
        <v>88</v>
      </c>
      <c r="D81" s="325" t="str">
        <f>IFERROR(INDEX(DESEMPATE!$D$3:$D$106,MATCH('EXP GEN.'!B81,DESEMPATE!$C$3:$C$106,0)),"")</f>
        <v>SEGURIDAD IVAEST LTDA</v>
      </c>
      <c r="E81" s="31" t="s">
        <v>556</v>
      </c>
      <c r="F81" s="245" t="s">
        <v>353</v>
      </c>
      <c r="G81" s="31" t="s">
        <v>557</v>
      </c>
      <c r="H81" s="248" t="s">
        <v>512</v>
      </c>
      <c r="I81" s="31" t="s">
        <v>8</v>
      </c>
      <c r="J81" s="473">
        <v>1</v>
      </c>
      <c r="K81" s="27">
        <v>41671</v>
      </c>
      <c r="L81" s="27">
        <v>42369</v>
      </c>
      <c r="M81" s="28">
        <f t="shared" si="17"/>
        <v>2015</v>
      </c>
      <c r="N81" s="135">
        <f>IFERROR(INDEX(PARAMETROS!$B$50:$B$76,MATCH(M81,PARAMETROS!$A$50:$A$76,0)),"")</f>
        <v>644350</v>
      </c>
      <c r="O81" s="276">
        <v>455284823</v>
      </c>
      <c r="P81" s="29" t="s">
        <v>289</v>
      </c>
      <c r="Q81" s="30" t="str">
        <f>IFERROR(IF(P81="","",IF(P81="COP","N/A",IF(OR(P81="USD",P81="US"),1,IF(P81="EUR",VLOOKUP(L81,'SH EURO'!$A$6:$B$6338,2,FALSE),"INGRESAR TASA")))),"")</f>
        <v>N/A</v>
      </c>
      <c r="R81" s="386" t="str">
        <f t="shared" si="14"/>
        <v>N/A</v>
      </c>
      <c r="S81" s="136">
        <f>IFERROR(IF(P81="","",IF(P81="COP",1,IF(Q81&lt;&gt;"N/A",VLOOKUP(L81,'[1]SH TRM'!$A$9:$B$8912,2,FALSE),"REVISAR"))),"")</f>
        <v>1</v>
      </c>
      <c r="T81" s="389">
        <f t="shared" si="15"/>
        <v>455284823</v>
      </c>
      <c r="U81" s="30">
        <f t="shared" si="16"/>
        <v>706.58</v>
      </c>
      <c r="V81" s="30">
        <f t="shared" si="13"/>
        <v>706.58</v>
      </c>
      <c r="W81" s="583" t="str">
        <f>IFERROR(IF(COUNTIF(V81:V86,"")=6,"",IF(SUM(V81:V86)&gt;=SAMC009,"CUMPLE","NO CUMPLE")),"")</f>
        <v>CUMPLE</v>
      </c>
      <c r="X81" s="476">
        <v>18</v>
      </c>
      <c r="Y81" s="579" t="s">
        <v>8</v>
      </c>
      <c r="Z81" s="579"/>
      <c r="AA81" s="579"/>
      <c r="AB81" s="579" t="s">
        <v>8</v>
      </c>
      <c r="AC81" s="579"/>
      <c r="AD81" s="579"/>
      <c r="AE81" s="460" t="str">
        <f t="shared" si="12"/>
        <v>SI</v>
      </c>
      <c r="AF81" s="589" t="s">
        <v>259</v>
      </c>
      <c r="AG81" s="272"/>
      <c r="AH81" s="253"/>
      <c r="AN81" s="242"/>
    </row>
    <row r="82" spans="1:40" s="237" customFormat="1" ht="30" customHeight="1" x14ac:dyDescent="0.25">
      <c r="A82" s="581"/>
      <c r="B82" s="12" t="s">
        <v>196</v>
      </c>
      <c r="C82" s="13">
        <v>89</v>
      </c>
      <c r="D82" s="13" t="str">
        <f>IFERROR(INDEX(DESEMPATE!$D$3:$D$106,MATCH('EXP GEN.'!B82,DESEMPATE!$C$3:$C$106,0)),"")</f>
        <v>SEGURIDAD IVAEST LTDA</v>
      </c>
      <c r="E82" s="21" t="s">
        <v>558</v>
      </c>
      <c r="F82" s="246" t="s">
        <v>353</v>
      </c>
      <c r="G82" s="21" t="s">
        <v>559</v>
      </c>
      <c r="H82" s="247" t="s">
        <v>512</v>
      </c>
      <c r="I82" s="21" t="s">
        <v>8</v>
      </c>
      <c r="J82" s="474">
        <v>1</v>
      </c>
      <c r="K82" s="275">
        <v>41183</v>
      </c>
      <c r="L82" s="16">
        <v>41729</v>
      </c>
      <c r="M82" s="17">
        <f t="shared" si="17"/>
        <v>2014</v>
      </c>
      <c r="N82" s="18">
        <f>IFERROR(INDEX(PARAMETROS!$B$50:$B$76,MATCH(M82,PARAMETROS!$A$50:$A$76,0)),"")</f>
        <v>616000</v>
      </c>
      <c r="O82" s="277">
        <v>548640000</v>
      </c>
      <c r="P82" s="18" t="s">
        <v>289</v>
      </c>
      <c r="Q82" s="11" t="str">
        <f>IFERROR(IF(P82="","",IF(P82="COP","N/A",IF(OR(P82="USD",P82="US"),1,IF(P82="EUR",VLOOKUP(L82,'SH EURO'!$A$6:$B$6338,2,FALSE),"INGRESAR TASA")))),"")</f>
        <v>N/A</v>
      </c>
      <c r="R82" s="387" t="str">
        <f t="shared" si="14"/>
        <v>N/A</v>
      </c>
      <c r="S82" s="20">
        <f>IFERROR(IF(P82="","",IF(P82="COP",1,IF(Q82&lt;&gt;"N/A",VLOOKUP(L82,'[1]SH TRM'!$A$9:$B$8912,2,FALSE),"REVISAR"))),"")</f>
        <v>1</v>
      </c>
      <c r="T82" s="390">
        <f t="shared" si="15"/>
        <v>548640000</v>
      </c>
      <c r="U82" s="11">
        <f t="shared" si="16"/>
        <v>890.64935064935059</v>
      </c>
      <c r="V82" s="11">
        <f t="shared" si="13"/>
        <v>890.64935064935059</v>
      </c>
      <c r="W82" s="584"/>
      <c r="X82" s="477">
        <v>5</v>
      </c>
      <c r="Y82" s="577" t="s">
        <v>8</v>
      </c>
      <c r="Z82" s="577"/>
      <c r="AA82" s="577"/>
      <c r="AB82" s="577" t="s">
        <v>8</v>
      </c>
      <c r="AC82" s="577"/>
      <c r="AD82" s="577"/>
      <c r="AE82" s="458" t="str">
        <f t="shared" si="12"/>
        <v>SI</v>
      </c>
      <c r="AF82" s="590"/>
      <c r="AG82" s="273"/>
      <c r="AH82" s="253"/>
      <c r="AN82" s="242"/>
    </row>
    <row r="83" spans="1:40" s="237" customFormat="1" ht="30" customHeight="1" thickBot="1" x14ac:dyDescent="0.3">
      <c r="A83" s="581"/>
      <c r="B83" s="12" t="s">
        <v>345</v>
      </c>
      <c r="C83" s="13">
        <v>90</v>
      </c>
      <c r="D83" s="13" t="str">
        <f>IFERROR(INDEX(DESEMPATE!$D$3:$D$106,MATCH('EXP GEN.'!B83,DESEMPATE!$C$3:$C$106,0)),"")</f>
        <v>ESTATAL DE SEGURIDAD LTDA</v>
      </c>
      <c r="E83" s="21" t="s">
        <v>560</v>
      </c>
      <c r="F83" s="246" t="s">
        <v>353</v>
      </c>
      <c r="G83" s="21" t="s">
        <v>559</v>
      </c>
      <c r="H83" s="247" t="s">
        <v>512</v>
      </c>
      <c r="I83" s="21" t="s">
        <v>8</v>
      </c>
      <c r="J83" s="475">
        <v>1</v>
      </c>
      <c r="K83" s="16">
        <v>41944</v>
      </c>
      <c r="L83" s="16">
        <v>42247</v>
      </c>
      <c r="M83" s="17">
        <f t="shared" si="17"/>
        <v>2015</v>
      </c>
      <c r="N83" s="18">
        <f>IFERROR(INDEX(PARAMETROS!$B$50:$B$76,MATCH(M83,PARAMETROS!$A$50:$A$76,0)),"")</f>
        <v>644350</v>
      </c>
      <c r="O83" s="277">
        <v>855251209</v>
      </c>
      <c r="P83" s="19" t="s">
        <v>289</v>
      </c>
      <c r="Q83" s="11" t="str">
        <f>IFERROR(IF(P83="","",IF(P83="COP","N/A",IF(OR(P83="USD",P83="US"),1,IF(P83="EUR",VLOOKUP(L83,'SH EURO'!$A$6:$B$6338,2,FALSE),"INGRESAR TASA")))),"")</f>
        <v>N/A</v>
      </c>
      <c r="R83" s="387" t="str">
        <f t="shared" si="14"/>
        <v>N/A</v>
      </c>
      <c r="S83" s="23">
        <f>IFERROR(IF(P83="","",IF(P83="COP",1,IF(Q83&lt;&gt;"N/A",VLOOKUP(L83,'[1]SH TRM'!$A$9:$B$8912,2,FALSE),"REVISAR"))),"")</f>
        <v>1</v>
      </c>
      <c r="T83" s="390">
        <f t="shared" si="15"/>
        <v>855251209</v>
      </c>
      <c r="U83" s="11">
        <f t="shared" si="16"/>
        <v>1327.3084643439124</v>
      </c>
      <c r="V83" s="11">
        <f t="shared" si="13"/>
        <v>1327.3084643439124</v>
      </c>
      <c r="W83" s="584"/>
      <c r="X83" s="477">
        <v>27</v>
      </c>
      <c r="Y83" s="577" t="s">
        <v>8</v>
      </c>
      <c r="Z83" s="577"/>
      <c r="AA83" s="577"/>
      <c r="AB83" s="577" t="s">
        <v>8</v>
      </c>
      <c r="AC83" s="577"/>
      <c r="AD83" s="577"/>
      <c r="AE83" s="458" t="str">
        <f t="shared" si="12"/>
        <v>SI</v>
      </c>
      <c r="AF83" s="590"/>
      <c r="AG83" s="251"/>
      <c r="AH83" s="253"/>
      <c r="AN83" s="242"/>
    </row>
    <row r="84" spans="1:40" s="237" customFormat="1" ht="30" hidden="1" customHeight="1" x14ac:dyDescent="0.25">
      <c r="A84" s="581"/>
      <c r="B84" s="12"/>
      <c r="C84" s="13"/>
      <c r="D84" s="13" t="str">
        <f>IFERROR(INDEX(DESEMPATE!$D$3:$D$106,MATCH('EXP GEN.'!B84,DESEMPATE!$C$3:$C$106,0)),"")</f>
        <v/>
      </c>
      <c r="E84" s="21"/>
      <c r="F84" s="246"/>
      <c r="G84" s="21"/>
      <c r="H84" s="247"/>
      <c r="I84" s="21"/>
      <c r="J84" s="15"/>
      <c r="K84" s="16"/>
      <c r="L84" s="16"/>
      <c r="M84" s="17" t="str">
        <f t="shared" si="17"/>
        <v/>
      </c>
      <c r="N84" s="18" t="str">
        <f>IFERROR(INDEX(PARAMETROS!$B$50:$B$76,MATCH(M84,PARAMETROS!$A$50:$A$76,0)),"")</f>
        <v/>
      </c>
      <c r="O84" s="277"/>
      <c r="P84" s="19"/>
      <c r="Q84" s="11" t="str">
        <f>IFERROR(IF(P84="","",IF(P84="COP","N/A",IF(OR(P84="USD",P84="US"),1,IF(P84="EUR",VLOOKUP(L84,'SH EURO'!$A$6:$B$6338,2,FALSE),"INGRESAR TASA")))),"")</f>
        <v/>
      </c>
      <c r="R84" s="387" t="str">
        <f t="shared" si="14"/>
        <v/>
      </c>
      <c r="S84" s="20" t="str">
        <f>IFERROR(IF(P84="","",IF(P84="COP",1,IF(Q84&lt;&gt;"N/A",VLOOKUP(L84,'[1]SH TRM'!$A$9:$B$8912,2,FALSE),"REVISAR"))),"")</f>
        <v/>
      </c>
      <c r="T84" s="390" t="str">
        <f t="shared" si="15"/>
        <v/>
      </c>
      <c r="U84" s="11" t="str">
        <f t="shared" si="16"/>
        <v/>
      </c>
      <c r="V84" s="11" t="str">
        <f t="shared" si="13"/>
        <v/>
      </c>
      <c r="W84" s="584"/>
      <c r="X84" s="477"/>
      <c r="Y84" s="574"/>
      <c r="Z84" s="575"/>
      <c r="AA84" s="576"/>
      <c r="AB84" s="574"/>
      <c r="AC84" s="575"/>
      <c r="AD84" s="576"/>
      <c r="AE84" s="458" t="str">
        <f t="shared" si="12"/>
        <v/>
      </c>
      <c r="AF84" s="590"/>
      <c r="AG84" s="273"/>
      <c r="AH84" s="253"/>
      <c r="AN84" s="242"/>
    </row>
    <row r="85" spans="1:40" s="237" customFormat="1" ht="30" hidden="1" customHeight="1" x14ac:dyDescent="0.25">
      <c r="A85" s="581"/>
      <c r="B85" s="12"/>
      <c r="C85" s="13"/>
      <c r="D85" s="13" t="str">
        <f>IFERROR(INDEX(DESEMPATE!$D$3:$D$106,MATCH('EXP GEN.'!B85,DESEMPATE!$C$3:$C$106,0)),"")</f>
        <v/>
      </c>
      <c r="E85" s="21"/>
      <c r="F85" s="246"/>
      <c r="G85" s="21"/>
      <c r="H85" s="247"/>
      <c r="I85" s="21"/>
      <c r="J85" s="15"/>
      <c r="K85" s="16"/>
      <c r="L85" s="16"/>
      <c r="M85" s="17" t="str">
        <f t="shared" si="17"/>
        <v/>
      </c>
      <c r="N85" s="18" t="str">
        <f>IFERROR(INDEX(PARAMETROS!$B$50:$B$76,MATCH(M85,PARAMETROS!$A$50:$A$76,0)),"")</f>
        <v/>
      </c>
      <c r="O85" s="277"/>
      <c r="P85" s="19"/>
      <c r="Q85" s="11" t="str">
        <f>IFERROR(IF(P85="","",IF(P85="COP","N/A",IF(OR(P85="USD",P85="US"),1,IF(P85="EUR",VLOOKUP(L85,'SH EURO'!$A$6:$B$6338,2,FALSE),"INGRESAR TASA")))),"")</f>
        <v/>
      </c>
      <c r="R85" s="387" t="str">
        <f t="shared" si="14"/>
        <v/>
      </c>
      <c r="S85" s="20" t="str">
        <f>IFERROR(IF(P85="","",IF(P85="COP",1,IF(Q85&lt;&gt;"N/A",VLOOKUP(L85,'[1]SH TRM'!$A$9:$B$8912,2,FALSE),"REVISAR"))),"")</f>
        <v/>
      </c>
      <c r="T85" s="390" t="str">
        <f t="shared" si="15"/>
        <v/>
      </c>
      <c r="U85" s="11" t="str">
        <f t="shared" si="16"/>
        <v/>
      </c>
      <c r="V85" s="11" t="str">
        <f t="shared" si="13"/>
        <v/>
      </c>
      <c r="W85" s="584"/>
      <c r="X85" s="477"/>
      <c r="Y85" s="577"/>
      <c r="Z85" s="577"/>
      <c r="AA85" s="577"/>
      <c r="AB85" s="577"/>
      <c r="AC85" s="577"/>
      <c r="AD85" s="577"/>
      <c r="AE85" s="458" t="str">
        <f t="shared" si="12"/>
        <v/>
      </c>
      <c r="AF85" s="590"/>
      <c r="AG85" s="251"/>
      <c r="AH85" s="253"/>
      <c r="AN85" s="242"/>
    </row>
    <row r="86" spans="1:40" s="237" customFormat="1" ht="30" hidden="1" customHeight="1" thickBot="1" x14ac:dyDescent="0.3">
      <c r="A86" s="582"/>
      <c r="B86" s="32"/>
      <c r="C86" s="133"/>
      <c r="D86" s="349" t="str">
        <f>IFERROR(INDEX(DESEMPATE!$D$3:$D$106,MATCH('EXP GEN.'!B86,DESEMPATE!$C$3:$C$106,0)),"")</f>
        <v/>
      </c>
      <c r="E86" s="134"/>
      <c r="F86" s="250"/>
      <c r="G86" s="134"/>
      <c r="H86" s="249"/>
      <c r="I86" s="134"/>
      <c r="J86" s="34"/>
      <c r="K86" s="350"/>
      <c r="L86" s="350"/>
      <c r="M86" s="35" t="str">
        <f t="shared" si="17"/>
        <v/>
      </c>
      <c r="N86" s="36" t="str">
        <f>IFERROR(INDEX(PARAMETROS!$B$50:$B$76,MATCH(M86,PARAMETROS!$A$50:$A$76,0)),"")</f>
        <v/>
      </c>
      <c r="O86" s="351"/>
      <c r="P86" s="37"/>
      <c r="Q86" s="39" t="str">
        <f>IFERROR(IF(P86="","",IF(P86="COP","N/A",IF(OR(P86="USD",P86="US"),1,IF(P86="EUR",VLOOKUP(L86,'SH EURO'!$A$6:$B$6338,2,FALSE),"INGRESAR TASA")))),"")</f>
        <v/>
      </c>
      <c r="R86" s="388" t="str">
        <f t="shared" si="14"/>
        <v/>
      </c>
      <c r="S86" s="38" t="str">
        <f>IFERROR(IF(P86="","",IF(P86="COP",1,IF(Q86&lt;&gt;"N/A",VLOOKUP(L86,'[1]SH TRM'!$A$9:$B$8912,2,FALSE),"REVISAR"))),"")</f>
        <v/>
      </c>
      <c r="T86" s="391" t="str">
        <f t="shared" si="15"/>
        <v/>
      </c>
      <c r="U86" s="39" t="str">
        <f t="shared" si="16"/>
        <v/>
      </c>
      <c r="V86" s="39" t="str">
        <f t="shared" si="13"/>
        <v/>
      </c>
      <c r="W86" s="585"/>
      <c r="X86" s="478"/>
      <c r="Y86" s="578"/>
      <c r="Z86" s="578"/>
      <c r="AA86" s="578"/>
      <c r="AB86" s="578"/>
      <c r="AC86" s="578"/>
      <c r="AD86" s="578"/>
      <c r="AE86" s="459" t="str">
        <f t="shared" si="12"/>
        <v/>
      </c>
      <c r="AF86" s="591"/>
      <c r="AG86" s="252"/>
      <c r="AH86" s="253"/>
      <c r="AN86" s="242"/>
    </row>
    <row r="87" spans="1:40" s="237" customFormat="1" ht="47.25" x14ac:dyDescent="0.25">
      <c r="A87" s="580" t="s">
        <v>152</v>
      </c>
      <c r="B87" s="24" t="s">
        <v>197</v>
      </c>
      <c r="C87" s="25">
        <v>87</v>
      </c>
      <c r="D87" s="325" t="str">
        <f>IFERROR(INDEX(DESEMPATE!$D$3:$D$106,MATCH('EXP GEN.'!B87,DESEMPATE!$C$3:$C$106,0)),"")</f>
        <v>SERVISION DE COLOMBIA Y CIA LTDA</v>
      </c>
      <c r="E87" s="31" t="s">
        <v>535</v>
      </c>
      <c r="F87" s="245" t="s">
        <v>353</v>
      </c>
      <c r="G87" s="31" t="s">
        <v>561</v>
      </c>
      <c r="H87" s="248" t="s">
        <v>562</v>
      </c>
      <c r="I87" s="31" t="s">
        <v>8</v>
      </c>
      <c r="J87" s="26">
        <v>1</v>
      </c>
      <c r="K87" s="27">
        <v>40493</v>
      </c>
      <c r="L87" s="27">
        <v>41013</v>
      </c>
      <c r="M87" s="28">
        <f t="shared" si="17"/>
        <v>2012</v>
      </c>
      <c r="N87" s="135">
        <f>IFERROR(INDEX(PARAMETROS!$B$50:$B$76,MATCH(M87,PARAMETROS!$A$50:$A$76,0)),"")</f>
        <v>566700</v>
      </c>
      <c r="O87" s="276">
        <v>4433726018</v>
      </c>
      <c r="P87" s="29" t="s">
        <v>289</v>
      </c>
      <c r="Q87" s="30" t="str">
        <f>IFERROR(IF(P87="","",IF(P87="COP","N/A",IF(OR(P87="USD",P87="US"),1,IF(P87="EUR",VLOOKUP(L87,'SH EURO'!$A$6:$B$6338,2,FALSE),"INGRESAR TASA")))),"")</f>
        <v>N/A</v>
      </c>
      <c r="R87" s="386" t="str">
        <f t="shared" si="14"/>
        <v>N/A</v>
      </c>
      <c r="S87" s="136">
        <f>IFERROR(IF(P87="","",IF(P87="COP",1,IF(Q87&lt;&gt;"N/A",VLOOKUP(L87,'[1]SH TRM'!$A$9:$B$8912,2,FALSE),"REVISAR"))),"")</f>
        <v>1</v>
      </c>
      <c r="T87" s="389">
        <f t="shared" si="15"/>
        <v>4433726018</v>
      </c>
      <c r="U87" s="30">
        <f t="shared" si="16"/>
        <v>7823.7621634021525</v>
      </c>
      <c r="V87" s="30">
        <f t="shared" si="13"/>
        <v>7823.7621634021525</v>
      </c>
      <c r="W87" s="583" t="str">
        <f>IFERROR(IF(COUNTIF(V87:V92,"")=6,"",IF(SUM(V87:V92)&gt;=SAMC009,"CUMPLE","NO CUMPLE")),"")</f>
        <v>CUMPLE</v>
      </c>
      <c r="X87" s="476">
        <v>9</v>
      </c>
      <c r="Y87" s="579" t="s">
        <v>8</v>
      </c>
      <c r="Z87" s="579"/>
      <c r="AA87" s="579"/>
      <c r="AB87" s="579" t="s">
        <v>8</v>
      </c>
      <c r="AC87" s="579"/>
      <c r="AD87" s="579"/>
      <c r="AE87" s="460" t="str">
        <f t="shared" si="12"/>
        <v>SI</v>
      </c>
      <c r="AF87" s="589" t="s">
        <v>259</v>
      </c>
      <c r="AG87" s="272"/>
      <c r="AH87" s="253"/>
      <c r="AN87" s="242"/>
    </row>
    <row r="88" spans="1:40" s="237" customFormat="1" ht="47.25" x14ac:dyDescent="0.25">
      <c r="A88" s="581"/>
      <c r="B88" s="12" t="s">
        <v>197</v>
      </c>
      <c r="C88" s="13">
        <v>88</v>
      </c>
      <c r="D88" s="13" t="str">
        <f>IFERROR(INDEX(DESEMPATE!$D$3:$D$106,MATCH('EXP GEN.'!B88,DESEMPATE!$C$3:$C$106,0)),"")</f>
        <v>SERVISION DE COLOMBIA Y CIA LTDA</v>
      </c>
      <c r="E88" s="21" t="s">
        <v>563</v>
      </c>
      <c r="F88" s="246" t="s">
        <v>353</v>
      </c>
      <c r="G88" s="21" t="s">
        <v>564</v>
      </c>
      <c r="H88" s="247" t="s">
        <v>565</v>
      </c>
      <c r="I88" s="21" t="s">
        <v>8</v>
      </c>
      <c r="J88" s="22">
        <v>1</v>
      </c>
      <c r="K88" s="275">
        <v>41334</v>
      </c>
      <c r="L88" s="16">
        <v>41789</v>
      </c>
      <c r="M88" s="17">
        <f t="shared" si="17"/>
        <v>2014</v>
      </c>
      <c r="N88" s="18">
        <f>IFERROR(INDEX(PARAMETROS!$B$50:$B$76,MATCH(M88,PARAMETROS!$A$50:$A$76,0)),"")</f>
        <v>616000</v>
      </c>
      <c r="O88" s="277">
        <v>2925335000</v>
      </c>
      <c r="P88" s="18" t="s">
        <v>289</v>
      </c>
      <c r="Q88" s="11" t="str">
        <f>IFERROR(IF(P88="","",IF(P88="COP","N/A",IF(OR(P88="USD",P88="US"),1,IF(P88="EUR",VLOOKUP(L88,'SH EURO'!$A$6:$B$6338,2,FALSE),"INGRESAR TASA")))),"")</f>
        <v>N/A</v>
      </c>
      <c r="R88" s="387" t="str">
        <f t="shared" si="14"/>
        <v>N/A</v>
      </c>
      <c r="S88" s="20">
        <f>IFERROR(IF(P88="","",IF(P88="COP",1,IF(Q88&lt;&gt;"N/A",VLOOKUP(L88,'[1]SH TRM'!$A$9:$B$8912,2,FALSE),"REVISAR"))),"")</f>
        <v>1</v>
      </c>
      <c r="T88" s="390">
        <f t="shared" si="15"/>
        <v>2925335000</v>
      </c>
      <c r="U88" s="11">
        <f t="shared" si="16"/>
        <v>4748.920454545455</v>
      </c>
      <c r="V88" s="11">
        <f t="shared" si="13"/>
        <v>4748.920454545455</v>
      </c>
      <c r="W88" s="584"/>
      <c r="X88" s="477">
        <v>19</v>
      </c>
      <c r="Y88" s="577" t="s">
        <v>8</v>
      </c>
      <c r="Z88" s="577"/>
      <c r="AA88" s="577"/>
      <c r="AB88" s="577" t="s">
        <v>8</v>
      </c>
      <c r="AC88" s="577"/>
      <c r="AD88" s="577"/>
      <c r="AE88" s="458" t="str">
        <f t="shared" si="12"/>
        <v>SI</v>
      </c>
      <c r="AF88" s="590"/>
      <c r="AG88" s="273"/>
      <c r="AH88" s="253"/>
      <c r="AN88" s="242"/>
    </row>
    <row r="89" spans="1:40" s="237" customFormat="1" ht="57.75" thickBot="1" x14ac:dyDescent="0.3">
      <c r="A89" s="581"/>
      <c r="B89" s="12" t="s">
        <v>197</v>
      </c>
      <c r="C89" s="13">
        <v>89</v>
      </c>
      <c r="D89" s="13" t="str">
        <f>IFERROR(INDEX(DESEMPATE!$D$3:$D$106,MATCH('EXP GEN.'!B89,DESEMPATE!$C$3:$C$106,0)),"")</f>
        <v>SERVISION DE COLOMBIA Y CIA LTDA</v>
      </c>
      <c r="E89" s="21" t="s">
        <v>566</v>
      </c>
      <c r="F89" s="246" t="s">
        <v>353</v>
      </c>
      <c r="G89" s="21" t="s">
        <v>567</v>
      </c>
      <c r="H89" s="247" t="s">
        <v>568</v>
      </c>
      <c r="I89" s="21" t="s">
        <v>8</v>
      </c>
      <c r="J89" s="15">
        <v>1</v>
      </c>
      <c r="K89" s="16">
        <v>41677</v>
      </c>
      <c r="L89" s="16">
        <v>42051</v>
      </c>
      <c r="M89" s="17">
        <f t="shared" si="17"/>
        <v>2015</v>
      </c>
      <c r="N89" s="18">
        <f>IFERROR(INDEX(PARAMETROS!$B$50:$B$76,MATCH(M89,PARAMETROS!$A$50:$A$76,0)),"")</f>
        <v>644350</v>
      </c>
      <c r="O89" s="277">
        <v>1560429915</v>
      </c>
      <c r="P89" s="19" t="s">
        <v>289</v>
      </c>
      <c r="Q89" s="11" t="str">
        <f>IFERROR(IF(P89="","",IF(P89="COP","N/A",IF(OR(P89="USD",P89="US"),1,IF(P89="EUR",VLOOKUP(L89,'SH EURO'!$A$6:$B$6338,2,FALSE),"INGRESAR TASA")))),"")</f>
        <v>N/A</v>
      </c>
      <c r="R89" s="387" t="str">
        <f t="shared" si="14"/>
        <v>N/A</v>
      </c>
      <c r="S89" s="23">
        <f>IFERROR(IF(P89="","",IF(P89="COP",1,IF(Q89&lt;&gt;"N/A",VLOOKUP(L89,'[1]SH TRM'!$A$9:$B$8912,2,FALSE),"REVISAR"))),"")</f>
        <v>1</v>
      </c>
      <c r="T89" s="390">
        <f t="shared" si="15"/>
        <v>1560429915</v>
      </c>
      <c r="U89" s="11">
        <f t="shared" si="16"/>
        <v>2421.7116706758748</v>
      </c>
      <c r="V89" s="11">
        <f t="shared" si="13"/>
        <v>2421.7116706758748</v>
      </c>
      <c r="W89" s="584"/>
      <c r="X89" s="477">
        <v>26</v>
      </c>
      <c r="Y89" s="577" t="s">
        <v>8</v>
      </c>
      <c r="Z89" s="577"/>
      <c r="AA89" s="577"/>
      <c r="AB89" s="577" t="s">
        <v>8</v>
      </c>
      <c r="AC89" s="577"/>
      <c r="AD89" s="577"/>
      <c r="AE89" s="458" t="str">
        <f t="shared" si="12"/>
        <v>SI</v>
      </c>
      <c r="AF89" s="590"/>
      <c r="AG89" s="251"/>
      <c r="AH89" s="253"/>
      <c r="AN89" s="242"/>
    </row>
    <row r="90" spans="1:40" s="237" customFormat="1" ht="30" hidden="1" customHeight="1" x14ac:dyDescent="0.25">
      <c r="A90" s="581"/>
      <c r="B90" s="12"/>
      <c r="C90" s="13"/>
      <c r="D90" s="13" t="str">
        <f>IFERROR(INDEX(DESEMPATE!$D$3:$D$106,MATCH('EXP GEN.'!B90,DESEMPATE!$C$3:$C$106,0)),"")</f>
        <v/>
      </c>
      <c r="E90" s="21"/>
      <c r="F90" s="246"/>
      <c r="G90" s="21"/>
      <c r="H90" s="247"/>
      <c r="I90" s="21"/>
      <c r="J90" s="15"/>
      <c r="K90" s="16"/>
      <c r="L90" s="16"/>
      <c r="M90" s="17" t="str">
        <f t="shared" si="17"/>
        <v/>
      </c>
      <c r="N90" s="18" t="str">
        <f>IFERROR(INDEX(PARAMETROS!$B$50:$B$76,MATCH(M90,PARAMETROS!$A$50:$A$76,0)),"")</f>
        <v/>
      </c>
      <c r="O90" s="277"/>
      <c r="P90" s="19"/>
      <c r="Q90" s="11" t="str">
        <f>IFERROR(IF(P90="","",IF(P90="COP","N/A",IF(OR(P90="USD",P90="US"),1,IF(P90="EUR",VLOOKUP(L90,'SH EURO'!$A$6:$B$6338,2,FALSE),"INGRESAR TASA")))),"")</f>
        <v/>
      </c>
      <c r="R90" s="387" t="str">
        <f t="shared" si="14"/>
        <v/>
      </c>
      <c r="S90" s="20" t="str">
        <f>IFERROR(IF(P90="","",IF(P90="COP",1,IF(Q90&lt;&gt;"N/A",VLOOKUP(L90,'[1]SH TRM'!$A$9:$B$8912,2,FALSE),"REVISAR"))),"")</f>
        <v/>
      </c>
      <c r="T90" s="390" t="str">
        <f t="shared" si="15"/>
        <v/>
      </c>
      <c r="U90" s="11" t="str">
        <f t="shared" si="16"/>
        <v/>
      </c>
      <c r="V90" s="11" t="str">
        <f t="shared" si="13"/>
        <v/>
      </c>
      <c r="W90" s="584"/>
      <c r="X90" s="477"/>
      <c r="Y90" s="574"/>
      <c r="Z90" s="575"/>
      <c r="AA90" s="576"/>
      <c r="AB90" s="574"/>
      <c r="AC90" s="575"/>
      <c r="AD90" s="576"/>
      <c r="AE90" s="458" t="str">
        <f t="shared" si="12"/>
        <v/>
      </c>
      <c r="AF90" s="590"/>
      <c r="AG90" s="273"/>
      <c r="AH90" s="253"/>
      <c r="AN90" s="242"/>
    </row>
    <row r="91" spans="1:40" s="237" customFormat="1" ht="30" hidden="1" customHeight="1" x14ac:dyDescent="0.25">
      <c r="A91" s="581"/>
      <c r="B91" s="12"/>
      <c r="C91" s="13"/>
      <c r="D91" s="13" t="str">
        <f>IFERROR(INDEX(DESEMPATE!$D$3:$D$106,MATCH('EXP GEN.'!B91,DESEMPATE!$C$3:$C$106,0)),"")</f>
        <v/>
      </c>
      <c r="E91" s="21"/>
      <c r="F91" s="246"/>
      <c r="G91" s="21"/>
      <c r="H91" s="247"/>
      <c r="I91" s="21"/>
      <c r="J91" s="15"/>
      <c r="K91" s="16"/>
      <c r="L91" s="16"/>
      <c r="M91" s="17" t="str">
        <f t="shared" si="17"/>
        <v/>
      </c>
      <c r="N91" s="18" t="str">
        <f>IFERROR(INDEX(PARAMETROS!$B$50:$B$76,MATCH(M91,PARAMETROS!$A$50:$A$76,0)),"")</f>
        <v/>
      </c>
      <c r="O91" s="277"/>
      <c r="P91" s="19"/>
      <c r="Q91" s="11" t="str">
        <f>IFERROR(IF(P91="","",IF(P91="COP","N/A",IF(OR(P91="USD",P91="US"),1,IF(P91="EUR",VLOOKUP(L91,'SH EURO'!$A$6:$B$6338,2,FALSE),"INGRESAR TASA")))),"")</f>
        <v/>
      </c>
      <c r="R91" s="387" t="str">
        <f t="shared" si="14"/>
        <v/>
      </c>
      <c r="S91" s="20" t="str">
        <f>IFERROR(IF(P91="","",IF(P91="COP",1,IF(Q91&lt;&gt;"N/A",VLOOKUP(L91,'[1]SH TRM'!$A$9:$B$8912,2,FALSE),"REVISAR"))),"")</f>
        <v/>
      </c>
      <c r="T91" s="390" t="str">
        <f t="shared" si="15"/>
        <v/>
      </c>
      <c r="U91" s="11" t="str">
        <f t="shared" si="16"/>
        <v/>
      </c>
      <c r="V91" s="11" t="str">
        <f t="shared" si="13"/>
        <v/>
      </c>
      <c r="W91" s="584"/>
      <c r="X91" s="477"/>
      <c r="Y91" s="577"/>
      <c r="Z91" s="577"/>
      <c r="AA91" s="577"/>
      <c r="AB91" s="577"/>
      <c r="AC91" s="577"/>
      <c r="AD91" s="577"/>
      <c r="AE91" s="458" t="str">
        <f t="shared" si="12"/>
        <v/>
      </c>
      <c r="AF91" s="590"/>
      <c r="AG91" s="251"/>
      <c r="AH91" s="253"/>
      <c r="AN91" s="242"/>
    </row>
    <row r="92" spans="1:40" s="237" customFormat="1" ht="30" hidden="1" customHeight="1" thickBot="1" x14ac:dyDescent="0.3">
      <c r="A92" s="582"/>
      <c r="B92" s="32"/>
      <c r="C92" s="133"/>
      <c r="D92" s="349" t="str">
        <f>IFERROR(INDEX(DESEMPATE!$D$3:$D$106,MATCH('EXP GEN.'!B92,DESEMPATE!$C$3:$C$106,0)),"")</f>
        <v/>
      </c>
      <c r="E92" s="134"/>
      <c r="F92" s="250"/>
      <c r="G92" s="134"/>
      <c r="H92" s="249"/>
      <c r="I92" s="134"/>
      <c r="J92" s="34"/>
      <c r="K92" s="350"/>
      <c r="L92" s="350"/>
      <c r="M92" s="35" t="str">
        <f t="shared" si="17"/>
        <v/>
      </c>
      <c r="N92" s="36" t="str">
        <f>IFERROR(INDEX(PARAMETROS!$B$50:$B$76,MATCH(M92,PARAMETROS!$A$50:$A$76,0)),"")</f>
        <v/>
      </c>
      <c r="O92" s="351"/>
      <c r="P92" s="37"/>
      <c r="Q92" s="39" t="str">
        <f>IFERROR(IF(P92="","",IF(P92="COP","N/A",IF(OR(P92="USD",P92="US"),1,IF(P92="EUR",VLOOKUP(L92,'SH EURO'!$A$6:$B$6338,2,FALSE),"INGRESAR TASA")))),"")</f>
        <v/>
      </c>
      <c r="R92" s="388" t="str">
        <f t="shared" si="14"/>
        <v/>
      </c>
      <c r="S92" s="38" t="str">
        <f>IFERROR(IF(P92="","",IF(P92="COP",1,IF(Q92&lt;&gt;"N/A",VLOOKUP(L92,'[1]SH TRM'!$A$9:$B$8912,2,FALSE),"REVISAR"))),"")</f>
        <v/>
      </c>
      <c r="T92" s="391" t="str">
        <f t="shared" si="15"/>
        <v/>
      </c>
      <c r="U92" s="39" t="str">
        <f t="shared" si="16"/>
        <v/>
      </c>
      <c r="V92" s="39" t="str">
        <f t="shared" si="13"/>
        <v/>
      </c>
      <c r="W92" s="585"/>
      <c r="X92" s="478"/>
      <c r="Y92" s="578"/>
      <c r="Z92" s="578"/>
      <c r="AA92" s="578"/>
      <c r="AB92" s="578"/>
      <c r="AC92" s="578"/>
      <c r="AD92" s="578"/>
      <c r="AE92" s="459" t="str">
        <f t="shared" si="12"/>
        <v/>
      </c>
      <c r="AF92" s="591"/>
      <c r="AG92" s="252"/>
      <c r="AH92" s="253"/>
      <c r="AN92" s="242"/>
    </row>
    <row r="93" spans="1:40" s="237" customFormat="1" ht="47.25" x14ac:dyDescent="0.25">
      <c r="A93" s="580" t="s">
        <v>153</v>
      </c>
      <c r="B93" s="24" t="s">
        <v>262</v>
      </c>
      <c r="C93" s="25">
        <v>69</v>
      </c>
      <c r="D93" s="325" t="str">
        <f>IFERROR(INDEX(DESEMPATE!$D$3:$D$106,MATCH('EXP GEN.'!B93,DESEMPATE!$C$3:$C$106,0)),"")</f>
        <v>SEGURIDAD Y VIGILANCIA SERVICONCEL LTDA</v>
      </c>
      <c r="E93" s="31" t="s">
        <v>569</v>
      </c>
      <c r="F93" s="245" t="s">
        <v>353</v>
      </c>
      <c r="G93" s="31">
        <v>2588</v>
      </c>
      <c r="H93" s="248" t="s">
        <v>570</v>
      </c>
      <c r="I93" s="31" t="s">
        <v>8</v>
      </c>
      <c r="J93" s="26">
        <v>1</v>
      </c>
      <c r="K93" s="27">
        <v>41438</v>
      </c>
      <c r="L93" s="27">
        <v>41817</v>
      </c>
      <c r="M93" s="28">
        <f t="shared" si="17"/>
        <v>2014</v>
      </c>
      <c r="N93" s="135">
        <f>IFERROR(INDEX(PARAMETROS!$B$50:$B$76,MATCH(M93,PARAMETROS!$A$50:$A$76,0)),"")</f>
        <v>616000</v>
      </c>
      <c r="O93" s="276">
        <v>2323130154</v>
      </c>
      <c r="P93" s="29" t="s">
        <v>289</v>
      </c>
      <c r="Q93" s="30" t="str">
        <f>IFERROR(IF(P93="","",IF(P93="COP","N/A",IF(OR(P93="USD",P93="US"),1,IF(P93="EUR",VLOOKUP(L93,'SH EURO'!$A$6:$B$6338,2,FALSE),"INGRESAR TASA")))),"")</f>
        <v>N/A</v>
      </c>
      <c r="R93" s="386" t="str">
        <f t="shared" si="14"/>
        <v>N/A</v>
      </c>
      <c r="S93" s="136">
        <f>IFERROR(IF(P93="","",IF(P93="COP",1,IF(Q93&lt;&gt;"N/A",VLOOKUP(L93,'[1]SH TRM'!$A$9:$B$8912,2,FALSE),"REVISAR"))),"")</f>
        <v>1</v>
      </c>
      <c r="T93" s="389">
        <f t="shared" si="15"/>
        <v>2323130154</v>
      </c>
      <c r="U93" s="30">
        <f t="shared" si="16"/>
        <v>3771.3151850649351</v>
      </c>
      <c r="V93" s="30">
        <f t="shared" si="13"/>
        <v>3771.3151850649351</v>
      </c>
      <c r="W93" s="583" t="str">
        <f>IFERROR(IF(COUNTIF(V93:V98,"")=6,"",IF(SUM(V93:V98)&gt;=SAMC009,"CUMPLE","NO CUMPLE")),"")</f>
        <v>CUMPLE</v>
      </c>
      <c r="X93" s="476">
        <v>6</v>
      </c>
      <c r="Y93" s="579" t="s">
        <v>8</v>
      </c>
      <c r="Z93" s="579"/>
      <c r="AA93" s="579"/>
      <c r="AB93" s="579" t="s">
        <v>8</v>
      </c>
      <c r="AC93" s="579"/>
      <c r="AD93" s="579"/>
      <c r="AE93" s="460" t="str">
        <f t="shared" si="12"/>
        <v>SI</v>
      </c>
      <c r="AF93" s="589" t="s">
        <v>259</v>
      </c>
      <c r="AG93" s="272"/>
      <c r="AH93" s="253"/>
      <c r="AN93" s="242"/>
    </row>
    <row r="94" spans="1:40" s="237" customFormat="1" ht="47.25" x14ac:dyDescent="0.25">
      <c r="A94" s="581"/>
      <c r="B94" s="12" t="s">
        <v>262</v>
      </c>
      <c r="C94" s="13">
        <v>70</v>
      </c>
      <c r="D94" s="13" t="str">
        <f>IFERROR(INDEX(DESEMPATE!$D$3:$D$106,MATCH('EXP GEN.'!B94,DESEMPATE!$C$3:$C$106,0)),"")</f>
        <v>SEGURIDAD Y VIGILANCIA SERVICONCEL LTDA</v>
      </c>
      <c r="E94" s="21" t="s">
        <v>571</v>
      </c>
      <c r="F94" s="246" t="s">
        <v>353</v>
      </c>
      <c r="G94" s="21" t="s">
        <v>572</v>
      </c>
      <c r="H94" s="247" t="s">
        <v>573</v>
      </c>
      <c r="I94" s="21" t="s">
        <v>8</v>
      </c>
      <c r="J94" s="22">
        <v>1</v>
      </c>
      <c r="K94" s="275">
        <v>41766</v>
      </c>
      <c r="L94" s="16">
        <v>42100</v>
      </c>
      <c r="M94" s="17">
        <f t="shared" si="17"/>
        <v>2015</v>
      </c>
      <c r="N94" s="18">
        <f>IFERROR(INDEX(PARAMETROS!$B$50:$B$76,MATCH(M94,PARAMETROS!$A$50:$A$76,0)),"")</f>
        <v>644350</v>
      </c>
      <c r="O94" s="277">
        <v>1837955013</v>
      </c>
      <c r="P94" s="18" t="s">
        <v>289</v>
      </c>
      <c r="Q94" s="11" t="str">
        <f>IFERROR(IF(P94="","",IF(P94="COP","N/A",IF(OR(P94="USD",P94="US"),1,IF(P94="EUR",VLOOKUP(L94,'SH EURO'!$A$6:$B$6338,2,FALSE),"INGRESAR TASA")))),"")</f>
        <v>N/A</v>
      </c>
      <c r="R94" s="387" t="str">
        <f t="shared" si="14"/>
        <v>N/A</v>
      </c>
      <c r="S94" s="20">
        <f>IFERROR(IF(P94="","",IF(P94="COP",1,IF(Q94&lt;&gt;"N/A",VLOOKUP(L94,'[1]SH TRM'!$A$9:$B$8912,2,FALSE),"REVISAR"))),"")</f>
        <v>1</v>
      </c>
      <c r="T94" s="390">
        <f t="shared" si="15"/>
        <v>1837955013</v>
      </c>
      <c r="U94" s="11">
        <f t="shared" si="16"/>
        <v>2852.4171847598354</v>
      </c>
      <c r="V94" s="11">
        <f t="shared" si="13"/>
        <v>2852.4171847598354</v>
      </c>
      <c r="W94" s="584"/>
      <c r="X94" s="477">
        <v>16</v>
      </c>
      <c r="Y94" s="577" t="s">
        <v>8</v>
      </c>
      <c r="Z94" s="577"/>
      <c r="AA94" s="577"/>
      <c r="AB94" s="577" t="s">
        <v>8</v>
      </c>
      <c r="AC94" s="577"/>
      <c r="AD94" s="577"/>
      <c r="AE94" s="458" t="str">
        <f t="shared" si="12"/>
        <v>SI</v>
      </c>
      <c r="AF94" s="590"/>
      <c r="AG94" s="273"/>
      <c r="AH94" s="253"/>
      <c r="AN94" s="242"/>
    </row>
    <row r="95" spans="1:40" s="237" customFormat="1" ht="6.75" customHeight="1" thickBot="1" x14ac:dyDescent="0.3">
      <c r="A95" s="581"/>
      <c r="B95" s="12"/>
      <c r="C95" s="13"/>
      <c r="D95" s="13" t="str">
        <f>IFERROR(INDEX(DESEMPATE!$D$3:$D$106,MATCH('EXP GEN.'!B95,DESEMPATE!$C$3:$C$106,0)),"")</f>
        <v/>
      </c>
      <c r="E95" s="21"/>
      <c r="F95" s="246"/>
      <c r="G95" s="21"/>
      <c r="H95" s="247"/>
      <c r="I95" s="21"/>
      <c r="J95" s="15"/>
      <c r="K95" s="16"/>
      <c r="L95" s="16"/>
      <c r="M95" s="17" t="str">
        <f t="shared" si="17"/>
        <v/>
      </c>
      <c r="N95" s="18" t="str">
        <f>IFERROR(INDEX(PARAMETROS!$B$50:$B$76,MATCH(M95,PARAMETROS!$A$50:$A$76,0)),"")</f>
        <v/>
      </c>
      <c r="O95" s="277"/>
      <c r="P95" s="19"/>
      <c r="Q95" s="11" t="str">
        <f>IFERROR(IF(P95="","",IF(P95="COP","N/A",IF(OR(P95="USD",P95="US"),1,IF(P95="EUR",VLOOKUP(L95,'SH EURO'!$A$6:$B$6338,2,FALSE),"INGRESAR TASA")))),"")</f>
        <v/>
      </c>
      <c r="R95" s="387" t="str">
        <f t="shared" si="14"/>
        <v/>
      </c>
      <c r="S95" s="23" t="str">
        <f>IFERROR(IF(P95="","",IF(P95="COP",1,IF(Q95&lt;&gt;"N/A",VLOOKUP(L95,'[1]SH TRM'!$A$9:$B$8912,2,FALSE),"REVISAR"))),"")</f>
        <v/>
      </c>
      <c r="T95" s="390" t="str">
        <f t="shared" si="15"/>
        <v/>
      </c>
      <c r="U95" s="11" t="str">
        <f t="shared" si="16"/>
        <v/>
      </c>
      <c r="V95" s="11" t="str">
        <f t="shared" si="13"/>
        <v/>
      </c>
      <c r="W95" s="584"/>
      <c r="X95" s="477"/>
      <c r="Y95" s="577"/>
      <c r="Z95" s="577"/>
      <c r="AA95" s="577"/>
      <c r="AB95" s="577"/>
      <c r="AC95" s="577"/>
      <c r="AD95" s="577"/>
      <c r="AE95" s="458" t="str">
        <f t="shared" si="12"/>
        <v/>
      </c>
      <c r="AF95" s="590"/>
      <c r="AG95" s="251"/>
      <c r="AH95" s="253"/>
      <c r="AN95" s="242"/>
    </row>
    <row r="96" spans="1:40" s="237" customFormat="1" ht="30" hidden="1" customHeight="1" x14ac:dyDescent="0.25">
      <c r="A96" s="581"/>
      <c r="B96" s="12"/>
      <c r="C96" s="13"/>
      <c r="D96" s="13" t="str">
        <f>IFERROR(INDEX(DESEMPATE!$D$3:$D$106,MATCH('EXP GEN.'!B96,DESEMPATE!$C$3:$C$106,0)),"")</f>
        <v/>
      </c>
      <c r="E96" s="21"/>
      <c r="F96" s="246"/>
      <c r="G96" s="21"/>
      <c r="H96" s="247"/>
      <c r="I96" s="21"/>
      <c r="J96" s="15"/>
      <c r="K96" s="16"/>
      <c r="L96" s="16"/>
      <c r="M96" s="17" t="str">
        <f t="shared" si="17"/>
        <v/>
      </c>
      <c r="N96" s="18" t="str">
        <f>IFERROR(INDEX(PARAMETROS!$B$50:$B$76,MATCH(M96,PARAMETROS!$A$50:$A$76,0)),"")</f>
        <v/>
      </c>
      <c r="O96" s="277"/>
      <c r="P96" s="19"/>
      <c r="Q96" s="11" t="str">
        <f>IFERROR(IF(P96="","",IF(P96="COP","N/A",IF(OR(P96="USD",P96="US"),1,IF(P96="EUR",VLOOKUP(L96,'SH EURO'!$A$6:$B$6338,2,FALSE),"INGRESAR TASA")))),"")</f>
        <v/>
      </c>
      <c r="R96" s="387" t="str">
        <f t="shared" si="14"/>
        <v/>
      </c>
      <c r="S96" s="20" t="str">
        <f>IFERROR(IF(P96="","",IF(P96="COP",1,IF(Q96&lt;&gt;"N/A",VLOOKUP(L96,'[1]SH TRM'!$A$9:$B$8912,2,FALSE),"REVISAR"))),"")</f>
        <v/>
      </c>
      <c r="T96" s="390" t="str">
        <f t="shared" si="15"/>
        <v/>
      </c>
      <c r="U96" s="11" t="str">
        <f t="shared" si="16"/>
        <v/>
      </c>
      <c r="V96" s="11" t="str">
        <f t="shared" si="13"/>
        <v/>
      </c>
      <c r="W96" s="584"/>
      <c r="X96" s="477"/>
      <c r="Y96" s="574"/>
      <c r="Z96" s="575"/>
      <c r="AA96" s="576"/>
      <c r="AB96" s="574"/>
      <c r="AC96" s="575"/>
      <c r="AD96" s="576"/>
      <c r="AE96" s="458" t="str">
        <f t="shared" si="12"/>
        <v/>
      </c>
      <c r="AF96" s="590"/>
      <c r="AG96" s="273"/>
      <c r="AH96" s="253"/>
      <c r="AN96" s="242"/>
    </row>
    <row r="97" spans="1:40" s="237" customFormat="1" ht="30" hidden="1" customHeight="1" x14ac:dyDescent="0.25">
      <c r="A97" s="581"/>
      <c r="B97" s="12"/>
      <c r="C97" s="13"/>
      <c r="D97" s="13" t="str">
        <f>IFERROR(INDEX(DESEMPATE!$D$3:$D$106,MATCH('EXP GEN.'!B97,DESEMPATE!$C$3:$C$106,0)),"")</f>
        <v/>
      </c>
      <c r="E97" s="21"/>
      <c r="F97" s="246"/>
      <c r="G97" s="21"/>
      <c r="H97" s="247"/>
      <c r="I97" s="21"/>
      <c r="J97" s="15"/>
      <c r="K97" s="16"/>
      <c r="L97" s="16"/>
      <c r="M97" s="17" t="str">
        <f t="shared" si="17"/>
        <v/>
      </c>
      <c r="N97" s="18" t="str">
        <f>IFERROR(INDEX(PARAMETROS!$B$50:$B$76,MATCH(M97,PARAMETROS!$A$50:$A$76,0)),"")</f>
        <v/>
      </c>
      <c r="O97" s="277"/>
      <c r="P97" s="19"/>
      <c r="Q97" s="11" t="str">
        <f>IFERROR(IF(P97="","",IF(P97="COP","N/A",IF(OR(P97="USD",P97="US"),1,IF(P97="EUR",VLOOKUP(L97,'SH EURO'!$A$6:$B$6338,2,FALSE),"INGRESAR TASA")))),"")</f>
        <v/>
      </c>
      <c r="R97" s="387" t="str">
        <f t="shared" si="14"/>
        <v/>
      </c>
      <c r="S97" s="20" t="str">
        <f>IFERROR(IF(P97="","",IF(P97="COP",1,IF(Q97&lt;&gt;"N/A",VLOOKUP(L97,'[1]SH TRM'!$A$9:$B$8912,2,FALSE),"REVISAR"))),"")</f>
        <v/>
      </c>
      <c r="T97" s="390" t="str">
        <f t="shared" si="15"/>
        <v/>
      </c>
      <c r="U97" s="11" t="str">
        <f t="shared" si="16"/>
        <v/>
      </c>
      <c r="V97" s="11" t="str">
        <f t="shared" si="13"/>
        <v/>
      </c>
      <c r="W97" s="584"/>
      <c r="X97" s="477"/>
      <c r="Y97" s="577"/>
      <c r="Z97" s="577"/>
      <c r="AA97" s="577"/>
      <c r="AB97" s="577"/>
      <c r="AC97" s="577"/>
      <c r="AD97" s="577"/>
      <c r="AE97" s="458" t="str">
        <f t="shared" si="12"/>
        <v/>
      </c>
      <c r="AF97" s="590"/>
      <c r="AG97" s="251"/>
      <c r="AH97" s="253"/>
      <c r="AN97" s="242"/>
    </row>
    <row r="98" spans="1:40" s="237" customFormat="1" ht="30" hidden="1" customHeight="1" thickBot="1" x14ac:dyDescent="0.3">
      <c r="A98" s="582"/>
      <c r="B98" s="32"/>
      <c r="C98" s="133"/>
      <c r="D98" s="349" t="str">
        <f>IFERROR(INDEX(DESEMPATE!$D$3:$D$106,MATCH('EXP GEN.'!B98,DESEMPATE!$C$3:$C$106,0)),"")</f>
        <v/>
      </c>
      <c r="E98" s="134"/>
      <c r="F98" s="250"/>
      <c r="G98" s="134"/>
      <c r="H98" s="249"/>
      <c r="I98" s="134"/>
      <c r="J98" s="34"/>
      <c r="K98" s="350"/>
      <c r="L98" s="350"/>
      <c r="M98" s="35" t="str">
        <f t="shared" si="17"/>
        <v/>
      </c>
      <c r="N98" s="36" t="str">
        <f>IFERROR(INDEX(PARAMETROS!$B$50:$B$76,MATCH(M98,PARAMETROS!$A$50:$A$76,0)),"")</f>
        <v/>
      </c>
      <c r="O98" s="351"/>
      <c r="P98" s="37"/>
      <c r="Q98" s="39" t="str">
        <f>IFERROR(IF(P98="","",IF(P98="COP","N/A",IF(OR(P98="USD",P98="US"),1,IF(P98="EUR",VLOOKUP(L98,'SH EURO'!$A$6:$B$6338,2,FALSE),"INGRESAR TASA")))),"")</f>
        <v/>
      </c>
      <c r="R98" s="388" t="str">
        <f t="shared" si="14"/>
        <v/>
      </c>
      <c r="S98" s="38" t="str">
        <f>IFERROR(IF(P98="","",IF(P98="COP",1,IF(Q98&lt;&gt;"N/A",VLOOKUP(L98,'[1]SH TRM'!$A$9:$B$8912,2,FALSE),"REVISAR"))),"")</f>
        <v/>
      </c>
      <c r="T98" s="391" t="str">
        <f t="shared" si="15"/>
        <v/>
      </c>
      <c r="U98" s="39" t="str">
        <f t="shared" si="16"/>
        <v/>
      </c>
      <c r="V98" s="39" t="str">
        <f t="shared" si="13"/>
        <v/>
      </c>
      <c r="W98" s="585"/>
      <c r="X98" s="478"/>
      <c r="Y98" s="578"/>
      <c r="Z98" s="578"/>
      <c r="AA98" s="578"/>
      <c r="AB98" s="578"/>
      <c r="AC98" s="578"/>
      <c r="AD98" s="578"/>
      <c r="AE98" s="459" t="str">
        <f t="shared" si="12"/>
        <v/>
      </c>
      <c r="AF98" s="591"/>
      <c r="AG98" s="252"/>
      <c r="AH98" s="253"/>
      <c r="AN98" s="242"/>
    </row>
    <row r="99" spans="1:40" s="237" customFormat="1" ht="30" customHeight="1" x14ac:dyDescent="0.25">
      <c r="A99" s="586" t="s">
        <v>154</v>
      </c>
      <c r="B99" s="24" t="s">
        <v>242</v>
      </c>
      <c r="C99" s="25">
        <v>84</v>
      </c>
      <c r="D99" s="325" t="str">
        <f>IFERROR(INDEX(DESEMPATE!$D$3:$D$106,MATCH('EXP GEN.'!B99,DESEMPATE!$C$3:$C$106,0)),"")</f>
        <v>COOPERATIVA DE VIGILANCIA Y SERVICIOS DE BUCARAMANGA CTA - COOVIAM CTA</v>
      </c>
      <c r="E99" s="31" t="s">
        <v>574</v>
      </c>
      <c r="F99" s="245" t="s">
        <v>353</v>
      </c>
      <c r="G99" s="31" t="s">
        <v>575</v>
      </c>
      <c r="H99" s="248" t="s">
        <v>576</v>
      </c>
      <c r="I99" s="31" t="s">
        <v>8</v>
      </c>
      <c r="J99" s="26">
        <v>1</v>
      </c>
      <c r="K99" s="27">
        <v>41474</v>
      </c>
      <c r="L99" s="27">
        <v>41949</v>
      </c>
      <c r="M99" s="28">
        <f t="shared" si="17"/>
        <v>2014</v>
      </c>
      <c r="N99" s="135">
        <f>IFERROR(INDEX(PARAMETROS!$B$50:$B$76,MATCH(M99,PARAMETROS!$A$50:$A$76,0)),"")</f>
        <v>616000</v>
      </c>
      <c r="O99" s="276">
        <v>653594632</v>
      </c>
      <c r="P99" s="29" t="s">
        <v>289</v>
      </c>
      <c r="Q99" s="30" t="str">
        <f>IFERROR(IF(P99="","",IF(P99="COP","N/A",IF(OR(P99="USD",P99="US"),1,IF(P99="EUR",VLOOKUP(L99,'SH EURO'!$A$6:$B$6338,2,FALSE),"INGRESAR TASA")))),"")</f>
        <v>N/A</v>
      </c>
      <c r="R99" s="386" t="str">
        <f t="shared" si="14"/>
        <v>N/A</v>
      </c>
      <c r="S99" s="136">
        <f>IFERROR(IF(P99="","",IF(P99="COP",1,IF(Q99&lt;&gt;"N/A",VLOOKUP(L99,'[1]SH TRM'!$A$9:$B$8912,2,FALSE),"REVISAR"))),"")</f>
        <v>1</v>
      </c>
      <c r="T99" s="389">
        <f t="shared" si="15"/>
        <v>653594632</v>
      </c>
      <c r="U99" s="30">
        <f t="shared" si="16"/>
        <v>1061.0302467532467</v>
      </c>
      <c r="V99" s="30">
        <f t="shared" si="13"/>
        <v>1061.0302467532467</v>
      </c>
      <c r="W99" s="583" t="str">
        <f>IFERROR(IF(COUNTIF(V99:V104,"")=6,"",IF(SUM(V99:V104)&gt;=SAMC009,"CUMPLE","NO CUMPLE")),"")</f>
        <v>CUMPLE</v>
      </c>
      <c r="X99" s="476">
        <v>31</v>
      </c>
      <c r="Y99" s="579" t="s">
        <v>8</v>
      </c>
      <c r="Z99" s="579"/>
      <c r="AA99" s="579"/>
      <c r="AB99" s="579" t="s">
        <v>8</v>
      </c>
      <c r="AC99" s="579"/>
      <c r="AD99" s="579"/>
      <c r="AE99" s="460" t="str">
        <f t="shared" si="12"/>
        <v>SI</v>
      </c>
      <c r="AF99" s="589" t="s">
        <v>259</v>
      </c>
      <c r="AG99" s="272"/>
      <c r="AH99" s="253"/>
      <c r="AN99" s="242"/>
    </row>
    <row r="100" spans="1:40" s="237" customFormat="1" ht="30" customHeight="1" x14ac:dyDescent="0.25">
      <c r="A100" s="587"/>
      <c r="B100" s="12" t="s">
        <v>242</v>
      </c>
      <c r="C100" s="13">
        <v>86</v>
      </c>
      <c r="D100" s="13" t="str">
        <f>IFERROR(INDEX(DESEMPATE!$D$3:$D$106,MATCH('EXP GEN.'!B100,DESEMPATE!$C$3:$C$106,0)),"")</f>
        <v>COOPERATIVA DE VIGILANCIA Y SERVICIOS DE BUCARAMANGA CTA - COOVIAM CTA</v>
      </c>
      <c r="E100" s="21" t="s">
        <v>577</v>
      </c>
      <c r="F100" s="246" t="s">
        <v>353</v>
      </c>
      <c r="G100" s="21">
        <v>6989</v>
      </c>
      <c r="H100" s="247" t="s">
        <v>576</v>
      </c>
      <c r="I100" s="21" t="s">
        <v>8</v>
      </c>
      <c r="J100" s="22">
        <v>0.25</v>
      </c>
      <c r="K100" s="275">
        <v>41765</v>
      </c>
      <c r="L100" s="16">
        <v>42092</v>
      </c>
      <c r="M100" s="17">
        <f t="shared" si="17"/>
        <v>2015</v>
      </c>
      <c r="N100" s="18">
        <f>IFERROR(INDEX(PARAMETROS!$B$50:$B$76,MATCH(M100,PARAMETROS!$A$50:$A$76,0)),"")</f>
        <v>644350</v>
      </c>
      <c r="O100" s="277">
        <v>7295283901</v>
      </c>
      <c r="P100" s="18" t="s">
        <v>289</v>
      </c>
      <c r="Q100" s="11" t="str">
        <f>IFERROR(IF(P100="","",IF(P100="COP","N/A",IF(OR(P100="USD",P100="US"),1,IF(P100="EUR",VLOOKUP(L100,'SH EURO'!$A$6:$B$6338,2,FALSE),"INGRESAR TASA")))),"")</f>
        <v>N/A</v>
      </c>
      <c r="R100" s="387" t="str">
        <f t="shared" si="14"/>
        <v>N/A</v>
      </c>
      <c r="S100" s="20">
        <f>IFERROR(IF(P100="","",IF(P100="COP",1,IF(Q100&lt;&gt;"N/A",VLOOKUP(L100,'[1]SH TRM'!$A$9:$B$8912,2,FALSE),"REVISAR"))),"")</f>
        <v>1</v>
      </c>
      <c r="T100" s="390">
        <f t="shared" si="15"/>
        <v>7295283901</v>
      </c>
      <c r="U100" s="11">
        <f t="shared" si="16"/>
        <v>11321.927370218049</v>
      </c>
      <c r="V100" s="11">
        <f t="shared" si="13"/>
        <v>2830.4818425545122</v>
      </c>
      <c r="W100" s="584"/>
      <c r="X100" s="477">
        <v>34</v>
      </c>
      <c r="Y100" s="577" t="s">
        <v>8</v>
      </c>
      <c r="Z100" s="577"/>
      <c r="AA100" s="577"/>
      <c r="AB100" s="577" t="s">
        <v>8</v>
      </c>
      <c r="AC100" s="577"/>
      <c r="AD100" s="577"/>
      <c r="AE100" s="458" t="str">
        <f t="shared" si="12"/>
        <v>SI</v>
      </c>
      <c r="AF100" s="590"/>
      <c r="AG100" s="273"/>
      <c r="AH100" s="253"/>
      <c r="AN100" s="242"/>
    </row>
    <row r="101" spans="1:40" s="237" customFormat="1" ht="79.5" thickBot="1" x14ac:dyDescent="0.3">
      <c r="A101" s="587"/>
      <c r="B101" s="12" t="s">
        <v>242</v>
      </c>
      <c r="C101" s="13">
        <v>87</v>
      </c>
      <c r="D101" s="13" t="str">
        <f>IFERROR(INDEX(DESEMPATE!$D$3:$D$106,MATCH('EXP GEN.'!B101,DESEMPATE!$C$3:$C$106,0)),"")</f>
        <v>COOPERATIVA DE VIGILANCIA Y SERVICIOS DE BUCARAMANGA CTA - COOVIAM CTA</v>
      </c>
      <c r="E101" s="21" t="s">
        <v>578</v>
      </c>
      <c r="F101" s="246" t="s">
        <v>353</v>
      </c>
      <c r="G101" s="21" t="s">
        <v>579</v>
      </c>
      <c r="H101" s="247" t="s">
        <v>576</v>
      </c>
      <c r="I101" s="21" t="s">
        <v>9</v>
      </c>
      <c r="J101" s="472"/>
      <c r="K101" s="16">
        <v>41426</v>
      </c>
      <c r="L101" s="16">
        <v>41790</v>
      </c>
      <c r="M101" s="17">
        <f t="shared" si="17"/>
        <v>2014</v>
      </c>
      <c r="N101" s="18">
        <f>IFERROR(INDEX(PARAMETROS!$B$50:$B$76,MATCH(M101,PARAMETROS!$A$50:$A$76,0)),"")</f>
        <v>616000</v>
      </c>
      <c r="O101" s="277">
        <v>4076559195</v>
      </c>
      <c r="P101" s="19" t="s">
        <v>289</v>
      </c>
      <c r="Q101" s="11" t="str">
        <f>IFERROR(IF(P101="","",IF(P101="COP","N/A",IF(OR(P101="USD",P101="US"),1,IF(P101="EUR",VLOOKUP(L101,'SH EURO'!$A$6:$B$6338,2,FALSE),"INGRESAR TASA")))),"")</f>
        <v>N/A</v>
      </c>
      <c r="R101" s="387" t="str">
        <f t="shared" si="14"/>
        <v>N/A</v>
      </c>
      <c r="S101" s="23">
        <f>IFERROR(IF(P101="","",IF(P101="COP",1,IF(Q101&lt;&gt;"N/A",VLOOKUP(L101,'[1]SH TRM'!$A$9:$B$8912,2,FALSE),"REVISAR"))),"")</f>
        <v>1</v>
      </c>
      <c r="T101" s="390">
        <f t="shared" si="15"/>
        <v>4076559195</v>
      </c>
      <c r="U101" s="11">
        <f t="shared" si="16"/>
        <v>6617.790900974026</v>
      </c>
      <c r="V101" s="11" t="str">
        <f t="shared" si="13"/>
        <v/>
      </c>
      <c r="W101" s="584"/>
      <c r="X101" s="477">
        <v>15</v>
      </c>
      <c r="Y101" s="577" t="s">
        <v>8</v>
      </c>
      <c r="Z101" s="577"/>
      <c r="AA101" s="577"/>
      <c r="AB101" s="577" t="s">
        <v>8</v>
      </c>
      <c r="AC101" s="577"/>
      <c r="AD101" s="577"/>
      <c r="AE101" s="458" t="str">
        <f t="shared" si="12"/>
        <v>SI</v>
      </c>
      <c r="AF101" s="590"/>
      <c r="AG101" s="479" t="s">
        <v>580</v>
      </c>
      <c r="AH101" s="253"/>
      <c r="AN101" s="242"/>
    </row>
    <row r="102" spans="1:40" s="237" customFormat="1" ht="30" hidden="1" customHeight="1" x14ac:dyDescent="0.25">
      <c r="A102" s="587"/>
      <c r="B102" s="12"/>
      <c r="C102" s="13"/>
      <c r="D102" s="13" t="str">
        <f>IFERROR(INDEX(DESEMPATE!$D$3:$D$106,MATCH('EXP GEN.'!B102,DESEMPATE!$C$3:$C$106,0)),"")</f>
        <v/>
      </c>
      <c r="E102" s="21"/>
      <c r="F102" s="246"/>
      <c r="G102" s="21"/>
      <c r="H102" s="247"/>
      <c r="I102" s="21"/>
      <c r="J102" s="15"/>
      <c r="K102" s="16"/>
      <c r="L102" s="16"/>
      <c r="M102" s="17" t="str">
        <f t="shared" si="17"/>
        <v/>
      </c>
      <c r="N102" s="18" t="str">
        <f>IFERROR(INDEX(PARAMETROS!$B$50:$B$76,MATCH(M102,PARAMETROS!$A$50:$A$76,0)),"")</f>
        <v/>
      </c>
      <c r="O102" s="277"/>
      <c r="P102" s="19"/>
      <c r="Q102" s="11" t="str">
        <f>IFERROR(IF(P102="","",IF(P102="COP","N/A",IF(OR(P102="USD",P102="US"),1,IF(P102="EUR",VLOOKUP(L102,'SH EURO'!$A$6:$B$6338,2,FALSE),"INGRESAR TASA")))),"")</f>
        <v/>
      </c>
      <c r="R102" s="387" t="str">
        <f t="shared" si="14"/>
        <v/>
      </c>
      <c r="S102" s="20" t="str">
        <f>IFERROR(IF(P102="","",IF(P102="COP",1,IF(Q102&lt;&gt;"N/A",VLOOKUP(L102,'[1]SH TRM'!$A$9:$B$8912,2,FALSE),"REVISAR"))),"")</f>
        <v/>
      </c>
      <c r="T102" s="390" t="str">
        <f t="shared" si="15"/>
        <v/>
      </c>
      <c r="U102" s="11" t="str">
        <f t="shared" si="16"/>
        <v/>
      </c>
      <c r="V102" s="11" t="str">
        <f t="shared" si="13"/>
        <v/>
      </c>
      <c r="W102" s="584"/>
      <c r="X102" s="477"/>
      <c r="Y102" s="574"/>
      <c r="Z102" s="575"/>
      <c r="AA102" s="576"/>
      <c r="AB102" s="574"/>
      <c r="AC102" s="575"/>
      <c r="AD102" s="576"/>
      <c r="AE102" s="458" t="str">
        <f t="shared" si="12"/>
        <v/>
      </c>
      <c r="AF102" s="590"/>
      <c r="AG102" s="273"/>
      <c r="AH102" s="253"/>
      <c r="AN102" s="242"/>
    </row>
    <row r="103" spans="1:40" s="237" customFormat="1" ht="30" hidden="1" customHeight="1" x14ac:dyDescent="0.25">
      <c r="A103" s="587"/>
      <c r="B103" s="12"/>
      <c r="C103" s="13"/>
      <c r="D103" s="13" t="str">
        <f>IFERROR(INDEX(DESEMPATE!$D$3:$D$106,MATCH('EXP GEN.'!B103,DESEMPATE!$C$3:$C$106,0)),"")</f>
        <v/>
      </c>
      <c r="E103" s="21"/>
      <c r="F103" s="246"/>
      <c r="G103" s="21"/>
      <c r="H103" s="247"/>
      <c r="I103" s="21"/>
      <c r="J103" s="15"/>
      <c r="K103" s="16"/>
      <c r="L103" s="16"/>
      <c r="M103" s="17" t="str">
        <f t="shared" si="17"/>
        <v/>
      </c>
      <c r="N103" s="18" t="str">
        <f>IFERROR(INDEX(PARAMETROS!$B$50:$B$76,MATCH(M103,PARAMETROS!$A$50:$A$76,0)),"")</f>
        <v/>
      </c>
      <c r="O103" s="277"/>
      <c r="P103" s="19"/>
      <c r="Q103" s="11" t="str">
        <f>IFERROR(IF(P103="","",IF(P103="COP","N/A",IF(OR(P103="USD",P103="US"),1,IF(P103="EUR",VLOOKUP(L103,'SH EURO'!$A$6:$B$6338,2,FALSE),"INGRESAR TASA")))),"")</f>
        <v/>
      </c>
      <c r="R103" s="387" t="str">
        <f t="shared" si="14"/>
        <v/>
      </c>
      <c r="S103" s="20" t="str">
        <f>IFERROR(IF(P103="","",IF(P103="COP",1,IF(Q103&lt;&gt;"N/A",VLOOKUP(L103,'[1]SH TRM'!$A$9:$B$8912,2,FALSE),"REVISAR"))),"")</f>
        <v/>
      </c>
      <c r="T103" s="390" t="str">
        <f t="shared" si="15"/>
        <v/>
      </c>
      <c r="U103" s="11" t="str">
        <f t="shared" si="16"/>
        <v/>
      </c>
      <c r="V103" s="11" t="str">
        <f t="shared" si="13"/>
        <v/>
      </c>
      <c r="W103" s="584"/>
      <c r="X103" s="477"/>
      <c r="Y103" s="577"/>
      <c r="Z103" s="577"/>
      <c r="AA103" s="577"/>
      <c r="AB103" s="577"/>
      <c r="AC103" s="577"/>
      <c r="AD103" s="577"/>
      <c r="AE103" s="458" t="str">
        <f t="shared" si="12"/>
        <v/>
      </c>
      <c r="AF103" s="590"/>
      <c r="AG103" s="251"/>
      <c r="AH103" s="253"/>
      <c r="AN103" s="242"/>
    </row>
    <row r="104" spans="1:40" s="237" customFormat="1" ht="30" hidden="1" customHeight="1" thickBot="1" x14ac:dyDescent="0.3">
      <c r="A104" s="588"/>
      <c r="B104" s="32"/>
      <c r="C104" s="133"/>
      <c r="D104" s="349" t="str">
        <f>IFERROR(INDEX(DESEMPATE!$D$3:$D$106,MATCH('EXP GEN.'!B104,DESEMPATE!$C$3:$C$106,0)),"")</f>
        <v/>
      </c>
      <c r="E104" s="134"/>
      <c r="F104" s="250"/>
      <c r="G104" s="134"/>
      <c r="H104" s="249"/>
      <c r="I104" s="134"/>
      <c r="J104" s="34"/>
      <c r="K104" s="350"/>
      <c r="L104" s="350"/>
      <c r="M104" s="35" t="str">
        <f t="shared" si="17"/>
        <v/>
      </c>
      <c r="N104" s="36" t="str">
        <f>IFERROR(INDEX(PARAMETROS!$B$50:$B$76,MATCH(M104,PARAMETROS!$A$50:$A$76,0)),"")</f>
        <v/>
      </c>
      <c r="O104" s="351"/>
      <c r="P104" s="37"/>
      <c r="Q104" s="39" t="str">
        <f>IFERROR(IF(P104="","",IF(P104="COP","N/A",IF(OR(P104="USD",P104="US"),1,IF(P104="EUR",VLOOKUP(L104,'SH EURO'!$A$6:$B$6338,2,FALSE),"INGRESAR TASA")))),"")</f>
        <v/>
      </c>
      <c r="R104" s="388" t="str">
        <f t="shared" si="14"/>
        <v/>
      </c>
      <c r="S104" s="38" t="str">
        <f>IFERROR(IF(P104="","",IF(P104="COP",1,IF(Q104&lt;&gt;"N/A",VLOOKUP(L104,'[1]SH TRM'!$A$9:$B$8912,2,FALSE),"REVISAR"))),"")</f>
        <v/>
      </c>
      <c r="T104" s="391" t="str">
        <f t="shared" si="15"/>
        <v/>
      </c>
      <c r="U104" s="39" t="str">
        <f t="shared" si="16"/>
        <v/>
      </c>
      <c r="V104" s="39" t="str">
        <f t="shared" si="13"/>
        <v/>
      </c>
      <c r="W104" s="585"/>
      <c r="X104" s="478"/>
      <c r="Y104" s="578"/>
      <c r="Z104" s="578"/>
      <c r="AA104" s="578"/>
      <c r="AB104" s="578"/>
      <c r="AC104" s="578"/>
      <c r="AD104" s="578"/>
      <c r="AE104" s="459" t="str">
        <f t="shared" si="12"/>
        <v/>
      </c>
      <c r="AF104" s="591"/>
      <c r="AG104" s="252"/>
      <c r="AH104" s="253"/>
      <c r="AN104" s="242"/>
    </row>
    <row r="105" spans="1:40" s="237" customFormat="1" ht="71.25" x14ac:dyDescent="0.25">
      <c r="A105" s="586" t="s">
        <v>155</v>
      </c>
      <c r="B105" s="24" t="s">
        <v>228</v>
      </c>
      <c r="C105" s="25" t="s">
        <v>401</v>
      </c>
      <c r="D105" s="325" t="str">
        <f>IFERROR(INDEX(DESEMPATE!$D$3:$D$106,MATCH('EXP GEN.'!B105,DESEMPATE!$C$3:$C$106,0)),"")</f>
        <v>SERACIS LTDA</v>
      </c>
      <c r="E105" s="31" t="s">
        <v>429</v>
      </c>
      <c r="F105" s="245" t="s">
        <v>353</v>
      </c>
      <c r="G105" s="31" t="s">
        <v>430</v>
      </c>
      <c r="H105" s="248" t="s">
        <v>431</v>
      </c>
      <c r="I105" s="31" t="s">
        <v>8</v>
      </c>
      <c r="J105" s="26">
        <v>1</v>
      </c>
      <c r="K105" s="27">
        <v>39083</v>
      </c>
      <c r="L105" s="27">
        <v>40543</v>
      </c>
      <c r="M105" s="28">
        <f t="shared" si="17"/>
        <v>2010</v>
      </c>
      <c r="N105" s="135">
        <f>IFERROR(INDEX(PARAMETROS!$B$50:$B$76,MATCH(M105,PARAMETROS!$A$50:$A$76,0)),"")</f>
        <v>515000</v>
      </c>
      <c r="O105" s="276">
        <v>13242980293</v>
      </c>
      <c r="P105" s="29" t="s">
        <v>289</v>
      </c>
      <c r="Q105" s="30" t="str">
        <f>IFERROR(IF(P105="","",IF(P105="COP","N/A",IF(OR(P105="USD",P105="US"),1,IF(P105="EUR",VLOOKUP(L105,'SH EURO'!$A$6:$B$6338,2,FALSE),"INGRESAR TASA")))),"")</f>
        <v>N/A</v>
      </c>
      <c r="R105" s="386" t="str">
        <f t="shared" si="14"/>
        <v>N/A</v>
      </c>
      <c r="S105" s="136">
        <f>IFERROR(IF(P105="","",IF(P105="COP",1,IF(Q105&lt;&gt;"N/A",VLOOKUP(L105,'[1]SH TRM'!$A$9:$B$8912,2,FALSE),"REVISAR"))),"")</f>
        <v>1</v>
      </c>
      <c r="T105" s="389">
        <f t="shared" si="15"/>
        <v>13242980293</v>
      </c>
      <c r="U105" s="30">
        <f t="shared" si="16"/>
        <v>25714.524840776699</v>
      </c>
      <c r="V105" s="30">
        <f t="shared" si="13"/>
        <v>25714.524840776699</v>
      </c>
      <c r="W105" s="583" t="str">
        <f>IFERROR(IF(COUNTIF(V105:V110,"")=6,"",IF(SUM(V105:V110)&gt;=SAMC009,"CUMPLE","NO CUMPLE")),"")</f>
        <v>CUMPLE</v>
      </c>
      <c r="X105" s="335">
        <v>6</v>
      </c>
      <c r="Y105" s="579" t="s">
        <v>8</v>
      </c>
      <c r="Z105" s="579"/>
      <c r="AA105" s="579"/>
      <c r="AB105" s="579" t="s">
        <v>8</v>
      </c>
      <c r="AC105" s="579"/>
      <c r="AD105" s="579"/>
      <c r="AE105" s="460" t="s">
        <v>8</v>
      </c>
      <c r="AF105" s="589" t="s">
        <v>259</v>
      </c>
      <c r="AG105" s="272"/>
      <c r="AH105" s="253"/>
      <c r="AN105" s="242"/>
    </row>
    <row r="106" spans="1:40" s="237" customFormat="1" ht="71.25" x14ac:dyDescent="0.25">
      <c r="A106" s="587"/>
      <c r="B106" s="12" t="s">
        <v>228</v>
      </c>
      <c r="C106" s="13" t="s">
        <v>402</v>
      </c>
      <c r="D106" s="13" t="str">
        <f>IFERROR(INDEX(DESEMPATE!$D$3:$D$106,MATCH('EXP GEN.'!B106,DESEMPATE!$C$3:$C$106,0)),"")</f>
        <v>SERACIS LTDA</v>
      </c>
      <c r="E106" s="21" t="s">
        <v>432</v>
      </c>
      <c r="F106" s="246" t="s">
        <v>353</v>
      </c>
      <c r="G106" s="21" t="s">
        <v>430</v>
      </c>
      <c r="H106" s="247" t="s">
        <v>431</v>
      </c>
      <c r="I106" s="21" t="s">
        <v>8</v>
      </c>
      <c r="J106" s="22">
        <v>1</v>
      </c>
      <c r="K106" s="275">
        <v>40180</v>
      </c>
      <c r="L106" s="16">
        <v>42279</v>
      </c>
      <c r="M106" s="17">
        <f t="shared" si="17"/>
        <v>2015</v>
      </c>
      <c r="N106" s="18">
        <f>IFERROR(INDEX(PARAMETROS!$B$50:$B$76,MATCH(M106,PARAMETROS!$A$50:$A$76,0)),"")</f>
        <v>644350</v>
      </c>
      <c r="O106" s="277">
        <v>10222475971</v>
      </c>
      <c r="P106" s="18" t="s">
        <v>289</v>
      </c>
      <c r="Q106" s="11" t="str">
        <f>IFERROR(IF(P106="","",IF(P106="COP","N/A",IF(OR(P106="USD",P106="US"),1,IF(P106="EUR",VLOOKUP(L106,'SH EURO'!$A$6:$B$6338,2,FALSE),"INGRESAR TASA")))),"")</f>
        <v>N/A</v>
      </c>
      <c r="R106" s="387" t="str">
        <f t="shared" si="14"/>
        <v>N/A</v>
      </c>
      <c r="S106" s="20">
        <f>IFERROR(IF(P106="","",IF(P106="COP",1,IF(Q106&lt;&gt;"N/A",VLOOKUP(L106,'[1]SH TRM'!$A$9:$B$8912,2,FALSE),"REVISAR"))),"")</f>
        <v>1</v>
      </c>
      <c r="T106" s="390">
        <f t="shared" si="15"/>
        <v>10222475971</v>
      </c>
      <c r="U106" s="11">
        <f t="shared" si="16"/>
        <v>15864.78772561496</v>
      </c>
      <c r="V106" s="11">
        <f t="shared" si="13"/>
        <v>15864.78772561496</v>
      </c>
      <c r="W106" s="584"/>
      <c r="X106" s="336">
        <v>22</v>
      </c>
      <c r="Y106" s="577" t="s">
        <v>8</v>
      </c>
      <c r="Z106" s="577"/>
      <c r="AA106" s="577"/>
      <c r="AB106" s="577" t="s">
        <v>8</v>
      </c>
      <c r="AC106" s="577"/>
      <c r="AD106" s="577"/>
      <c r="AE106" s="458" t="s">
        <v>8</v>
      </c>
      <c r="AF106" s="590"/>
      <c r="AG106" s="273"/>
      <c r="AH106" s="253"/>
      <c r="AN106" s="242"/>
    </row>
    <row r="107" spans="1:40" s="237" customFormat="1" ht="72" thickBot="1" x14ac:dyDescent="0.3">
      <c r="A107" s="587"/>
      <c r="B107" s="12" t="s">
        <v>228</v>
      </c>
      <c r="C107" s="13" t="s">
        <v>403</v>
      </c>
      <c r="D107" s="13" t="str">
        <f>IFERROR(INDEX(DESEMPATE!$D$3:$D$106,MATCH('EXP GEN.'!B107,DESEMPATE!$C$3:$C$106,0)),"")</f>
        <v>SERACIS LTDA</v>
      </c>
      <c r="E107" s="21" t="s">
        <v>433</v>
      </c>
      <c r="F107" s="246" t="s">
        <v>353</v>
      </c>
      <c r="G107" s="21" t="s">
        <v>434</v>
      </c>
      <c r="H107" s="247" t="s">
        <v>435</v>
      </c>
      <c r="I107" s="21" t="s">
        <v>8</v>
      </c>
      <c r="J107" s="15">
        <v>1</v>
      </c>
      <c r="K107" s="16">
        <v>42005</v>
      </c>
      <c r="L107" s="16">
        <v>42370</v>
      </c>
      <c r="M107" s="17">
        <f t="shared" si="17"/>
        <v>2016</v>
      </c>
      <c r="N107" s="18">
        <f>IFERROR(INDEX(PARAMETROS!$B$50:$B$76,MATCH(M107,PARAMETROS!$A$50:$A$76,0)),"")</f>
        <v>689455</v>
      </c>
      <c r="O107" s="277">
        <v>1399416081</v>
      </c>
      <c r="P107" s="19" t="s">
        <v>289</v>
      </c>
      <c r="Q107" s="11" t="str">
        <f>IFERROR(IF(P107="","",IF(P107="COP","N/A",IF(OR(P107="USD",P107="US"),1,IF(P107="EUR",VLOOKUP(L107,'SH EURO'!$A$6:$B$6338,2,FALSE),"INGRESAR TASA")))),"")</f>
        <v>N/A</v>
      </c>
      <c r="R107" s="387" t="str">
        <f t="shared" si="14"/>
        <v>N/A</v>
      </c>
      <c r="S107" s="23">
        <f>IFERROR(IF(P107="","",IF(P107="COP",1,IF(Q107&lt;&gt;"N/A",VLOOKUP(L107,'[1]SH TRM'!$A$9:$B$8912,2,FALSE),"REVISAR"))),"")</f>
        <v>1</v>
      </c>
      <c r="T107" s="390">
        <f t="shared" si="15"/>
        <v>1399416081</v>
      </c>
      <c r="U107" s="11">
        <f t="shared" si="16"/>
        <v>2029.7424501961693</v>
      </c>
      <c r="V107" s="11">
        <f t="shared" si="13"/>
        <v>2029.7424501961693</v>
      </c>
      <c r="W107" s="584"/>
      <c r="X107" s="336">
        <v>12</v>
      </c>
      <c r="Y107" s="577" t="s">
        <v>8</v>
      </c>
      <c r="Z107" s="577"/>
      <c r="AA107" s="577"/>
      <c r="AB107" s="577" t="s">
        <v>8</v>
      </c>
      <c r="AC107" s="577"/>
      <c r="AD107" s="577"/>
      <c r="AE107" s="458" t="s">
        <v>8</v>
      </c>
      <c r="AF107" s="590"/>
      <c r="AG107" s="251"/>
      <c r="AH107" s="253"/>
      <c r="AN107" s="242"/>
    </row>
    <row r="108" spans="1:40" s="237" customFormat="1" ht="30" hidden="1" customHeight="1" x14ac:dyDescent="0.25">
      <c r="A108" s="587"/>
      <c r="B108" s="12"/>
      <c r="C108" s="13"/>
      <c r="D108" s="13" t="str">
        <f>IFERROR(INDEX(DESEMPATE!$D$3:$D$106,MATCH('EXP GEN.'!B108,DESEMPATE!$C$3:$C$106,0)),"")</f>
        <v/>
      </c>
      <c r="E108" s="21"/>
      <c r="F108" s="246"/>
      <c r="G108" s="21"/>
      <c r="H108" s="247"/>
      <c r="I108" s="21"/>
      <c r="J108" s="15"/>
      <c r="K108" s="16"/>
      <c r="L108" s="16"/>
      <c r="M108" s="17" t="str">
        <f t="shared" si="17"/>
        <v/>
      </c>
      <c r="N108" s="18" t="str">
        <f>IFERROR(INDEX(PARAMETROS!$B$50:$B$76,MATCH(M108,PARAMETROS!$A$50:$A$76,0)),"")</f>
        <v/>
      </c>
      <c r="O108" s="277"/>
      <c r="P108" s="19"/>
      <c r="Q108" s="11" t="str">
        <f>IFERROR(IF(P108="","",IF(P108="COP","N/A",IF(OR(P108="USD",P108="US"),1,IF(P108="EUR",VLOOKUP(L108,'SH EURO'!$A$6:$B$6338,2,FALSE),"INGRESAR TASA")))),"")</f>
        <v/>
      </c>
      <c r="R108" s="387" t="str">
        <f t="shared" si="14"/>
        <v/>
      </c>
      <c r="S108" s="20" t="str">
        <f>IFERROR(IF(P108="","",IF(P108="COP",1,IF(Q108&lt;&gt;"N/A",VLOOKUP(L108,'[1]SH TRM'!$A$9:$B$8912,2,FALSE),"REVISAR"))),"")</f>
        <v/>
      </c>
      <c r="T108" s="390" t="str">
        <f t="shared" si="15"/>
        <v/>
      </c>
      <c r="U108" s="11" t="str">
        <f t="shared" si="16"/>
        <v/>
      </c>
      <c r="V108" s="11" t="str">
        <f t="shared" si="13"/>
        <v/>
      </c>
      <c r="W108" s="584"/>
      <c r="X108" s="336"/>
      <c r="Y108" s="574"/>
      <c r="Z108" s="575"/>
      <c r="AA108" s="576"/>
      <c r="AB108" s="574"/>
      <c r="AC108" s="575"/>
      <c r="AD108" s="576"/>
      <c r="AE108" s="458" t="str">
        <f t="shared" ref="AE108:AE134" si="18">IFERROR(IF(X108="","",IF(ISNUMBER(X108),IF(COUNTIF(Y108:AD108,"SI")&gt;0,"SI","NO"),X108)),"")</f>
        <v/>
      </c>
      <c r="AF108" s="590"/>
      <c r="AG108" s="273"/>
      <c r="AH108" s="253"/>
      <c r="AN108" s="242"/>
    </row>
    <row r="109" spans="1:40" s="237" customFormat="1" ht="30" hidden="1" customHeight="1" x14ac:dyDescent="0.25">
      <c r="A109" s="587"/>
      <c r="B109" s="12"/>
      <c r="C109" s="13"/>
      <c r="D109" s="13" t="str">
        <f>IFERROR(INDEX(DESEMPATE!$D$3:$D$106,MATCH('EXP GEN.'!B109,DESEMPATE!$C$3:$C$106,0)),"")</f>
        <v/>
      </c>
      <c r="E109" s="21"/>
      <c r="F109" s="246"/>
      <c r="G109" s="21"/>
      <c r="H109" s="247"/>
      <c r="I109" s="21"/>
      <c r="J109" s="15"/>
      <c r="K109" s="16"/>
      <c r="L109" s="16"/>
      <c r="M109" s="17" t="str">
        <f t="shared" si="17"/>
        <v/>
      </c>
      <c r="N109" s="18" t="str">
        <f>IFERROR(INDEX(PARAMETROS!$B$50:$B$76,MATCH(M109,PARAMETROS!$A$50:$A$76,0)),"")</f>
        <v/>
      </c>
      <c r="O109" s="277"/>
      <c r="P109" s="19"/>
      <c r="Q109" s="11" t="str">
        <f>IFERROR(IF(P109="","",IF(P109="COP","N/A",IF(OR(P109="USD",P109="US"),1,IF(P109="EUR",VLOOKUP(L109,'SH EURO'!$A$6:$B$6338,2,FALSE),"INGRESAR TASA")))),"")</f>
        <v/>
      </c>
      <c r="R109" s="387" t="str">
        <f t="shared" si="14"/>
        <v/>
      </c>
      <c r="S109" s="20" t="str">
        <f>IFERROR(IF(P109="","",IF(P109="COP",1,IF(Q109&lt;&gt;"N/A",VLOOKUP(L109,'[1]SH TRM'!$A$9:$B$8912,2,FALSE),"REVISAR"))),"")</f>
        <v/>
      </c>
      <c r="T109" s="390" t="str">
        <f t="shared" si="15"/>
        <v/>
      </c>
      <c r="U109" s="11" t="str">
        <f t="shared" si="16"/>
        <v/>
      </c>
      <c r="V109" s="11" t="str">
        <f t="shared" si="13"/>
        <v/>
      </c>
      <c r="W109" s="584"/>
      <c r="X109" s="336"/>
      <c r="Y109" s="577"/>
      <c r="Z109" s="577"/>
      <c r="AA109" s="577"/>
      <c r="AB109" s="577"/>
      <c r="AC109" s="577"/>
      <c r="AD109" s="577"/>
      <c r="AE109" s="458" t="str">
        <f t="shared" si="18"/>
        <v/>
      </c>
      <c r="AF109" s="590"/>
      <c r="AG109" s="251"/>
      <c r="AH109" s="253"/>
      <c r="AN109" s="242"/>
    </row>
    <row r="110" spans="1:40" s="237" customFormat="1" ht="30" hidden="1" customHeight="1" thickBot="1" x14ac:dyDescent="0.3">
      <c r="A110" s="588"/>
      <c r="B110" s="32"/>
      <c r="C110" s="133"/>
      <c r="D110" s="349" t="str">
        <f>IFERROR(INDEX(DESEMPATE!$D$3:$D$106,MATCH('EXP GEN.'!B110,DESEMPATE!$C$3:$C$106,0)),"")</f>
        <v/>
      </c>
      <c r="E110" s="134"/>
      <c r="F110" s="250"/>
      <c r="G110" s="134"/>
      <c r="H110" s="249"/>
      <c r="I110" s="134"/>
      <c r="J110" s="34"/>
      <c r="K110" s="350"/>
      <c r="L110" s="350"/>
      <c r="M110" s="35" t="str">
        <f t="shared" si="17"/>
        <v/>
      </c>
      <c r="N110" s="36" t="str">
        <f>IFERROR(INDEX(PARAMETROS!$B$50:$B$76,MATCH(M110,PARAMETROS!$A$50:$A$76,0)),"")</f>
        <v/>
      </c>
      <c r="O110" s="351"/>
      <c r="P110" s="37"/>
      <c r="Q110" s="39" t="str">
        <f>IFERROR(IF(P110="","",IF(P110="COP","N/A",IF(OR(P110="USD",P110="US"),1,IF(P110="EUR",VLOOKUP(L110,'SH EURO'!$A$6:$B$6338,2,FALSE),"INGRESAR TASA")))),"")</f>
        <v/>
      </c>
      <c r="R110" s="388" t="str">
        <f t="shared" si="14"/>
        <v/>
      </c>
      <c r="S110" s="38" t="str">
        <f>IFERROR(IF(P110="","",IF(P110="COP",1,IF(Q110&lt;&gt;"N/A",VLOOKUP(L110,'[1]SH TRM'!$A$9:$B$8912,2,FALSE),"REVISAR"))),"")</f>
        <v/>
      </c>
      <c r="T110" s="391" t="str">
        <f t="shared" si="15"/>
        <v/>
      </c>
      <c r="U110" s="39" t="str">
        <f t="shared" si="16"/>
        <v/>
      </c>
      <c r="V110" s="39" t="str">
        <f t="shared" si="13"/>
        <v/>
      </c>
      <c r="W110" s="585"/>
      <c r="X110" s="337"/>
      <c r="Y110" s="578"/>
      <c r="Z110" s="578"/>
      <c r="AA110" s="578"/>
      <c r="AB110" s="578"/>
      <c r="AC110" s="578"/>
      <c r="AD110" s="578"/>
      <c r="AE110" s="459" t="str">
        <f t="shared" si="18"/>
        <v/>
      </c>
      <c r="AF110" s="591"/>
      <c r="AG110" s="252"/>
      <c r="AH110" s="253"/>
      <c r="AN110" s="242"/>
    </row>
    <row r="111" spans="1:40" s="237" customFormat="1" ht="78.75" x14ac:dyDescent="0.25">
      <c r="A111" s="580" t="s">
        <v>156</v>
      </c>
      <c r="B111" s="24" t="s">
        <v>229</v>
      </c>
      <c r="C111" s="25" t="s">
        <v>404</v>
      </c>
      <c r="D111" s="325" t="str">
        <f>IFERROR(INDEX(DESEMPATE!$D$3:$D$106,MATCH('EXP GEN.'!B111,DESEMPATE!$C$3:$C$106,0)),"")</f>
        <v>SEGURIDAD EL PENTAGONO COLOMBIANO LIMTADA SEPECOL LTDA</v>
      </c>
      <c r="E111" s="31" t="s">
        <v>436</v>
      </c>
      <c r="F111" s="245" t="s">
        <v>353</v>
      </c>
      <c r="G111" s="31" t="s">
        <v>437</v>
      </c>
      <c r="H111" s="248" t="s">
        <v>438</v>
      </c>
      <c r="I111" s="31" t="s">
        <v>8</v>
      </c>
      <c r="J111" s="26">
        <v>1</v>
      </c>
      <c r="K111" s="27">
        <v>41269</v>
      </c>
      <c r="L111" s="27">
        <v>41989</v>
      </c>
      <c r="M111" s="28">
        <f t="shared" si="17"/>
        <v>2014</v>
      </c>
      <c r="N111" s="135">
        <f>IFERROR(INDEX(PARAMETROS!$B$50:$B$76,MATCH(M111,PARAMETROS!$A$50:$A$76,0)),"")</f>
        <v>616000</v>
      </c>
      <c r="O111" s="276">
        <v>3535543325</v>
      </c>
      <c r="P111" s="29" t="s">
        <v>289</v>
      </c>
      <c r="Q111" s="30" t="str">
        <f>IFERROR(IF(P111="","",IF(P111="COP","N/A",IF(OR(P111="USD",P111="US"),1,IF(P111="EUR",VLOOKUP(L111,'SH EURO'!$A$6:$B$6338,2,FALSE),"INGRESAR TASA")))),"")</f>
        <v>N/A</v>
      </c>
      <c r="R111" s="386" t="str">
        <f t="shared" si="14"/>
        <v>N/A</v>
      </c>
      <c r="S111" s="136">
        <f>IFERROR(IF(P111="","",IF(P111="COP",1,IF(Q111&lt;&gt;"N/A",VLOOKUP(L111,'[1]SH TRM'!$A$9:$B$8912,2,FALSE),"REVISAR"))),"")</f>
        <v>1</v>
      </c>
      <c r="T111" s="389">
        <f t="shared" si="15"/>
        <v>3535543325</v>
      </c>
      <c r="U111" s="30">
        <f t="shared" si="16"/>
        <v>5739.5183847402595</v>
      </c>
      <c r="V111" s="30">
        <f t="shared" si="13"/>
        <v>5739.5183847402595</v>
      </c>
      <c r="W111" s="583" t="str">
        <f>IFERROR(IF(COUNTIF(V111:V116,"")=6,"",IF(SUM(V111:V116)&gt;=SAMC009,"CUMPLE","NO CUMPLE")),"")</f>
        <v>CUMPLE</v>
      </c>
      <c r="X111" s="335">
        <v>60</v>
      </c>
      <c r="Y111" s="579" t="s">
        <v>8</v>
      </c>
      <c r="Z111" s="579"/>
      <c r="AA111" s="579"/>
      <c r="AB111" s="579" t="s">
        <v>8</v>
      </c>
      <c r="AC111" s="579"/>
      <c r="AD111" s="579"/>
      <c r="AE111" s="460" t="s">
        <v>8</v>
      </c>
      <c r="AF111" s="589" t="s">
        <v>259</v>
      </c>
      <c r="AG111" s="272"/>
      <c r="AH111" s="253"/>
      <c r="AN111" s="242"/>
    </row>
    <row r="112" spans="1:40" s="237" customFormat="1" ht="78.75" x14ac:dyDescent="0.25">
      <c r="A112" s="581"/>
      <c r="B112" s="12" t="s">
        <v>229</v>
      </c>
      <c r="C112" s="13" t="s">
        <v>405</v>
      </c>
      <c r="D112" s="13" t="str">
        <f>IFERROR(INDEX(DESEMPATE!$D$3:$D$106,MATCH('EXP GEN.'!B112,DESEMPATE!$C$3:$C$106,0)),"")</f>
        <v>SEGURIDAD EL PENTAGONO COLOMBIANO LIMTADA SEPECOL LTDA</v>
      </c>
      <c r="E112" s="21" t="s">
        <v>439</v>
      </c>
      <c r="F112" s="246" t="s">
        <v>353</v>
      </c>
      <c r="G112" s="21" t="s">
        <v>440</v>
      </c>
      <c r="H112" s="247" t="s">
        <v>441</v>
      </c>
      <c r="I112" s="21" t="s">
        <v>8</v>
      </c>
      <c r="J112" s="22">
        <v>1</v>
      </c>
      <c r="K112" s="275">
        <v>41412</v>
      </c>
      <c r="L112" s="16">
        <v>41754</v>
      </c>
      <c r="M112" s="17">
        <f t="shared" si="17"/>
        <v>2014</v>
      </c>
      <c r="N112" s="18">
        <f>IFERROR(INDEX(PARAMETROS!$B$50:$B$76,MATCH(M112,PARAMETROS!$A$50:$A$76,0)),"")</f>
        <v>616000</v>
      </c>
      <c r="O112" s="277">
        <v>1343971000</v>
      </c>
      <c r="P112" s="18" t="s">
        <v>289</v>
      </c>
      <c r="Q112" s="11" t="str">
        <f>IFERROR(IF(P112="","",IF(P112="COP","N/A",IF(OR(P112="USD",P112="US"),1,IF(P112="EUR",VLOOKUP(L112,'SH EURO'!$A$6:$B$6338,2,FALSE),"INGRESAR TASA")))),"")</f>
        <v>N/A</v>
      </c>
      <c r="R112" s="387" t="str">
        <f t="shared" si="14"/>
        <v>N/A</v>
      </c>
      <c r="S112" s="20">
        <f>IFERROR(IF(P112="","",IF(P112="COP",1,IF(Q112&lt;&gt;"N/A",VLOOKUP(L112,'[1]SH TRM'!$A$9:$B$8912,2,FALSE),"REVISAR"))),"")</f>
        <v>1</v>
      </c>
      <c r="T112" s="390">
        <f t="shared" si="15"/>
        <v>1343971000</v>
      </c>
      <c r="U112" s="11">
        <f t="shared" si="16"/>
        <v>2181.7711038961038</v>
      </c>
      <c r="V112" s="11">
        <f t="shared" si="13"/>
        <v>2181.7711038961038</v>
      </c>
      <c r="W112" s="584"/>
      <c r="X112" s="336">
        <v>38</v>
      </c>
      <c r="Y112" s="577" t="s">
        <v>8</v>
      </c>
      <c r="Z112" s="577"/>
      <c r="AA112" s="577"/>
      <c r="AB112" s="577" t="s">
        <v>8</v>
      </c>
      <c r="AC112" s="577"/>
      <c r="AD112" s="577"/>
      <c r="AE112" s="458" t="s">
        <v>8</v>
      </c>
      <c r="AF112" s="590"/>
      <c r="AG112" s="273"/>
      <c r="AH112" s="253"/>
      <c r="AN112" s="242"/>
    </row>
    <row r="113" spans="1:40" s="237" customFormat="1" ht="79.5" thickBot="1" x14ac:dyDescent="0.3">
      <c r="A113" s="581"/>
      <c r="B113" s="12" t="s">
        <v>229</v>
      </c>
      <c r="C113" s="13" t="s">
        <v>406</v>
      </c>
      <c r="D113" s="13" t="str">
        <f>IFERROR(INDEX(DESEMPATE!$D$3:$D$106,MATCH('EXP GEN.'!B113,DESEMPATE!$C$3:$C$106,0)),"")</f>
        <v>SEGURIDAD EL PENTAGONO COLOMBIANO LIMTADA SEPECOL LTDA</v>
      </c>
      <c r="E113" s="21" t="s">
        <v>442</v>
      </c>
      <c r="F113" s="246" t="s">
        <v>353</v>
      </c>
      <c r="G113" s="21" t="s">
        <v>443</v>
      </c>
      <c r="H113" s="247" t="s">
        <v>444</v>
      </c>
      <c r="I113" s="21" t="s">
        <v>8</v>
      </c>
      <c r="J113" s="15">
        <v>1</v>
      </c>
      <c r="K113" s="16">
        <v>41609</v>
      </c>
      <c r="L113" s="16">
        <v>41973</v>
      </c>
      <c r="M113" s="17">
        <f t="shared" si="17"/>
        <v>2014</v>
      </c>
      <c r="N113" s="18">
        <f>IFERROR(INDEX(PARAMETROS!$B$50:$B$76,MATCH(M113,PARAMETROS!$A$50:$A$76,0)),"")</f>
        <v>616000</v>
      </c>
      <c r="O113" s="277">
        <v>422070275</v>
      </c>
      <c r="P113" s="19" t="s">
        <v>289</v>
      </c>
      <c r="Q113" s="11" t="str">
        <f>IFERROR(IF(P113="","",IF(P113="COP","N/A",IF(OR(P113="USD",P113="US"),1,IF(P113="EUR",VLOOKUP(L113,'SH EURO'!$A$6:$B$6338,2,FALSE),"INGRESAR TASA")))),"")</f>
        <v>N/A</v>
      </c>
      <c r="R113" s="387" t="str">
        <f t="shared" si="14"/>
        <v>N/A</v>
      </c>
      <c r="S113" s="23">
        <f>IFERROR(IF(P113="","",IF(P113="COP",1,IF(Q113&lt;&gt;"N/A",VLOOKUP(L113,'[1]SH TRM'!$A$9:$B$8912,2,FALSE),"REVISAR"))),"")</f>
        <v>1</v>
      </c>
      <c r="T113" s="390">
        <f t="shared" si="15"/>
        <v>422070275</v>
      </c>
      <c r="U113" s="11">
        <f t="shared" si="16"/>
        <v>685.17901785714287</v>
      </c>
      <c r="V113" s="11">
        <f t="shared" si="13"/>
        <v>685.17901785714287</v>
      </c>
      <c r="W113" s="584"/>
      <c r="X113" s="336">
        <v>37</v>
      </c>
      <c r="Y113" s="577" t="s">
        <v>8</v>
      </c>
      <c r="Z113" s="577"/>
      <c r="AA113" s="577"/>
      <c r="AB113" s="577" t="s">
        <v>8</v>
      </c>
      <c r="AC113" s="577"/>
      <c r="AD113" s="577"/>
      <c r="AE113" s="458" t="s">
        <v>8</v>
      </c>
      <c r="AF113" s="590"/>
      <c r="AG113" s="251"/>
      <c r="AH113" s="253"/>
      <c r="AN113" s="242"/>
    </row>
    <row r="114" spans="1:40" s="237" customFormat="1" ht="30" hidden="1" customHeight="1" x14ac:dyDescent="0.25">
      <c r="A114" s="581"/>
      <c r="B114" s="12"/>
      <c r="C114" s="13"/>
      <c r="D114" s="13" t="str">
        <f>IFERROR(INDEX(DESEMPATE!$D$3:$D$106,MATCH('EXP GEN.'!B114,DESEMPATE!$C$3:$C$106,0)),"")</f>
        <v/>
      </c>
      <c r="E114" s="21"/>
      <c r="F114" s="246"/>
      <c r="G114" s="21"/>
      <c r="H114" s="247"/>
      <c r="I114" s="21"/>
      <c r="J114" s="15"/>
      <c r="K114" s="16"/>
      <c r="L114" s="16"/>
      <c r="M114" s="17" t="str">
        <f t="shared" si="17"/>
        <v/>
      </c>
      <c r="N114" s="18" t="str">
        <f>IFERROR(INDEX(PARAMETROS!$B$50:$B$76,MATCH(M114,PARAMETROS!$A$50:$A$76,0)),"")</f>
        <v/>
      </c>
      <c r="O114" s="277"/>
      <c r="P114" s="19"/>
      <c r="Q114" s="11" t="str">
        <f>IFERROR(IF(P114="","",IF(P114="COP","N/A",IF(OR(P114="USD",P114="US"),1,IF(P114="EUR",VLOOKUP(L114,'SH EURO'!$A$6:$B$6338,2,FALSE),"INGRESAR TASA")))),"")</f>
        <v/>
      </c>
      <c r="R114" s="387" t="str">
        <f t="shared" si="14"/>
        <v/>
      </c>
      <c r="S114" s="20" t="str">
        <f>IFERROR(IF(P114="","",IF(P114="COP",1,IF(Q114&lt;&gt;"N/A",VLOOKUP(L114,'[1]SH TRM'!$A$9:$B$8912,2,FALSE),"REVISAR"))),"")</f>
        <v/>
      </c>
      <c r="T114" s="390" t="str">
        <f t="shared" si="15"/>
        <v/>
      </c>
      <c r="U114" s="11" t="str">
        <f t="shared" si="16"/>
        <v/>
      </c>
      <c r="V114" s="11" t="str">
        <f t="shared" si="13"/>
        <v/>
      </c>
      <c r="W114" s="584"/>
      <c r="X114" s="336"/>
      <c r="Y114" s="574"/>
      <c r="Z114" s="575"/>
      <c r="AA114" s="576"/>
      <c r="AB114" s="574"/>
      <c r="AC114" s="575"/>
      <c r="AD114" s="576"/>
      <c r="AE114" s="458" t="str">
        <f t="shared" si="18"/>
        <v/>
      </c>
      <c r="AF114" s="590"/>
      <c r="AG114" s="273"/>
      <c r="AH114" s="253"/>
      <c r="AN114" s="242"/>
    </row>
    <row r="115" spans="1:40" s="237" customFormat="1" ht="30" hidden="1" customHeight="1" x14ac:dyDescent="0.25">
      <c r="A115" s="581"/>
      <c r="B115" s="12"/>
      <c r="C115" s="13"/>
      <c r="D115" s="13" t="str">
        <f>IFERROR(INDEX(DESEMPATE!$D$3:$D$106,MATCH('EXP GEN.'!B115,DESEMPATE!$C$3:$C$106,0)),"")</f>
        <v/>
      </c>
      <c r="E115" s="21"/>
      <c r="F115" s="246"/>
      <c r="G115" s="21"/>
      <c r="H115" s="247"/>
      <c r="I115" s="21"/>
      <c r="J115" s="15"/>
      <c r="K115" s="16"/>
      <c r="L115" s="16"/>
      <c r="M115" s="17" t="str">
        <f t="shared" si="17"/>
        <v/>
      </c>
      <c r="N115" s="18" t="str">
        <f>IFERROR(INDEX(PARAMETROS!$B$50:$B$76,MATCH(M115,PARAMETROS!$A$50:$A$76,0)),"")</f>
        <v/>
      </c>
      <c r="O115" s="277"/>
      <c r="P115" s="19"/>
      <c r="Q115" s="11" t="str">
        <f>IFERROR(IF(P115="","",IF(P115="COP","N/A",IF(OR(P115="USD",P115="US"),1,IF(P115="EUR",VLOOKUP(L115,'SH EURO'!$A$6:$B$6338,2,FALSE),"INGRESAR TASA")))),"")</f>
        <v/>
      </c>
      <c r="R115" s="387" t="str">
        <f t="shared" si="14"/>
        <v/>
      </c>
      <c r="S115" s="20" t="str">
        <f>IFERROR(IF(P115="","",IF(P115="COP",1,IF(Q115&lt;&gt;"N/A",VLOOKUP(L115,'[1]SH TRM'!$A$9:$B$8912,2,FALSE),"REVISAR"))),"")</f>
        <v/>
      </c>
      <c r="T115" s="390" t="str">
        <f t="shared" si="15"/>
        <v/>
      </c>
      <c r="U115" s="11" t="str">
        <f t="shared" si="16"/>
        <v/>
      </c>
      <c r="V115" s="11" t="str">
        <f t="shared" si="13"/>
        <v/>
      </c>
      <c r="W115" s="584"/>
      <c r="X115" s="336"/>
      <c r="Y115" s="577"/>
      <c r="Z115" s="577"/>
      <c r="AA115" s="577"/>
      <c r="AB115" s="577"/>
      <c r="AC115" s="577"/>
      <c r="AD115" s="577"/>
      <c r="AE115" s="458" t="str">
        <f t="shared" si="18"/>
        <v/>
      </c>
      <c r="AF115" s="590"/>
      <c r="AG115" s="251"/>
      <c r="AH115" s="253"/>
      <c r="AN115" s="242"/>
    </row>
    <row r="116" spans="1:40" s="237" customFormat="1" ht="30" hidden="1" customHeight="1" thickBot="1" x14ac:dyDescent="0.3">
      <c r="A116" s="582"/>
      <c r="B116" s="32"/>
      <c r="C116" s="133"/>
      <c r="D116" s="349" t="str">
        <f>IFERROR(INDEX(DESEMPATE!$D$3:$D$106,MATCH('EXP GEN.'!B116,DESEMPATE!$C$3:$C$106,0)),"")</f>
        <v/>
      </c>
      <c r="E116" s="134"/>
      <c r="F116" s="250"/>
      <c r="G116" s="134"/>
      <c r="H116" s="249"/>
      <c r="I116" s="134"/>
      <c r="J116" s="34"/>
      <c r="K116" s="350"/>
      <c r="L116" s="350"/>
      <c r="M116" s="35" t="str">
        <f t="shared" si="17"/>
        <v/>
      </c>
      <c r="N116" s="36" t="str">
        <f>IFERROR(INDEX(PARAMETROS!$B$50:$B$76,MATCH(M116,PARAMETROS!$A$50:$A$76,0)),"")</f>
        <v/>
      </c>
      <c r="O116" s="351"/>
      <c r="P116" s="37"/>
      <c r="Q116" s="39" t="str">
        <f>IFERROR(IF(P116="","",IF(P116="COP","N/A",IF(OR(P116="USD",P116="US"),1,IF(P116="EUR",VLOOKUP(L116,'SH EURO'!$A$6:$B$6338,2,FALSE),"INGRESAR TASA")))),"")</f>
        <v/>
      </c>
      <c r="R116" s="388" t="str">
        <f t="shared" si="14"/>
        <v/>
      </c>
      <c r="S116" s="38" t="str">
        <f>IFERROR(IF(P116="","",IF(P116="COP",1,IF(Q116&lt;&gt;"N/A",VLOOKUP(L116,'[1]SH TRM'!$A$9:$B$8912,2,FALSE),"REVISAR"))),"")</f>
        <v/>
      </c>
      <c r="T116" s="391" t="str">
        <f t="shared" si="15"/>
        <v/>
      </c>
      <c r="U116" s="39" t="str">
        <f t="shared" si="16"/>
        <v/>
      </c>
      <c r="V116" s="39" t="str">
        <f t="shared" si="13"/>
        <v/>
      </c>
      <c r="W116" s="585"/>
      <c r="X116" s="337"/>
      <c r="Y116" s="578"/>
      <c r="Z116" s="578"/>
      <c r="AA116" s="578"/>
      <c r="AB116" s="578"/>
      <c r="AC116" s="578"/>
      <c r="AD116" s="578"/>
      <c r="AE116" s="459" t="str">
        <f t="shared" si="18"/>
        <v/>
      </c>
      <c r="AF116" s="591"/>
      <c r="AG116" s="252"/>
      <c r="AH116" s="253"/>
      <c r="AN116" s="242"/>
    </row>
    <row r="117" spans="1:40" s="237" customFormat="1" ht="95.25" thickBot="1" x14ac:dyDescent="0.3">
      <c r="A117" s="580" t="s">
        <v>157</v>
      </c>
      <c r="B117" s="24" t="s">
        <v>243</v>
      </c>
      <c r="C117" s="25" t="s">
        <v>407</v>
      </c>
      <c r="D117" s="325" t="str">
        <f>IFERROR(INDEX(DESEMPATE!$D$3:$D$106,MATCH('EXP GEN.'!B117,DESEMPATE!$C$3:$C$106,0)),"")</f>
        <v>COMPAÑÍA DE SERVICIOS DE VIGILANCIA PRIVADA PORTILLA Y PORTILLA - COSERVIPP LTDA</v>
      </c>
      <c r="E117" s="31" t="s">
        <v>445</v>
      </c>
      <c r="F117" s="245" t="s">
        <v>353</v>
      </c>
      <c r="G117" s="31" t="s">
        <v>446</v>
      </c>
      <c r="H117" s="248" t="s">
        <v>447</v>
      </c>
      <c r="I117" s="31" t="s">
        <v>8</v>
      </c>
      <c r="J117" s="26">
        <v>0.6</v>
      </c>
      <c r="K117" s="27">
        <v>41101</v>
      </c>
      <c r="L117" s="27">
        <v>41438</v>
      </c>
      <c r="M117" s="28">
        <f t="shared" si="17"/>
        <v>2013</v>
      </c>
      <c r="N117" s="135">
        <f>IFERROR(INDEX(PARAMETROS!$B$50:$B$76,MATCH(M117,PARAMETROS!$A$50:$A$76,0)),"")</f>
        <v>589500</v>
      </c>
      <c r="O117" s="276">
        <v>2153369595</v>
      </c>
      <c r="P117" s="29" t="s">
        <v>289</v>
      </c>
      <c r="Q117" s="30" t="str">
        <f>IFERROR(IF(P117="","",IF(P117="COP","N/A",IF(OR(P117="USD",P117="US"),1,IF(P117="EUR",VLOOKUP(L117,'SH EURO'!$A$6:$B$6338,2,FALSE),"INGRESAR TASA")))),"")</f>
        <v>N/A</v>
      </c>
      <c r="R117" s="386" t="str">
        <f t="shared" si="14"/>
        <v>N/A</v>
      </c>
      <c r="S117" s="136">
        <f>IFERROR(IF(P117="","",IF(P117="COP",1,IF(Q117&lt;&gt;"N/A",VLOOKUP(L117,'[1]SH TRM'!$A$9:$B$8912,2,FALSE),"REVISAR"))),"")</f>
        <v>1</v>
      </c>
      <c r="T117" s="389">
        <f t="shared" si="15"/>
        <v>2153369595</v>
      </c>
      <c r="U117" s="30">
        <f t="shared" si="16"/>
        <v>3652.8746310432571</v>
      </c>
      <c r="V117" s="30">
        <f t="shared" si="13"/>
        <v>2191.7247786259541</v>
      </c>
      <c r="W117" s="583" t="str">
        <f>IFERROR(IF(COUNTIF(V117:V122,"")=6,"",IF(SUM(V117:V122)&gt;=SAMC009,"CUMPLE","NO CUMPLE")),"")</f>
        <v>CUMPLE</v>
      </c>
      <c r="X117" s="335">
        <v>5</v>
      </c>
      <c r="Y117" s="579" t="s">
        <v>8</v>
      </c>
      <c r="Z117" s="579"/>
      <c r="AA117" s="579"/>
      <c r="AB117" s="579" t="s">
        <v>8</v>
      </c>
      <c r="AC117" s="579"/>
      <c r="AD117" s="579"/>
      <c r="AE117" s="460" t="s">
        <v>8</v>
      </c>
      <c r="AF117" s="589" t="s">
        <v>259</v>
      </c>
      <c r="AG117" s="272"/>
      <c r="AH117" s="253"/>
      <c r="AN117" s="242"/>
    </row>
    <row r="118" spans="1:40" s="237" customFormat="1" ht="128.25" x14ac:dyDescent="0.25">
      <c r="A118" s="581"/>
      <c r="B118" s="12" t="s">
        <v>243</v>
      </c>
      <c r="C118" s="13" t="s">
        <v>408</v>
      </c>
      <c r="D118" s="13" t="str">
        <f>IFERROR(INDEX(DESEMPATE!$D$3:$D$106,MATCH('EXP GEN.'!B118,DESEMPATE!$C$3:$C$106,0)),"")</f>
        <v>COMPAÑÍA DE SERVICIOS DE VIGILANCIA PRIVADA PORTILLA Y PORTILLA - COSERVIPP LTDA</v>
      </c>
      <c r="E118" s="21" t="s">
        <v>448</v>
      </c>
      <c r="F118" s="246" t="s">
        <v>353</v>
      </c>
      <c r="G118" s="21" t="s">
        <v>449</v>
      </c>
      <c r="H118" s="247" t="s">
        <v>450</v>
      </c>
      <c r="I118" s="21" t="s">
        <v>8</v>
      </c>
      <c r="J118" s="465">
        <v>0.33300000000000002</v>
      </c>
      <c r="K118" s="27">
        <v>41733</v>
      </c>
      <c r="L118" s="27">
        <v>42002</v>
      </c>
      <c r="M118" s="17">
        <f t="shared" si="17"/>
        <v>2014</v>
      </c>
      <c r="N118" s="18">
        <f>IFERROR(INDEX(PARAMETROS!$B$50:$B$76,MATCH(M118,PARAMETROS!$A$50:$A$76,0)),"")</f>
        <v>616000</v>
      </c>
      <c r="O118" s="277">
        <v>8393128559</v>
      </c>
      <c r="P118" s="18" t="s">
        <v>289</v>
      </c>
      <c r="Q118" s="11" t="str">
        <f>IFERROR(IF(P118="","",IF(P118="COP","N/A",IF(OR(P118="USD",P118="US"),1,IF(P118="EUR",VLOOKUP(L118,'SH EURO'!$A$6:$B$6338,2,FALSE),"INGRESAR TASA")))),"")</f>
        <v>N/A</v>
      </c>
      <c r="R118" s="387" t="str">
        <f t="shared" si="14"/>
        <v>N/A</v>
      </c>
      <c r="S118" s="20">
        <f>IFERROR(IF(P118="","",IF(P118="COP",1,IF(Q118&lt;&gt;"N/A",VLOOKUP(L118,'[1]SH TRM'!$A$9:$B$8912,2,FALSE),"REVISAR"))),"")</f>
        <v>1</v>
      </c>
      <c r="T118" s="390">
        <f t="shared" si="15"/>
        <v>8393128559</v>
      </c>
      <c r="U118" s="11">
        <f t="shared" si="16"/>
        <v>13625.208699675324</v>
      </c>
      <c r="V118" s="11">
        <f t="shared" si="13"/>
        <v>4537.1944969918832</v>
      </c>
      <c r="W118" s="584"/>
      <c r="X118" s="336">
        <v>12</v>
      </c>
      <c r="Y118" s="577" t="s">
        <v>8</v>
      </c>
      <c r="Z118" s="577"/>
      <c r="AA118" s="577"/>
      <c r="AB118" s="577" t="s">
        <v>8</v>
      </c>
      <c r="AC118" s="577"/>
      <c r="AD118" s="577"/>
      <c r="AE118" s="458" t="s">
        <v>8</v>
      </c>
      <c r="AF118" s="590"/>
      <c r="AG118" s="273"/>
      <c r="AH118" s="253"/>
      <c r="AN118" s="242"/>
    </row>
    <row r="119" spans="1:40" s="237" customFormat="1" ht="95.25" thickBot="1" x14ac:dyDescent="0.3">
      <c r="A119" s="581"/>
      <c r="B119" s="12" t="s">
        <v>243</v>
      </c>
      <c r="C119" s="13" t="s">
        <v>409</v>
      </c>
      <c r="D119" s="13" t="str">
        <f>IFERROR(INDEX(DESEMPATE!$D$3:$D$106,MATCH('EXP GEN.'!B119,DESEMPATE!$C$3:$C$106,0)),"")</f>
        <v>COMPAÑÍA DE SERVICIOS DE VIGILANCIA PRIVADA PORTILLA Y PORTILLA - COSERVIPP LTDA</v>
      </c>
      <c r="E119" s="21" t="s">
        <v>451</v>
      </c>
      <c r="F119" s="246" t="s">
        <v>353</v>
      </c>
      <c r="G119" s="21">
        <v>1072012</v>
      </c>
      <c r="H119" s="247" t="s">
        <v>452</v>
      </c>
      <c r="I119" s="21" t="s">
        <v>8</v>
      </c>
      <c r="J119" s="15">
        <v>1</v>
      </c>
      <c r="K119" s="275">
        <v>41061</v>
      </c>
      <c r="L119" s="16">
        <v>41275</v>
      </c>
      <c r="M119" s="17">
        <f t="shared" si="17"/>
        <v>2013</v>
      </c>
      <c r="N119" s="18">
        <f>IFERROR(INDEX(PARAMETROS!$B$50:$B$76,MATCH(M119,PARAMETROS!$A$50:$A$76,0)),"")</f>
        <v>589500</v>
      </c>
      <c r="O119" s="277">
        <v>6090000000</v>
      </c>
      <c r="P119" s="19" t="s">
        <v>289</v>
      </c>
      <c r="Q119" s="11" t="str">
        <f>IFERROR(IF(P119="","",IF(P119="COP","N/A",IF(OR(P119="USD",P119="US"),1,IF(P119="EUR",VLOOKUP(L119,'SH EURO'!$A$6:$B$6338,2,FALSE),"INGRESAR TASA")))),"")</f>
        <v>N/A</v>
      </c>
      <c r="R119" s="387" t="str">
        <f t="shared" si="14"/>
        <v>N/A</v>
      </c>
      <c r="S119" s="23">
        <f>IFERROR(IF(P119="","",IF(P119="COP",1,IF(Q119&lt;&gt;"N/A",VLOOKUP(L119,'[1]SH TRM'!$A$9:$B$8912,2,FALSE),"REVISAR"))),"")</f>
        <v>1</v>
      </c>
      <c r="T119" s="390">
        <f t="shared" si="15"/>
        <v>6090000000</v>
      </c>
      <c r="U119" s="11">
        <f t="shared" si="16"/>
        <v>10330.788804071246</v>
      </c>
      <c r="V119" s="11">
        <f t="shared" si="13"/>
        <v>10330.788804071246</v>
      </c>
      <c r="W119" s="584"/>
      <c r="X119" s="336">
        <v>5</v>
      </c>
      <c r="Y119" s="577" t="s">
        <v>8</v>
      </c>
      <c r="Z119" s="577"/>
      <c r="AA119" s="577"/>
      <c r="AB119" s="577" t="s">
        <v>8</v>
      </c>
      <c r="AC119" s="577"/>
      <c r="AD119" s="577"/>
      <c r="AE119" s="458" t="s">
        <v>8</v>
      </c>
      <c r="AF119" s="590"/>
      <c r="AG119" s="251"/>
      <c r="AH119" s="253"/>
      <c r="AN119" s="242"/>
    </row>
    <row r="120" spans="1:40" s="237" customFormat="1" ht="30" hidden="1" customHeight="1" x14ac:dyDescent="0.25">
      <c r="A120" s="581"/>
      <c r="B120" s="12"/>
      <c r="C120" s="13"/>
      <c r="D120" s="13" t="str">
        <f>IFERROR(INDEX(DESEMPATE!$D$3:$D$106,MATCH('EXP GEN.'!B120,DESEMPATE!$C$3:$C$106,0)),"")</f>
        <v/>
      </c>
      <c r="E120" s="21"/>
      <c r="F120" s="246"/>
      <c r="G120" s="21"/>
      <c r="H120" s="247"/>
      <c r="I120" s="21"/>
      <c r="J120" s="15"/>
      <c r="K120" s="16"/>
      <c r="L120" s="16"/>
      <c r="M120" s="17" t="str">
        <f t="shared" si="17"/>
        <v/>
      </c>
      <c r="N120" s="18" t="str">
        <f>IFERROR(INDEX(PARAMETROS!$B$50:$B$76,MATCH(M120,PARAMETROS!$A$50:$A$76,0)),"")</f>
        <v/>
      </c>
      <c r="O120" s="277"/>
      <c r="P120" s="19"/>
      <c r="Q120" s="11" t="str">
        <f>IFERROR(IF(P120="","",IF(P120="COP","N/A",IF(OR(P120="USD",P120="US"),1,IF(P120="EUR",VLOOKUP(L120,'SH EURO'!$A$6:$B$6338,2,FALSE),"INGRESAR TASA")))),"")</f>
        <v/>
      </c>
      <c r="R120" s="387" t="str">
        <f t="shared" si="14"/>
        <v/>
      </c>
      <c r="S120" s="20" t="str">
        <f>IFERROR(IF(P120="","",IF(P120="COP",1,IF(Q120&lt;&gt;"N/A",VLOOKUP(L120,'[1]SH TRM'!$A$9:$B$8912,2,FALSE),"REVISAR"))),"")</f>
        <v/>
      </c>
      <c r="T120" s="390" t="str">
        <f t="shared" si="15"/>
        <v/>
      </c>
      <c r="U120" s="11" t="str">
        <f t="shared" si="16"/>
        <v/>
      </c>
      <c r="V120" s="11" t="str">
        <f t="shared" si="13"/>
        <v/>
      </c>
      <c r="W120" s="584"/>
      <c r="X120" s="336"/>
      <c r="Y120" s="574"/>
      <c r="Z120" s="575"/>
      <c r="AA120" s="576"/>
      <c r="AB120" s="574"/>
      <c r="AC120" s="575"/>
      <c r="AD120" s="576"/>
      <c r="AE120" s="458" t="str">
        <f t="shared" si="18"/>
        <v/>
      </c>
      <c r="AF120" s="590"/>
      <c r="AG120" s="273"/>
      <c r="AH120" s="253"/>
      <c r="AN120" s="242"/>
    </row>
    <row r="121" spans="1:40" s="237" customFormat="1" ht="30" hidden="1" customHeight="1" x14ac:dyDescent="0.25">
      <c r="A121" s="581"/>
      <c r="B121" s="12"/>
      <c r="C121" s="13"/>
      <c r="D121" s="13" t="str">
        <f>IFERROR(INDEX(DESEMPATE!$D$3:$D$106,MATCH('EXP GEN.'!B121,DESEMPATE!$C$3:$C$106,0)),"")</f>
        <v/>
      </c>
      <c r="E121" s="21"/>
      <c r="F121" s="246"/>
      <c r="G121" s="21"/>
      <c r="H121" s="247"/>
      <c r="I121" s="21"/>
      <c r="J121" s="15"/>
      <c r="K121" s="16"/>
      <c r="L121" s="16"/>
      <c r="M121" s="17" t="str">
        <f t="shared" si="17"/>
        <v/>
      </c>
      <c r="N121" s="18" t="str">
        <f>IFERROR(INDEX(PARAMETROS!$B$50:$B$76,MATCH(M121,PARAMETROS!$A$50:$A$76,0)),"")</f>
        <v/>
      </c>
      <c r="O121" s="277"/>
      <c r="P121" s="19"/>
      <c r="Q121" s="11" t="str">
        <f>IFERROR(IF(P121="","",IF(P121="COP","N/A",IF(OR(P121="USD",P121="US"),1,IF(P121="EUR",VLOOKUP(L121,'SH EURO'!$A$6:$B$6338,2,FALSE),"INGRESAR TASA")))),"")</f>
        <v/>
      </c>
      <c r="R121" s="387" t="str">
        <f t="shared" si="14"/>
        <v/>
      </c>
      <c r="S121" s="20" t="str">
        <f>IFERROR(IF(P121="","",IF(P121="COP",1,IF(Q121&lt;&gt;"N/A",VLOOKUP(L121,'[1]SH TRM'!$A$9:$B$8912,2,FALSE),"REVISAR"))),"")</f>
        <v/>
      </c>
      <c r="T121" s="390" t="str">
        <f t="shared" si="15"/>
        <v/>
      </c>
      <c r="U121" s="11" t="str">
        <f t="shared" si="16"/>
        <v/>
      </c>
      <c r="V121" s="11" t="str">
        <f t="shared" si="13"/>
        <v/>
      </c>
      <c r="W121" s="584"/>
      <c r="X121" s="336"/>
      <c r="Y121" s="577"/>
      <c r="Z121" s="577"/>
      <c r="AA121" s="577"/>
      <c r="AB121" s="577"/>
      <c r="AC121" s="577"/>
      <c r="AD121" s="577"/>
      <c r="AE121" s="458" t="str">
        <f t="shared" si="18"/>
        <v/>
      </c>
      <c r="AF121" s="590"/>
      <c r="AG121" s="251"/>
      <c r="AH121" s="253"/>
      <c r="AN121" s="242"/>
    </row>
    <row r="122" spans="1:40" s="237" customFormat="1" ht="30" hidden="1" customHeight="1" thickBot="1" x14ac:dyDescent="0.3">
      <c r="A122" s="582"/>
      <c r="B122" s="32"/>
      <c r="C122" s="133"/>
      <c r="D122" s="349" t="str">
        <f>IFERROR(INDEX(DESEMPATE!$D$3:$D$106,MATCH('EXP GEN.'!B122,DESEMPATE!$C$3:$C$106,0)),"")</f>
        <v/>
      </c>
      <c r="E122" s="134"/>
      <c r="F122" s="250"/>
      <c r="G122" s="134"/>
      <c r="H122" s="249"/>
      <c r="I122" s="134"/>
      <c r="J122" s="34"/>
      <c r="K122" s="350"/>
      <c r="L122" s="350"/>
      <c r="M122" s="35" t="str">
        <f t="shared" si="17"/>
        <v/>
      </c>
      <c r="N122" s="36" t="str">
        <f>IFERROR(INDEX(PARAMETROS!$B$50:$B$76,MATCH(M122,PARAMETROS!$A$50:$A$76,0)),"")</f>
        <v/>
      </c>
      <c r="O122" s="351"/>
      <c r="P122" s="37"/>
      <c r="Q122" s="39" t="str">
        <f>IFERROR(IF(P122="","",IF(P122="COP","N/A",IF(OR(P122="USD",P122="US"),1,IF(P122="EUR",VLOOKUP(L122,'SH EURO'!$A$6:$B$6338,2,FALSE),"INGRESAR TASA")))),"")</f>
        <v/>
      </c>
      <c r="R122" s="388" t="str">
        <f t="shared" si="14"/>
        <v/>
      </c>
      <c r="S122" s="38" t="str">
        <f>IFERROR(IF(P122="","",IF(P122="COP",1,IF(Q122&lt;&gt;"N/A",VLOOKUP(L122,'[1]SH TRM'!$A$9:$B$8912,2,FALSE),"REVISAR"))),"")</f>
        <v/>
      </c>
      <c r="T122" s="391" t="str">
        <f t="shared" si="15"/>
        <v/>
      </c>
      <c r="U122" s="39" t="str">
        <f t="shared" si="16"/>
        <v/>
      </c>
      <c r="V122" s="39" t="str">
        <f t="shared" si="13"/>
        <v/>
      </c>
      <c r="W122" s="585"/>
      <c r="X122" s="337"/>
      <c r="Y122" s="578"/>
      <c r="Z122" s="578"/>
      <c r="AA122" s="578"/>
      <c r="AB122" s="578"/>
      <c r="AC122" s="578"/>
      <c r="AD122" s="578"/>
      <c r="AE122" s="459" t="str">
        <f t="shared" si="18"/>
        <v/>
      </c>
      <c r="AF122" s="591"/>
      <c r="AG122" s="252"/>
      <c r="AH122" s="253"/>
      <c r="AN122" s="242"/>
    </row>
    <row r="123" spans="1:40" s="237" customFormat="1" ht="114" x14ac:dyDescent="0.25">
      <c r="A123" s="580" t="s">
        <v>158</v>
      </c>
      <c r="B123" s="24" t="s">
        <v>230</v>
      </c>
      <c r="C123" s="25" t="s">
        <v>410</v>
      </c>
      <c r="D123" s="325" t="str">
        <f>IFERROR(INDEX(DESEMPATE!$D$3:$D$106,MATCH('EXP GEN.'!B123,DESEMPATE!$C$3:$C$106,0)),"")</f>
        <v>HELAM SEGURIDAD LTDA</v>
      </c>
      <c r="E123" s="31" t="s">
        <v>453</v>
      </c>
      <c r="F123" s="245" t="s">
        <v>353</v>
      </c>
      <c r="G123" s="31" t="s">
        <v>454</v>
      </c>
      <c r="H123" s="248" t="s">
        <v>455</v>
      </c>
      <c r="I123" s="31" t="s">
        <v>8</v>
      </c>
      <c r="J123" s="466">
        <v>0.35</v>
      </c>
      <c r="K123" s="27">
        <v>41259</v>
      </c>
      <c r="L123" s="27">
        <v>41993</v>
      </c>
      <c r="M123" s="28">
        <f t="shared" si="17"/>
        <v>2014</v>
      </c>
      <c r="N123" s="135">
        <f>IFERROR(INDEX(PARAMETROS!$B$50:$B$76,MATCH(M123,PARAMETROS!$A$50:$A$76,0)),"")</f>
        <v>616000</v>
      </c>
      <c r="O123" s="276">
        <v>6618238643.1000004</v>
      </c>
      <c r="P123" s="29" t="s">
        <v>289</v>
      </c>
      <c r="Q123" s="30" t="str">
        <f>IFERROR(IF(P123="","",IF(P123="COP","N/A",IF(OR(P123="USD",P123="US"),1,IF(P123="EUR",VLOOKUP(L123,'SH EURO'!$A$6:$B$6338,2,FALSE),"INGRESAR TASA")))),"")</f>
        <v>N/A</v>
      </c>
      <c r="R123" s="386" t="str">
        <f t="shared" si="14"/>
        <v>N/A</v>
      </c>
      <c r="S123" s="136">
        <f>IFERROR(IF(P123="","",IF(P123="COP",1,IF(Q123&lt;&gt;"N/A",VLOOKUP(L123,'[1]SH TRM'!$A$9:$B$8912,2,FALSE),"REVISAR"))),"")</f>
        <v>1</v>
      </c>
      <c r="T123" s="389">
        <f t="shared" si="15"/>
        <v>6618238643.1000004</v>
      </c>
      <c r="U123" s="30">
        <f t="shared" si="16"/>
        <v>10743.893901136364</v>
      </c>
      <c r="V123" s="30">
        <f t="shared" si="13"/>
        <v>3760.3628653977271</v>
      </c>
      <c r="W123" s="583" t="str">
        <f>IFERROR(IF(COUNTIF(V123:V128,"")=6,"",IF(SUM(V123:V128)&gt;=SAMC009,"CUMPLE","NO CUMPLE")),"")</f>
        <v>CUMPLE</v>
      </c>
      <c r="X123" s="335">
        <v>19</v>
      </c>
      <c r="Y123" s="579" t="s">
        <v>8</v>
      </c>
      <c r="Z123" s="579"/>
      <c r="AA123" s="579"/>
      <c r="AB123" s="579" t="s">
        <v>8</v>
      </c>
      <c r="AC123" s="579"/>
      <c r="AD123" s="579"/>
      <c r="AE123" s="460" t="s">
        <v>8</v>
      </c>
      <c r="AF123" s="589" t="s">
        <v>259</v>
      </c>
      <c r="AG123" s="272"/>
      <c r="AH123" s="253"/>
      <c r="AN123" s="242"/>
    </row>
    <row r="124" spans="1:40" s="237" customFormat="1" ht="142.5" x14ac:dyDescent="0.25">
      <c r="A124" s="581"/>
      <c r="B124" s="12" t="s">
        <v>230</v>
      </c>
      <c r="C124" s="13" t="s">
        <v>411</v>
      </c>
      <c r="D124" s="13" t="str">
        <f>IFERROR(INDEX(DESEMPATE!$D$3:$D$106,MATCH('EXP GEN.'!B124,DESEMPATE!$C$3:$C$106,0)),"")</f>
        <v>HELAM SEGURIDAD LTDA</v>
      </c>
      <c r="E124" s="21" t="s">
        <v>456</v>
      </c>
      <c r="F124" s="246" t="s">
        <v>353</v>
      </c>
      <c r="G124" s="21" t="s">
        <v>457</v>
      </c>
      <c r="H124" s="247" t="s">
        <v>458</v>
      </c>
      <c r="I124" s="21" t="s">
        <v>8</v>
      </c>
      <c r="J124" s="465">
        <v>0.33329999999999999</v>
      </c>
      <c r="K124" s="275">
        <v>41441</v>
      </c>
      <c r="L124" s="16">
        <v>41764</v>
      </c>
      <c r="M124" s="17">
        <f t="shared" si="17"/>
        <v>2014</v>
      </c>
      <c r="N124" s="18">
        <f>IFERROR(INDEX(PARAMETROS!$B$50:$B$76,MATCH(M124,PARAMETROS!$A$50:$A$76,0)),"")</f>
        <v>616000</v>
      </c>
      <c r="O124" s="277">
        <v>7600495019</v>
      </c>
      <c r="P124" s="18" t="s">
        <v>289</v>
      </c>
      <c r="Q124" s="11" t="str">
        <f>IFERROR(IF(P124="","",IF(P124="COP","N/A",IF(OR(P124="USD",P124="US"),1,IF(P124="EUR",VLOOKUP(L124,'SH EURO'!$A$6:$B$6338,2,FALSE),"INGRESAR TASA")))),"")</f>
        <v>N/A</v>
      </c>
      <c r="R124" s="387" t="str">
        <f t="shared" si="14"/>
        <v>N/A</v>
      </c>
      <c r="S124" s="20">
        <f>IFERROR(IF(P124="","",IF(P124="COP",1,IF(Q124&lt;&gt;"N/A",VLOOKUP(L124,'[1]SH TRM'!$A$9:$B$8912,2,FALSE),"REVISAR"))),"")</f>
        <v>1</v>
      </c>
      <c r="T124" s="390">
        <f t="shared" si="15"/>
        <v>7600495019</v>
      </c>
      <c r="U124" s="11">
        <f t="shared" si="16"/>
        <v>12338.465939935066</v>
      </c>
      <c r="V124" s="11">
        <f t="shared" si="13"/>
        <v>4112.4106977803576</v>
      </c>
      <c r="W124" s="584"/>
      <c r="X124" s="336">
        <v>16</v>
      </c>
      <c r="Y124" s="577" t="s">
        <v>8</v>
      </c>
      <c r="Z124" s="577"/>
      <c r="AA124" s="577"/>
      <c r="AB124" s="577" t="s">
        <v>8</v>
      </c>
      <c r="AC124" s="577"/>
      <c r="AD124" s="577"/>
      <c r="AE124" s="458" t="s">
        <v>8</v>
      </c>
      <c r="AF124" s="590"/>
      <c r="AG124" s="273"/>
      <c r="AH124" s="253"/>
      <c r="AN124" s="242"/>
    </row>
    <row r="125" spans="1:40" s="237" customFormat="1" ht="86.25" thickBot="1" x14ac:dyDescent="0.3">
      <c r="A125" s="581"/>
      <c r="B125" s="12" t="s">
        <v>230</v>
      </c>
      <c r="C125" s="13" t="s">
        <v>412</v>
      </c>
      <c r="D125" s="13" t="str">
        <f>IFERROR(INDEX(DESEMPATE!$D$3:$D$106,MATCH('EXP GEN.'!B125,DESEMPATE!$C$3:$C$106,0)),"")</f>
        <v>HELAM SEGURIDAD LTDA</v>
      </c>
      <c r="E125" s="21" t="s">
        <v>459</v>
      </c>
      <c r="F125" s="246" t="s">
        <v>353</v>
      </c>
      <c r="G125" s="21" t="s">
        <v>460</v>
      </c>
      <c r="H125" s="247" t="s">
        <v>461</v>
      </c>
      <c r="I125" s="21" t="s">
        <v>8</v>
      </c>
      <c r="J125" s="15">
        <v>0.6</v>
      </c>
      <c r="K125" s="16">
        <v>41106</v>
      </c>
      <c r="L125" s="16">
        <v>41438</v>
      </c>
      <c r="M125" s="17">
        <f t="shared" si="17"/>
        <v>2013</v>
      </c>
      <c r="N125" s="18">
        <f>IFERROR(INDEX(PARAMETROS!$B$50:$B$76,MATCH(M125,PARAMETROS!$A$50:$A$76,0)),"")</f>
        <v>589500</v>
      </c>
      <c r="O125" s="277">
        <v>3179490289</v>
      </c>
      <c r="P125" s="19" t="s">
        <v>289</v>
      </c>
      <c r="Q125" s="11" t="str">
        <f>IFERROR(IF(P125="","",IF(P125="COP","N/A",IF(OR(P125="USD",P125="US"),1,IF(P125="EUR",VLOOKUP(L125,'SH EURO'!$A$6:$B$6338,2,FALSE),"INGRESAR TASA")))),"")</f>
        <v>N/A</v>
      </c>
      <c r="R125" s="387" t="str">
        <f t="shared" si="14"/>
        <v>N/A</v>
      </c>
      <c r="S125" s="23">
        <f>IFERROR(IF(P125="","",IF(P125="COP",1,IF(Q125&lt;&gt;"N/A",VLOOKUP(L125,'[1]SH TRM'!$A$9:$B$8912,2,FALSE),"REVISAR"))),"")</f>
        <v>1</v>
      </c>
      <c r="T125" s="390">
        <f t="shared" si="15"/>
        <v>3179490289</v>
      </c>
      <c r="U125" s="11">
        <f t="shared" si="16"/>
        <v>5393.5373859202718</v>
      </c>
      <c r="V125" s="11">
        <f t="shared" si="13"/>
        <v>3236.1224315521631</v>
      </c>
      <c r="W125" s="584"/>
      <c r="X125" s="336">
        <v>4</v>
      </c>
      <c r="Y125" s="577" t="s">
        <v>8</v>
      </c>
      <c r="Z125" s="577"/>
      <c r="AA125" s="577"/>
      <c r="AB125" s="577" t="s">
        <v>8</v>
      </c>
      <c r="AC125" s="577"/>
      <c r="AD125" s="577"/>
      <c r="AE125" s="458" t="s">
        <v>8</v>
      </c>
      <c r="AF125" s="590"/>
      <c r="AG125" s="251"/>
      <c r="AH125" s="253"/>
      <c r="AN125" s="242"/>
    </row>
    <row r="126" spans="1:40" s="237" customFormat="1" ht="30" hidden="1" customHeight="1" x14ac:dyDescent="0.25">
      <c r="A126" s="581"/>
      <c r="B126" s="12"/>
      <c r="C126" s="13"/>
      <c r="D126" s="13" t="str">
        <f>IFERROR(INDEX(DESEMPATE!$D$3:$D$106,MATCH('EXP GEN.'!B126,DESEMPATE!$C$3:$C$106,0)),"")</f>
        <v/>
      </c>
      <c r="E126" s="21"/>
      <c r="F126" s="246"/>
      <c r="G126" s="21"/>
      <c r="H126" s="247"/>
      <c r="I126" s="21"/>
      <c r="J126" s="15"/>
      <c r="K126" s="16"/>
      <c r="L126" s="16"/>
      <c r="M126" s="17" t="str">
        <f t="shared" si="17"/>
        <v/>
      </c>
      <c r="N126" s="18" t="str">
        <f>IFERROR(INDEX(PARAMETROS!$B$50:$B$76,MATCH(M126,PARAMETROS!$A$50:$A$76,0)),"")</f>
        <v/>
      </c>
      <c r="O126" s="277"/>
      <c r="P126" s="19"/>
      <c r="Q126" s="11" t="str">
        <f>IFERROR(IF(P126="","",IF(P126="COP","N/A",IF(OR(P126="USD",P126="US"),1,IF(P126="EUR",VLOOKUP(L126,'SH EURO'!$A$6:$B$6338,2,FALSE),"INGRESAR TASA")))),"")</f>
        <v/>
      </c>
      <c r="R126" s="387" t="str">
        <f t="shared" si="14"/>
        <v/>
      </c>
      <c r="S126" s="20" t="str">
        <f>IFERROR(IF(P126="","",IF(P126="COP",1,IF(Q126&lt;&gt;"N/A",VLOOKUP(L126,'[1]SH TRM'!$A$9:$B$8912,2,FALSE),"REVISAR"))),"")</f>
        <v/>
      </c>
      <c r="T126" s="390" t="str">
        <f t="shared" si="15"/>
        <v/>
      </c>
      <c r="U126" s="11" t="str">
        <f t="shared" si="16"/>
        <v/>
      </c>
      <c r="V126" s="11" t="str">
        <f t="shared" si="13"/>
        <v/>
      </c>
      <c r="W126" s="584"/>
      <c r="X126" s="336"/>
      <c r="Y126" s="574"/>
      <c r="Z126" s="575"/>
      <c r="AA126" s="576"/>
      <c r="AB126" s="574"/>
      <c r="AC126" s="575"/>
      <c r="AD126" s="576"/>
      <c r="AE126" s="458" t="str">
        <f t="shared" si="18"/>
        <v/>
      </c>
      <c r="AF126" s="590"/>
      <c r="AG126" s="273"/>
      <c r="AH126" s="253"/>
      <c r="AN126" s="242"/>
    </row>
    <row r="127" spans="1:40" s="237" customFormat="1" ht="30" hidden="1" customHeight="1" x14ac:dyDescent="0.25">
      <c r="A127" s="581"/>
      <c r="B127" s="12"/>
      <c r="C127" s="13"/>
      <c r="D127" s="13" t="str">
        <f>IFERROR(INDEX(DESEMPATE!$D$3:$D$106,MATCH('EXP GEN.'!B127,DESEMPATE!$C$3:$C$106,0)),"")</f>
        <v/>
      </c>
      <c r="E127" s="21"/>
      <c r="F127" s="246"/>
      <c r="G127" s="21"/>
      <c r="H127" s="247"/>
      <c r="I127" s="21"/>
      <c r="J127" s="15"/>
      <c r="K127" s="16"/>
      <c r="L127" s="16"/>
      <c r="M127" s="17" t="str">
        <f t="shared" si="17"/>
        <v/>
      </c>
      <c r="N127" s="18" t="str">
        <f>IFERROR(INDEX(PARAMETROS!$B$50:$B$76,MATCH(M127,PARAMETROS!$A$50:$A$76,0)),"")</f>
        <v/>
      </c>
      <c r="O127" s="277"/>
      <c r="P127" s="19"/>
      <c r="Q127" s="11" t="str">
        <f>IFERROR(IF(P127="","",IF(P127="COP","N/A",IF(OR(P127="USD",P127="US"),1,IF(P127="EUR",VLOOKUP(L127,'SH EURO'!$A$6:$B$6338,2,FALSE),"INGRESAR TASA")))),"")</f>
        <v/>
      </c>
      <c r="R127" s="387" t="str">
        <f t="shared" si="14"/>
        <v/>
      </c>
      <c r="S127" s="20" t="str">
        <f>IFERROR(IF(P127="","",IF(P127="COP",1,IF(Q127&lt;&gt;"N/A",VLOOKUP(L127,'[1]SH TRM'!$A$9:$B$8912,2,FALSE),"REVISAR"))),"")</f>
        <v/>
      </c>
      <c r="T127" s="390" t="str">
        <f t="shared" si="15"/>
        <v/>
      </c>
      <c r="U127" s="11" t="str">
        <f t="shared" si="16"/>
        <v/>
      </c>
      <c r="V127" s="11" t="str">
        <f t="shared" si="13"/>
        <v/>
      </c>
      <c r="W127" s="584"/>
      <c r="X127" s="336"/>
      <c r="Y127" s="577"/>
      <c r="Z127" s="577"/>
      <c r="AA127" s="577"/>
      <c r="AB127" s="577"/>
      <c r="AC127" s="577"/>
      <c r="AD127" s="577"/>
      <c r="AE127" s="458" t="str">
        <f t="shared" si="18"/>
        <v/>
      </c>
      <c r="AF127" s="590"/>
      <c r="AG127" s="251"/>
      <c r="AH127" s="253"/>
      <c r="AN127" s="242"/>
    </row>
    <row r="128" spans="1:40" s="237" customFormat="1" ht="30" hidden="1" customHeight="1" thickBot="1" x14ac:dyDescent="0.3">
      <c r="A128" s="582"/>
      <c r="B128" s="32"/>
      <c r="C128" s="133"/>
      <c r="D128" s="349" t="str">
        <f>IFERROR(INDEX(DESEMPATE!$D$3:$D$106,MATCH('EXP GEN.'!B128,DESEMPATE!$C$3:$C$106,0)),"")</f>
        <v/>
      </c>
      <c r="E128" s="134"/>
      <c r="F128" s="250"/>
      <c r="G128" s="134"/>
      <c r="H128" s="249"/>
      <c r="I128" s="134"/>
      <c r="J128" s="34"/>
      <c r="K128" s="350"/>
      <c r="L128" s="350"/>
      <c r="M128" s="35" t="str">
        <f t="shared" si="17"/>
        <v/>
      </c>
      <c r="N128" s="36" t="str">
        <f>IFERROR(INDEX(PARAMETROS!$B$50:$B$76,MATCH(M128,PARAMETROS!$A$50:$A$76,0)),"")</f>
        <v/>
      </c>
      <c r="O128" s="351"/>
      <c r="P128" s="37"/>
      <c r="Q128" s="39" t="str">
        <f>IFERROR(IF(P128="","",IF(P128="COP","N/A",IF(OR(P128="USD",P128="US"),1,IF(P128="EUR",VLOOKUP(L128,'SH EURO'!$A$6:$B$6338,2,FALSE),"INGRESAR TASA")))),"")</f>
        <v/>
      </c>
      <c r="R128" s="388" t="str">
        <f t="shared" si="14"/>
        <v/>
      </c>
      <c r="S128" s="38" t="str">
        <f>IFERROR(IF(P128="","",IF(P128="COP",1,IF(Q128&lt;&gt;"N/A",VLOOKUP(L128,'[1]SH TRM'!$A$9:$B$8912,2,FALSE),"REVISAR"))),"")</f>
        <v/>
      </c>
      <c r="T128" s="391" t="str">
        <f t="shared" si="15"/>
        <v/>
      </c>
      <c r="U128" s="39" t="str">
        <f t="shared" si="16"/>
        <v/>
      </c>
      <c r="V128" s="39" t="str">
        <f t="shared" si="13"/>
        <v/>
      </c>
      <c r="W128" s="585"/>
      <c r="X128" s="337"/>
      <c r="Y128" s="578"/>
      <c r="Z128" s="578"/>
      <c r="AA128" s="578"/>
      <c r="AB128" s="578"/>
      <c r="AC128" s="578"/>
      <c r="AD128" s="578"/>
      <c r="AE128" s="459" t="str">
        <f t="shared" si="18"/>
        <v/>
      </c>
      <c r="AF128" s="591"/>
      <c r="AG128" s="252"/>
      <c r="AH128" s="253"/>
      <c r="AN128" s="242"/>
    </row>
    <row r="129" spans="1:40" s="237" customFormat="1" ht="71.25" x14ac:dyDescent="0.25">
      <c r="A129" s="580" t="s">
        <v>159</v>
      </c>
      <c r="B129" s="24" t="s">
        <v>231</v>
      </c>
      <c r="C129" s="25" t="s">
        <v>413</v>
      </c>
      <c r="D129" s="325" t="str">
        <f>IFERROR(INDEX(DESEMPATE!$D$3:$D$106,MATCH('EXP GEN.'!B129,DESEMPATE!$C$3:$C$106,0)),"")</f>
        <v>INTERCOM SECURITY DE COLOMBIA LTDA</v>
      </c>
      <c r="E129" s="31" t="s">
        <v>462</v>
      </c>
      <c r="F129" s="245" t="s">
        <v>353</v>
      </c>
      <c r="G129" s="467" t="s">
        <v>463</v>
      </c>
      <c r="H129" s="248" t="s">
        <v>464</v>
      </c>
      <c r="I129" s="31" t="s">
        <v>8</v>
      </c>
      <c r="J129" s="26">
        <v>1</v>
      </c>
      <c r="K129" s="27">
        <v>41275</v>
      </c>
      <c r="L129" s="27">
        <v>41639</v>
      </c>
      <c r="M129" s="28">
        <f t="shared" si="17"/>
        <v>2013</v>
      </c>
      <c r="N129" s="135">
        <f>IFERROR(INDEX(PARAMETROS!$B$50:$B$76,MATCH(M129,PARAMETROS!$A$50:$A$76,0)),"")</f>
        <v>589500</v>
      </c>
      <c r="O129" s="276">
        <v>347859720</v>
      </c>
      <c r="P129" s="29" t="s">
        <v>289</v>
      </c>
      <c r="Q129" s="30" t="str">
        <f>IFERROR(IF(P129="","",IF(P129="COP","N/A",IF(OR(P129="USD",P129="US"),1,IF(P129="EUR",VLOOKUP(L129,'SH EURO'!$A$6:$B$6338,2,FALSE),"INGRESAR TASA")))),"")</f>
        <v>N/A</v>
      </c>
      <c r="R129" s="386" t="str">
        <f t="shared" si="14"/>
        <v>N/A</v>
      </c>
      <c r="S129" s="136">
        <f>IFERROR(IF(P129="","",IF(P129="COP",1,IF(Q129&lt;&gt;"N/A",VLOOKUP(L129,'[1]SH TRM'!$A$9:$B$8912,2,FALSE),"REVISAR"))),"")</f>
        <v>1</v>
      </c>
      <c r="T129" s="389">
        <f t="shared" si="15"/>
        <v>347859720</v>
      </c>
      <c r="U129" s="30">
        <f t="shared" si="16"/>
        <v>590.09282442748088</v>
      </c>
      <c r="V129" s="30">
        <f t="shared" si="13"/>
        <v>590.09282442748088</v>
      </c>
      <c r="W129" s="583" t="str">
        <f>IFERROR(IF(COUNTIF(V129:V134,"")=6,"",IF(SUM(V129:V134)&gt;=SAMC009,"CUMPLE","NO CUMPLE")),"")</f>
        <v>CUMPLE</v>
      </c>
      <c r="X129" s="335">
        <v>10</v>
      </c>
      <c r="Y129" s="579" t="s">
        <v>8</v>
      </c>
      <c r="Z129" s="579"/>
      <c r="AA129" s="579"/>
      <c r="AB129" s="579" t="s">
        <v>8</v>
      </c>
      <c r="AC129" s="579"/>
      <c r="AD129" s="579"/>
      <c r="AE129" s="460" t="s">
        <v>8</v>
      </c>
      <c r="AF129" s="589" t="s">
        <v>259</v>
      </c>
      <c r="AG129" s="272"/>
      <c r="AH129" s="253"/>
      <c r="AN129" s="242"/>
    </row>
    <row r="130" spans="1:40" s="237" customFormat="1" ht="71.25" x14ac:dyDescent="0.25">
      <c r="A130" s="581"/>
      <c r="B130" s="12" t="s">
        <v>231</v>
      </c>
      <c r="C130" s="13" t="s">
        <v>414</v>
      </c>
      <c r="D130" s="13" t="str">
        <f>IFERROR(INDEX(DESEMPATE!$D$3:$D$106,MATCH('EXP GEN.'!B130,DESEMPATE!$C$3:$C$106,0)),"")</f>
        <v>INTERCOM SECURITY DE COLOMBIA LTDA</v>
      </c>
      <c r="E130" s="21" t="s">
        <v>465</v>
      </c>
      <c r="F130" s="246" t="s">
        <v>353</v>
      </c>
      <c r="G130" s="468" t="s">
        <v>466</v>
      </c>
      <c r="H130" s="247" t="s">
        <v>464</v>
      </c>
      <c r="I130" s="21" t="s">
        <v>8</v>
      </c>
      <c r="J130" s="22">
        <v>1</v>
      </c>
      <c r="K130" s="275">
        <v>41548</v>
      </c>
      <c r="L130" s="16">
        <v>41912</v>
      </c>
      <c r="M130" s="17">
        <f t="shared" si="17"/>
        <v>2014</v>
      </c>
      <c r="N130" s="18">
        <f>IFERROR(INDEX(PARAMETROS!$B$50:$B$76,MATCH(M130,PARAMETROS!$A$50:$A$76,0)),"")</f>
        <v>616000</v>
      </c>
      <c r="O130" s="277">
        <v>367054478</v>
      </c>
      <c r="P130" s="18" t="s">
        <v>289</v>
      </c>
      <c r="Q130" s="11" t="str">
        <f>IFERROR(IF(P130="","",IF(P130="COP","N/A",IF(OR(P130="USD",P130="US"),1,IF(P130="EUR",VLOOKUP(L130,'SH EURO'!$A$6:$B$6338,2,FALSE),"INGRESAR TASA")))),"")</f>
        <v>N/A</v>
      </c>
      <c r="R130" s="387" t="str">
        <f t="shared" si="14"/>
        <v>N/A</v>
      </c>
      <c r="S130" s="20">
        <f>IFERROR(IF(P130="","",IF(P130="COP",1,IF(Q130&lt;&gt;"N/A",VLOOKUP(L130,'[1]SH TRM'!$A$9:$B$8912,2,FALSE),"REVISAR"))),"")</f>
        <v>1</v>
      </c>
      <c r="T130" s="390">
        <f t="shared" si="15"/>
        <v>367054478</v>
      </c>
      <c r="U130" s="11">
        <f t="shared" si="16"/>
        <v>595.86765909090911</v>
      </c>
      <c r="V130" s="11">
        <f t="shared" si="13"/>
        <v>595.86765909090911</v>
      </c>
      <c r="W130" s="584"/>
      <c r="X130" s="336">
        <v>9</v>
      </c>
      <c r="Y130" s="577" t="s">
        <v>8</v>
      </c>
      <c r="Z130" s="577"/>
      <c r="AA130" s="577"/>
      <c r="AB130" s="577" t="s">
        <v>8</v>
      </c>
      <c r="AC130" s="577"/>
      <c r="AD130" s="577"/>
      <c r="AE130" s="458" t="s">
        <v>8</v>
      </c>
      <c r="AF130" s="590"/>
      <c r="AG130" s="273"/>
      <c r="AH130" s="253"/>
      <c r="AN130" s="242"/>
    </row>
    <row r="131" spans="1:40" s="237" customFormat="1" ht="72" thickBot="1" x14ac:dyDescent="0.3">
      <c r="A131" s="581"/>
      <c r="B131" s="12" t="s">
        <v>231</v>
      </c>
      <c r="C131" s="13" t="s">
        <v>415</v>
      </c>
      <c r="D131" s="13" t="str">
        <f>IFERROR(INDEX(DESEMPATE!$D$3:$D$106,MATCH('EXP GEN.'!B131,DESEMPATE!$C$3:$C$106,0)),"")</f>
        <v>INTERCOM SECURITY DE COLOMBIA LTDA</v>
      </c>
      <c r="E131" s="21" t="s">
        <v>467</v>
      </c>
      <c r="F131" s="246" t="s">
        <v>353</v>
      </c>
      <c r="G131" s="21" t="s">
        <v>468</v>
      </c>
      <c r="H131" s="247" t="s">
        <v>469</v>
      </c>
      <c r="I131" s="21" t="s">
        <v>8</v>
      </c>
      <c r="J131" s="15">
        <v>1</v>
      </c>
      <c r="K131" s="16">
        <v>40179</v>
      </c>
      <c r="L131" s="16">
        <v>40908</v>
      </c>
      <c r="M131" s="17">
        <f t="shared" si="17"/>
        <v>2011</v>
      </c>
      <c r="N131" s="18">
        <f>IFERROR(INDEX(PARAMETROS!$B$50:$B$76,MATCH(M131,PARAMETROS!$A$50:$A$76,0)),"")</f>
        <v>535600</v>
      </c>
      <c r="O131" s="277">
        <v>1421330172</v>
      </c>
      <c r="P131" s="19" t="s">
        <v>289</v>
      </c>
      <c r="Q131" s="11" t="str">
        <f>IFERROR(IF(P131="","",IF(P131="COP","N/A",IF(OR(P131="USD",P131="US"),1,IF(P131="EUR",VLOOKUP(L131,'SH EURO'!$A$6:$B$6338,2,FALSE),"INGRESAR TASA")))),"")</f>
        <v>N/A</v>
      </c>
      <c r="R131" s="387" t="str">
        <f t="shared" si="14"/>
        <v>N/A</v>
      </c>
      <c r="S131" s="23">
        <f>IFERROR(IF(P131="","",IF(P131="COP",1,IF(Q131&lt;&gt;"N/A",VLOOKUP(L131,'[1]SH TRM'!$A$9:$B$8912,2,FALSE),"REVISAR"))),"")</f>
        <v>1</v>
      </c>
      <c r="T131" s="390">
        <f t="shared" si="15"/>
        <v>1421330172</v>
      </c>
      <c r="U131" s="11">
        <f t="shared" si="16"/>
        <v>2653.7157804331591</v>
      </c>
      <c r="V131" s="11">
        <f t="shared" si="13"/>
        <v>2653.7157804331591</v>
      </c>
      <c r="W131" s="584"/>
      <c r="X131" s="336">
        <v>4</v>
      </c>
      <c r="Y131" s="577" t="s">
        <v>8</v>
      </c>
      <c r="Z131" s="577"/>
      <c r="AA131" s="577"/>
      <c r="AB131" s="577" t="s">
        <v>8</v>
      </c>
      <c r="AC131" s="577"/>
      <c r="AD131" s="577"/>
      <c r="AE131" s="458" t="s">
        <v>8</v>
      </c>
      <c r="AF131" s="590"/>
      <c r="AG131" s="251"/>
      <c r="AH131" s="253"/>
      <c r="AN131" s="242"/>
    </row>
    <row r="132" spans="1:40" s="237" customFormat="1" ht="30" hidden="1" customHeight="1" x14ac:dyDescent="0.25">
      <c r="A132" s="581"/>
      <c r="B132" s="12"/>
      <c r="C132" s="13"/>
      <c r="D132" s="13" t="str">
        <f>IFERROR(INDEX(DESEMPATE!$D$3:$D$106,MATCH('EXP GEN.'!B132,DESEMPATE!$C$3:$C$106,0)),"")</f>
        <v/>
      </c>
      <c r="E132" s="21"/>
      <c r="F132" s="246"/>
      <c r="G132" s="21"/>
      <c r="H132" s="247"/>
      <c r="I132" s="21"/>
      <c r="J132" s="15"/>
      <c r="K132" s="16"/>
      <c r="L132" s="16"/>
      <c r="M132" s="17" t="str">
        <f t="shared" si="17"/>
        <v/>
      </c>
      <c r="N132" s="18" t="str">
        <f>IFERROR(INDEX(PARAMETROS!$B$50:$B$76,MATCH(M132,PARAMETROS!$A$50:$A$76,0)),"")</f>
        <v/>
      </c>
      <c r="O132" s="277"/>
      <c r="P132" s="19"/>
      <c r="Q132" s="11" t="str">
        <f>IFERROR(IF(P132="","",IF(P132="COP","N/A",IF(OR(P132="USD",P132="US"),1,IF(P132="EUR",VLOOKUP(L132,'SH EURO'!$A$6:$B$6338,2,FALSE),"INGRESAR TASA")))),"")</f>
        <v/>
      </c>
      <c r="R132" s="387" t="str">
        <f t="shared" si="14"/>
        <v/>
      </c>
      <c r="S132" s="20" t="str">
        <f>IFERROR(IF(P132="","",IF(P132="COP",1,IF(Q132&lt;&gt;"N/A",VLOOKUP(L132,'[1]SH TRM'!$A$9:$B$8912,2,FALSE),"REVISAR"))),"")</f>
        <v/>
      </c>
      <c r="T132" s="390" t="str">
        <f t="shared" si="15"/>
        <v/>
      </c>
      <c r="U132" s="11" t="str">
        <f t="shared" si="16"/>
        <v/>
      </c>
      <c r="V132" s="11" t="str">
        <f t="shared" ref="V132:V195" si="19">IFERROR(IF(OR(I132="",I132="NO"),"",IFERROR(U132*J132,"")),"")</f>
        <v/>
      </c>
      <c r="W132" s="584"/>
      <c r="X132" s="336"/>
      <c r="Y132" s="574"/>
      <c r="Z132" s="575"/>
      <c r="AA132" s="576"/>
      <c r="AB132" s="574"/>
      <c r="AC132" s="575"/>
      <c r="AD132" s="576"/>
      <c r="AE132" s="458" t="str">
        <f t="shared" si="18"/>
        <v/>
      </c>
      <c r="AF132" s="590"/>
      <c r="AG132" s="273"/>
      <c r="AH132" s="253"/>
      <c r="AN132" s="242"/>
    </row>
    <row r="133" spans="1:40" s="237" customFormat="1" ht="30" hidden="1" customHeight="1" x14ac:dyDescent="0.25">
      <c r="A133" s="581"/>
      <c r="B133" s="12"/>
      <c r="C133" s="13"/>
      <c r="D133" s="13" t="str">
        <f>IFERROR(INDEX(DESEMPATE!$D$3:$D$106,MATCH('EXP GEN.'!B133,DESEMPATE!$C$3:$C$106,0)),"")</f>
        <v/>
      </c>
      <c r="E133" s="21"/>
      <c r="F133" s="246"/>
      <c r="G133" s="21"/>
      <c r="H133" s="247"/>
      <c r="I133" s="21"/>
      <c r="J133" s="15"/>
      <c r="K133" s="16"/>
      <c r="L133" s="16"/>
      <c r="M133" s="17" t="str">
        <f t="shared" si="17"/>
        <v/>
      </c>
      <c r="N133" s="18" t="str">
        <f>IFERROR(INDEX(PARAMETROS!$B$50:$B$76,MATCH(M133,PARAMETROS!$A$50:$A$76,0)),"")</f>
        <v/>
      </c>
      <c r="O133" s="277"/>
      <c r="P133" s="19"/>
      <c r="Q133" s="11" t="str">
        <f>IFERROR(IF(P133="","",IF(P133="COP","N/A",IF(OR(P133="USD",P133="US"),1,IF(P133="EUR",VLOOKUP(L133,'SH EURO'!$A$6:$B$6338,2,FALSE),"INGRESAR TASA")))),"")</f>
        <v/>
      </c>
      <c r="R133" s="387" t="str">
        <f t="shared" si="14"/>
        <v/>
      </c>
      <c r="S133" s="20" t="str">
        <f>IFERROR(IF(P133="","",IF(P133="COP",1,IF(Q133&lt;&gt;"N/A",VLOOKUP(L133,'[1]SH TRM'!$A$9:$B$8912,2,FALSE),"REVISAR"))),"")</f>
        <v/>
      </c>
      <c r="T133" s="390" t="str">
        <f t="shared" si="15"/>
        <v/>
      </c>
      <c r="U133" s="11" t="str">
        <f t="shared" si="16"/>
        <v/>
      </c>
      <c r="V133" s="11" t="str">
        <f t="shared" si="19"/>
        <v/>
      </c>
      <c r="W133" s="584"/>
      <c r="X133" s="336"/>
      <c r="Y133" s="577"/>
      <c r="Z133" s="577"/>
      <c r="AA133" s="577"/>
      <c r="AB133" s="577"/>
      <c r="AC133" s="577"/>
      <c r="AD133" s="577"/>
      <c r="AE133" s="458" t="str">
        <f t="shared" si="18"/>
        <v/>
      </c>
      <c r="AF133" s="590"/>
      <c r="AG133" s="251"/>
      <c r="AH133" s="253"/>
      <c r="AN133" s="242"/>
    </row>
    <row r="134" spans="1:40" s="237" customFormat="1" ht="30" hidden="1" customHeight="1" thickBot="1" x14ac:dyDescent="0.3">
      <c r="A134" s="582"/>
      <c r="B134" s="32"/>
      <c r="C134" s="133"/>
      <c r="D134" s="349" t="str">
        <f>IFERROR(INDEX(DESEMPATE!$D$3:$D$106,MATCH('EXP GEN.'!B134,DESEMPATE!$C$3:$C$106,0)),"")</f>
        <v/>
      </c>
      <c r="E134" s="134"/>
      <c r="F134" s="250"/>
      <c r="G134" s="134"/>
      <c r="H134" s="249"/>
      <c r="I134" s="134"/>
      <c r="J134" s="34"/>
      <c r="K134" s="350"/>
      <c r="L134" s="350"/>
      <c r="M134" s="35" t="str">
        <f t="shared" si="17"/>
        <v/>
      </c>
      <c r="N134" s="36" t="str">
        <f>IFERROR(INDEX(PARAMETROS!$B$50:$B$76,MATCH(M134,PARAMETROS!$A$50:$A$76,0)),"")</f>
        <v/>
      </c>
      <c r="O134" s="351"/>
      <c r="P134" s="37"/>
      <c r="Q134" s="39" t="str">
        <f>IFERROR(IF(P134="","",IF(P134="COP","N/A",IF(OR(P134="USD",P134="US"),1,IF(P134="EUR",VLOOKUP(L134,'SH EURO'!$A$6:$B$6338,2,FALSE),"INGRESAR TASA")))),"")</f>
        <v/>
      </c>
      <c r="R134" s="388" t="str">
        <f t="shared" si="14"/>
        <v/>
      </c>
      <c r="S134" s="38" t="str">
        <f>IFERROR(IF(P134="","",IF(P134="COP",1,IF(Q134&lt;&gt;"N/A",VLOOKUP(L134,'[1]SH TRM'!$A$9:$B$8912,2,FALSE),"REVISAR"))),"")</f>
        <v/>
      </c>
      <c r="T134" s="391" t="str">
        <f t="shared" si="15"/>
        <v/>
      </c>
      <c r="U134" s="39" t="str">
        <f t="shared" si="16"/>
        <v/>
      </c>
      <c r="V134" s="39" t="str">
        <f t="shared" si="19"/>
        <v/>
      </c>
      <c r="W134" s="585"/>
      <c r="X134" s="337"/>
      <c r="Y134" s="578"/>
      <c r="Z134" s="578"/>
      <c r="AA134" s="578"/>
      <c r="AB134" s="578"/>
      <c r="AC134" s="578"/>
      <c r="AD134" s="578"/>
      <c r="AE134" s="459" t="str">
        <f t="shared" si="18"/>
        <v/>
      </c>
      <c r="AF134" s="591"/>
      <c r="AG134" s="252"/>
      <c r="AH134" s="253"/>
      <c r="AN134" s="242"/>
    </row>
    <row r="135" spans="1:40" s="237" customFormat="1" ht="85.5" x14ac:dyDescent="0.25">
      <c r="A135" s="580" t="s">
        <v>160</v>
      </c>
      <c r="B135" s="24" t="s">
        <v>246</v>
      </c>
      <c r="C135" s="25" t="s">
        <v>416</v>
      </c>
      <c r="D135" s="325" t="str">
        <f>IFERROR(INDEX(DESEMPATE!$D$3:$D$106,MATCH('EXP GEN.'!B135,DESEMPATE!$C$3:$C$106,0)),"")</f>
        <v>SEGURIDAD CENTRAL LIMITADA</v>
      </c>
      <c r="E135" s="31" t="s">
        <v>453</v>
      </c>
      <c r="F135" s="245" t="s">
        <v>353</v>
      </c>
      <c r="G135" s="31" t="s">
        <v>470</v>
      </c>
      <c r="H135" s="248" t="s">
        <v>471</v>
      </c>
      <c r="I135" s="31" t="s">
        <v>8</v>
      </c>
      <c r="J135" s="26">
        <v>0.7</v>
      </c>
      <c r="K135" s="27">
        <v>41259</v>
      </c>
      <c r="L135" s="27">
        <v>41993</v>
      </c>
      <c r="M135" s="28">
        <f t="shared" si="17"/>
        <v>2014</v>
      </c>
      <c r="N135" s="135">
        <f>IFERROR(INDEX(PARAMETROS!$B$50:$B$76,MATCH(M135,PARAMETROS!$A$50:$A$76,0)),"")</f>
        <v>616000</v>
      </c>
      <c r="O135" s="276">
        <v>13117004295</v>
      </c>
      <c r="P135" s="29" t="s">
        <v>289</v>
      </c>
      <c r="Q135" s="30" t="str">
        <f>IFERROR(IF(P135="","",IF(P135="COP","N/A",IF(OR(P135="USD",P135="US"),1,IF(P135="EUR",VLOOKUP(L135,'SH EURO'!$A$6:$B$6338,2,FALSE),"INGRESAR TASA")))),"")</f>
        <v>N/A</v>
      </c>
      <c r="R135" s="386" t="str">
        <f t="shared" si="14"/>
        <v>N/A</v>
      </c>
      <c r="S135" s="136">
        <f>IFERROR(IF(P135="","",IF(P135="COP",1,IF(Q135&lt;&gt;"N/A",VLOOKUP(L135,'[1]SH TRM'!$A$9:$B$8912,2,FALSE),"REVISAR"))),"")</f>
        <v>1</v>
      </c>
      <c r="T135" s="389">
        <f t="shared" si="15"/>
        <v>13117004295</v>
      </c>
      <c r="U135" s="30">
        <f t="shared" si="16"/>
        <v>21293.838141233766</v>
      </c>
      <c r="V135" s="30">
        <f t="shared" si="19"/>
        <v>14905.686698863636</v>
      </c>
      <c r="W135" s="583" t="str">
        <f>IFERROR(IF(COUNTIF(V135:V140,"")=6,"",IF(SUM(V135:V140)&gt;=SAMC009,"CUMPLE","NO CUMPLE")),"")</f>
        <v>CUMPLE</v>
      </c>
      <c r="X135" s="335">
        <v>23</v>
      </c>
      <c r="Y135" s="579" t="s">
        <v>8</v>
      </c>
      <c r="Z135" s="579"/>
      <c r="AA135" s="579"/>
      <c r="AB135" s="579" t="s">
        <v>8</v>
      </c>
      <c r="AC135" s="579"/>
      <c r="AD135" s="579"/>
      <c r="AE135" s="460" t="s">
        <v>8</v>
      </c>
      <c r="AF135" s="589" t="s">
        <v>259</v>
      </c>
      <c r="AG135" s="272"/>
      <c r="AH135" s="253"/>
      <c r="AN135" s="242"/>
    </row>
    <row r="136" spans="1:40" s="237" customFormat="1" ht="57" x14ac:dyDescent="0.25">
      <c r="A136" s="581"/>
      <c r="B136" s="12" t="s">
        <v>246</v>
      </c>
      <c r="C136" s="13" t="s">
        <v>417</v>
      </c>
      <c r="D136" s="13" t="str">
        <f>IFERROR(INDEX(DESEMPATE!$D$3:$D$106,MATCH('EXP GEN.'!B136,DESEMPATE!$C$3:$C$106,0)),"")</f>
        <v>SEGURIDAD CENTRAL LIMITADA</v>
      </c>
      <c r="E136" s="21" t="s">
        <v>472</v>
      </c>
      <c r="F136" s="246" t="s">
        <v>353</v>
      </c>
      <c r="G136" s="21" t="s">
        <v>473</v>
      </c>
      <c r="H136" s="247" t="s">
        <v>474</v>
      </c>
      <c r="I136" s="21"/>
      <c r="J136" s="22">
        <v>0.75</v>
      </c>
      <c r="K136" s="275">
        <v>41817</v>
      </c>
      <c r="L136" s="16">
        <v>42089</v>
      </c>
      <c r="M136" s="17">
        <f t="shared" si="17"/>
        <v>2015</v>
      </c>
      <c r="N136" s="18">
        <f>IFERROR(INDEX(PARAMETROS!$B$50:$B$76,MATCH(M136,PARAMETROS!$A$50:$A$76,0)),"")</f>
        <v>644350</v>
      </c>
      <c r="O136" s="277">
        <v>6747969379</v>
      </c>
      <c r="P136" s="18" t="s">
        <v>289</v>
      </c>
      <c r="Q136" s="11" t="str">
        <f>IFERROR(IF(P136="","",IF(P136="COP","N/A",IF(OR(P136="USD",P136="US"),1,IF(P136="EUR",VLOOKUP(L136,'SH EURO'!$A$6:$B$6338,2,FALSE),"INGRESAR TASA")))),"")</f>
        <v>N/A</v>
      </c>
      <c r="R136" s="387" t="str">
        <f t="shared" si="14"/>
        <v>N/A</v>
      </c>
      <c r="S136" s="20">
        <f>IFERROR(IF(P136="","",IF(P136="COP",1,IF(Q136&lt;&gt;"N/A",VLOOKUP(L136,'[1]SH TRM'!$A$9:$B$8912,2,FALSE),"REVISAR"))),"")</f>
        <v>1</v>
      </c>
      <c r="T136" s="390">
        <f t="shared" si="15"/>
        <v>6747969379</v>
      </c>
      <c r="U136" s="11">
        <f t="shared" si="16"/>
        <v>10472.521733529913</v>
      </c>
      <c r="V136" s="11" t="str">
        <f t="shared" si="19"/>
        <v/>
      </c>
      <c r="W136" s="584"/>
      <c r="X136" s="336">
        <v>25</v>
      </c>
      <c r="Y136" s="577" t="s">
        <v>8</v>
      </c>
      <c r="Z136" s="577"/>
      <c r="AA136" s="577"/>
      <c r="AB136" s="577" t="s">
        <v>8</v>
      </c>
      <c r="AC136" s="577"/>
      <c r="AD136" s="577"/>
      <c r="AE136" s="458" t="s">
        <v>8</v>
      </c>
      <c r="AF136" s="590"/>
      <c r="AG136" s="273"/>
      <c r="AH136" s="253"/>
      <c r="AN136" s="242"/>
    </row>
    <row r="137" spans="1:40" s="237" customFormat="1" ht="72" thickBot="1" x14ac:dyDescent="0.3">
      <c r="A137" s="581"/>
      <c r="B137" s="12" t="s">
        <v>246</v>
      </c>
      <c r="C137" s="13" t="s">
        <v>418</v>
      </c>
      <c r="D137" s="13" t="str">
        <f>IFERROR(INDEX(DESEMPATE!$D$3:$D$106,MATCH('EXP GEN.'!B137,DESEMPATE!$C$3:$C$106,0)),"")</f>
        <v>SEGURIDAD CENTRAL LIMITADA</v>
      </c>
      <c r="E137" s="21" t="s">
        <v>475</v>
      </c>
      <c r="F137" s="246" t="s">
        <v>353</v>
      </c>
      <c r="G137" s="21" t="s">
        <v>476</v>
      </c>
      <c r="H137" s="247" t="s">
        <v>477</v>
      </c>
      <c r="I137" s="21"/>
      <c r="J137" s="15">
        <v>0.8</v>
      </c>
      <c r="K137" s="16">
        <v>40634</v>
      </c>
      <c r="L137" s="16">
        <v>41037</v>
      </c>
      <c r="M137" s="17">
        <f t="shared" si="17"/>
        <v>2012</v>
      </c>
      <c r="N137" s="18">
        <f>IFERROR(INDEX(PARAMETROS!$B$50:$B$76,MATCH(M137,PARAMETROS!$A$50:$A$76,0)),"")</f>
        <v>566700</v>
      </c>
      <c r="O137" s="277">
        <v>6537831702</v>
      </c>
      <c r="P137" s="19" t="s">
        <v>289</v>
      </c>
      <c r="Q137" s="11" t="str">
        <f>IFERROR(IF(P137="","",IF(P137="COP","N/A",IF(OR(P137="USD",P137="US"),1,IF(P137="EUR",VLOOKUP(L137,'SH EURO'!$A$6:$B$6338,2,FALSE),"INGRESAR TASA")))),"")</f>
        <v>N/A</v>
      </c>
      <c r="R137" s="387" t="str">
        <f t="shared" si="14"/>
        <v>N/A</v>
      </c>
      <c r="S137" s="23">
        <f>IFERROR(IF(P137="","",IF(P137="COP",1,IF(Q137&lt;&gt;"N/A",VLOOKUP(L137,'[1]SH TRM'!$A$9:$B$8912,2,FALSE),"REVISAR"))),"")</f>
        <v>1</v>
      </c>
      <c r="T137" s="390">
        <f t="shared" si="15"/>
        <v>6537831702</v>
      </c>
      <c r="U137" s="11">
        <f t="shared" si="16"/>
        <v>11536.671434621492</v>
      </c>
      <c r="V137" s="11" t="str">
        <f t="shared" si="19"/>
        <v/>
      </c>
      <c r="W137" s="584"/>
      <c r="X137" s="336">
        <v>7</v>
      </c>
      <c r="Y137" s="577" t="s">
        <v>8</v>
      </c>
      <c r="Z137" s="577"/>
      <c r="AA137" s="577"/>
      <c r="AB137" s="577" t="s">
        <v>8</v>
      </c>
      <c r="AC137" s="577"/>
      <c r="AD137" s="577"/>
      <c r="AE137" s="458" t="s">
        <v>8</v>
      </c>
      <c r="AF137" s="590"/>
      <c r="AG137" s="251"/>
      <c r="AH137" s="253"/>
      <c r="AN137" s="242"/>
    </row>
    <row r="138" spans="1:40" s="237" customFormat="1" ht="30" hidden="1" customHeight="1" x14ac:dyDescent="0.25">
      <c r="A138" s="581"/>
      <c r="B138" s="12"/>
      <c r="C138" s="13"/>
      <c r="D138" s="13" t="str">
        <f>IFERROR(INDEX(DESEMPATE!$D$3:$D$106,MATCH('EXP GEN.'!B138,DESEMPATE!$C$3:$C$106,0)),"")</f>
        <v/>
      </c>
      <c r="E138" s="21"/>
      <c r="F138" s="246"/>
      <c r="G138" s="21"/>
      <c r="H138" s="247"/>
      <c r="I138" s="21"/>
      <c r="J138" s="15"/>
      <c r="K138" s="16"/>
      <c r="L138" s="16"/>
      <c r="M138" s="17" t="str">
        <f t="shared" si="17"/>
        <v/>
      </c>
      <c r="N138" s="18" t="str">
        <f>IFERROR(INDEX(PARAMETROS!$B$50:$B$76,MATCH(M138,PARAMETROS!$A$50:$A$76,0)),"")</f>
        <v/>
      </c>
      <c r="O138" s="277"/>
      <c r="P138" s="19"/>
      <c r="Q138" s="11" t="str">
        <f>IFERROR(IF(P138="","",IF(P138="COP","N/A",IF(OR(P138="USD",P138="US"),1,IF(P138="EUR",VLOOKUP(L138,'SH EURO'!$A$6:$B$6338,2,FALSE),"INGRESAR TASA")))),"")</f>
        <v/>
      </c>
      <c r="R138" s="387" t="str">
        <f t="shared" ref="R138:R201" si="20">IFERROR(IF(O138="","",IF(Q138="INGRESAR TASA","INGRESAR TASA USD",IF(Q138="N/A","N/A",Q138*O138))),"")</f>
        <v/>
      </c>
      <c r="S138" s="20" t="str">
        <f>IFERROR(IF(P138="","",IF(P138="COP",1,IF(Q138&lt;&gt;"N/A",VLOOKUP(L138,'[1]SH TRM'!$A$9:$B$8912,2,FALSE),"REVISAR"))),"")</f>
        <v/>
      </c>
      <c r="T138" s="390" t="str">
        <f t="shared" ref="T138:T201" si="21">IFERROR(IF(S138&lt;&gt;"",IF(P138&lt;&gt;"COP",R138*S138,O138),""),"")</f>
        <v/>
      </c>
      <c r="U138" s="11" t="str">
        <f t="shared" ref="U138:U201" si="22">IFERROR(T138/N138,"")</f>
        <v/>
      </c>
      <c r="V138" s="11" t="str">
        <f t="shared" si="19"/>
        <v/>
      </c>
      <c r="W138" s="584"/>
      <c r="X138" s="336"/>
      <c r="Y138" s="574"/>
      <c r="Z138" s="575"/>
      <c r="AA138" s="576"/>
      <c r="AB138" s="574"/>
      <c r="AC138" s="575"/>
      <c r="AD138" s="576"/>
      <c r="AE138" s="458" t="str">
        <f t="shared" ref="AE138:AE164" si="23">IFERROR(IF(X138="","",IF(ISNUMBER(X138),IF(COUNTIF(Y138:AD138,"SI")&gt;0,"SI","NO"),X138)),"")</f>
        <v/>
      </c>
      <c r="AF138" s="590"/>
      <c r="AG138" s="273"/>
      <c r="AH138" s="253"/>
      <c r="AN138" s="242"/>
    </row>
    <row r="139" spans="1:40" s="237" customFormat="1" ht="30" hidden="1" customHeight="1" x14ac:dyDescent="0.25">
      <c r="A139" s="581"/>
      <c r="B139" s="12"/>
      <c r="C139" s="13"/>
      <c r="D139" s="13" t="str">
        <f>IFERROR(INDEX(DESEMPATE!$D$3:$D$106,MATCH('EXP GEN.'!B139,DESEMPATE!$C$3:$C$106,0)),"")</f>
        <v/>
      </c>
      <c r="E139" s="21"/>
      <c r="F139" s="246"/>
      <c r="G139" s="21"/>
      <c r="H139" s="247"/>
      <c r="I139" s="21"/>
      <c r="J139" s="15"/>
      <c r="K139" s="16"/>
      <c r="L139" s="16"/>
      <c r="M139" s="17" t="str">
        <f t="shared" si="17"/>
        <v/>
      </c>
      <c r="N139" s="18" t="str">
        <f>IFERROR(INDEX(PARAMETROS!$B$50:$B$76,MATCH(M139,PARAMETROS!$A$50:$A$76,0)),"")</f>
        <v/>
      </c>
      <c r="O139" s="277"/>
      <c r="P139" s="19"/>
      <c r="Q139" s="11" t="str">
        <f>IFERROR(IF(P139="","",IF(P139="COP","N/A",IF(OR(P139="USD",P139="US"),1,IF(P139="EUR",VLOOKUP(L139,'SH EURO'!$A$6:$B$6338,2,FALSE),"INGRESAR TASA")))),"")</f>
        <v/>
      </c>
      <c r="R139" s="387" t="str">
        <f t="shared" si="20"/>
        <v/>
      </c>
      <c r="S139" s="20" t="str">
        <f>IFERROR(IF(P139="","",IF(P139="COP",1,IF(Q139&lt;&gt;"N/A",VLOOKUP(L139,'[1]SH TRM'!$A$9:$B$8912,2,FALSE),"REVISAR"))),"")</f>
        <v/>
      </c>
      <c r="T139" s="390" t="str">
        <f t="shared" si="21"/>
        <v/>
      </c>
      <c r="U139" s="11" t="str">
        <f t="shared" si="22"/>
        <v/>
      </c>
      <c r="V139" s="11" t="str">
        <f t="shared" si="19"/>
        <v/>
      </c>
      <c r="W139" s="584"/>
      <c r="X139" s="336"/>
      <c r="Y139" s="577"/>
      <c r="Z139" s="577"/>
      <c r="AA139" s="577"/>
      <c r="AB139" s="577"/>
      <c r="AC139" s="577"/>
      <c r="AD139" s="577"/>
      <c r="AE139" s="458" t="str">
        <f t="shared" si="23"/>
        <v/>
      </c>
      <c r="AF139" s="590"/>
      <c r="AG139" s="251"/>
      <c r="AH139" s="253"/>
      <c r="AN139" s="242"/>
    </row>
    <row r="140" spans="1:40" s="237" customFormat="1" ht="30" hidden="1" customHeight="1" thickBot="1" x14ac:dyDescent="0.3">
      <c r="A140" s="582"/>
      <c r="B140" s="32"/>
      <c r="C140" s="133"/>
      <c r="D140" s="349" t="str">
        <f>IFERROR(INDEX(DESEMPATE!$D$3:$D$106,MATCH('EXP GEN.'!B140,DESEMPATE!$C$3:$C$106,0)),"")</f>
        <v/>
      </c>
      <c r="E140" s="134"/>
      <c r="F140" s="250"/>
      <c r="G140" s="134"/>
      <c r="H140" s="249"/>
      <c r="I140" s="134"/>
      <c r="J140" s="34"/>
      <c r="K140" s="350"/>
      <c r="L140" s="350"/>
      <c r="M140" s="35" t="str">
        <f t="shared" si="17"/>
        <v/>
      </c>
      <c r="N140" s="36" t="str">
        <f>IFERROR(INDEX(PARAMETROS!$B$50:$B$76,MATCH(M140,PARAMETROS!$A$50:$A$76,0)),"")</f>
        <v/>
      </c>
      <c r="O140" s="351"/>
      <c r="P140" s="37"/>
      <c r="Q140" s="39" t="str">
        <f>IFERROR(IF(P140="","",IF(P140="COP","N/A",IF(OR(P140="USD",P140="US"),1,IF(P140="EUR",VLOOKUP(L140,'SH EURO'!$A$6:$B$6338,2,FALSE),"INGRESAR TASA")))),"")</f>
        <v/>
      </c>
      <c r="R140" s="388" t="str">
        <f t="shared" si="20"/>
        <v/>
      </c>
      <c r="S140" s="38" t="str">
        <f>IFERROR(IF(P140="","",IF(P140="COP",1,IF(Q140&lt;&gt;"N/A",VLOOKUP(L140,'[1]SH TRM'!$A$9:$B$8912,2,FALSE),"REVISAR"))),"")</f>
        <v/>
      </c>
      <c r="T140" s="391" t="str">
        <f t="shared" si="21"/>
        <v/>
      </c>
      <c r="U140" s="39" t="str">
        <f t="shared" si="22"/>
        <v/>
      </c>
      <c r="V140" s="39" t="str">
        <f t="shared" si="19"/>
        <v/>
      </c>
      <c r="W140" s="585"/>
      <c r="X140" s="337"/>
      <c r="Y140" s="578"/>
      <c r="Z140" s="578"/>
      <c r="AA140" s="578"/>
      <c r="AB140" s="578"/>
      <c r="AC140" s="578"/>
      <c r="AD140" s="578"/>
      <c r="AE140" s="459" t="str">
        <f t="shared" si="23"/>
        <v/>
      </c>
      <c r="AF140" s="591"/>
      <c r="AG140" s="252"/>
      <c r="AH140" s="253"/>
      <c r="AN140" s="242"/>
    </row>
    <row r="141" spans="1:40" s="237" customFormat="1" ht="42.75" x14ac:dyDescent="0.25">
      <c r="A141" s="580" t="s">
        <v>161</v>
      </c>
      <c r="B141" s="24" t="s">
        <v>244</v>
      </c>
      <c r="C141" s="25" t="s">
        <v>419</v>
      </c>
      <c r="D141" s="325" t="str">
        <f>IFERROR(INDEX(DESEMPATE!$D$3:$D$106,MATCH('EXP GEN.'!B141,DESEMPATE!$C$3:$C$106,0)),"")</f>
        <v>AUTENTICA SEGURIDAD LTDA</v>
      </c>
      <c r="E141" s="31" t="s">
        <v>478</v>
      </c>
      <c r="F141" s="245" t="s">
        <v>353</v>
      </c>
      <c r="G141" s="31" t="s">
        <v>479</v>
      </c>
      <c r="H141" s="248" t="s">
        <v>480</v>
      </c>
      <c r="I141" s="31" t="s">
        <v>8</v>
      </c>
      <c r="J141" s="26">
        <v>1</v>
      </c>
      <c r="K141" s="27">
        <v>41274</v>
      </c>
      <c r="L141" s="27">
        <v>41820</v>
      </c>
      <c r="M141" s="28">
        <f t="shared" si="17"/>
        <v>2014</v>
      </c>
      <c r="N141" s="135">
        <f>IFERROR(INDEX(PARAMETROS!$B$50:$B$76,MATCH(M141,PARAMETROS!$A$50:$A$76,0)),"")</f>
        <v>616000</v>
      </c>
      <c r="O141" s="276">
        <v>970970128</v>
      </c>
      <c r="P141" s="29" t="s">
        <v>289</v>
      </c>
      <c r="Q141" s="30" t="str">
        <f>IFERROR(IF(P141="","",IF(P141="COP","N/A",IF(OR(P141="USD",P141="US"),1,IF(P141="EUR",VLOOKUP(L141,'SH EURO'!$A$6:$B$6338,2,FALSE),"INGRESAR TASA")))),"")</f>
        <v>N/A</v>
      </c>
      <c r="R141" s="386" t="str">
        <f t="shared" si="20"/>
        <v>N/A</v>
      </c>
      <c r="S141" s="136">
        <f>IFERROR(IF(P141="","",IF(P141="COP",1,IF(Q141&lt;&gt;"N/A",VLOOKUP(L141,'[1]SH TRM'!$A$9:$B$8912,2,FALSE),"REVISAR"))),"")</f>
        <v>1</v>
      </c>
      <c r="T141" s="389">
        <f t="shared" si="21"/>
        <v>970970128</v>
      </c>
      <c r="U141" s="30">
        <f t="shared" si="22"/>
        <v>1576.2502077922079</v>
      </c>
      <c r="V141" s="30">
        <f t="shared" si="19"/>
        <v>1576.2502077922079</v>
      </c>
      <c r="W141" s="583" t="str">
        <f>IFERROR(IF(COUNTIF(V141:V146,"")=6,"",IF(SUM(V141:V146)&gt;=SAMC009,"CUMPLE","NO CUMPLE")),"")</f>
        <v>CUMPLE</v>
      </c>
      <c r="X141" s="335">
        <v>11</v>
      </c>
      <c r="Y141" s="579" t="s">
        <v>8</v>
      </c>
      <c r="Z141" s="579"/>
      <c r="AA141" s="579"/>
      <c r="AB141" s="579" t="s">
        <v>8</v>
      </c>
      <c r="AC141" s="579"/>
      <c r="AD141" s="579"/>
      <c r="AE141" s="460" t="s">
        <v>8</v>
      </c>
      <c r="AF141" s="589" t="s">
        <v>259</v>
      </c>
      <c r="AG141" s="272"/>
      <c r="AH141" s="253"/>
      <c r="AN141" s="242"/>
    </row>
    <row r="142" spans="1:40" s="237" customFormat="1" ht="57" x14ac:dyDescent="0.25">
      <c r="A142" s="581"/>
      <c r="B142" s="12" t="s">
        <v>244</v>
      </c>
      <c r="C142" s="13" t="s">
        <v>420</v>
      </c>
      <c r="D142" s="13" t="str">
        <f>IFERROR(INDEX(DESEMPATE!$D$3:$D$106,MATCH('EXP GEN.'!B142,DESEMPATE!$C$3:$C$106,0)),"")</f>
        <v>AUTENTICA SEGURIDAD LTDA</v>
      </c>
      <c r="E142" s="21" t="s">
        <v>481</v>
      </c>
      <c r="F142" s="246" t="s">
        <v>353</v>
      </c>
      <c r="G142" s="21" t="s">
        <v>482</v>
      </c>
      <c r="H142" s="247" t="s">
        <v>483</v>
      </c>
      <c r="I142" s="21" t="s">
        <v>8</v>
      </c>
      <c r="J142" s="22">
        <v>0.5</v>
      </c>
      <c r="K142" s="275">
        <v>41264</v>
      </c>
      <c r="L142" s="16">
        <v>41999</v>
      </c>
      <c r="M142" s="17">
        <f t="shared" ref="M142:M205" si="24">IF(L142="","",YEAR(L142))</f>
        <v>2014</v>
      </c>
      <c r="N142" s="18">
        <f>IFERROR(INDEX(PARAMETROS!$B$50:$B$76,MATCH(M142,PARAMETROS!$A$50:$A$76,0)),"")</f>
        <v>616000</v>
      </c>
      <c r="O142" s="277">
        <f>2022432896*0+(1365332214+151137330+100254430+11892057+307633393+86183472)</f>
        <v>2022432896</v>
      </c>
      <c r="P142" s="18" t="s">
        <v>289</v>
      </c>
      <c r="Q142" s="11" t="str">
        <f>IFERROR(IF(P142="","",IF(P142="COP","N/A",IF(OR(P142="USD",P142="US"),1,IF(P142="EUR",VLOOKUP(L142,'SH EURO'!$A$6:$B$6338,2,FALSE),"INGRESAR TASA")))),"")</f>
        <v>N/A</v>
      </c>
      <c r="R142" s="387" t="str">
        <f t="shared" si="20"/>
        <v>N/A</v>
      </c>
      <c r="S142" s="20">
        <f>IFERROR(IF(P142="","",IF(P142="COP",1,IF(Q142&lt;&gt;"N/A",VLOOKUP(L142,'[1]SH TRM'!$A$9:$B$8912,2,FALSE),"REVISAR"))),"")</f>
        <v>1</v>
      </c>
      <c r="T142" s="390">
        <f t="shared" si="21"/>
        <v>2022432896</v>
      </c>
      <c r="U142" s="11">
        <f t="shared" si="22"/>
        <v>3283.1702857142859</v>
      </c>
      <c r="V142" s="11">
        <f t="shared" si="19"/>
        <v>1641.585142857143</v>
      </c>
      <c r="W142" s="584"/>
      <c r="X142" s="336">
        <v>14</v>
      </c>
      <c r="Y142" s="577" t="s">
        <v>8</v>
      </c>
      <c r="Z142" s="577"/>
      <c r="AA142" s="577"/>
      <c r="AB142" s="577" t="s">
        <v>8</v>
      </c>
      <c r="AC142" s="577"/>
      <c r="AD142" s="577"/>
      <c r="AE142" s="458" t="s">
        <v>8</v>
      </c>
      <c r="AF142" s="590"/>
      <c r="AG142" s="273"/>
      <c r="AH142" s="253"/>
      <c r="AN142" s="242"/>
    </row>
    <row r="143" spans="1:40" s="237" customFormat="1" ht="86.25" thickBot="1" x14ac:dyDescent="0.3">
      <c r="A143" s="581"/>
      <c r="B143" s="12" t="s">
        <v>244</v>
      </c>
      <c r="C143" s="13" t="s">
        <v>421</v>
      </c>
      <c r="D143" s="13" t="str">
        <f>IFERROR(INDEX(DESEMPATE!$D$3:$D$106,MATCH('EXP GEN.'!B143,DESEMPATE!$C$3:$C$106,0)),"")</f>
        <v>AUTENTICA SEGURIDAD LTDA</v>
      </c>
      <c r="E143" s="21" t="s">
        <v>484</v>
      </c>
      <c r="F143" s="246" t="s">
        <v>353</v>
      </c>
      <c r="G143" s="21" t="s">
        <v>485</v>
      </c>
      <c r="H143" s="247" t="s">
        <v>486</v>
      </c>
      <c r="I143" s="21" t="s">
        <v>8</v>
      </c>
      <c r="J143" s="15">
        <v>1</v>
      </c>
      <c r="K143" s="16">
        <v>41721</v>
      </c>
      <c r="L143" s="16">
        <v>42131</v>
      </c>
      <c r="M143" s="17">
        <f t="shared" si="24"/>
        <v>2015</v>
      </c>
      <c r="N143" s="18">
        <f>IFERROR(INDEX(PARAMETROS!$B$50:$B$76,MATCH(M143,PARAMETROS!$A$50:$A$76,0)),"")</f>
        <v>644350</v>
      </c>
      <c r="O143" s="277">
        <v>702132503</v>
      </c>
      <c r="P143" s="19" t="s">
        <v>289</v>
      </c>
      <c r="Q143" s="11" t="str">
        <f>IFERROR(IF(P143="","",IF(P143="COP","N/A",IF(OR(P143="USD",P143="US"),1,IF(P143="EUR",VLOOKUP(L143,'SH EURO'!$A$6:$B$6338,2,FALSE),"INGRESAR TASA")))),"")</f>
        <v>N/A</v>
      </c>
      <c r="R143" s="387" t="str">
        <f t="shared" si="20"/>
        <v>N/A</v>
      </c>
      <c r="S143" s="23">
        <f>IFERROR(IF(P143="","",IF(P143="COP",1,IF(Q143&lt;&gt;"N/A",VLOOKUP(L143,'[1]SH TRM'!$A$9:$B$8912,2,FALSE),"REVISAR"))),"")</f>
        <v>1</v>
      </c>
      <c r="T143" s="390">
        <f t="shared" si="21"/>
        <v>702132503</v>
      </c>
      <c r="U143" s="11">
        <f t="shared" si="22"/>
        <v>1089.6756467758205</v>
      </c>
      <c r="V143" s="11">
        <f t="shared" si="19"/>
        <v>1089.6756467758205</v>
      </c>
      <c r="W143" s="584"/>
      <c r="X143" s="336">
        <v>18</v>
      </c>
      <c r="Y143" s="577" t="s">
        <v>8</v>
      </c>
      <c r="Z143" s="577"/>
      <c r="AA143" s="577"/>
      <c r="AB143" s="577" t="s">
        <v>8</v>
      </c>
      <c r="AC143" s="577"/>
      <c r="AD143" s="577"/>
      <c r="AE143" s="458" t="s">
        <v>8</v>
      </c>
      <c r="AF143" s="590"/>
      <c r="AG143" s="251"/>
      <c r="AH143" s="253"/>
      <c r="AN143" s="242"/>
    </row>
    <row r="144" spans="1:40" s="237" customFormat="1" ht="30" hidden="1" customHeight="1" x14ac:dyDescent="0.25">
      <c r="A144" s="581"/>
      <c r="B144" s="12"/>
      <c r="C144" s="13"/>
      <c r="D144" s="13" t="str">
        <f>IFERROR(INDEX(DESEMPATE!$D$3:$D$106,MATCH('EXP GEN.'!B144,DESEMPATE!$C$3:$C$106,0)),"")</f>
        <v/>
      </c>
      <c r="E144" s="21"/>
      <c r="F144" s="246"/>
      <c r="G144" s="21"/>
      <c r="H144" s="247"/>
      <c r="I144" s="21"/>
      <c r="J144" s="15"/>
      <c r="K144" s="16"/>
      <c r="L144" s="16"/>
      <c r="M144" s="17" t="str">
        <f t="shared" si="24"/>
        <v/>
      </c>
      <c r="N144" s="18" t="str">
        <f>IFERROR(INDEX(PARAMETROS!$B$50:$B$76,MATCH(M144,PARAMETROS!$A$50:$A$76,0)),"")</f>
        <v/>
      </c>
      <c r="O144" s="277"/>
      <c r="P144" s="19"/>
      <c r="Q144" s="11" t="str">
        <f>IFERROR(IF(P144="","",IF(P144="COP","N/A",IF(OR(P144="USD",P144="US"),1,IF(P144="EUR",VLOOKUP(L144,'SH EURO'!$A$6:$B$6338,2,FALSE),"INGRESAR TASA")))),"")</f>
        <v/>
      </c>
      <c r="R144" s="387" t="str">
        <f t="shared" si="20"/>
        <v/>
      </c>
      <c r="S144" s="20" t="str">
        <f>IFERROR(IF(P144="","",IF(P144="COP",1,IF(Q144&lt;&gt;"N/A",VLOOKUP(L144,'[1]SH TRM'!$A$9:$B$8912,2,FALSE),"REVISAR"))),"")</f>
        <v/>
      </c>
      <c r="T144" s="390" t="str">
        <f t="shared" si="21"/>
        <v/>
      </c>
      <c r="U144" s="11" t="str">
        <f t="shared" si="22"/>
        <v/>
      </c>
      <c r="V144" s="11" t="str">
        <f t="shared" si="19"/>
        <v/>
      </c>
      <c r="W144" s="584"/>
      <c r="X144" s="336"/>
      <c r="Y144" s="574"/>
      <c r="Z144" s="575"/>
      <c r="AA144" s="576"/>
      <c r="AB144" s="574"/>
      <c r="AC144" s="575"/>
      <c r="AD144" s="576"/>
      <c r="AE144" s="458" t="str">
        <f t="shared" si="23"/>
        <v/>
      </c>
      <c r="AF144" s="590"/>
      <c r="AG144" s="273"/>
      <c r="AH144" s="253"/>
      <c r="AN144" s="242"/>
    </row>
    <row r="145" spans="1:40" s="237" customFormat="1" ht="30" hidden="1" customHeight="1" x14ac:dyDescent="0.25">
      <c r="A145" s="581"/>
      <c r="B145" s="12"/>
      <c r="C145" s="13"/>
      <c r="D145" s="13" t="str">
        <f>IFERROR(INDEX(DESEMPATE!$D$3:$D$106,MATCH('EXP GEN.'!B145,DESEMPATE!$C$3:$C$106,0)),"")</f>
        <v/>
      </c>
      <c r="E145" s="21"/>
      <c r="F145" s="246"/>
      <c r="G145" s="21"/>
      <c r="H145" s="247"/>
      <c r="I145" s="21"/>
      <c r="J145" s="15"/>
      <c r="K145" s="16"/>
      <c r="L145" s="16"/>
      <c r="M145" s="17" t="str">
        <f t="shared" si="24"/>
        <v/>
      </c>
      <c r="N145" s="18" t="str">
        <f>IFERROR(INDEX(PARAMETROS!$B$50:$B$76,MATCH(M145,PARAMETROS!$A$50:$A$76,0)),"")</f>
        <v/>
      </c>
      <c r="O145" s="277"/>
      <c r="P145" s="19"/>
      <c r="Q145" s="11" t="str">
        <f>IFERROR(IF(P145="","",IF(P145="COP","N/A",IF(OR(P145="USD",P145="US"),1,IF(P145="EUR",VLOOKUP(L145,'SH EURO'!$A$6:$B$6338,2,FALSE),"INGRESAR TASA")))),"")</f>
        <v/>
      </c>
      <c r="R145" s="387" t="str">
        <f t="shared" si="20"/>
        <v/>
      </c>
      <c r="S145" s="20" t="str">
        <f>IFERROR(IF(P145="","",IF(P145="COP",1,IF(Q145&lt;&gt;"N/A",VLOOKUP(L145,'[1]SH TRM'!$A$9:$B$8912,2,FALSE),"REVISAR"))),"")</f>
        <v/>
      </c>
      <c r="T145" s="390" t="str">
        <f t="shared" si="21"/>
        <v/>
      </c>
      <c r="U145" s="11" t="str">
        <f t="shared" si="22"/>
        <v/>
      </c>
      <c r="V145" s="11" t="str">
        <f t="shared" si="19"/>
        <v/>
      </c>
      <c r="W145" s="584"/>
      <c r="X145" s="336"/>
      <c r="Y145" s="577"/>
      <c r="Z145" s="577"/>
      <c r="AA145" s="577"/>
      <c r="AB145" s="577"/>
      <c r="AC145" s="577"/>
      <c r="AD145" s="577"/>
      <c r="AE145" s="458" t="str">
        <f t="shared" si="23"/>
        <v/>
      </c>
      <c r="AF145" s="590"/>
      <c r="AG145" s="251"/>
      <c r="AH145" s="253"/>
      <c r="AN145" s="242"/>
    </row>
    <row r="146" spans="1:40" s="237" customFormat="1" ht="30" hidden="1" customHeight="1" thickBot="1" x14ac:dyDescent="0.3">
      <c r="A146" s="582"/>
      <c r="B146" s="32"/>
      <c r="C146" s="133"/>
      <c r="D146" s="349" t="str">
        <f>IFERROR(INDEX(DESEMPATE!$D$3:$D$106,MATCH('EXP GEN.'!B146,DESEMPATE!$C$3:$C$106,0)),"")</f>
        <v/>
      </c>
      <c r="E146" s="134"/>
      <c r="F146" s="250"/>
      <c r="G146" s="134"/>
      <c r="H146" s="249"/>
      <c r="I146" s="134"/>
      <c r="J146" s="34"/>
      <c r="K146" s="350"/>
      <c r="L146" s="350"/>
      <c r="M146" s="35" t="str">
        <f t="shared" si="24"/>
        <v/>
      </c>
      <c r="N146" s="36" t="str">
        <f>IFERROR(INDEX(PARAMETROS!$B$50:$B$76,MATCH(M146,PARAMETROS!$A$50:$A$76,0)),"")</f>
        <v/>
      </c>
      <c r="O146" s="351"/>
      <c r="P146" s="37"/>
      <c r="Q146" s="39" t="str">
        <f>IFERROR(IF(P146="","",IF(P146="COP","N/A",IF(OR(P146="USD",P146="US"),1,IF(P146="EUR",VLOOKUP(L146,'SH EURO'!$A$6:$B$6338,2,FALSE),"INGRESAR TASA")))),"")</f>
        <v/>
      </c>
      <c r="R146" s="388" t="str">
        <f t="shared" si="20"/>
        <v/>
      </c>
      <c r="S146" s="38" t="str">
        <f>IFERROR(IF(P146="","",IF(P146="COP",1,IF(Q146&lt;&gt;"N/A",VLOOKUP(L146,'[1]SH TRM'!$A$9:$B$8912,2,FALSE),"REVISAR"))),"")</f>
        <v/>
      </c>
      <c r="T146" s="391" t="str">
        <f t="shared" si="21"/>
        <v/>
      </c>
      <c r="U146" s="39" t="str">
        <f t="shared" si="22"/>
        <v/>
      </c>
      <c r="V146" s="39" t="str">
        <f t="shared" si="19"/>
        <v/>
      </c>
      <c r="W146" s="585"/>
      <c r="X146" s="337"/>
      <c r="Y146" s="578"/>
      <c r="Z146" s="578"/>
      <c r="AA146" s="578"/>
      <c r="AB146" s="578"/>
      <c r="AC146" s="578"/>
      <c r="AD146" s="578"/>
      <c r="AE146" s="459" t="str">
        <f t="shared" si="23"/>
        <v/>
      </c>
      <c r="AF146" s="591"/>
      <c r="AG146" s="252"/>
      <c r="AH146" s="253"/>
      <c r="AN146" s="242"/>
    </row>
    <row r="147" spans="1:40" s="237" customFormat="1" ht="63" x14ac:dyDescent="0.25">
      <c r="A147" s="580" t="s">
        <v>162</v>
      </c>
      <c r="B147" s="24" t="s">
        <v>232</v>
      </c>
      <c r="C147" s="25" t="s">
        <v>422</v>
      </c>
      <c r="D147" s="325" t="str">
        <f>IFERROR(INDEX(DESEMPATE!$D$3:$D$106,MATCH('EXP GEN.'!B147,DESEMPATE!$C$3:$C$106,0)),"")</f>
        <v>COMPAÑÍA DE SEGURIDAD NACIONAL COMSENAL LTDA</v>
      </c>
      <c r="E147" s="31" t="s">
        <v>487</v>
      </c>
      <c r="F147" s="245" t="s">
        <v>353</v>
      </c>
      <c r="G147" s="31" t="s">
        <v>488</v>
      </c>
      <c r="H147" s="248" t="s">
        <v>489</v>
      </c>
      <c r="I147" s="31" t="s">
        <v>8</v>
      </c>
      <c r="J147" s="26">
        <v>0.8</v>
      </c>
      <c r="K147" s="27">
        <v>41106</v>
      </c>
      <c r="L147" s="27">
        <v>41438</v>
      </c>
      <c r="M147" s="28">
        <f t="shared" si="24"/>
        <v>2013</v>
      </c>
      <c r="N147" s="135">
        <f>IFERROR(INDEX(PARAMETROS!$B$50:$B$76,MATCH(M147,PARAMETROS!$A$50:$A$76,0)),"")</f>
        <v>589500</v>
      </c>
      <c r="O147" s="276">
        <v>2912731207</v>
      </c>
      <c r="P147" s="29" t="s">
        <v>289</v>
      </c>
      <c r="Q147" s="30" t="str">
        <f>IFERROR(IF(P147="","",IF(P147="COP","N/A",IF(OR(P147="USD",P147="US"),1,IF(P147="EUR",VLOOKUP(L147,'SH EURO'!$A$6:$B$6338,2,FALSE),"INGRESAR TASA")))),"")</f>
        <v>N/A</v>
      </c>
      <c r="R147" s="386" t="str">
        <f t="shared" si="20"/>
        <v>N/A</v>
      </c>
      <c r="S147" s="136">
        <f>IFERROR(IF(P147="","",IF(P147="COP",1,IF(Q147&lt;&gt;"N/A",VLOOKUP(L147,'[1]SH TRM'!$A$9:$B$8912,2,FALSE),"REVISAR"))),"")</f>
        <v>1</v>
      </c>
      <c r="T147" s="389">
        <f t="shared" si="21"/>
        <v>2912731207</v>
      </c>
      <c r="U147" s="30">
        <f t="shared" si="22"/>
        <v>4941.0198592027145</v>
      </c>
      <c r="V147" s="30">
        <f t="shared" si="19"/>
        <v>3952.8158873621719</v>
      </c>
      <c r="W147" s="583" t="str">
        <f>IFERROR(IF(COUNTIF(V147:V152,"")=6,"",IF(SUM(V147:V152)&gt;=SAMC009,"CUMPLE","NO CUMPLE")),"")</f>
        <v>CUMPLE</v>
      </c>
      <c r="X147" s="335">
        <v>12</v>
      </c>
      <c r="Y147" s="579" t="s">
        <v>8</v>
      </c>
      <c r="Z147" s="579"/>
      <c r="AA147" s="579"/>
      <c r="AB147" s="579" t="s">
        <v>8</v>
      </c>
      <c r="AC147" s="579"/>
      <c r="AD147" s="579"/>
      <c r="AE147" s="460" t="s">
        <v>8</v>
      </c>
      <c r="AF147" s="589" t="s">
        <v>259</v>
      </c>
      <c r="AG147" s="272"/>
      <c r="AH147" s="253"/>
      <c r="AN147" s="242"/>
    </row>
    <row r="148" spans="1:40" s="237" customFormat="1" ht="63" x14ac:dyDescent="0.25">
      <c r="A148" s="581"/>
      <c r="B148" s="12" t="s">
        <v>232</v>
      </c>
      <c r="C148" s="13">
        <v>94</v>
      </c>
      <c r="D148" s="13" t="str">
        <f>IFERROR(INDEX(DESEMPATE!$D$3:$D$106,MATCH('EXP GEN.'!B148,DESEMPATE!$C$3:$C$106,0)),"")</f>
        <v>COMPAÑÍA DE SEGURIDAD NACIONAL COMSENAL LTDA</v>
      </c>
      <c r="E148" s="21" t="s">
        <v>487</v>
      </c>
      <c r="F148" s="246" t="s">
        <v>353</v>
      </c>
      <c r="G148" s="21" t="s">
        <v>490</v>
      </c>
      <c r="H148" s="247" t="s">
        <v>491</v>
      </c>
      <c r="I148" s="21" t="s">
        <v>8</v>
      </c>
      <c r="J148" s="22">
        <v>0.6</v>
      </c>
      <c r="K148" s="275">
        <v>39940</v>
      </c>
      <c r="L148" s="16">
        <v>40758</v>
      </c>
      <c r="M148" s="17">
        <f t="shared" si="24"/>
        <v>2011</v>
      </c>
      <c r="N148" s="18">
        <f>IFERROR(INDEX(PARAMETROS!$B$50:$B$76,MATCH(M148,PARAMETROS!$A$50:$A$76,0)),"")</f>
        <v>535600</v>
      </c>
      <c r="O148" s="277">
        <v>4353750612</v>
      </c>
      <c r="P148" s="18" t="s">
        <v>289</v>
      </c>
      <c r="Q148" s="11" t="str">
        <f>IFERROR(IF(P148="","",IF(P148="COP","N/A",IF(OR(P148="USD",P148="US"),1,IF(P148="EUR",VLOOKUP(L148,'SH EURO'!$A$6:$B$6338,2,FALSE),"INGRESAR TASA")))),"")</f>
        <v>N/A</v>
      </c>
      <c r="R148" s="387" t="str">
        <f t="shared" si="20"/>
        <v>N/A</v>
      </c>
      <c r="S148" s="20">
        <f>IFERROR(IF(P148="","",IF(P148="COP",1,IF(Q148&lt;&gt;"N/A",VLOOKUP(L148,'[1]SH TRM'!$A$9:$B$8912,2,FALSE),"REVISAR"))),"")</f>
        <v>1</v>
      </c>
      <c r="T148" s="390">
        <f t="shared" si="21"/>
        <v>4353750612</v>
      </c>
      <c r="U148" s="11">
        <f t="shared" si="22"/>
        <v>8128.7352725914861</v>
      </c>
      <c r="V148" s="11">
        <f t="shared" si="19"/>
        <v>4877.2411635548915</v>
      </c>
      <c r="W148" s="584"/>
      <c r="X148" s="336">
        <v>11</v>
      </c>
      <c r="Y148" s="577" t="s">
        <v>8</v>
      </c>
      <c r="Z148" s="577"/>
      <c r="AA148" s="577"/>
      <c r="AB148" s="577" t="s">
        <v>8</v>
      </c>
      <c r="AC148" s="577"/>
      <c r="AD148" s="577"/>
      <c r="AE148" s="458" t="s">
        <v>8</v>
      </c>
      <c r="AF148" s="590"/>
      <c r="AG148" s="273"/>
      <c r="AH148" s="253"/>
      <c r="AN148" s="242"/>
    </row>
    <row r="149" spans="1:40" s="237" customFormat="1" ht="9" customHeight="1" thickBot="1" x14ac:dyDescent="0.3">
      <c r="A149" s="581"/>
      <c r="B149" s="12"/>
      <c r="C149" s="13"/>
      <c r="D149" s="13" t="str">
        <f>IFERROR(INDEX(DESEMPATE!$D$3:$D$106,MATCH('EXP GEN.'!B149,DESEMPATE!$C$3:$C$106,0)),"")</f>
        <v/>
      </c>
      <c r="E149" s="21"/>
      <c r="F149" s="246"/>
      <c r="G149" s="21"/>
      <c r="H149" s="247"/>
      <c r="I149" s="21"/>
      <c r="J149" s="15"/>
      <c r="K149" s="16"/>
      <c r="L149" s="16"/>
      <c r="M149" s="17" t="str">
        <f t="shared" si="24"/>
        <v/>
      </c>
      <c r="N149" s="18" t="str">
        <f>IFERROR(INDEX(PARAMETROS!$B$50:$B$76,MATCH(M149,PARAMETROS!$A$50:$A$76,0)),"")</f>
        <v/>
      </c>
      <c r="O149" s="277"/>
      <c r="P149" s="19"/>
      <c r="Q149" s="11" t="str">
        <f>IFERROR(IF(P149="","",IF(P149="COP","N/A",IF(OR(P149="USD",P149="US"),1,IF(P149="EUR",VLOOKUP(L149,'SH EURO'!$A$6:$B$6338,2,FALSE),"INGRESAR TASA")))),"")</f>
        <v/>
      </c>
      <c r="R149" s="387" t="str">
        <f t="shared" si="20"/>
        <v/>
      </c>
      <c r="S149" s="23" t="str">
        <f>IFERROR(IF(P149="","",IF(P149="COP",1,IF(Q149&lt;&gt;"N/A",VLOOKUP(L149,'[1]SH TRM'!$A$9:$B$8912,2,FALSE),"REVISAR"))),"")</f>
        <v/>
      </c>
      <c r="T149" s="390" t="str">
        <f t="shared" si="21"/>
        <v/>
      </c>
      <c r="U149" s="11" t="str">
        <f t="shared" si="22"/>
        <v/>
      </c>
      <c r="V149" s="11" t="str">
        <f t="shared" si="19"/>
        <v/>
      </c>
      <c r="W149" s="584"/>
      <c r="X149" s="336"/>
      <c r="Y149" s="577"/>
      <c r="Z149" s="577"/>
      <c r="AA149" s="577"/>
      <c r="AB149" s="577"/>
      <c r="AC149" s="577"/>
      <c r="AD149" s="577"/>
      <c r="AE149" s="458" t="str">
        <f t="shared" si="23"/>
        <v/>
      </c>
      <c r="AF149" s="590"/>
      <c r="AG149" s="251"/>
      <c r="AH149" s="253"/>
      <c r="AN149" s="242"/>
    </row>
    <row r="150" spans="1:40" s="237" customFormat="1" ht="30" hidden="1" customHeight="1" x14ac:dyDescent="0.25">
      <c r="A150" s="581"/>
      <c r="B150" s="12"/>
      <c r="C150" s="13"/>
      <c r="D150" s="13" t="str">
        <f>IFERROR(INDEX(DESEMPATE!$D$3:$D$106,MATCH('EXP GEN.'!B150,DESEMPATE!$C$3:$C$106,0)),"")</f>
        <v/>
      </c>
      <c r="E150" s="21"/>
      <c r="F150" s="246"/>
      <c r="G150" s="21"/>
      <c r="H150" s="247"/>
      <c r="I150" s="21"/>
      <c r="J150" s="15"/>
      <c r="K150" s="16"/>
      <c r="L150" s="16"/>
      <c r="M150" s="17" t="str">
        <f t="shared" si="24"/>
        <v/>
      </c>
      <c r="N150" s="18" t="str">
        <f>IFERROR(INDEX(PARAMETROS!$B$50:$B$76,MATCH(M150,PARAMETROS!$A$50:$A$76,0)),"")</f>
        <v/>
      </c>
      <c r="O150" s="277"/>
      <c r="P150" s="19"/>
      <c r="Q150" s="11" t="str">
        <f>IFERROR(IF(P150="","",IF(P150="COP","N/A",IF(OR(P150="USD",P150="US"),1,IF(P150="EUR",VLOOKUP(L150,'SH EURO'!$A$6:$B$6338,2,FALSE),"INGRESAR TASA")))),"")</f>
        <v/>
      </c>
      <c r="R150" s="387" t="str">
        <f t="shared" si="20"/>
        <v/>
      </c>
      <c r="S150" s="20" t="str">
        <f>IFERROR(IF(P150="","",IF(P150="COP",1,IF(Q150&lt;&gt;"N/A",VLOOKUP(L150,'[1]SH TRM'!$A$9:$B$8912,2,FALSE),"REVISAR"))),"")</f>
        <v/>
      </c>
      <c r="T150" s="390" t="str">
        <f t="shared" si="21"/>
        <v/>
      </c>
      <c r="U150" s="11" t="str">
        <f t="shared" si="22"/>
        <v/>
      </c>
      <c r="V150" s="11" t="str">
        <f t="shared" si="19"/>
        <v/>
      </c>
      <c r="W150" s="584"/>
      <c r="X150" s="336"/>
      <c r="Y150" s="574"/>
      <c r="Z150" s="575"/>
      <c r="AA150" s="576"/>
      <c r="AB150" s="574"/>
      <c r="AC150" s="575"/>
      <c r="AD150" s="576"/>
      <c r="AE150" s="458" t="str">
        <f t="shared" si="23"/>
        <v/>
      </c>
      <c r="AF150" s="590"/>
      <c r="AG150" s="273"/>
      <c r="AH150" s="253"/>
      <c r="AN150" s="242"/>
    </row>
    <row r="151" spans="1:40" s="237" customFormat="1" ht="30" hidden="1" customHeight="1" x14ac:dyDescent="0.25">
      <c r="A151" s="581"/>
      <c r="B151" s="12"/>
      <c r="C151" s="13"/>
      <c r="D151" s="13" t="str">
        <f>IFERROR(INDEX(DESEMPATE!$D$3:$D$106,MATCH('EXP GEN.'!B151,DESEMPATE!$C$3:$C$106,0)),"")</f>
        <v/>
      </c>
      <c r="E151" s="21"/>
      <c r="F151" s="246"/>
      <c r="G151" s="21"/>
      <c r="H151" s="247"/>
      <c r="I151" s="21"/>
      <c r="J151" s="15"/>
      <c r="K151" s="16"/>
      <c r="L151" s="16"/>
      <c r="M151" s="17" t="str">
        <f t="shared" si="24"/>
        <v/>
      </c>
      <c r="N151" s="18" t="str">
        <f>IFERROR(INDEX(PARAMETROS!$B$50:$B$76,MATCH(M151,PARAMETROS!$A$50:$A$76,0)),"")</f>
        <v/>
      </c>
      <c r="O151" s="277"/>
      <c r="P151" s="19"/>
      <c r="Q151" s="11" t="str">
        <f>IFERROR(IF(P151="","",IF(P151="COP","N/A",IF(OR(P151="USD",P151="US"),1,IF(P151="EUR",VLOOKUP(L151,'SH EURO'!$A$6:$B$6338,2,FALSE),"INGRESAR TASA")))),"")</f>
        <v/>
      </c>
      <c r="R151" s="387" t="str">
        <f t="shared" si="20"/>
        <v/>
      </c>
      <c r="S151" s="20" t="str">
        <f>IFERROR(IF(P151="","",IF(P151="COP",1,IF(Q151&lt;&gt;"N/A",VLOOKUP(L151,'[1]SH TRM'!$A$9:$B$8912,2,FALSE),"REVISAR"))),"")</f>
        <v/>
      </c>
      <c r="T151" s="390" t="str">
        <f t="shared" si="21"/>
        <v/>
      </c>
      <c r="U151" s="11" t="str">
        <f t="shared" si="22"/>
        <v/>
      </c>
      <c r="V151" s="11" t="str">
        <f t="shared" si="19"/>
        <v/>
      </c>
      <c r="W151" s="584"/>
      <c r="X151" s="336"/>
      <c r="Y151" s="577"/>
      <c r="Z151" s="577"/>
      <c r="AA151" s="577"/>
      <c r="AB151" s="577"/>
      <c r="AC151" s="577"/>
      <c r="AD151" s="577"/>
      <c r="AE151" s="458" t="str">
        <f t="shared" si="23"/>
        <v/>
      </c>
      <c r="AF151" s="590"/>
      <c r="AG151" s="251"/>
      <c r="AH151" s="253"/>
      <c r="AN151" s="242"/>
    </row>
    <row r="152" spans="1:40" s="237" customFormat="1" ht="30" hidden="1" customHeight="1" thickBot="1" x14ac:dyDescent="0.3">
      <c r="A152" s="582"/>
      <c r="B152" s="32"/>
      <c r="C152" s="133"/>
      <c r="D152" s="349" t="str">
        <f>IFERROR(INDEX(DESEMPATE!$D$3:$D$106,MATCH('EXP GEN.'!B152,DESEMPATE!$C$3:$C$106,0)),"")</f>
        <v/>
      </c>
      <c r="E152" s="134"/>
      <c r="F152" s="250"/>
      <c r="G152" s="134"/>
      <c r="H152" s="249"/>
      <c r="I152" s="134"/>
      <c r="J152" s="34"/>
      <c r="K152" s="350"/>
      <c r="L152" s="350"/>
      <c r="M152" s="35" t="str">
        <f t="shared" si="24"/>
        <v/>
      </c>
      <c r="N152" s="36" t="str">
        <f>IFERROR(INDEX(PARAMETROS!$B$50:$B$76,MATCH(M152,PARAMETROS!$A$50:$A$76,0)),"")</f>
        <v/>
      </c>
      <c r="O152" s="351"/>
      <c r="P152" s="37"/>
      <c r="Q152" s="39" t="str">
        <f>IFERROR(IF(P152="","",IF(P152="COP","N/A",IF(OR(P152="USD",P152="US"),1,IF(P152="EUR",VLOOKUP(L152,'SH EURO'!$A$6:$B$6338,2,FALSE),"INGRESAR TASA")))),"")</f>
        <v/>
      </c>
      <c r="R152" s="388" t="str">
        <f t="shared" si="20"/>
        <v/>
      </c>
      <c r="S152" s="38" t="str">
        <f>IFERROR(IF(P152="","",IF(P152="COP",1,IF(Q152&lt;&gt;"N/A",VLOOKUP(L152,'[1]SH TRM'!$A$9:$B$8912,2,FALSE),"REVISAR"))),"")</f>
        <v/>
      </c>
      <c r="T152" s="391" t="str">
        <f t="shared" si="21"/>
        <v/>
      </c>
      <c r="U152" s="39" t="str">
        <f t="shared" si="22"/>
        <v/>
      </c>
      <c r="V152" s="39" t="str">
        <f t="shared" si="19"/>
        <v/>
      </c>
      <c r="W152" s="585"/>
      <c r="X152" s="337"/>
      <c r="Y152" s="578"/>
      <c r="Z152" s="578"/>
      <c r="AA152" s="578"/>
      <c r="AB152" s="578"/>
      <c r="AC152" s="578"/>
      <c r="AD152" s="578"/>
      <c r="AE152" s="459" t="str">
        <f t="shared" si="23"/>
        <v/>
      </c>
      <c r="AF152" s="591"/>
      <c r="AG152" s="252"/>
      <c r="AH152" s="253"/>
      <c r="AN152" s="242"/>
    </row>
    <row r="153" spans="1:40" s="237" customFormat="1" ht="71.25" x14ac:dyDescent="0.25">
      <c r="A153" s="580" t="s">
        <v>163</v>
      </c>
      <c r="B153" s="24" t="s">
        <v>245</v>
      </c>
      <c r="C153" s="25" t="s">
        <v>423</v>
      </c>
      <c r="D153" s="325" t="str">
        <f>IFERROR(INDEX(DESEMPATE!$D$3:$D$106,MATCH('EXP GEN.'!B153,DESEMPATE!$C$3:$C$106,0)),"")</f>
        <v>CUSTODIAR LIMITADA</v>
      </c>
      <c r="E153" s="31" t="s">
        <v>492</v>
      </c>
      <c r="F153" s="245" t="s">
        <v>353</v>
      </c>
      <c r="G153" s="31" t="s">
        <v>493</v>
      </c>
      <c r="H153" s="248" t="s">
        <v>494</v>
      </c>
      <c r="I153" s="31" t="s">
        <v>8</v>
      </c>
      <c r="J153" s="26">
        <v>0.92</v>
      </c>
      <c r="K153" s="27">
        <v>41791</v>
      </c>
      <c r="L153" s="27">
        <v>42159</v>
      </c>
      <c r="M153" s="28">
        <f t="shared" si="24"/>
        <v>2015</v>
      </c>
      <c r="N153" s="135">
        <f>IFERROR(INDEX(PARAMETROS!$B$50:$B$76,MATCH(M153,PARAMETROS!$A$50:$A$76,0)),"")</f>
        <v>644350</v>
      </c>
      <c r="O153" s="276">
        <f>+(3387705560+1240000000+453852780)</f>
        <v>5081558340</v>
      </c>
      <c r="P153" s="29" t="s">
        <v>289</v>
      </c>
      <c r="Q153" s="30" t="str">
        <f>IFERROR(IF(P153="","",IF(P153="COP","N/A",IF(OR(P153="USD",P153="US"),1,IF(P153="EUR",VLOOKUP(L153,'SH EURO'!$A$6:$B$6338,2,FALSE),"INGRESAR TASA")))),"")</f>
        <v>N/A</v>
      </c>
      <c r="R153" s="386" t="str">
        <f t="shared" si="20"/>
        <v>N/A</v>
      </c>
      <c r="S153" s="136">
        <f>IFERROR(IF(P153="","",IF(P153="COP",1,IF(Q153&lt;&gt;"N/A",VLOOKUP(L153,'[1]SH TRM'!$A$9:$B$8912,2,FALSE),"REVISAR"))),"")</f>
        <v>1</v>
      </c>
      <c r="T153" s="389">
        <f t="shared" si="21"/>
        <v>5081558340</v>
      </c>
      <c r="U153" s="30">
        <f t="shared" si="22"/>
        <v>7886.3324901063088</v>
      </c>
      <c r="V153" s="30">
        <f t="shared" si="19"/>
        <v>7255.4258908978045</v>
      </c>
      <c r="W153" s="583" t="str">
        <f>IFERROR(IF(COUNTIF(V153:V158,"")=6,"",IF(SUM(V153:V158)&gt;=SAMC009,"CUMPLE","NO CUMPLE")),"")</f>
        <v>CUMPLE</v>
      </c>
      <c r="X153" s="335">
        <v>32</v>
      </c>
      <c r="Y153" s="579" t="s">
        <v>8</v>
      </c>
      <c r="Z153" s="579"/>
      <c r="AA153" s="579"/>
      <c r="AB153" s="579" t="s">
        <v>8</v>
      </c>
      <c r="AC153" s="579"/>
      <c r="AD153" s="579"/>
      <c r="AE153" s="460" t="s">
        <v>8</v>
      </c>
      <c r="AF153" s="589" t="s">
        <v>259</v>
      </c>
      <c r="AG153" s="272"/>
      <c r="AH153" s="253"/>
      <c r="AN153" s="242"/>
    </row>
    <row r="154" spans="1:40" s="237" customFormat="1" ht="42.75" x14ac:dyDescent="0.25">
      <c r="A154" s="581"/>
      <c r="B154" s="12" t="s">
        <v>245</v>
      </c>
      <c r="C154" s="13" t="s">
        <v>424</v>
      </c>
      <c r="D154" s="13" t="str">
        <f>IFERROR(INDEX(DESEMPATE!$D$3:$D$106,MATCH('EXP GEN.'!B154,DESEMPATE!$C$3:$C$106,0)),"")</f>
        <v>CUSTODIAR LIMITADA</v>
      </c>
      <c r="E154" s="21" t="s">
        <v>495</v>
      </c>
      <c r="F154" s="246" t="s">
        <v>353</v>
      </c>
      <c r="G154" s="21" t="s">
        <v>496</v>
      </c>
      <c r="H154" s="247" t="s">
        <v>497</v>
      </c>
      <c r="I154" s="21" t="s">
        <v>8</v>
      </c>
      <c r="J154" s="22">
        <v>1</v>
      </c>
      <c r="K154" s="275">
        <v>40360</v>
      </c>
      <c r="L154" s="16">
        <v>40593</v>
      </c>
      <c r="M154" s="17">
        <f t="shared" si="24"/>
        <v>2011</v>
      </c>
      <c r="N154" s="18">
        <f>IFERROR(INDEX(PARAMETROS!$B$50:$B$76,MATCH(M154,PARAMETROS!$A$50:$A$76,0)),"")</f>
        <v>535600</v>
      </c>
      <c r="O154" s="277">
        <v>907795863</v>
      </c>
      <c r="P154" s="18" t="s">
        <v>289</v>
      </c>
      <c r="Q154" s="11" t="str">
        <f>IFERROR(IF(P154="","",IF(P154="COP","N/A",IF(OR(P154="USD",P154="US"),1,IF(P154="EUR",VLOOKUP(L154,'SH EURO'!$A$6:$B$6338,2,FALSE),"INGRESAR TASA")))),"")</f>
        <v>N/A</v>
      </c>
      <c r="R154" s="387" t="str">
        <f t="shared" si="20"/>
        <v>N/A</v>
      </c>
      <c r="S154" s="20">
        <f>IFERROR(IF(P154="","",IF(P154="COP",1,IF(Q154&lt;&gt;"N/A",VLOOKUP(L154,'[1]SH TRM'!$A$9:$B$8912,2,FALSE),"REVISAR"))),"")</f>
        <v>1</v>
      </c>
      <c r="T154" s="390">
        <f t="shared" si="21"/>
        <v>907795863</v>
      </c>
      <c r="U154" s="11">
        <f t="shared" si="22"/>
        <v>1694.913859223301</v>
      </c>
      <c r="V154" s="11">
        <f t="shared" si="19"/>
        <v>1694.913859223301</v>
      </c>
      <c r="W154" s="584"/>
      <c r="X154" s="336">
        <v>12</v>
      </c>
      <c r="Y154" s="577" t="s">
        <v>8</v>
      </c>
      <c r="Z154" s="577"/>
      <c r="AA154" s="577"/>
      <c r="AB154" s="577" t="s">
        <v>8</v>
      </c>
      <c r="AC154" s="577"/>
      <c r="AD154" s="577"/>
      <c r="AE154" s="458" t="s">
        <v>8</v>
      </c>
      <c r="AF154" s="590"/>
      <c r="AG154" s="273"/>
      <c r="AH154" s="253"/>
      <c r="AN154" s="242"/>
    </row>
    <row r="155" spans="1:40" s="237" customFormat="1" ht="32.25" thickBot="1" x14ac:dyDescent="0.3">
      <c r="A155" s="581"/>
      <c r="B155" s="12" t="s">
        <v>245</v>
      </c>
      <c r="C155" s="13" t="s">
        <v>425</v>
      </c>
      <c r="D155" s="13" t="str">
        <f>IFERROR(INDEX(DESEMPATE!$D$3:$D$106,MATCH('EXP GEN.'!B155,DESEMPATE!$C$3:$C$106,0)),"")</f>
        <v>CUSTODIAR LIMITADA</v>
      </c>
      <c r="E155" s="21" t="s">
        <v>498</v>
      </c>
      <c r="F155" s="246" t="s">
        <v>353</v>
      </c>
      <c r="G155" s="21" t="s">
        <v>499</v>
      </c>
      <c r="H155" s="247" t="s">
        <v>500</v>
      </c>
      <c r="I155" s="21" t="s">
        <v>8</v>
      </c>
      <c r="J155" s="15">
        <v>0.3</v>
      </c>
      <c r="K155" s="16">
        <v>42003</v>
      </c>
      <c r="L155" s="16">
        <v>42366</v>
      </c>
      <c r="M155" s="17">
        <f t="shared" si="24"/>
        <v>2015</v>
      </c>
      <c r="N155" s="18">
        <f>IFERROR(INDEX(PARAMETROS!$B$50:$B$76,MATCH(M155,PARAMETROS!$A$50:$A$76,0)),"")</f>
        <v>644350</v>
      </c>
      <c r="O155" s="277">
        <v>9601016289</v>
      </c>
      <c r="P155" s="19" t="s">
        <v>289</v>
      </c>
      <c r="Q155" s="11" t="str">
        <f>IFERROR(IF(P155="","",IF(P155="COP","N/A",IF(OR(P155="USD",P155="US"),1,IF(P155="EUR",VLOOKUP(L155,'SH EURO'!$A$6:$B$6338,2,FALSE),"INGRESAR TASA")))),"")</f>
        <v>N/A</v>
      </c>
      <c r="R155" s="387" t="str">
        <f t="shared" si="20"/>
        <v>N/A</v>
      </c>
      <c r="S155" s="23">
        <f>IFERROR(IF(P155="","",IF(P155="COP",1,IF(Q155&lt;&gt;"N/A",VLOOKUP(L155,'[1]SH TRM'!$A$9:$B$8912,2,FALSE),"REVISAR"))),"")</f>
        <v>1</v>
      </c>
      <c r="T155" s="390">
        <f t="shared" si="21"/>
        <v>9601016289</v>
      </c>
      <c r="U155" s="11">
        <f t="shared" si="22"/>
        <v>14900.312390781408</v>
      </c>
      <c r="V155" s="11">
        <f t="shared" si="19"/>
        <v>4470.093717234422</v>
      </c>
      <c r="W155" s="584"/>
      <c r="X155" s="336">
        <v>37</v>
      </c>
      <c r="Y155" s="577" t="s">
        <v>8</v>
      </c>
      <c r="Z155" s="577"/>
      <c r="AA155" s="577"/>
      <c r="AB155" s="577" t="s">
        <v>8</v>
      </c>
      <c r="AC155" s="577"/>
      <c r="AD155" s="577"/>
      <c r="AE155" s="458" t="s">
        <v>8</v>
      </c>
      <c r="AF155" s="590"/>
      <c r="AG155" s="251"/>
      <c r="AH155" s="253"/>
      <c r="AN155" s="242"/>
    </row>
    <row r="156" spans="1:40" s="237" customFormat="1" ht="30" hidden="1" customHeight="1" x14ac:dyDescent="0.25">
      <c r="A156" s="581"/>
      <c r="B156" s="12"/>
      <c r="C156" s="13"/>
      <c r="D156" s="13" t="str">
        <f>IFERROR(INDEX(DESEMPATE!$D$3:$D$106,MATCH('EXP GEN.'!B156,DESEMPATE!$C$3:$C$106,0)),"")</f>
        <v/>
      </c>
      <c r="E156" s="21"/>
      <c r="F156" s="246"/>
      <c r="G156" s="21"/>
      <c r="H156" s="247"/>
      <c r="I156" s="21"/>
      <c r="J156" s="15"/>
      <c r="K156" s="16"/>
      <c r="L156" s="16"/>
      <c r="M156" s="17" t="str">
        <f t="shared" si="24"/>
        <v/>
      </c>
      <c r="N156" s="18" t="str">
        <f>IFERROR(INDEX(PARAMETROS!$B$50:$B$76,MATCH(M156,PARAMETROS!$A$50:$A$76,0)),"")</f>
        <v/>
      </c>
      <c r="O156" s="277"/>
      <c r="P156" s="19"/>
      <c r="Q156" s="11" t="str">
        <f>IFERROR(IF(P156="","",IF(P156="COP","N/A",IF(OR(P156="USD",P156="US"),1,IF(P156="EUR",VLOOKUP(L156,'SH EURO'!$A$6:$B$6338,2,FALSE),"INGRESAR TASA")))),"")</f>
        <v/>
      </c>
      <c r="R156" s="387" t="str">
        <f t="shared" si="20"/>
        <v/>
      </c>
      <c r="S156" s="20" t="str">
        <f>IFERROR(IF(P156="","",IF(P156="COP",1,IF(Q156&lt;&gt;"N/A",VLOOKUP(L156,'[1]SH TRM'!$A$9:$B$8912,2,FALSE),"REVISAR"))),"")</f>
        <v/>
      </c>
      <c r="T156" s="390" t="str">
        <f t="shared" si="21"/>
        <v/>
      </c>
      <c r="U156" s="11" t="str">
        <f t="shared" si="22"/>
        <v/>
      </c>
      <c r="V156" s="11" t="str">
        <f t="shared" si="19"/>
        <v/>
      </c>
      <c r="W156" s="584"/>
      <c r="X156" s="336"/>
      <c r="Y156" s="574"/>
      <c r="Z156" s="575"/>
      <c r="AA156" s="576"/>
      <c r="AB156" s="574"/>
      <c r="AC156" s="575"/>
      <c r="AD156" s="576"/>
      <c r="AE156" s="458" t="str">
        <f t="shared" si="23"/>
        <v/>
      </c>
      <c r="AF156" s="590"/>
      <c r="AG156" s="273"/>
      <c r="AH156" s="253"/>
      <c r="AN156" s="242"/>
    </row>
    <row r="157" spans="1:40" s="237" customFormat="1" ht="30" hidden="1" customHeight="1" x14ac:dyDescent="0.25">
      <c r="A157" s="581"/>
      <c r="B157" s="12"/>
      <c r="C157" s="13"/>
      <c r="D157" s="13" t="str">
        <f>IFERROR(INDEX(DESEMPATE!$D$3:$D$106,MATCH('EXP GEN.'!B157,DESEMPATE!$C$3:$C$106,0)),"")</f>
        <v/>
      </c>
      <c r="E157" s="21"/>
      <c r="F157" s="246"/>
      <c r="G157" s="21"/>
      <c r="H157" s="247"/>
      <c r="I157" s="21"/>
      <c r="J157" s="15"/>
      <c r="K157" s="16"/>
      <c r="L157" s="16"/>
      <c r="M157" s="17" t="str">
        <f t="shared" si="24"/>
        <v/>
      </c>
      <c r="N157" s="18" t="str">
        <f>IFERROR(INDEX(PARAMETROS!$B$50:$B$76,MATCH(M157,PARAMETROS!$A$50:$A$76,0)),"")</f>
        <v/>
      </c>
      <c r="O157" s="277"/>
      <c r="P157" s="19"/>
      <c r="Q157" s="11" t="str">
        <f>IFERROR(IF(P157="","",IF(P157="COP","N/A",IF(OR(P157="USD",P157="US"),1,IF(P157="EUR",VLOOKUP(L157,'SH EURO'!$A$6:$B$6338,2,FALSE),"INGRESAR TASA")))),"")</f>
        <v/>
      </c>
      <c r="R157" s="387" t="str">
        <f t="shared" si="20"/>
        <v/>
      </c>
      <c r="S157" s="20" t="str">
        <f>IFERROR(IF(P157="","",IF(P157="COP",1,IF(Q157&lt;&gt;"N/A",VLOOKUP(L157,'[1]SH TRM'!$A$9:$B$8912,2,FALSE),"REVISAR"))),"")</f>
        <v/>
      </c>
      <c r="T157" s="390" t="str">
        <f t="shared" si="21"/>
        <v/>
      </c>
      <c r="U157" s="11" t="str">
        <f t="shared" si="22"/>
        <v/>
      </c>
      <c r="V157" s="11" t="str">
        <f t="shared" si="19"/>
        <v/>
      </c>
      <c r="W157" s="584"/>
      <c r="X157" s="336"/>
      <c r="Y157" s="577"/>
      <c r="Z157" s="577"/>
      <c r="AA157" s="577"/>
      <c r="AB157" s="577"/>
      <c r="AC157" s="577"/>
      <c r="AD157" s="577"/>
      <c r="AE157" s="458" t="str">
        <f t="shared" si="23"/>
        <v/>
      </c>
      <c r="AF157" s="590"/>
      <c r="AG157" s="251"/>
      <c r="AH157" s="253"/>
      <c r="AN157" s="242"/>
    </row>
    <row r="158" spans="1:40" s="237" customFormat="1" ht="30" hidden="1" customHeight="1" thickBot="1" x14ac:dyDescent="0.3">
      <c r="A158" s="582"/>
      <c r="B158" s="32"/>
      <c r="C158" s="133"/>
      <c r="D158" s="349" t="str">
        <f>IFERROR(INDEX(DESEMPATE!$D$3:$D$106,MATCH('EXP GEN.'!B158,DESEMPATE!$C$3:$C$106,0)),"")</f>
        <v/>
      </c>
      <c r="E158" s="134"/>
      <c r="F158" s="250"/>
      <c r="G158" s="134"/>
      <c r="H158" s="249"/>
      <c r="I158" s="134"/>
      <c r="J158" s="34"/>
      <c r="K158" s="350"/>
      <c r="L158" s="350"/>
      <c r="M158" s="35" t="str">
        <f t="shared" si="24"/>
        <v/>
      </c>
      <c r="N158" s="36" t="str">
        <f>IFERROR(INDEX(PARAMETROS!$B$50:$B$76,MATCH(M158,PARAMETROS!$A$50:$A$76,0)),"")</f>
        <v/>
      </c>
      <c r="O158" s="351"/>
      <c r="P158" s="37"/>
      <c r="Q158" s="39" t="str">
        <f>IFERROR(IF(P158="","",IF(P158="COP","N/A",IF(OR(P158="USD",P158="US"),1,IF(P158="EUR",VLOOKUP(L158,'SH EURO'!$A$6:$B$6338,2,FALSE),"INGRESAR TASA")))),"")</f>
        <v/>
      </c>
      <c r="R158" s="388" t="str">
        <f t="shared" si="20"/>
        <v/>
      </c>
      <c r="S158" s="38" t="str">
        <f>IFERROR(IF(P158="","",IF(P158="COP",1,IF(Q158&lt;&gt;"N/A",VLOOKUP(L158,'[1]SH TRM'!$A$9:$B$8912,2,FALSE),"REVISAR"))),"")</f>
        <v/>
      </c>
      <c r="T158" s="391" t="str">
        <f t="shared" si="21"/>
        <v/>
      </c>
      <c r="U158" s="39" t="str">
        <f t="shared" si="22"/>
        <v/>
      </c>
      <c r="V158" s="39" t="str">
        <f t="shared" si="19"/>
        <v/>
      </c>
      <c r="W158" s="585"/>
      <c r="X158" s="337"/>
      <c r="Y158" s="578"/>
      <c r="Z158" s="578"/>
      <c r="AA158" s="578"/>
      <c r="AB158" s="578"/>
      <c r="AC158" s="578"/>
      <c r="AD158" s="578"/>
      <c r="AE158" s="459" t="str">
        <f t="shared" si="23"/>
        <v/>
      </c>
      <c r="AF158" s="591"/>
      <c r="AG158" s="252"/>
      <c r="AH158" s="253"/>
      <c r="AN158" s="242"/>
    </row>
    <row r="159" spans="1:40" s="237" customFormat="1" ht="42.75" x14ac:dyDescent="0.25">
      <c r="A159" s="580" t="s">
        <v>164</v>
      </c>
      <c r="B159" s="24" t="s">
        <v>233</v>
      </c>
      <c r="C159" s="25" t="s">
        <v>426</v>
      </c>
      <c r="D159" s="325" t="str">
        <f>IFERROR(INDEX(DESEMPATE!$D$3:$D$106,MATCH('EXP GEN.'!B159,DESEMPATE!$C$3:$C$106,0)),"")</f>
        <v>SEGURIDAD DIGITAL LTDA</v>
      </c>
      <c r="E159" s="31" t="s">
        <v>501</v>
      </c>
      <c r="F159" s="245" t="s">
        <v>353</v>
      </c>
      <c r="G159" s="31" t="s">
        <v>502</v>
      </c>
      <c r="H159" s="248" t="s">
        <v>503</v>
      </c>
      <c r="I159" s="31" t="s">
        <v>8</v>
      </c>
      <c r="J159" s="26">
        <v>1</v>
      </c>
      <c r="K159" s="27">
        <v>41275</v>
      </c>
      <c r="L159" s="27">
        <v>42308</v>
      </c>
      <c r="M159" s="28">
        <f t="shared" si="24"/>
        <v>2015</v>
      </c>
      <c r="N159" s="135">
        <f>IFERROR(INDEX(PARAMETROS!$B$50:$B$76,MATCH(M159,PARAMETROS!$A$50:$A$76,0)),"")</f>
        <v>644350</v>
      </c>
      <c r="O159" s="276">
        <f>+(2713932794+875010684)</f>
        <v>3588943478</v>
      </c>
      <c r="P159" s="29" t="s">
        <v>289</v>
      </c>
      <c r="Q159" s="30" t="str">
        <f>IFERROR(IF(P159="","",IF(P159="COP","N/A",IF(OR(P159="USD",P159="US"),1,IF(P159="EUR",VLOOKUP(L159,'SH EURO'!$A$6:$B$6338,2,FALSE),"INGRESAR TASA")))),"")</f>
        <v>N/A</v>
      </c>
      <c r="R159" s="386" t="str">
        <f t="shared" si="20"/>
        <v>N/A</v>
      </c>
      <c r="S159" s="136">
        <f>IFERROR(IF(P159="","",IF(P159="COP",1,IF(Q159&lt;&gt;"N/A",VLOOKUP(L159,'[1]SH TRM'!$A$9:$B$8912,2,FALSE),"REVISAR"))),"")</f>
        <v>1</v>
      </c>
      <c r="T159" s="389">
        <f t="shared" si="21"/>
        <v>3588943478</v>
      </c>
      <c r="U159" s="30">
        <f t="shared" si="22"/>
        <v>5569.8664980212616</v>
      </c>
      <c r="V159" s="30">
        <f t="shared" si="19"/>
        <v>5569.8664980212616</v>
      </c>
      <c r="W159" s="583" t="str">
        <f>IFERROR(IF(COUNTIF(V159:V164,"")=6,"",IF(SUM(V159:V164)&gt;=SAMC009,"CUMPLE","NO CUMPLE")),"")</f>
        <v>CUMPLE</v>
      </c>
      <c r="X159" s="335">
        <v>8</v>
      </c>
      <c r="Y159" s="579" t="s">
        <v>8</v>
      </c>
      <c r="Z159" s="579"/>
      <c r="AA159" s="579"/>
      <c r="AB159" s="579" t="s">
        <v>9</v>
      </c>
      <c r="AC159" s="579"/>
      <c r="AD159" s="579"/>
      <c r="AE159" s="460" t="s">
        <v>8</v>
      </c>
      <c r="AF159" s="589" t="s">
        <v>259</v>
      </c>
      <c r="AG159" s="272"/>
      <c r="AH159" s="253"/>
      <c r="AN159" s="242"/>
    </row>
    <row r="160" spans="1:40" s="237" customFormat="1" ht="71.25" x14ac:dyDescent="0.25">
      <c r="A160" s="581"/>
      <c r="B160" s="12" t="s">
        <v>233</v>
      </c>
      <c r="C160" s="13" t="s">
        <v>427</v>
      </c>
      <c r="D160" s="13" t="str">
        <f>IFERROR(INDEX(DESEMPATE!$D$3:$D$106,MATCH('EXP GEN.'!B160,DESEMPATE!$C$3:$C$106,0)),"")</f>
        <v>SEGURIDAD DIGITAL LTDA</v>
      </c>
      <c r="E160" s="21" t="s">
        <v>504</v>
      </c>
      <c r="F160" s="246" t="s">
        <v>353</v>
      </c>
      <c r="G160" s="21" t="s">
        <v>505</v>
      </c>
      <c r="H160" s="247" t="s">
        <v>506</v>
      </c>
      <c r="I160" s="21" t="s">
        <v>8</v>
      </c>
      <c r="J160" s="22">
        <v>1</v>
      </c>
      <c r="K160" s="275">
        <v>41754</v>
      </c>
      <c r="L160" s="16">
        <v>42254</v>
      </c>
      <c r="M160" s="17">
        <f t="shared" si="24"/>
        <v>2015</v>
      </c>
      <c r="N160" s="18">
        <f>IFERROR(INDEX(PARAMETROS!$B$50:$B$76,MATCH(M160,PARAMETROS!$A$50:$A$76,0)),"")</f>
        <v>644350</v>
      </c>
      <c r="O160" s="277">
        <v>2263698468</v>
      </c>
      <c r="P160" s="18" t="s">
        <v>289</v>
      </c>
      <c r="Q160" s="11" t="str">
        <f>IFERROR(IF(P160="","",IF(P160="COP","N/A",IF(OR(P160="USD",P160="US"),1,IF(P160="EUR",VLOOKUP(L160,'SH EURO'!$A$6:$B$6338,2,FALSE),"INGRESAR TASA")))),"")</f>
        <v>N/A</v>
      </c>
      <c r="R160" s="387" t="str">
        <f t="shared" si="20"/>
        <v>N/A</v>
      </c>
      <c r="S160" s="20">
        <f>IFERROR(IF(P160="","",IF(P160="COP",1,IF(Q160&lt;&gt;"N/A",VLOOKUP(L160,'[1]SH TRM'!$A$9:$B$8912,2,FALSE),"REVISAR"))),"")</f>
        <v>1</v>
      </c>
      <c r="T160" s="390">
        <f t="shared" si="21"/>
        <v>2263698468</v>
      </c>
      <c r="U160" s="11">
        <f t="shared" si="22"/>
        <v>3513.1504120431441</v>
      </c>
      <c r="V160" s="11">
        <f t="shared" si="19"/>
        <v>3513.1504120431441</v>
      </c>
      <c r="W160" s="584"/>
      <c r="X160" s="336">
        <v>12</v>
      </c>
      <c r="Y160" s="577" t="s">
        <v>8</v>
      </c>
      <c r="Z160" s="577"/>
      <c r="AA160" s="577"/>
      <c r="AB160" s="577" t="s">
        <v>8</v>
      </c>
      <c r="AC160" s="577"/>
      <c r="AD160" s="577"/>
      <c r="AE160" s="458" t="s">
        <v>8</v>
      </c>
      <c r="AF160" s="590"/>
      <c r="AG160" s="273"/>
      <c r="AH160" s="253"/>
      <c r="AN160" s="242"/>
    </row>
    <row r="161" spans="1:40" s="237" customFormat="1" ht="32.25" thickBot="1" x14ac:dyDescent="0.3">
      <c r="A161" s="581"/>
      <c r="B161" s="12" t="s">
        <v>233</v>
      </c>
      <c r="C161" s="13" t="s">
        <v>428</v>
      </c>
      <c r="D161" s="13" t="str">
        <f>IFERROR(INDEX(DESEMPATE!$D$3:$D$106,MATCH('EXP GEN.'!B161,DESEMPATE!$C$3:$C$106,0)),"")</f>
        <v>SEGURIDAD DIGITAL LTDA</v>
      </c>
      <c r="E161" s="21" t="s">
        <v>507</v>
      </c>
      <c r="F161" s="246" t="s">
        <v>353</v>
      </c>
      <c r="G161" s="21" t="s">
        <v>508</v>
      </c>
      <c r="H161" s="247" t="s">
        <v>509</v>
      </c>
      <c r="I161" s="21" t="s">
        <v>8</v>
      </c>
      <c r="J161" s="15">
        <v>1</v>
      </c>
      <c r="K161" s="16">
        <v>41106</v>
      </c>
      <c r="L161" s="16">
        <v>41438</v>
      </c>
      <c r="M161" s="17">
        <f t="shared" si="24"/>
        <v>2013</v>
      </c>
      <c r="N161" s="18">
        <f>IFERROR(INDEX(PARAMETROS!$B$50:$B$76,MATCH(M161,PARAMETROS!$A$50:$A$76,0)),"")</f>
        <v>589500</v>
      </c>
      <c r="O161" s="277">
        <v>2078628565</v>
      </c>
      <c r="P161" s="19" t="s">
        <v>289</v>
      </c>
      <c r="Q161" s="11" t="str">
        <f>IFERROR(IF(P161="","",IF(P161="COP","N/A",IF(OR(P161="USD",P161="US"),1,IF(P161="EUR",VLOOKUP(L161,'SH EURO'!$A$6:$B$6338,2,FALSE),"INGRESAR TASA")))),"")</f>
        <v>N/A</v>
      </c>
      <c r="R161" s="387" t="str">
        <f t="shared" si="20"/>
        <v>N/A</v>
      </c>
      <c r="S161" s="23">
        <f>IFERROR(IF(P161="","",IF(P161="COP",1,IF(Q161&lt;&gt;"N/A",VLOOKUP(L161,'[1]SH TRM'!$A$9:$B$8912,2,FALSE),"REVISAR"))),"")</f>
        <v>1</v>
      </c>
      <c r="T161" s="390">
        <f t="shared" si="21"/>
        <v>2078628565</v>
      </c>
      <c r="U161" s="11">
        <f t="shared" si="22"/>
        <v>3526.0874724342661</v>
      </c>
      <c r="V161" s="11">
        <f t="shared" si="19"/>
        <v>3526.0874724342661</v>
      </c>
      <c r="W161" s="584"/>
      <c r="X161" s="336">
        <v>5</v>
      </c>
      <c r="Y161" s="577" t="s">
        <v>8</v>
      </c>
      <c r="Z161" s="577"/>
      <c r="AA161" s="577"/>
      <c r="AB161" s="577" t="s">
        <v>8</v>
      </c>
      <c r="AC161" s="577"/>
      <c r="AD161" s="577"/>
      <c r="AE161" s="458" t="s">
        <v>8</v>
      </c>
      <c r="AF161" s="590"/>
      <c r="AG161" s="251"/>
      <c r="AH161" s="253"/>
      <c r="AN161" s="242"/>
    </row>
    <row r="162" spans="1:40" s="237" customFormat="1" ht="30" hidden="1" customHeight="1" x14ac:dyDescent="0.25">
      <c r="A162" s="581"/>
      <c r="B162" s="12"/>
      <c r="C162" s="13"/>
      <c r="D162" s="13" t="str">
        <f>IFERROR(INDEX(DESEMPATE!$D$3:$D$106,MATCH('EXP GEN.'!B162,DESEMPATE!$C$3:$C$106,0)),"")</f>
        <v/>
      </c>
      <c r="E162" s="21"/>
      <c r="F162" s="246"/>
      <c r="G162" s="21"/>
      <c r="H162" s="247"/>
      <c r="I162" s="21"/>
      <c r="J162" s="15"/>
      <c r="K162" s="16"/>
      <c r="L162" s="16"/>
      <c r="M162" s="17" t="str">
        <f t="shared" si="24"/>
        <v/>
      </c>
      <c r="N162" s="18" t="str">
        <f>IFERROR(INDEX(PARAMETROS!$B$50:$B$76,MATCH(M162,PARAMETROS!$A$50:$A$76,0)),"")</f>
        <v/>
      </c>
      <c r="O162" s="277"/>
      <c r="P162" s="19"/>
      <c r="Q162" s="11" t="str">
        <f>IFERROR(IF(P162="","",IF(P162="COP","N/A",IF(OR(P162="USD",P162="US"),1,IF(P162="EUR",VLOOKUP(L162,'SH EURO'!$A$6:$B$6338,2,FALSE),"INGRESAR TASA")))),"")</f>
        <v/>
      </c>
      <c r="R162" s="387" t="str">
        <f t="shared" si="20"/>
        <v/>
      </c>
      <c r="S162" s="20" t="str">
        <f>IFERROR(IF(P162="","",IF(P162="COP",1,IF(Q162&lt;&gt;"N/A",VLOOKUP(L162,'[1]SH TRM'!$A$9:$B$8912,2,FALSE),"REVISAR"))),"")</f>
        <v/>
      </c>
      <c r="T162" s="390" t="str">
        <f t="shared" si="21"/>
        <v/>
      </c>
      <c r="U162" s="11" t="str">
        <f t="shared" si="22"/>
        <v/>
      </c>
      <c r="V162" s="11" t="str">
        <f t="shared" si="19"/>
        <v/>
      </c>
      <c r="W162" s="584"/>
      <c r="X162" s="336"/>
      <c r="Y162" s="574"/>
      <c r="Z162" s="575"/>
      <c r="AA162" s="576"/>
      <c r="AB162" s="574"/>
      <c r="AC162" s="575"/>
      <c r="AD162" s="576"/>
      <c r="AE162" s="458" t="str">
        <f t="shared" si="23"/>
        <v/>
      </c>
      <c r="AF162" s="590"/>
      <c r="AG162" s="273"/>
      <c r="AH162" s="253"/>
      <c r="AN162" s="242"/>
    </row>
    <row r="163" spans="1:40" s="237" customFormat="1" ht="30" hidden="1" customHeight="1" x14ac:dyDescent="0.25">
      <c r="A163" s="581"/>
      <c r="B163" s="12"/>
      <c r="C163" s="13"/>
      <c r="D163" s="13" t="str">
        <f>IFERROR(INDEX(DESEMPATE!$D$3:$D$106,MATCH('EXP GEN.'!B163,DESEMPATE!$C$3:$C$106,0)),"")</f>
        <v/>
      </c>
      <c r="E163" s="21"/>
      <c r="F163" s="246"/>
      <c r="G163" s="21"/>
      <c r="H163" s="247"/>
      <c r="I163" s="21"/>
      <c r="J163" s="15"/>
      <c r="K163" s="16"/>
      <c r="L163" s="16"/>
      <c r="M163" s="17" t="str">
        <f t="shared" si="24"/>
        <v/>
      </c>
      <c r="N163" s="18" t="str">
        <f>IFERROR(INDEX(PARAMETROS!$B$50:$B$76,MATCH(M163,PARAMETROS!$A$50:$A$76,0)),"")</f>
        <v/>
      </c>
      <c r="O163" s="277"/>
      <c r="P163" s="19"/>
      <c r="Q163" s="11" t="str">
        <f>IFERROR(IF(P163="","",IF(P163="COP","N/A",IF(OR(P163="USD",P163="US"),1,IF(P163="EUR",VLOOKUP(L163,'SH EURO'!$A$6:$B$6338,2,FALSE),"INGRESAR TASA")))),"")</f>
        <v/>
      </c>
      <c r="R163" s="387" t="str">
        <f t="shared" si="20"/>
        <v/>
      </c>
      <c r="S163" s="20" t="str">
        <f>IFERROR(IF(P163="","",IF(P163="COP",1,IF(Q163&lt;&gt;"N/A",VLOOKUP(L163,'[1]SH TRM'!$A$9:$B$8912,2,FALSE),"REVISAR"))),"")</f>
        <v/>
      </c>
      <c r="T163" s="390" t="str">
        <f t="shared" si="21"/>
        <v/>
      </c>
      <c r="U163" s="11" t="str">
        <f t="shared" si="22"/>
        <v/>
      </c>
      <c r="V163" s="11" t="str">
        <f t="shared" si="19"/>
        <v/>
      </c>
      <c r="W163" s="584"/>
      <c r="X163" s="336"/>
      <c r="Y163" s="577"/>
      <c r="Z163" s="577"/>
      <c r="AA163" s="577"/>
      <c r="AB163" s="577"/>
      <c r="AC163" s="577"/>
      <c r="AD163" s="577"/>
      <c r="AE163" s="458" t="str">
        <f t="shared" si="23"/>
        <v/>
      </c>
      <c r="AF163" s="590"/>
      <c r="AG163" s="251"/>
      <c r="AH163" s="253"/>
      <c r="AN163" s="242"/>
    </row>
    <row r="164" spans="1:40" s="237" customFormat="1" ht="30" hidden="1" customHeight="1" thickBot="1" x14ac:dyDescent="0.3">
      <c r="A164" s="582"/>
      <c r="B164" s="32"/>
      <c r="C164" s="133"/>
      <c r="D164" s="349" t="str">
        <f>IFERROR(INDEX(DESEMPATE!$D$3:$D$106,MATCH('EXP GEN.'!B164,DESEMPATE!$C$3:$C$106,0)),"")</f>
        <v/>
      </c>
      <c r="E164" s="134"/>
      <c r="F164" s="250"/>
      <c r="G164" s="134"/>
      <c r="H164" s="249"/>
      <c r="I164" s="134"/>
      <c r="J164" s="34"/>
      <c r="K164" s="350"/>
      <c r="L164" s="350"/>
      <c r="M164" s="35" t="str">
        <f t="shared" si="24"/>
        <v/>
      </c>
      <c r="N164" s="36" t="str">
        <f>IFERROR(INDEX(PARAMETROS!$B$50:$B$76,MATCH(M164,PARAMETROS!$A$50:$A$76,0)),"")</f>
        <v/>
      </c>
      <c r="O164" s="351"/>
      <c r="P164" s="37"/>
      <c r="Q164" s="39" t="str">
        <f>IFERROR(IF(P164="","",IF(P164="COP","N/A",IF(OR(P164="USD",P164="US"),1,IF(P164="EUR",VLOOKUP(L164,'SH EURO'!$A$6:$B$6338,2,FALSE),"INGRESAR TASA")))),"")</f>
        <v/>
      </c>
      <c r="R164" s="388" t="str">
        <f t="shared" si="20"/>
        <v/>
      </c>
      <c r="S164" s="38" t="str">
        <f>IFERROR(IF(P164="","",IF(P164="COP",1,IF(Q164&lt;&gt;"N/A",VLOOKUP(L164,'[1]SH TRM'!$A$9:$B$8912,2,FALSE),"REVISAR"))),"")</f>
        <v/>
      </c>
      <c r="T164" s="391" t="str">
        <f t="shared" si="21"/>
        <v/>
      </c>
      <c r="U164" s="39" t="str">
        <f t="shared" si="22"/>
        <v/>
      </c>
      <c r="V164" s="39" t="str">
        <f t="shared" si="19"/>
        <v/>
      </c>
      <c r="W164" s="585"/>
      <c r="X164" s="337"/>
      <c r="Y164" s="578"/>
      <c r="Z164" s="578"/>
      <c r="AA164" s="578"/>
      <c r="AB164" s="578"/>
      <c r="AC164" s="578"/>
      <c r="AD164" s="578"/>
      <c r="AE164" s="459" t="str">
        <f t="shared" si="23"/>
        <v/>
      </c>
      <c r="AF164" s="591"/>
      <c r="AG164" s="252"/>
      <c r="AH164" s="253"/>
      <c r="AN164" s="242"/>
    </row>
    <row r="165" spans="1:40" s="237" customFormat="1" ht="42.75" x14ac:dyDescent="0.25">
      <c r="A165" s="586" t="s">
        <v>165</v>
      </c>
      <c r="B165" s="24" t="s">
        <v>247</v>
      </c>
      <c r="C165" s="25">
        <v>53</v>
      </c>
      <c r="D165" s="325" t="str">
        <f>IFERROR(INDEX(DESEMPATE!$D$3:$D$106,MATCH('EXP GEN.'!B165,DESEMPATE!$C$3:$C$106,0)),"")</f>
        <v>SEGURIDAD DE COLOMBIA LTDA</v>
      </c>
      <c r="E165" s="31" t="s">
        <v>638</v>
      </c>
      <c r="F165" s="245" t="s">
        <v>353</v>
      </c>
      <c r="G165" s="31" t="s">
        <v>639</v>
      </c>
      <c r="H165" s="248" t="s">
        <v>640</v>
      </c>
      <c r="I165" s="31" t="s">
        <v>8</v>
      </c>
      <c r="J165" s="26">
        <v>1</v>
      </c>
      <c r="K165" s="27">
        <v>40497</v>
      </c>
      <c r="L165" s="27">
        <v>41425</v>
      </c>
      <c r="M165" s="28">
        <f t="shared" si="24"/>
        <v>2013</v>
      </c>
      <c r="N165" s="135">
        <f>IFERROR(INDEX(PARAMETROS!$B$50:$B$76,MATCH(M165,PARAMETROS!$A$50:$A$76,0)),"")</f>
        <v>589500</v>
      </c>
      <c r="O165" s="276">
        <v>2644597599</v>
      </c>
      <c r="P165" s="29" t="s">
        <v>289</v>
      </c>
      <c r="Q165" s="30" t="str">
        <f>IFERROR(IF(P165="","",IF(P165="COP","N/A",IF(OR(P165="USD",P165="US"),1,IF(P165="EUR",VLOOKUP(L165,'SH EURO'!$A$6:$B$6338,2,FALSE),"INGRESAR TASA")))),"")</f>
        <v>N/A</v>
      </c>
      <c r="R165" s="386" t="str">
        <f t="shared" si="20"/>
        <v>N/A</v>
      </c>
      <c r="S165" s="136">
        <f>IFERROR(IF(P165="","",IF(P165="COP",1,IF(Q165&lt;&gt;"N/A",VLOOKUP(L165,'[1]SH TRM'!$A$9:$B$8912,2,FALSE),"REVISAR"))),"")</f>
        <v>1</v>
      </c>
      <c r="T165" s="389">
        <f t="shared" si="21"/>
        <v>2644597599</v>
      </c>
      <c r="U165" s="30">
        <f t="shared" si="22"/>
        <v>4486.1706513994914</v>
      </c>
      <c r="V165" s="30">
        <f t="shared" si="19"/>
        <v>4486.1706513994914</v>
      </c>
      <c r="W165" s="583" t="str">
        <f>IFERROR(IF(COUNTIF(V165:V170,"")=6,"",IF(SUM(V165:V170)&gt;=SAMC009,"CUMPLE","NO CUMPLE")),"")</f>
        <v>CUMPLE</v>
      </c>
      <c r="X165" s="335">
        <v>7</v>
      </c>
      <c r="Y165" s="579" t="s">
        <v>8</v>
      </c>
      <c r="Z165" s="579"/>
      <c r="AA165" s="579"/>
      <c r="AB165" s="579" t="s">
        <v>8</v>
      </c>
      <c r="AC165" s="579"/>
      <c r="AD165" s="579"/>
      <c r="AE165" s="460" t="str">
        <f>IFERROR(IF(X165="","",IF(ISNUMBER(X165),IF(COUNTIF(Y165:AD165,"SI")&gt;0,"SI","NO"),X165)),"")</f>
        <v>SI</v>
      </c>
      <c r="AF165" s="589" t="s">
        <v>259</v>
      </c>
      <c r="AG165" s="272"/>
      <c r="AH165" s="253"/>
      <c r="AN165" s="242"/>
    </row>
    <row r="166" spans="1:40" s="237" customFormat="1" ht="57" x14ac:dyDescent="0.25">
      <c r="A166" s="587"/>
      <c r="B166" s="12" t="s">
        <v>247</v>
      </c>
      <c r="C166" s="13">
        <v>51</v>
      </c>
      <c r="D166" s="13" t="str">
        <f>IFERROR(INDEX(DESEMPATE!$D$3:$D$106,MATCH('EXP GEN.'!B166,DESEMPATE!$C$3:$C$106,0)),"")</f>
        <v>SEGURIDAD DE COLOMBIA LTDA</v>
      </c>
      <c r="E166" s="21" t="s">
        <v>641</v>
      </c>
      <c r="F166" s="246" t="s">
        <v>353</v>
      </c>
      <c r="G166" s="21" t="s">
        <v>642</v>
      </c>
      <c r="H166" s="247" t="s">
        <v>643</v>
      </c>
      <c r="I166" s="21" t="s">
        <v>8</v>
      </c>
      <c r="J166" s="22">
        <v>1</v>
      </c>
      <c r="K166" s="275">
        <v>41045</v>
      </c>
      <c r="L166" s="16">
        <v>41409</v>
      </c>
      <c r="M166" s="17">
        <f t="shared" si="24"/>
        <v>2013</v>
      </c>
      <c r="N166" s="18">
        <f>IFERROR(INDEX(PARAMETROS!$B$50:$B$76,MATCH(M166,PARAMETROS!$A$50:$A$76,0)),"")</f>
        <v>589500</v>
      </c>
      <c r="O166" s="277">
        <v>3000000000</v>
      </c>
      <c r="P166" s="18" t="s">
        <v>289</v>
      </c>
      <c r="Q166" s="11" t="str">
        <f>IFERROR(IF(P166="","",IF(P166="COP","N/A",IF(OR(P166="USD",P166="US"),1,IF(P166="EUR",VLOOKUP(L166,'SH EURO'!$A$6:$B$6338,2,FALSE),"INGRESAR TASA")))),"")</f>
        <v>N/A</v>
      </c>
      <c r="R166" s="387" t="str">
        <f t="shared" si="20"/>
        <v>N/A</v>
      </c>
      <c r="S166" s="20">
        <f>IFERROR(IF(P166="","",IF(P166="COP",1,IF(Q166&lt;&gt;"N/A",VLOOKUP(L166,'[1]SH TRM'!$A$9:$B$8912,2,FALSE),"REVISAR"))),"")</f>
        <v>1</v>
      </c>
      <c r="T166" s="390">
        <f t="shared" si="21"/>
        <v>3000000000</v>
      </c>
      <c r="U166" s="11">
        <f t="shared" si="22"/>
        <v>5089.0585241730278</v>
      </c>
      <c r="V166" s="11">
        <f t="shared" si="19"/>
        <v>5089.0585241730278</v>
      </c>
      <c r="W166" s="584"/>
      <c r="X166" s="336">
        <v>2</v>
      </c>
      <c r="Y166" s="577" t="s">
        <v>8</v>
      </c>
      <c r="Z166" s="577"/>
      <c r="AA166" s="577"/>
      <c r="AB166" s="577" t="s">
        <v>8</v>
      </c>
      <c r="AC166" s="577"/>
      <c r="AD166" s="577"/>
      <c r="AE166" s="458" t="str">
        <f t="shared" ref="AE166:AE170" si="25">IFERROR(IF(X166="","",IF(ISNUMBER(X166),IF(COUNTIF(Y166:AD166,"SI")&gt;0,"SI","NO"),X166)),"")</f>
        <v>SI</v>
      </c>
      <c r="AF166" s="590"/>
      <c r="AG166" s="273"/>
      <c r="AH166" s="253"/>
      <c r="AN166" s="242"/>
    </row>
    <row r="167" spans="1:40" s="237" customFormat="1" ht="57.75" thickBot="1" x14ac:dyDescent="0.3">
      <c r="A167" s="587"/>
      <c r="B167" s="12" t="s">
        <v>247</v>
      </c>
      <c r="C167" s="13">
        <v>52</v>
      </c>
      <c r="D167" s="13" t="str">
        <f>IFERROR(INDEX(DESEMPATE!$D$3:$D$106,MATCH('EXP GEN.'!B167,DESEMPATE!$C$3:$C$106,0)),"")</f>
        <v>SEGURIDAD DE COLOMBIA LTDA</v>
      </c>
      <c r="E167" s="21" t="s">
        <v>641</v>
      </c>
      <c r="F167" s="246" t="s">
        <v>353</v>
      </c>
      <c r="G167" s="21" t="s">
        <v>644</v>
      </c>
      <c r="H167" s="247" t="s">
        <v>643</v>
      </c>
      <c r="I167" s="21" t="s">
        <v>8</v>
      </c>
      <c r="J167" s="15">
        <v>1</v>
      </c>
      <c r="K167" s="16">
        <v>40312</v>
      </c>
      <c r="L167" s="16">
        <v>40677</v>
      </c>
      <c r="M167" s="17">
        <f t="shared" si="24"/>
        <v>2011</v>
      </c>
      <c r="N167" s="18">
        <f>IFERROR(INDEX(PARAMETROS!$B$50:$B$76,MATCH(M167,PARAMETROS!$A$50:$A$76,0)),"")</f>
        <v>535600</v>
      </c>
      <c r="O167" s="277">
        <v>2871717195</v>
      </c>
      <c r="P167" s="19" t="s">
        <v>289</v>
      </c>
      <c r="Q167" s="11" t="str">
        <f>IFERROR(IF(P167="","",IF(P167="COP","N/A",IF(OR(P167="USD",P167="US"),1,IF(P167="EUR",VLOOKUP(L167,'SH EURO'!$A$6:$B$6338,2,FALSE),"INGRESAR TASA")))),"")</f>
        <v>N/A</v>
      </c>
      <c r="R167" s="387" t="str">
        <f t="shared" si="20"/>
        <v>N/A</v>
      </c>
      <c r="S167" s="23">
        <f>IFERROR(IF(P167="","",IF(P167="COP",1,IF(Q167&lt;&gt;"N/A",VLOOKUP(L167,'[1]SH TRM'!$A$9:$B$8912,2,FALSE),"REVISAR"))),"")</f>
        <v>1</v>
      </c>
      <c r="T167" s="390">
        <f t="shared" si="21"/>
        <v>2871717195</v>
      </c>
      <c r="U167" s="11">
        <f t="shared" si="22"/>
        <v>5361.6825896191185</v>
      </c>
      <c r="V167" s="11">
        <f t="shared" si="19"/>
        <v>5361.6825896191185</v>
      </c>
      <c r="W167" s="584"/>
      <c r="X167" s="336">
        <v>19</v>
      </c>
      <c r="Y167" s="577" t="s">
        <v>8</v>
      </c>
      <c r="Z167" s="577"/>
      <c r="AA167" s="577"/>
      <c r="AB167" s="577" t="s">
        <v>8</v>
      </c>
      <c r="AC167" s="577"/>
      <c r="AD167" s="577"/>
      <c r="AE167" s="458" t="str">
        <f t="shared" si="25"/>
        <v>SI</v>
      </c>
      <c r="AF167" s="590"/>
      <c r="AG167" s="251"/>
      <c r="AH167" s="253"/>
      <c r="AN167" s="242"/>
    </row>
    <row r="168" spans="1:40" s="237" customFormat="1" ht="30" hidden="1" customHeight="1" x14ac:dyDescent="0.25">
      <c r="A168" s="587"/>
      <c r="B168" s="12"/>
      <c r="C168" s="13"/>
      <c r="D168" s="13" t="str">
        <f>IFERROR(INDEX(DESEMPATE!$D$3:$D$106,MATCH('EXP GEN.'!B168,DESEMPATE!$C$3:$C$106,0)),"")</f>
        <v/>
      </c>
      <c r="E168" s="21"/>
      <c r="F168" s="246"/>
      <c r="G168" s="21"/>
      <c r="H168" s="247"/>
      <c r="I168" s="21"/>
      <c r="J168" s="15"/>
      <c r="K168" s="16"/>
      <c r="L168" s="16"/>
      <c r="M168" s="17" t="str">
        <f t="shared" si="24"/>
        <v/>
      </c>
      <c r="N168" s="18" t="str">
        <f>IFERROR(INDEX(PARAMETROS!$B$50:$B$76,MATCH(M168,PARAMETROS!$A$50:$A$76,0)),"")</f>
        <v/>
      </c>
      <c r="O168" s="277"/>
      <c r="P168" s="19"/>
      <c r="Q168" s="11" t="str">
        <f>IFERROR(IF(P168="","",IF(P168="COP","N/A",IF(OR(P168="USD",P168="US"),1,IF(P168="EUR",VLOOKUP(L168,'SH EURO'!$A$6:$B$6338,2,FALSE),"INGRESAR TASA")))),"")</f>
        <v/>
      </c>
      <c r="R168" s="387" t="str">
        <f t="shared" si="20"/>
        <v/>
      </c>
      <c r="S168" s="20" t="str">
        <f>IFERROR(IF(P168="","",IF(P168="COP",1,IF(Q168&lt;&gt;"N/A",VLOOKUP(L168,'[1]SH TRM'!$A$9:$B$8912,2,FALSE),"REVISAR"))),"")</f>
        <v/>
      </c>
      <c r="T168" s="390" t="str">
        <f t="shared" si="21"/>
        <v/>
      </c>
      <c r="U168" s="11" t="str">
        <f t="shared" si="22"/>
        <v/>
      </c>
      <c r="V168" s="11" t="str">
        <f t="shared" si="19"/>
        <v/>
      </c>
      <c r="W168" s="584"/>
      <c r="X168" s="336"/>
      <c r="Y168" s="574"/>
      <c r="Z168" s="575"/>
      <c r="AA168" s="576"/>
      <c r="AB168" s="574"/>
      <c r="AC168" s="575"/>
      <c r="AD168" s="576"/>
      <c r="AE168" s="458" t="str">
        <f t="shared" si="25"/>
        <v/>
      </c>
      <c r="AF168" s="590"/>
      <c r="AG168" s="273"/>
      <c r="AH168" s="253"/>
      <c r="AN168" s="242"/>
    </row>
    <row r="169" spans="1:40" s="237" customFormat="1" ht="30" hidden="1" customHeight="1" x14ac:dyDescent="0.25">
      <c r="A169" s="587"/>
      <c r="B169" s="12"/>
      <c r="C169" s="13"/>
      <c r="D169" s="13" t="str">
        <f>IFERROR(INDEX(DESEMPATE!$D$3:$D$106,MATCH('EXP GEN.'!B169,DESEMPATE!$C$3:$C$106,0)),"")</f>
        <v/>
      </c>
      <c r="E169" s="21"/>
      <c r="F169" s="246"/>
      <c r="G169" s="21"/>
      <c r="H169" s="247"/>
      <c r="I169" s="21"/>
      <c r="J169" s="15"/>
      <c r="K169" s="16"/>
      <c r="L169" s="16"/>
      <c r="M169" s="17" t="str">
        <f t="shared" si="24"/>
        <v/>
      </c>
      <c r="N169" s="18" t="str">
        <f>IFERROR(INDEX(PARAMETROS!$B$50:$B$76,MATCH(M169,PARAMETROS!$A$50:$A$76,0)),"")</f>
        <v/>
      </c>
      <c r="O169" s="277"/>
      <c r="P169" s="19"/>
      <c r="Q169" s="11" t="str">
        <f>IFERROR(IF(P169="","",IF(P169="COP","N/A",IF(OR(P169="USD",P169="US"),1,IF(P169="EUR",VLOOKUP(L169,'SH EURO'!$A$6:$B$6338,2,FALSE),"INGRESAR TASA")))),"")</f>
        <v/>
      </c>
      <c r="R169" s="387" t="str">
        <f t="shared" si="20"/>
        <v/>
      </c>
      <c r="S169" s="20" t="str">
        <f>IFERROR(IF(P169="","",IF(P169="COP",1,IF(Q169&lt;&gt;"N/A",VLOOKUP(L169,'[1]SH TRM'!$A$9:$B$8912,2,FALSE),"REVISAR"))),"")</f>
        <v/>
      </c>
      <c r="T169" s="390" t="str">
        <f t="shared" si="21"/>
        <v/>
      </c>
      <c r="U169" s="11" t="str">
        <f t="shared" si="22"/>
        <v/>
      </c>
      <c r="V169" s="11" t="str">
        <f t="shared" si="19"/>
        <v/>
      </c>
      <c r="W169" s="584"/>
      <c r="X169" s="336"/>
      <c r="Y169" s="577"/>
      <c r="Z169" s="577"/>
      <c r="AA169" s="577"/>
      <c r="AB169" s="577"/>
      <c r="AC169" s="577"/>
      <c r="AD169" s="577"/>
      <c r="AE169" s="458" t="str">
        <f t="shared" si="25"/>
        <v/>
      </c>
      <c r="AF169" s="590"/>
      <c r="AG169" s="251"/>
      <c r="AH169" s="253"/>
      <c r="AN169" s="242"/>
    </row>
    <row r="170" spans="1:40" s="237" customFormat="1" ht="30" hidden="1" customHeight="1" thickBot="1" x14ac:dyDescent="0.3">
      <c r="A170" s="588"/>
      <c r="B170" s="32"/>
      <c r="C170" s="133"/>
      <c r="D170" s="349" t="str">
        <f>IFERROR(INDEX(DESEMPATE!$D$3:$D$106,MATCH('EXP GEN.'!B170,DESEMPATE!$C$3:$C$106,0)),"")</f>
        <v/>
      </c>
      <c r="E170" s="134"/>
      <c r="F170" s="250"/>
      <c r="G170" s="134"/>
      <c r="H170" s="249"/>
      <c r="I170" s="134"/>
      <c r="J170" s="34"/>
      <c r="K170" s="350"/>
      <c r="L170" s="350"/>
      <c r="M170" s="35" t="str">
        <f t="shared" si="24"/>
        <v/>
      </c>
      <c r="N170" s="36" t="str">
        <f>IFERROR(INDEX(PARAMETROS!$B$50:$B$76,MATCH(M170,PARAMETROS!$A$50:$A$76,0)),"")</f>
        <v/>
      </c>
      <c r="O170" s="351"/>
      <c r="P170" s="37"/>
      <c r="Q170" s="39" t="str">
        <f>IFERROR(IF(P170="","",IF(P170="COP","N/A",IF(OR(P170="USD",P170="US"),1,IF(P170="EUR",VLOOKUP(L170,'SH EURO'!$A$6:$B$6338,2,FALSE),"INGRESAR TASA")))),"")</f>
        <v/>
      </c>
      <c r="R170" s="388" t="str">
        <f t="shared" si="20"/>
        <v/>
      </c>
      <c r="S170" s="38" t="str">
        <f>IFERROR(IF(P170="","",IF(P170="COP",1,IF(Q170&lt;&gt;"N/A",VLOOKUP(L170,'[1]SH TRM'!$A$9:$B$8912,2,FALSE),"REVISAR"))),"")</f>
        <v/>
      </c>
      <c r="T170" s="391" t="str">
        <f t="shared" si="21"/>
        <v/>
      </c>
      <c r="U170" s="39" t="str">
        <f t="shared" si="22"/>
        <v/>
      </c>
      <c r="V170" s="39" t="str">
        <f t="shared" si="19"/>
        <v/>
      </c>
      <c r="W170" s="585"/>
      <c r="X170" s="337"/>
      <c r="Y170" s="578"/>
      <c r="Z170" s="578"/>
      <c r="AA170" s="578"/>
      <c r="AB170" s="578"/>
      <c r="AC170" s="578"/>
      <c r="AD170" s="578"/>
      <c r="AE170" s="459" t="str">
        <f t="shared" si="25"/>
        <v/>
      </c>
      <c r="AF170" s="591"/>
      <c r="AG170" s="252"/>
      <c r="AH170" s="253"/>
      <c r="AN170" s="242"/>
    </row>
    <row r="171" spans="1:40" s="237" customFormat="1" ht="69" customHeight="1" thickBot="1" x14ac:dyDescent="0.3">
      <c r="A171" s="580" t="s">
        <v>166</v>
      </c>
      <c r="B171" s="24" t="s">
        <v>248</v>
      </c>
      <c r="C171" s="25">
        <v>81</v>
      </c>
      <c r="D171" s="325" t="str">
        <f>IFERROR(INDEX(DESEMPATE!$D$3:$D$106,MATCH('EXP GEN.'!B171,DESEMPATE!$C$3:$C$106,0)),"")</f>
        <v>JM SECURITY ADVISORS LTDA</v>
      </c>
      <c r="E171" s="31" t="s">
        <v>645</v>
      </c>
      <c r="F171" s="245" t="s">
        <v>353</v>
      </c>
      <c r="G171" s="31" t="s">
        <v>646</v>
      </c>
      <c r="H171" s="248" t="s">
        <v>647</v>
      </c>
      <c r="I171" s="31" t="s">
        <v>8</v>
      </c>
      <c r="J171" s="26">
        <v>1</v>
      </c>
      <c r="K171" s="27">
        <v>41640</v>
      </c>
      <c r="L171" s="27">
        <v>42035</v>
      </c>
      <c r="M171" s="28">
        <f t="shared" si="24"/>
        <v>2015</v>
      </c>
      <c r="N171" s="135">
        <f>IFERROR(INDEX(PARAMETROS!$B$50:$B$76,MATCH(M171,PARAMETROS!$A$50:$A$76,0)),"")</f>
        <v>644350</v>
      </c>
      <c r="O171" s="483">
        <v>2269023652</v>
      </c>
      <c r="P171" s="484" t="s">
        <v>289</v>
      </c>
      <c r="Q171" s="30" t="str">
        <f>IFERROR(IF(P171="","",IF(P171="COP","N/A",IF(OR(P171="USD",P171="US"),1,IF(P171="EUR",VLOOKUP(L171,'SH EURO'!$A$6:$B$6338,2,FALSE),"INGRESAR TASA")))),"")</f>
        <v>N/A</v>
      </c>
      <c r="R171" s="386" t="str">
        <f t="shared" si="20"/>
        <v>N/A</v>
      </c>
      <c r="S171" s="136">
        <f>IFERROR(IF(P171="","",IF(P171="COP",1,IF(Q171&lt;&gt;"N/A",VLOOKUP(L171,'[1]SH TRM'!$A$9:$B$8912,2,FALSE),"REVISAR"))),"")</f>
        <v>1</v>
      </c>
      <c r="T171" s="389">
        <f t="shared" si="21"/>
        <v>2269023652</v>
      </c>
      <c r="U171" s="30">
        <f t="shared" si="22"/>
        <v>3521.4148397609993</v>
      </c>
      <c r="V171" s="30">
        <f t="shared" si="19"/>
        <v>3521.4148397609993</v>
      </c>
      <c r="W171" s="583" t="str">
        <f>IFERROR(IF(COUNTIF(V171:V176,"")=6,"",IF(SUM(V171:V176)&gt;=SAMC009,"CUMPLE","NO CUMPLE")),"")</f>
        <v>CUMPLE</v>
      </c>
      <c r="X171" s="335">
        <v>1</v>
      </c>
      <c r="Y171" s="579" t="s">
        <v>8</v>
      </c>
      <c r="Z171" s="579"/>
      <c r="AA171" s="579"/>
      <c r="AB171" s="579" t="s">
        <v>8</v>
      </c>
      <c r="AC171" s="579"/>
      <c r="AD171" s="579"/>
      <c r="AE171" s="411" t="str">
        <f t="shared" ref="AE171:AE200" si="26">IFERROR(IF(X171="","",IF(ISNUMBER(X171),IF(COUNTIF(Y171:AD171,"SI")&gt;0,"SI","NO"),X171)),"")</f>
        <v>SI</v>
      </c>
      <c r="AF171" s="589" t="s">
        <v>259</v>
      </c>
      <c r="AG171" s="272"/>
      <c r="AH171" s="253"/>
      <c r="AN171" s="242"/>
    </row>
    <row r="172" spans="1:40" s="237" customFormat="1" ht="30" hidden="1" customHeight="1" x14ac:dyDescent="0.25">
      <c r="A172" s="581"/>
      <c r="B172" s="12"/>
      <c r="C172" s="13"/>
      <c r="D172" s="13" t="str">
        <f>IFERROR(INDEX(DESEMPATE!$D$3:$D$106,MATCH('EXP GEN.'!B172,DESEMPATE!$C$3:$C$106,0)),"")</f>
        <v/>
      </c>
      <c r="E172" s="21"/>
      <c r="F172" s="246"/>
      <c r="G172" s="21"/>
      <c r="H172" s="247"/>
      <c r="I172" s="21"/>
      <c r="J172" s="22"/>
      <c r="K172" s="275"/>
      <c r="L172" s="16"/>
      <c r="M172" s="17" t="str">
        <f t="shared" si="24"/>
        <v/>
      </c>
      <c r="N172" s="18" t="str">
        <f>IFERROR(INDEX(PARAMETROS!$B$50:$B$76,MATCH(M172,PARAMETROS!$A$50:$A$76,0)),"")</f>
        <v/>
      </c>
      <c r="O172" s="481"/>
      <c r="P172" s="482"/>
      <c r="Q172" s="11" t="str">
        <f>IFERROR(IF(P172="","",IF(P172="COP","N/A",IF(OR(P172="USD",P172="US"),1,IF(P172="EUR",VLOOKUP(L172,'SH EURO'!$A$6:$B$6338,2,FALSE),"INGRESAR TASA")))),"")</f>
        <v/>
      </c>
      <c r="R172" s="387" t="str">
        <f t="shared" si="20"/>
        <v/>
      </c>
      <c r="S172" s="20" t="str">
        <f>IFERROR(IF(P172="","",IF(P172="COP",1,IF(Q172&lt;&gt;"N/A",VLOOKUP(L172,'[1]SH TRM'!$A$9:$B$8912,2,FALSE),"REVISAR"))),"")</f>
        <v/>
      </c>
      <c r="T172" s="390" t="str">
        <f t="shared" si="21"/>
        <v/>
      </c>
      <c r="U172" s="11" t="str">
        <f t="shared" si="22"/>
        <v/>
      </c>
      <c r="V172" s="11" t="str">
        <f t="shared" si="19"/>
        <v/>
      </c>
      <c r="W172" s="584"/>
      <c r="X172" s="336"/>
      <c r="Y172" s="577"/>
      <c r="Z172" s="577"/>
      <c r="AA172" s="577"/>
      <c r="AB172" s="577"/>
      <c r="AC172" s="577"/>
      <c r="AD172" s="577"/>
      <c r="AE172" s="408" t="str">
        <f t="shared" si="26"/>
        <v/>
      </c>
      <c r="AF172" s="590"/>
      <c r="AG172" s="273"/>
      <c r="AH172" s="253"/>
      <c r="AN172" s="242"/>
    </row>
    <row r="173" spans="1:40" s="237" customFormat="1" ht="30" hidden="1" customHeight="1" thickBot="1" x14ac:dyDescent="0.3">
      <c r="A173" s="581"/>
      <c r="B173" s="12"/>
      <c r="C173" s="13"/>
      <c r="D173" s="13" t="str">
        <f>IFERROR(INDEX(DESEMPATE!$D$3:$D$106,MATCH('EXP GEN.'!B173,DESEMPATE!$C$3:$C$106,0)),"")</f>
        <v/>
      </c>
      <c r="E173" s="21"/>
      <c r="F173" s="246"/>
      <c r="G173" s="21"/>
      <c r="H173" s="247"/>
      <c r="I173" s="21"/>
      <c r="J173" s="15"/>
      <c r="K173" s="16"/>
      <c r="L173" s="16"/>
      <c r="M173" s="17" t="str">
        <f t="shared" si="24"/>
        <v/>
      </c>
      <c r="N173" s="18" t="str">
        <f>IFERROR(INDEX(PARAMETROS!$B$50:$B$76,MATCH(M173,PARAMETROS!$A$50:$A$76,0)),"")</f>
        <v/>
      </c>
      <c r="O173" s="277"/>
      <c r="P173" s="19"/>
      <c r="Q173" s="11" t="str">
        <f>IFERROR(IF(P173="","",IF(P173="COP","N/A",IF(OR(P173="USD",P173="US"),1,IF(P173="EUR",VLOOKUP(L173,'SH EURO'!$A$6:$B$6338,2,FALSE),"INGRESAR TASA")))),"")</f>
        <v/>
      </c>
      <c r="R173" s="387" t="str">
        <f t="shared" si="20"/>
        <v/>
      </c>
      <c r="S173" s="23" t="str">
        <f>IFERROR(IF(P173="","",IF(P173="COP",1,IF(Q173&lt;&gt;"N/A",VLOOKUP(L173,'[1]SH TRM'!$A$9:$B$8912,2,FALSE),"REVISAR"))),"")</f>
        <v/>
      </c>
      <c r="T173" s="390" t="str">
        <f t="shared" si="21"/>
        <v/>
      </c>
      <c r="U173" s="11" t="str">
        <f t="shared" si="22"/>
        <v/>
      </c>
      <c r="V173" s="11" t="str">
        <f t="shared" si="19"/>
        <v/>
      </c>
      <c r="W173" s="584"/>
      <c r="X173" s="336"/>
      <c r="Y173" s="577"/>
      <c r="Z173" s="577"/>
      <c r="AA173" s="577"/>
      <c r="AB173" s="577"/>
      <c r="AC173" s="577"/>
      <c r="AD173" s="577"/>
      <c r="AE173" s="409" t="str">
        <f t="shared" si="26"/>
        <v/>
      </c>
      <c r="AF173" s="590"/>
      <c r="AG173" s="251"/>
      <c r="AH173" s="253"/>
      <c r="AN173" s="242"/>
    </row>
    <row r="174" spans="1:40" s="237" customFormat="1" ht="30" hidden="1" customHeight="1" x14ac:dyDescent="0.25">
      <c r="A174" s="581"/>
      <c r="B174" s="24" t="s">
        <v>234</v>
      </c>
      <c r="C174" s="25">
        <v>79</v>
      </c>
      <c r="D174" s="13" t="str">
        <f>IFERROR(INDEX(DESEMPATE!$D$3:$D$106,MATCH('EXP GEN.'!B174,DESEMPATE!$C$3:$C$106,0)),"")</f>
        <v>LIRA SEGURIDAD LTDA</v>
      </c>
      <c r="E174" s="31" t="s">
        <v>594</v>
      </c>
      <c r="F174" s="245" t="s">
        <v>353</v>
      </c>
      <c r="G174" s="31" t="s">
        <v>595</v>
      </c>
      <c r="H174" s="248" t="s">
        <v>596</v>
      </c>
      <c r="I174" s="31" t="s">
        <v>8</v>
      </c>
      <c r="J174" s="26">
        <v>1</v>
      </c>
      <c r="K174" s="27">
        <v>41365</v>
      </c>
      <c r="L174" s="27">
        <v>41729</v>
      </c>
      <c r="M174" s="17">
        <f t="shared" si="24"/>
        <v>2014</v>
      </c>
      <c r="N174" s="18">
        <f>IFERROR(INDEX(PARAMETROS!$B$50:$B$76,MATCH(M174,PARAMETROS!$A$50:$A$76,0)),"")</f>
        <v>616000</v>
      </c>
      <c r="O174" s="276">
        <v>826560000</v>
      </c>
      <c r="P174" s="29" t="s">
        <v>289</v>
      </c>
      <c r="Q174" s="11" t="str">
        <f>IFERROR(IF(P174="","",IF(P174="COP","N/A",IF(OR(P174="USD",P174="US"),1,IF(P174="EUR",VLOOKUP(L174,'SH EURO'!$A$6:$B$6338,2,FALSE),"INGRESAR TASA")))),"")</f>
        <v>N/A</v>
      </c>
      <c r="R174" s="387" t="str">
        <f t="shared" si="20"/>
        <v>N/A</v>
      </c>
      <c r="S174" s="20">
        <f>IFERROR(IF(P174="","",IF(P174="COP",1,IF(Q174&lt;&gt;"N/A",VLOOKUP(L174,'[1]SH TRM'!$A$9:$B$8912,2,FALSE),"REVISAR"))),"")</f>
        <v>1</v>
      </c>
      <c r="T174" s="390">
        <f t="shared" si="21"/>
        <v>826560000</v>
      </c>
      <c r="U174" s="11">
        <f t="shared" si="22"/>
        <v>1341.8181818181818</v>
      </c>
      <c r="V174" s="11">
        <f t="shared" si="19"/>
        <v>1341.8181818181818</v>
      </c>
      <c r="W174" s="584"/>
      <c r="X174" s="336"/>
      <c r="Y174" s="574"/>
      <c r="Z174" s="575"/>
      <c r="AA174" s="576"/>
      <c r="AB174" s="574"/>
      <c r="AC174" s="575"/>
      <c r="AD174" s="576"/>
      <c r="AE174" s="408" t="str">
        <f t="shared" si="26"/>
        <v/>
      </c>
      <c r="AF174" s="590"/>
      <c r="AG174" s="273"/>
      <c r="AH174" s="253"/>
      <c r="AN174" s="242"/>
    </row>
    <row r="175" spans="1:40" s="237" customFormat="1" ht="30" hidden="1" customHeight="1" x14ac:dyDescent="0.25">
      <c r="A175" s="581"/>
      <c r="B175" s="12" t="s">
        <v>234</v>
      </c>
      <c r="C175" s="13">
        <v>80</v>
      </c>
      <c r="D175" s="13" t="str">
        <f>IFERROR(INDEX(DESEMPATE!$D$3:$D$106,MATCH('EXP GEN.'!B175,DESEMPATE!$C$3:$C$106,0)),"")</f>
        <v>LIRA SEGURIDAD LTDA</v>
      </c>
      <c r="E175" s="21" t="s">
        <v>597</v>
      </c>
      <c r="F175" s="246" t="s">
        <v>353</v>
      </c>
      <c r="G175" s="21" t="s">
        <v>595</v>
      </c>
      <c r="H175" s="247" t="s">
        <v>598</v>
      </c>
      <c r="I175" s="21" t="s">
        <v>8</v>
      </c>
      <c r="J175" s="22">
        <v>1</v>
      </c>
      <c r="K175" s="275">
        <v>41334</v>
      </c>
      <c r="L175" s="16">
        <v>42063</v>
      </c>
      <c r="M175" s="17">
        <f t="shared" si="24"/>
        <v>2015</v>
      </c>
      <c r="N175" s="18">
        <f>IFERROR(INDEX(PARAMETROS!$B$50:$B$76,MATCH(M175,PARAMETROS!$A$50:$A$76,0)),"")</f>
        <v>644350</v>
      </c>
      <c r="O175" s="277">
        <v>3093673094</v>
      </c>
      <c r="P175" s="18" t="s">
        <v>289</v>
      </c>
      <c r="Q175" s="11" t="str">
        <f>IFERROR(IF(P175="","",IF(P175="COP","N/A",IF(OR(P175="USD",P175="US"),1,IF(P175="EUR",VLOOKUP(L175,'SH EURO'!$A$6:$B$6338,2,FALSE),"INGRESAR TASA")))),"")</f>
        <v>N/A</v>
      </c>
      <c r="R175" s="387" t="str">
        <f t="shared" si="20"/>
        <v>N/A</v>
      </c>
      <c r="S175" s="20">
        <f>IFERROR(IF(P175="","",IF(P175="COP",1,IF(Q175&lt;&gt;"N/A",VLOOKUP(L175,'[1]SH TRM'!$A$9:$B$8912,2,FALSE),"REVISAR"))),"")</f>
        <v>1</v>
      </c>
      <c r="T175" s="390">
        <f t="shared" si="21"/>
        <v>3093673094</v>
      </c>
      <c r="U175" s="11">
        <f t="shared" si="22"/>
        <v>4801.2308434856832</v>
      </c>
      <c r="V175" s="11">
        <f t="shared" si="19"/>
        <v>4801.2308434856832</v>
      </c>
      <c r="W175" s="584"/>
      <c r="X175" s="336"/>
      <c r="Y175" s="577"/>
      <c r="Z175" s="577"/>
      <c r="AA175" s="577"/>
      <c r="AB175" s="577"/>
      <c r="AC175" s="577"/>
      <c r="AD175" s="577"/>
      <c r="AE175" s="409" t="str">
        <f t="shared" si="26"/>
        <v/>
      </c>
      <c r="AF175" s="590"/>
      <c r="AG175" s="251"/>
      <c r="AH175" s="253"/>
      <c r="AN175" s="242"/>
    </row>
    <row r="176" spans="1:40" s="237" customFormat="1" ht="30" hidden="1" customHeight="1" thickBot="1" x14ac:dyDescent="0.3">
      <c r="A176" s="582"/>
      <c r="B176" s="12" t="s">
        <v>234</v>
      </c>
      <c r="C176" s="13">
        <v>81</v>
      </c>
      <c r="D176" s="349" t="str">
        <f>IFERROR(INDEX(DESEMPATE!$D$3:$D$106,MATCH('EXP GEN.'!B176,DESEMPATE!$C$3:$C$106,0)),"")</f>
        <v>LIRA SEGURIDAD LTDA</v>
      </c>
      <c r="E176" s="21" t="s">
        <v>599</v>
      </c>
      <c r="F176" s="246" t="s">
        <v>353</v>
      </c>
      <c r="G176" s="21" t="s">
        <v>600</v>
      </c>
      <c r="H176" s="247" t="s">
        <v>601</v>
      </c>
      <c r="I176" s="21" t="s">
        <v>8</v>
      </c>
      <c r="J176" s="15">
        <v>1</v>
      </c>
      <c r="K176" s="16">
        <v>41275</v>
      </c>
      <c r="L176" s="16">
        <v>42369</v>
      </c>
      <c r="M176" s="35">
        <f t="shared" si="24"/>
        <v>2015</v>
      </c>
      <c r="N176" s="36">
        <f>IFERROR(INDEX(PARAMETROS!$B$50:$B$76,MATCH(M176,PARAMETROS!$A$50:$A$76,0)),"")</f>
        <v>644350</v>
      </c>
      <c r="O176" s="277">
        <v>2700376465</v>
      </c>
      <c r="P176" s="19" t="s">
        <v>289</v>
      </c>
      <c r="Q176" s="39" t="str">
        <f>IFERROR(IF(P176="","",IF(P176="COP","N/A",IF(OR(P176="USD",P176="US"),1,IF(P176="EUR",VLOOKUP(L176,'SH EURO'!$A$6:$B$6338,2,FALSE),"INGRESAR TASA")))),"")</f>
        <v>N/A</v>
      </c>
      <c r="R176" s="388" t="str">
        <f t="shared" si="20"/>
        <v>N/A</v>
      </c>
      <c r="S176" s="38">
        <f>IFERROR(IF(P176="","",IF(P176="COP",1,IF(Q176&lt;&gt;"N/A",VLOOKUP(L176,'[1]SH TRM'!$A$9:$B$8912,2,FALSE),"REVISAR"))),"")</f>
        <v>1</v>
      </c>
      <c r="T176" s="391">
        <f t="shared" si="21"/>
        <v>2700376465</v>
      </c>
      <c r="U176" s="39">
        <f t="shared" si="22"/>
        <v>4190.8535190502053</v>
      </c>
      <c r="V176" s="39">
        <f t="shared" si="19"/>
        <v>4190.8535190502053</v>
      </c>
      <c r="W176" s="585"/>
      <c r="X176" s="337"/>
      <c r="Y176" s="578"/>
      <c r="Z176" s="578"/>
      <c r="AA176" s="578"/>
      <c r="AB176" s="578"/>
      <c r="AC176" s="578"/>
      <c r="AD176" s="578"/>
      <c r="AE176" s="410" t="str">
        <f t="shared" si="26"/>
        <v/>
      </c>
      <c r="AF176" s="591"/>
      <c r="AG176" s="252"/>
      <c r="AH176" s="253"/>
      <c r="AN176" s="242"/>
    </row>
    <row r="177" spans="1:40" s="237" customFormat="1" ht="42.75" x14ac:dyDescent="0.25">
      <c r="A177" s="580" t="s">
        <v>167</v>
      </c>
      <c r="B177" s="24" t="s">
        <v>234</v>
      </c>
      <c r="C177" s="25">
        <v>79</v>
      </c>
      <c r="D177" s="325" t="str">
        <f>IFERROR(INDEX(DESEMPATE!$D$3:$D$106,MATCH('EXP GEN.'!B177,DESEMPATE!$C$3:$C$106,0)),"")</f>
        <v>LIRA SEGURIDAD LTDA</v>
      </c>
      <c r="E177" s="31" t="s">
        <v>594</v>
      </c>
      <c r="F177" s="245" t="s">
        <v>353</v>
      </c>
      <c r="G177" s="31" t="s">
        <v>595</v>
      </c>
      <c r="H177" s="248" t="s">
        <v>596</v>
      </c>
      <c r="I177" s="31" t="s">
        <v>8</v>
      </c>
      <c r="J177" s="26">
        <v>1</v>
      </c>
      <c r="K177" s="27">
        <v>41365</v>
      </c>
      <c r="L177" s="27">
        <v>41729</v>
      </c>
      <c r="M177" s="28">
        <f t="shared" si="24"/>
        <v>2014</v>
      </c>
      <c r="N177" s="135">
        <f>IFERROR(INDEX(PARAMETROS!$B$50:$B$76,MATCH(M177,PARAMETROS!$A$50:$A$76,0)),"")</f>
        <v>616000</v>
      </c>
      <c r="O177" s="277">
        <v>826560000</v>
      </c>
      <c r="P177" s="19" t="s">
        <v>289</v>
      </c>
      <c r="Q177" s="30" t="str">
        <f>IFERROR(IF(P177="","",IF(P177="COP","N/A",IF(OR(P177="USD",P177="US"),1,IF(P177="EUR",VLOOKUP(L177,'SH EURO'!$A$6:$B$6338,2,FALSE),"INGRESAR TASA")))),"")</f>
        <v>N/A</v>
      </c>
      <c r="R177" s="386" t="str">
        <f t="shared" si="20"/>
        <v>N/A</v>
      </c>
      <c r="S177" s="136">
        <f>IFERROR(IF(P177="","",IF(P177="COP",1,IF(Q177&lt;&gt;"N/A",VLOOKUP(L177,'[1]SH TRM'!$A$9:$B$8912,2,FALSE),"REVISAR"))),"")</f>
        <v>1</v>
      </c>
      <c r="T177" s="389">
        <f t="shared" si="21"/>
        <v>826560000</v>
      </c>
      <c r="U177" s="30">
        <f t="shared" si="22"/>
        <v>1341.8181818181818</v>
      </c>
      <c r="V177" s="30">
        <f t="shared" si="19"/>
        <v>1341.8181818181818</v>
      </c>
      <c r="W177" s="583" t="str">
        <f>IFERROR(IF(COUNTIF(V177:V182,"")=6,"",IF(SUM(V177:V182)&gt;=SAMC009,"CUMPLE","NO CUMPLE")),"")</f>
        <v>CUMPLE</v>
      </c>
      <c r="X177" s="335">
        <v>1</v>
      </c>
      <c r="Y177" s="579" t="s">
        <v>8</v>
      </c>
      <c r="Z177" s="579"/>
      <c r="AA177" s="579"/>
      <c r="AB177" s="579" t="s">
        <v>8</v>
      </c>
      <c r="AC177" s="579"/>
      <c r="AD177" s="579"/>
      <c r="AE177" s="460" t="str">
        <f t="shared" si="26"/>
        <v>SI</v>
      </c>
      <c r="AF177" s="589" t="s">
        <v>259</v>
      </c>
      <c r="AG177" s="272"/>
      <c r="AH177" s="253"/>
      <c r="AN177" s="242"/>
    </row>
    <row r="178" spans="1:40" s="237" customFormat="1" ht="42.75" x14ac:dyDescent="0.25">
      <c r="A178" s="581"/>
      <c r="B178" s="12" t="s">
        <v>234</v>
      </c>
      <c r="C178" s="13">
        <v>80</v>
      </c>
      <c r="D178" s="13" t="str">
        <f>IFERROR(INDEX(DESEMPATE!$D$3:$D$106,MATCH('EXP GEN.'!B178,DESEMPATE!$C$3:$C$106,0)),"")</f>
        <v>LIRA SEGURIDAD LTDA</v>
      </c>
      <c r="E178" s="21" t="s">
        <v>597</v>
      </c>
      <c r="F178" s="246" t="s">
        <v>353</v>
      </c>
      <c r="G178" s="21" t="s">
        <v>595</v>
      </c>
      <c r="H178" s="247" t="s">
        <v>598</v>
      </c>
      <c r="I178" s="21" t="s">
        <v>8</v>
      </c>
      <c r="J178" s="22">
        <v>1</v>
      </c>
      <c r="K178" s="275">
        <v>41334</v>
      </c>
      <c r="L178" s="16">
        <v>42063</v>
      </c>
      <c r="M178" s="17">
        <f t="shared" si="24"/>
        <v>2015</v>
      </c>
      <c r="N178" s="18">
        <f>IFERROR(INDEX(PARAMETROS!$B$50:$B$76,MATCH(M178,PARAMETROS!$A$50:$A$76,0)),"")</f>
        <v>644350</v>
      </c>
      <c r="O178" s="277">
        <v>3093673094</v>
      </c>
      <c r="P178" s="19" t="s">
        <v>289</v>
      </c>
      <c r="Q178" s="11" t="str">
        <f>IFERROR(IF(P178="","",IF(P178="COP","N/A",IF(OR(P178="USD",P178="US"),1,IF(P178="EUR",VLOOKUP(L178,'SH EURO'!$A$6:$B$6338,2,FALSE),"INGRESAR TASA")))),"")</f>
        <v>N/A</v>
      </c>
      <c r="R178" s="387" t="str">
        <f t="shared" si="20"/>
        <v>N/A</v>
      </c>
      <c r="S178" s="20">
        <f>IFERROR(IF(P178="","",IF(P178="COP",1,IF(Q178&lt;&gt;"N/A",VLOOKUP(L178,'[1]SH TRM'!$A$9:$B$8912,2,FALSE),"REVISAR"))),"")</f>
        <v>1</v>
      </c>
      <c r="T178" s="390">
        <f t="shared" si="21"/>
        <v>3093673094</v>
      </c>
      <c r="U178" s="11">
        <f t="shared" si="22"/>
        <v>4801.2308434856832</v>
      </c>
      <c r="V178" s="11">
        <f t="shared" si="19"/>
        <v>4801.2308434856832</v>
      </c>
      <c r="W178" s="584"/>
      <c r="X178" s="336">
        <v>2</v>
      </c>
      <c r="Y178" s="577" t="s">
        <v>8</v>
      </c>
      <c r="Z178" s="577"/>
      <c r="AA178" s="577"/>
      <c r="AB178" s="577" t="s">
        <v>8</v>
      </c>
      <c r="AC178" s="577"/>
      <c r="AD178" s="577"/>
      <c r="AE178" s="458" t="str">
        <f t="shared" si="26"/>
        <v>SI</v>
      </c>
      <c r="AF178" s="590"/>
      <c r="AG178" s="273"/>
      <c r="AH178" s="253"/>
      <c r="AN178" s="242"/>
    </row>
    <row r="179" spans="1:40" s="237" customFormat="1" ht="57.75" thickBot="1" x14ac:dyDescent="0.3">
      <c r="A179" s="581"/>
      <c r="B179" s="12" t="s">
        <v>234</v>
      </c>
      <c r="C179" s="13">
        <v>81</v>
      </c>
      <c r="D179" s="13" t="str">
        <f>IFERROR(INDEX(DESEMPATE!$D$3:$D$106,MATCH('EXP GEN.'!B179,DESEMPATE!$C$3:$C$106,0)),"")</f>
        <v>LIRA SEGURIDAD LTDA</v>
      </c>
      <c r="E179" s="21" t="s">
        <v>599</v>
      </c>
      <c r="F179" s="246" t="s">
        <v>353</v>
      </c>
      <c r="G179" s="21" t="s">
        <v>600</v>
      </c>
      <c r="H179" s="247" t="s">
        <v>601</v>
      </c>
      <c r="I179" s="21" t="s">
        <v>8</v>
      </c>
      <c r="J179" s="15">
        <v>1</v>
      </c>
      <c r="K179" s="16">
        <v>41275</v>
      </c>
      <c r="L179" s="16">
        <v>42369</v>
      </c>
      <c r="M179" s="17">
        <f t="shared" si="24"/>
        <v>2015</v>
      </c>
      <c r="N179" s="18">
        <f>IFERROR(INDEX(PARAMETROS!$B$50:$B$76,MATCH(M179,PARAMETROS!$A$50:$A$76,0)),"")</f>
        <v>644350</v>
      </c>
      <c r="O179" s="351">
        <v>2700376465</v>
      </c>
      <c r="P179" s="37" t="s">
        <v>289</v>
      </c>
      <c r="Q179" s="11" t="str">
        <f>IFERROR(IF(P179="","",IF(P179="COP","N/A",IF(OR(P179="USD",P179="US"),1,IF(P179="EUR",VLOOKUP(L179,'SH EURO'!$A$6:$B$6338,2,FALSE),"INGRESAR TASA")))),"")</f>
        <v>N/A</v>
      </c>
      <c r="R179" s="387" t="str">
        <f t="shared" si="20"/>
        <v>N/A</v>
      </c>
      <c r="S179" s="23">
        <f>IFERROR(IF(P179="","",IF(P179="COP",1,IF(Q179&lt;&gt;"N/A",VLOOKUP(L179,'[1]SH TRM'!$A$9:$B$8912,2,FALSE),"REVISAR"))),"")</f>
        <v>1</v>
      </c>
      <c r="T179" s="390">
        <f t="shared" si="21"/>
        <v>2700376465</v>
      </c>
      <c r="U179" s="11">
        <f t="shared" si="22"/>
        <v>4190.8535190502053</v>
      </c>
      <c r="V179" s="11">
        <f t="shared" si="19"/>
        <v>4190.8535190502053</v>
      </c>
      <c r="W179" s="584"/>
      <c r="X179" s="336">
        <v>14</v>
      </c>
      <c r="Y179" s="577" t="s">
        <v>8</v>
      </c>
      <c r="Z179" s="577"/>
      <c r="AA179" s="577"/>
      <c r="AB179" s="577" t="s">
        <v>8</v>
      </c>
      <c r="AC179" s="577"/>
      <c r="AD179" s="577"/>
      <c r="AE179" s="458" t="str">
        <f t="shared" si="26"/>
        <v>SI</v>
      </c>
      <c r="AF179" s="590"/>
      <c r="AG179" s="251"/>
      <c r="AH179" s="253"/>
      <c r="AN179" s="242"/>
    </row>
    <row r="180" spans="1:40" s="237" customFormat="1" ht="30" hidden="1" customHeight="1" x14ac:dyDescent="0.25">
      <c r="A180" s="581"/>
      <c r="B180" s="12"/>
      <c r="C180" s="13"/>
      <c r="D180" s="13" t="str">
        <f>IFERROR(INDEX(DESEMPATE!$D$3:$D$106,MATCH('EXP GEN.'!B180,DESEMPATE!$C$3:$C$106,0)),"")</f>
        <v/>
      </c>
      <c r="E180" s="21"/>
      <c r="F180" s="246"/>
      <c r="G180" s="21"/>
      <c r="H180" s="247"/>
      <c r="I180" s="21"/>
      <c r="J180" s="15"/>
      <c r="K180" s="16"/>
      <c r="L180" s="16"/>
      <c r="M180" s="17" t="str">
        <f t="shared" si="24"/>
        <v/>
      </c>
      <c r="N180" s="18" t="str">
        <f>IFERROR(INDEX(PARAMETROS!$B$50:$B$76,MATCH(M180,PARAMETROS!$A$50:$A$76,0)),"")</f>
        <v/>
      </c>
      <c r="O180" s="276"/>
      <c r="P180" s="29"/>
      <c r="Q180" s="11" t="str">
        <f>IFERROR(IF(P180="","",IF(P180="COP","N/A",IF(OR(P180="USD",P180="US"),1,IF(P180="EUR",VLOOKUP(L180,'SH EURO'!$A$6:$B$6338,2,FALSE),"INGRESAR TASA")))),"")</f>
        <v/>
      </c>
      <c r="R180" s="387" t="str">
        <f t="shared" si="20"/>
        <v/>
      </c>
      <c r="S180" s="20" t="str">
        <f>IFERROR(IF(P180="","",IF(P180="COP",1,IF(Q180&lt;&gt;"N/A",VLOOKUP(L180,'[1]SH TRM'!$A$9:$B$8912,2,FALSE),"REVISAR"))),"")</f>
        <v/>
      </c>
      <c r="T180" s="390" t="str">
        <f t="shared" si="21"/>
        <v/>
      </c>
      <c r="U180" s="11" t="str">
        <f t="shared" si="22"/>
        <v/>
      </c>
      <c r="V180" s="11" t="str">
        <f t="shared" si="19"/>
        <v/>
      </c>
      <c r="W180" s="584"/>
      <c r="X180" s="336"/>
      <c r="Y180" s="574"/>
      <c r="Z180" s="575"/>
      <c r="AA180" s="576"/>
      <c r="AB180" s="574"/>
      <c r="AC180" s="575"/>
      <c r="AD180" s="576"/>
      <c r="AE180" s="458" t="str">
        <f t="shared" si="26"/>
        <v/>
      </c>
      <c r="AF180" s="590"/>
      <c r="AG180" s="273"/>
      <c r="AH180" s="253"/>
      <c r="AN180" s="242"/>
    </row>
    <row r="181" spans="1:40" s="237" customFormat="1" ht="30" hidden="1" customHeight="1" x14ac:dyDescent="0.25">
      <c r="A181" s="581"/>
      <c r="B181" s="12"/>
      <c r="C181" s="13"/>
      <c r="D181" s="13" t="str">
        <f>IFERROR(INDEX(DESEMPATE!$D$3:$D$106,MATCH('EXP GEN.'!B181,DESEMPATE!$C$3:$C$106,0)),"")</f>
        <v/>
      </c>
      <c r="E181" s="21"/>
      <c r="F181" s="246"/>
      <c r="G181" s="21"/>
      <c r="H181" s="247"/>
      <c r="I181" s="21"/>
      <c r="J181" s="15"/>
      <c r="K181" s="16"/>
      <c r="L181" s="16"/>
      <c r="M181" s="17" t="str">
        <f t="shared" si="24"/>
        <v/>
      </c>
      <c r="N181" s="18" t="str">
        <f>IFERROR(INDEX(PARAMETROS!$B$50:$B$76,MATCH(M181,PARAMETROS!$A$50:$A$76,0)),"")</f>
        <v/>
      </c>
      <c r="O181" s="277"/>
      <c r="P181" s="18"/>
      <c r="Q181" s="11" t="str">
        <f>IFERROR(IF(P181="","",IF(P181="COP","N/A",IF(OR(P181="USD",P181="US"),1,IF(P181="EUR",VLOOKUP(L181,'SH EURO'!$A$6:$B$6338,2,FALSE),"INGRESAR TASA")))),"")</f>
        <v/>
      </c>
      <c r="R181" s="387" t="str">
        <f t="shared" si="20"/>
        <v/>
      </c>
      <c r="S181" s="20" t="str">
        <f>IFERROR(IF(P181="","",IF(P181="COP",1,IF(Q181&lt;&gt;"N/A",VLOOKUP(L181,'[1]SH TRM'!$A$9:$B$8912,2,FALSE),"REVISAR"))),"")</f>
        <v/>
      </c>
      <c r="T181" s="390" t="str">
        <f t="shared" si="21"/>
        <v/>
      </c>
      <c r="U181" s="11" t="str">
        <f t="shared" si="22"/>
        <v/>
      </c>
      <c r="V181" s="11" t="str">
        <f t="shared" si="19"/>
        <v/>
      </c>
      <c r="W181" s="584"/>
      <c r="X181" s="336"/>
      <c r="Y181" s="577"/>
      <c r="Z181" s="577"/>
      <c r="AA181" s="577"/>
      <c r="AB181" s="577"/>
      <c r="AC181" s="577"/>
      <c r="AD181" s="577"/>
      <c r="AE181" s="458" t="str">
        <f t="shared" si="26"/>
        <v/>
      </c>
      <c r="AF181" s="590"/>
      <c r="AG181" s="251"/>
      <c r="AH181" s="253"/>
      <c r="AN181" s="242"/>
    </row>
    <row r="182" spans="1:40" s="237" customFormat="1" ht="30" hidden="1" customHeight="1" thickBot="1" x14ac:dyDescent="0.3">
      <c r="A182" s="582"/>
      <c r="B182" s="32"/>
      <c r="C182" s="133"/>
      <c r="D182" s="349" t="str">
        <f>IFERROR(INDEX(DESEMPATE!$D$3:$D$106,MATCH('EXP GEN.'!B182,DESEMPATE!$C$3:$C$106,0)),"")</f>
        <v/>
      </c>
      <c r="E182" s="134"/>
      <c r="F182" s="250"/>
      <c r="G182" s="134"/>
      <c r="H182" s="249"/>
      <c r="I182" s="134"/>
      <c r="J182" s="34"/>
      <c r="K182" s="350"/>
      <c r="L182" s="350"/>
      <c r="M182" s="35" t="str">
        <f t="shared" si="24"/>
        <v/>
      </c>
      <c r="N182" s="36" t="str">
        <f>IFERROR(INDEX(PARAMETROS!$B$50:$B$76,MATCH(M182,PARAMETROS!$A$50:$A$76,0)),"")</f>
        <v/>
      </c>
      <c r="O182" s="277"/>
      <c r="P182" s="19"/>
      <c r="Q182" s="39" t="str">
        <f>IFERROR(IF(P182="","",IF(P182="COP","N/A",IF(OR(P182="USD",P182="US"),1,IF(P182="EUR",VLOOKUP(L182,'SH EURO'!$A$6:$B$6338,2,FALSE),"INGRESAR TASA")))),"")</f>
        <v/>
      </c>
      <c r="R182" s="388" t="str">
        <f t="shared" si="20"/>
        <v/>
      </c>
      <c r="S182" s="38" t="str">
        <f>IFERROR(IF(P182="","",IF(P182="COP",1,IF(Q182&lt;&gt;"N/A",VLOOKUP(L182,'[1]SH TRM'!$A$9:$B$8912,2,FALSE),"REVISAR"))),"")</f>
        <v/>
      </c>
      <c r="T182" s="391" t="str">
        <f t="shared" si="21"/>
        <v/>
      </c>
      <c r="U182" s="39" t="str">
        <f t="shared" si="22"/>
        <v/>
      </c>
      <c r="V182" s="39" t="str">
        <f t="shared" si="19"/>
        <v/>
      </c>
      <c r="W182" s="585"/>
      <c r="X182" s="337"/>
      <c r="Y182" s="578"/>
      <c r="Z182" s="578"/>
      <c r="AA182" s="578"/>
      <c r="AB182" s="578"/>
      <c r="AC182" s="578"/>
      <c r="AD182" s="578"/>
      <c r="AE182" s="459" t="str">
        <f t="shared" si="26"/>
        <v/>
      </c>
      <c r="AF182" s="591"/>
      <c r="AG182" s="252"/>
      <c r="AH182" s="253"/>
      <c r="AN182" s="242"/>
    </row>
    <row r="183" spans="1:40" s="237" customFormat="1" ht="78.75" x14ac:dyDescent="0.25">
      <c r="A183" s="580" t="s">
        <v>168</v>
      </c>
      <c r="B183" s="24" t="s">
        <v>236</v>
      </c>
      <c r="C183" s="25">
        <v>75</v>
      </c>
      <c r="D183" s="325" t="str">
        <f>IFERROR(INDEX(DESEMPATE!$D$3:$D$106,MATCH('EXP GEN.'!B183,DESEMPATE!$C$3:$C$106,0)),"")</f>
        <v>COMPAÑÍA DE VIGILANCIA Y SEGURIDAD PRIVADA ANUBIS LTDA</v>
      </c>
      <c r="E183" s="31" t="s">
        <v>602</v>
      </c>
      <c r="F183" s="245" t="s">
        <v>353</v>
      </c>
      <c r="G183" s="31" t="s">
        <v>603</v>
      </c>
      <c r="H183" s="248" t="s">
        <v>604</v>
      </c>
      <c r="I183" s="31" t="s">
        <v>8</v>
      </c>
      <c r="J183" s="26">
        <v>1</v>
      </c>
      <c r="K183" s="27">
        <v>41640</v>
      </c>
      <c r="L183" s="27">
        <v>42369</v>
      </c>
      <c r="M183" s="28">
        <f t="shared" si="24"/>
        <v>2015</v>
      </c>
      <c r="N183" s="135">
        <f>IFERROR(INDEX(PARAMETROS!$B$50:$B$76,MATCH(M183,PARAMETROS!$A$50:$A$76,0)),"")</f>
        <v>644350</v>
      </c>
      <c r="O183" s="277">
        <v>456271560</v>
      </c>
      <c r="P183" s="19" t="s">
        <v>289</v>
      </c>
      <c r="Q183" s="30" t="str">
        <f>IFERROR(IF(P183="","",IF(P183="COP","N/A",IF(OR(P183="USD",P183="US"),1,IF(P183="EUR",VLOOKUP(L183,'SH EURO'!$A$6:$B$6338,2,FALSE),"INGRESAR TASA")))),"")</f>
        <v>N/A</v>
      </c>
      <c r="R183" s="386" t="str">
        <f t="shared" si="20"/>
        <v>N/A</v>
      </c>
      <c r="S183" s="136">
        <f>IFERROR(IF(P183="","",IF(P183="COP",1,IF(Q183&lt;&gt;"N/A",VLOOKUP(L183,'[1]SH TRM'!$A$9:$B$8912,2,FALSE),"REVISAR"))),"")</f>
        <v>1</v>
      </c>
      <c r="T183" s="389">
        <f t="shared" si="21"/>
        <v>456271560</v>
      </c>
      <c r="U183" s="30">
        <f t="shared" si="22"/>
        <v>708.11136804531702</v>
      </c>
      <c r="V183" s="30">
        <f t="shared" si="19"/>
        <v>708.11136804531702</v>
      </c>
      <c r="W183" s="583" t="str">
        <f>IFERROR(IF(COUNTIF(V183:V188,"")=6,"",IF(SUM(V183:V188)&gt;=SAMC009,"CUMPLE","NO CUMPLE")),"")</f>
        <v>CUMPLE</v>
      </c>
      <c r="X183" s="335">
        <v>7</v>
      </c>
      <c r="Y183" s="579" t="s">
        <v>8</v>
      </c>
      <c r="Z183" s="579"/>
      <c r="AA183" s="579"/>
      <c r="AB183" s="579" t="s">
        <v>8</v>
      </c>
      <c r="AC183" s="579"/>
      <c r="AD183" s="579"/>
      <c r="AE183" s="460" t="str">
        <f t="shared" si="26"/>
        <v>SI</v>
      </c>
      <c r="AF183" s="589" t="s">
        <v>259</v>
      </c>
      <c r="AG183" s="272"/>
      <c r="AH183" s="253"/>
      <c r="AN183" s="242"/>
    </row>
    <row r="184" spans="1:40" s="237" customFormat="1" ht="78.75" x14ac:dyDescent="0.25">
      <c r="A184" s="581"/>
      <c r="B184" s="12" t="s">
        <v>236</v>
      </c>
      <c r="C184" s="13">
        <v>77</v>
      </c>
      <c r="D184" s="13" t="str">
        <f>IFERROR(INDEX(DESEMPATE!$D$3:$D$106,MATCH('EXP GEN.'!B184,DESEMPATE!$C$3:$C$106,0)),"")</f>
        <v>COMPAÑÍA DE VIGILANCIA Y SEGURIDAD PRIVADA ANUBIS LTDA</v>
      </c>
      <c r="E184" s="21" t="s">
        <v>605</v>
      </c>
      <c r="F184" s="246" t="s">
        <v>353</v>
      </c>
      <c r="G184" s="21" t="s">
        <v>606</v>
      </c>
      <c r="H184" s="247" t="s">
        <v>607</v>
      </c>
      <c r="I184" s="21" t="s">
        <v>8</v>
      </c>
      <c r="J184" s="22">
        <v>0.3</v>
      </c>
      <c r="K184" s="275">
        <v>41963</v>
      </c>
      <c r="L184" s="16">
        <v>42136</v>
      </c>
      <c r="M184" s="17">
        <f t="shared" si="24"/>
        <v>2015</v>
      </c>
      <c r="N184" s="18">
        <f>IFERROR(INDEX(PARAMETROS!$B$50:$B$76,MATCH(M184,PARAMETROS!$A$50:$A$76,0)),"")</f>
        <v>644350</v>
      </c>
      <c r="O184" s="277">
        <v>980710713</v>
      </c>
      <c r="P184" s="19" t="s">
        <v>289</v>
      </c>
      <c r="Q184" s="11" t="str">
        <f>IFERROR(IF(P184="","",IF(P184="COP","N/A",IF(OR(P184="USD",P184="US"),1,IF(P184="EUR",VLOOKUP(L184,'SH EURO'!$A$6:$B$6338,2,FALSE),"INGRESAR TASA")))),"")</f>
        <v>N/A</v>
      </c>
      <c r="R184" s="387" t="str">
        <f t="shared" si="20"/>
        <v>N/A</v>
      </c>
      <c r="S184" s="20">
        <f>IFERROR(IF(P184="","",IF(P184="COP",1,IF(Q184&lt;&gt;"N/A",VLOOKUP(L184,'[1]SH TRM'!$A$9:$B$8912,2,FALSE),"REVISAR"))),"")</f>
        <v>1</v>
      </c>
      <c r="T184" s="390">
        <f t="shared" si="21"/>
        <v>980710713</v>
      </c>
      <c r="U184" s="11">
        <f t="shared" si="22"/>
        <v>1522.0155396911616</v>
      </c>
      <c r="V184" s="11">
        <f t="shared" si="19"/>
        <v>456.60466190734849</v>
      </c>
      <c r="W184" s="584"/>
      <c r="X184" s="336">
        <v>6</v>
      </c>
      <c r="Y184" s="577" t="s">
        <v>8</v>
      </c>
      <c r="Z184" s="577"/>
      <c r="AA184" s="577"/>
      <c r="AB184" s="577" t="s">
        <v>8</v>
      </c>
      <c r="AC184" s="577"/>
      <c r="AD184" s="577"/>
      <c r="AE184" s="458" t="str">
        <f t="shared" si="26"/>
        <v>SI</v>
      </c>
      <c r="AF184" s="590"/>
      <c r="AG184" s="273"/>
      <c r="AH184" s="253"/>
      <c r="AN184" s="242"/>
    </row>
    <row r="185" spans="1:40" s="237" customFormat="1" ht="79.5" thickBot="1" x14ac:dyDescent="0.3">
      <c r="A185" s="581"/>
      <c r="B185" s="12" t="s">
        <v>236</v>
      </c>
      <c r="C185" s="13">
        <v>79</v>
      </c>
      <c r="D185" s="13" t="str">
        <f>IFERROR(INDEX(DESEMPATE!$D$3:$D$106,MATCH('EXP GEN.'!B185,DESEMPATE!$C$3:$C$106,0)),"")</f>
        <v>COMPAÑÍA DE VIGILANCIA Y SEGURIDAD PRIVADA ANUBIS LTDA</v>
      </c>
      <c r="E185" s="21" t="s">
        <v>608</v>
      </c>
      <c r="F185" s="246" t="s">
        <v>353</v>
      </c>
      <c r="G185" s="21" t="s">
        <v>609</v>
      </c>
      <c r="H185" s="247" t="s">
        <v>610</v>
      </c>
      <c r="I185" s="21" t="s">
        <v>8</v>
      </c>
      <c r="J185" s="15">
        <v>1</v>
      </c>
      <c r="K185" s="16">
        <v>41640</v>
      </c>
      <c r="L185" s="16">
        <v>42004</v>
      </c>
      <c r="M185" s="17">
        <f t="shared" si="24"/>
        <v>2014</v>
      </c>
      <c r="N185" s="18">
        <f>IFERROR(INDEX(PARAMETROS!$B$50:$B$76,MATCH(M185,PARAMETROS!$A$50:$A$76,0)),"")</f>
        <v>616000</v>
      </c>
      <c r="O185" s="351">
        <v>120042808</v>
      </c>
      <c r="P185" s="37" t="s">
        <v>289</v>
      </c>
      <c r="Q185" s="11" t="str">
        <f>IFERROR(IF(P185="","",IF(P185="COP","N/A",IF(OR(P185="USD",P185="US"),1,IF(P185="EUR",VLOOKUP(L185,'SH EURO'!$A$6:$B$6338,2,FALSE),"INGRESAR TASA")))),"")</f>
        <v>N/A</v>
      </c>
      <c r="R185" s="387" t="str">
        <f t="shared" si="20"/>
        <v>N/A</v>
      </c>
      <c r="S185" s="23">
        <f>IFERROR(IF(P185="","",IF(P185="COP",1,IF(Q185&lt;&gt;"N/A",VLOOKUP(L185,'[1]SH TRM'!$A$9:$B$8912,2,FALSE),"REVISAR"))),"")</f>
        <v>1</v>
      </c>
      <c r="T185" s="390">
        <f t="shared" si="21"/>
        <v>120042808</v>
      </c>
      <c r="U185" s="11">
        <f t="shared" si="22"/>
        <v>194.87468831168832</v>
      </c>
      <c r="V185" s="11">
        <f t="shared" si="19"/>
        <v>194.87468831168832</v>
      </c>
      <c r="W185" s="584"/>
      <c r="X185" s="336">
        <v>5</v>
      </c>
      <c r="Y185" s="577" t="s">
        <v>8</v>
      </c>
      <c r="Z185" s="577"/>
      <c r="AA185" s="577"/>
      <c r="AB185" s="577" t="s">
        <v>8</v>
      </c>
      <c r="AC185" s="577"/>
      <c r="AD185" s="577"/>
      <c r="AE185" s="458" t="str">
        <f t="shared" si="26"/>
        <v>SI</v>
      </c>
      <c r="AF185" s="590"/>
      <c r="AG185" s="251"/>
      <c r="AH185" s="253"/>
      <c r="AN185" s="242"/>
    </row>
    <row r="186" spans="1:40" s="237" customFormat="1" ht="30" hidden="1" customHeight="1" x14ac:dyDescent="0.25">
      <c r="A186" s="581"/>
      <c r="B186" s="12"/>
      <c r="C186" s="13"/>
      <c r="D186" s="13" t="str">
        <f>IFERROR(INDEX(DESEMPATE!$D$3:$D$106,MATCH('EXP GEN.'!B186,DESEMPATE!$C$3:$C$106,0)),"")</f>
        <v/>
      </c>
      <c r="E186" s="21"/>
      <c r="F186" s="246"/>
      <c r="G186" s="21"/>
      <c r="H186" s="247"/>
      <c r="I186" s="21"/>
      <c r="J186" s="15"/>
      <c r="K186" s="16"/>
      <c r="L186" s="16"/>
      <c r="M186" s="17" t="str">
        <f t="shared" si="24"/>
        <v/>
      </c>
      <c r="N186" s="18" t="str">
        <f>IFERROR(INDEX(PARAMETROS!$B$50:$B$76,MATCH(M186,PARAMETROS!$A$50:$A$76,0)),"")</f>
        <v/>
      </c>
      <c r="O186" s="276"/>
      <c r="P186" s="29"/>
      <c r="Q186" s="11" t="str">
        <f>IFERROR(IF(P186="","",IF(P186="COP","N/A",IF(OR(P186="USD",P186="US"),1,IF(P186="EUR",VLOOKUP(L186,'SH EURO'!$A$6:$B$6338,2,FALSE),"INGRESAR TASA")))),"")</f>
        <v/>
      </c>
      <c r="R186" s="387" t="str">
        <f t="shared" si="20"/>
        <v/>
      </c>
      <c r="S186" s="20" t="str">
        <f>IFERROR(IF(P186="","",IF(P186="COP",1,IF(Q186&lt;&gt;"N/A",VLOOKUP(L186,'[1]SH TRM'!$A$9:$B$8912,2,FALSE),"REVISAR"))),"")</f>
        <v/>
      </c>
      <c r="T186" s="390" t="str">
        <f t="shared" si="21"/>
        <v/>
      </c>
      <c r="U186" s="11" t="str">
        <f t="shared" si="22"/>
        <v/>
      </c>
      <c r="V186" s="11" t="str">
        <f t="shared" si="19"/>
        <v/>
      </c>
      <c r="W186" s="584"/>
      <c r="X186" s="336"/>
      <c r="Y186" s="574"/>
      <c r="Z186" s="575"/>
      <c r="AA186" s="576"/>
      <c r="AB186" s="574"/>
      <c r="AC186" s="575"/>
      <c r="AD186" s="576"/>
      <c r="AE186" s="458" t="str">
        <f t="shared" si="26"/>
        <v/>
      </c>
      <c r="AF186" s="590"/>
      <c r="AG186" s="273"/>
      <c r="AH186" s="253"/>
      <c r="AN186" s="242"/>
    </row>
    <row r="187" spans="1:40" s="237" customFormat="1" ht="30" hidden="1" customHeight="1" x14ac:dyDescent="0.25">
      <c r="A187" s="581"/>
      <c r="B187" s="12"/>
      <c r="C187" s="13"/>
      <c r="D187" s="13" t="str">
        <f>IFERROR(INDEX(DESEMPATE!$D$3:$D$106,MATCH('EXP GEN.'!B187,DESEMPATE!$C$3:$C$106,0)),"")</f>
        <v/>
      </c>
      <c r="E187" s="21"/>
      <c r="F187" s="246"/>
      <c r="G187" s="21"/>
      <c r="H187" s="247"/>
      <c r="I187" s="21"/>
      <c r="J187" s="15"/>
      <c r="K187" s="16"/>
      <c r="L187" s="16"/>
      <c r="M187" s="17" t="str">
        <f t="shared" si="24"/>
        <v/>
      </c>
      <c r="N187" s="18" t="str">
        <f>IFERROR(INDEX(PARAMETROS!$B$50:$B$76,MATCH(M187,PARAMETROS!$A$50:$A$76,0)),"")</f>
        <v/>
      </c>
      <c r="O187" s="277"/>
      <c r="P187" s="18"/>
      <c r="Q187" s="11" t="str">
        <f>IFERROR(IF(P187="","",IF(P187="COP","N/A",IF(OR(P187="USD",P187="US"),1,IF(P187="EUR",VLOOKUP(L187,'SH EURO'!$A$6:$B$6338,2,FALSE),"INGRESAR TASA")))),"")</f>
        <v/>
      </c>
      <c r="R187" s="387" t="str">
        <f t="shared" si="20"/>
        <v/>
      </c>
      <c r="S187" s="20" t="str">
        <f>IFERROR(IF(P187="","",IF(P187="COP",1,IF(Q187&lt;&gt;"N/A",VLOOKUP(L187,'[1]SH TRM'!$A$9:$B$8912,2,FALSE),"REVISAR"))),"")</f>
        <v/>
      </c>
      <c r="T187" s="390" t="str">
        <f t="shared" si="21"/>
        <v/>
      </c>
      <c r="U187" s="11" t="str">
        <f t="shared" si="22"/>
        <v/>
      </c>
      <c r="V187" s="11" t="str">
        <f t="shared" si="19"/>
        <v/>
      </c>
      <c r="W187" s="584"/>
      <c r="X187" s="336"/>
      <c r="Y187" s="577"/>
      <c r="Z187" s="577"/>
      <c r="AA187" s="577"/>
      <c r="AB187" s="577"/>
      <c r="AC187" s="577"/>
      <c r="AD187" s="577"/>
      <c r="AE187" s="458" t="str">
        <f t="shared" si="26"/>
        <v/>
      </c>
      <c r="AF187" s="590"/>
      <c r="AG187" s="251"/>
      <c r="AH187" s="253"/>
      <c r="AN187" s="242"/>
    </row>
    <row r="188" spans="1:40" s="237" customFormat="1" ht="30" hidden="1" customHeight="1" thickBot="1" x14ac:dyDescent="0.3">
      <c r="A188" s="582"/>
      <c r="B188" s="32"/>
      <c r="C188" s="133"/>
      <c r="D188" s="349" t="str">
        <f>IFERROR(INDEX(DESEMPATE!$D$3:$D$106,MATCH('EXP GEN.'!B188,DESEMPATE!$C$3:$C$106,0)),"")</f>
        <v/>
      </c>
      <c r="E188" s="134"/>
      <c r="F188" s="250"/>
      <c r="G188" s="134"/>
      <c r="H188" s="249"/>
      <c r="I188" s="134"/>
      <c r="J188" s="34"/>
      <c r="K188" s="350"/>
      <c r="L188" s="350"/>
      <c r="M188" s="35" t="str">
        <f t="shared" si="24"/>
        <v/>
      </c>
      <c r="N188" s="36" t="str">
        <f>IFERROR(INDEX(PARAMETROS!$B$50:$B$76,MATCH(M188,PARAMETROS!$A$50:$A$76,0)),"")</f>
        <v/>
      </c>
      <c r="O188" s="277"/>
      <c r="P188" s="19"/>
      <c r="Q188" s="39" t="str">
        <f>IFERROR(IF(P188="","",IF(P188="COP","N/A",IF(OR(P188="USD",P188="US"),1,IF(P188="EUR",VLOOKUP(L188,'SH EURO'!$A$6:$B$6338,2,FALSE),"INGRESAR TASA")))),"")</f>
        <v/>
      </c>
      <c r="R188" s="388" t="str">
        <f t="shared" si="20"/>
        <v/>
      </c>
      <c r="S188" s="38" t="str">
        <f>IFERROR(IF(P188="","",IF(P188="COP",1,IF(Q188&lt;&gt;"N/A",VLOOKUP(L188,'[1]SH TRM'!$A$9:$B$8912,2,FALSE),"REVISAR"))),"")</f>
        <v/>
      </c>
      <c r="T188" s="391" t="str">
        <f t="shared" si="21"/>
        <v/>
      </c>
      <c r="U188" s="39" t="str">
        <f t="shared" si="22"/>
        <v/>
      </c>
      <c r="V188" s="39" t="str">
        <f t="shared" si="19"/>
        <v/>
      </c>
      <c r="W188" s="585"/>
      <c r="X188" s="337"/>
      <c r="Y188" s="578"/>
      <c r="Z188" s="578"/>
      <c r="AA188" s="578"/>
      <c r="AB188" s="578"/>
      <c r="AC188" s="578"/>
      <c r="AD188" s="578"/>
      <c r="AE188" s="459" t="str">
        <f t="shared" si="26"/>
        <v/>
      </c>
      <c r="AF188" s="591"/>
      <c r="AG188" s="252"/>
      <c r="AH188" s="253"/>
      <c r="AN188" s="242"/>
    </row>
    <row r="189" spans="1:40" s="237" customFormat="1" ht="48.75" customHeight="1" x14ac:dyDescent="0.25">
      <c r="A189" s="580" t="s">
        <v>169</v>
      </c>
      <c r="B189" s="24" t="s">
        <v>249</v>
      </c>
      <c r="C189" s="25">
        <v>92</v>
      </c>
      <c r="D189" s="325" t="str">
        <f>IFERROR(INDEX(DESEMPATE!$D$3:$D$106,MATCH('EXP GEN.'!B189,DESEMPATE!$C$3:$C$106,0)),"")</f>
        <v>WEST ARMY SECURITY LTDA</v>
      </c>
      <c r="E189" s="31" t="s">
        <v>611</v>
      </c>
      <c r="F189" s="245" t="s">
        <v>353</v>
      </c>
      <c r="G189" s="31" t="s">
        <v>612</v>
      </c>
      <c r="H189" s="248" t="s">
        <v>613</v>
      </c>
      <c r="I189" s="31" t="s">
        <v>8</v>
      </c>
      <c r="J189" s="26">
        <v>0.4</v>
      </c>
      <c r="K189" s="27">
        <v>41609</v>
      </c>
      <c r="L189" s="27">
        <v>41851</v>
      </c>
      <c r="M189" s="28">
        <f t="shared" si="24"/>
        <v>2014</v>
      </c>
      <c r="N189" s="135">
        <f>IFERROR(INDEX(PARAMETROS!$B$50:$B$76,MATCH(M189,PARAMETROS!$A$50:$A$76,0)),"")</f>
        <v>616000</v>
      </c>
      <c r="O189" s="277">
        <v>1909855353</v>
      </c>
      <c r="P189" s="19" t="s">
        <v>289</v>
      </c>
      <c r="Q189" s="30" t="str">
        <f>IFERROR(IF(P189="","",IF(P189="COP","N/A",IF(OR(P189="USD",P189="US"),1,IF(P189="EUR",VLOOKUP(L189,'SH EURO'!$A$6:$B$6338,2,FALSE),"INGRESAR TASA")))),"")</f>
        <v>N/A</v>
      </c>
      <c r="R189" s="386" t="str">
        <f t="shared" si="20"/>
        <v>N/A</v>
      </c>
      <c r="S189" s="136">
        <f>IFERROR(IF(P189="","",IF(P189="COP",1,IF(Q189&lt;&gt;"N/A",VLOOKUP(L189,'[1]SH TRM'!$A$9:$B$8912,2,FALSE),"REVISAR"))),"")</f>
        <v>1</v>
      </c>
      <c r="T189" s="389">
        <f t="shared" si="21"/>
        <v>1909855353</v>
      </c>
      <c r="U189" s="30">
        <f t="shared" si="22"/>
        <v>3100.414534090909</v>
      </c>
      <c r="V189" s="30">
        <f t="shared" si="19"/>
        <v>1240.1658136363637</v>
      </c>
      <c r="W189" s="583" t="str">
        <f>IFERROR(IF(COUNTIF(V189:V194,"")=6,"",IF(SUM(V189:V194)&gt;=SAMC009,"CUMPLE","NO CUMPLE")),"")</f>
        <v>CUMPLE</v>
      </c>
      <c r="X189" s="335">
        <v>11</v>
      </c>
      <c r="Y189" s="579" t="s">
        <v>8</v>
      </c>
      <c r="Z189" s="579"/>
      <c r="AA189" s="579"/>
      <c r="AB189" s="579" t="s">
        <v>8</v>
      </c>
      <c r="AC189" s="579"/>
      <c r="AD189" s="579"/>
      <c r="AE189" s="460" t="str">
        <f t="shared" si="26"/>
        <v>SI</v>
      </c>
      <c r="AF189" s="589" t="s">
        <v>259</v>
      </c>
      <c r="AG189" s="272"/>
      <c r="AH189" s="253"/>
      <c r="AN189" s="242"/>
    </row>
    <row r="190" spans="1:40" s="237" customFormat="1" ht="43.5" customHeight="1" x14ac:dyDescent="0.25">
      <c r="A190" s="581"/>
      <c r="B190" s="12" t="s">
        <v>249</v>
      </c>
      <c r="C190" s="13">
        <v>93</v>
      </c>
      <c r="D190" s="13" t="str">
        <f>IFERROR(INDEX(DESEMPATE!$D$3:$D$106,MATCH('EXP GEN.'!B190,DESEMPATE!$C$3:$C$106,0)),"")</f>
        <v>WEST ARMY SECURITY LTDA</v>
      </c>
      <c r="E190" s="21" t="s">
        <v>614</v>
      </c>
      <c r="F190" s="246" t="s">
        <v>353</v>
      </c>
      <c r="G190" s="21" t="s">
        <v>615</v>
      </c>
      <c r="H190" s="247" t="s">
        <v>616</v>
      </c>
      <c r="I190" s="21" t="s">
        <v>8</v>
      </c>
      <c r="J190" s="22">
        <v>1</v>
      </c>
      <c r="K190" s="275">
        <v>41122</v>
      </c>
      <c r="L190" s="16">
        <v>42277</v>
      </c>
      <c r="M190" s="17">
        <f t="shared" si="24"/>
        <v>2015</v>
      </c>
      <c r="N190" s="18">
        <f>IFERROR(INDEX(PARAMETROS!$B$50:$B$76,MATCH(M190,PARAMETROS!$A$50:$A$76,0)),"")</f>
        <v>644350</v>
      </c>
      <c r="O190" s="277">
        <v>1326328000</v>
      </c>
      <c r="P190" s="19" t="s">
        <v>289</v>
      </c>
      <c r="Q190" s="11" t="str">
        <f>IFERROR(IF(P190="","",IF(P190="COP","N/A",IF(OR(P190="USD",P190="US"),1,IF(P190="EUR",VLOOKUP(L190,'SH EURO'!$A$6:$B$6338,2,FALSE),"INGRESAR TASA")))),"")</f>
        <v>N/A</v>
      </c>
      <c r="R190" s="387" t="str">
        <f t="shared" si="20"/>
        <v>N/A</v>
      </c>
      <c r="S190" s="20">
        <f>IFERROR(IF(P190="","",IF(P190="COP",1,IF(Q190&lt;&gt;"N/A",VLOOKUP(L190,'[1]SH TRM'!$A$9:$B$8912,2,FALSE),"REVISAR"))),"")</f>
        <v>1</v>
      </c>
      <c r="T190" s="390">
        <f t="shared" si="21"/>
        <v>1326328000</v>
      </c>
      <c r="U190" s="11">
        <f t="shared" si="22"/>
        <v>2058.3968340187785</v>
      </c>
      <c r="V190" s="11">
        <f t="shared" si="19"/>
        <v>2058.3968340187785</v>
      </c>
      <c r="W190" s="584"/>
      <c r="X190" s="336">
        <v>7</v>
      </c>
      <c r="Y190" s="577" t="s">
        <v>8</v>
      </c>
      <c r="Z190" s="577"/>
      <c r="AA190" s="577"/>
      <c r="AB190" s="577" t="s">
        <v>8</v>
      </c>
      <c r="AC190" s="577"/>
      <c r="AD190" s="577"/>
      <c r="AE190" s="458" t="str">
        <f t="shared" si="26"/>
        <v>SI</v>
      </c>
      <c r="AF190" s="590"/>
      <c r="AG190" s="273"/>
      <c r="AH190" s="253"/>
      <c r="AN190" s="242"/>
    </row>
    <row r="191" spans="1:40" s="237" customFormat="1" ht="62.25" customHeight="1" thickBot="1" x14ac:dyDescent="0.3">
      <c r="A191" s="581"/>
      <c r="B191" s="12" t="s">
        <v>249</v>
      </c>
      <c r="C191" s="13">
        <v>94</v>
      </c>
      <c r="D191" s="13" t="str">
        <f>IFERROR(INDEX(DESEMPATE!$D$3:$D$106,MATCH('EXP GEN.'!B191,DESEMPATE!$C$3:$C$106,0)),"")</f>
        <v>WEST ARMY SECURITY LTDA</v>
      </c>
      <c r="E191" s="21" t="s">
        <v>617</v>
      </c>
      <c r="F191" s="246" t="s">
        <v>353</v>
      </c>
      <c r="G191" s="21" t="s">
        <v>618</v>
      </c>
      <c r="H191" s="247" t="s">
        <v>619</v>
      </c>
      <c r="I191" s="21" t="s">
        <v>8</v>
      </c>
      <c r="J191" s="15">
        <v>1</v>
      </c>
      <c r="K191" s="16">
        <v>41548</v>
      </c>
      <c r="L191" s="16">
        <v>42277</v>
      </c>
      <c r="M191" s="17">
        <f t="shared" si="24"/>
        <v>2015</v>
      </c>
      <c r="N191" s="18">
        <f>IFERROR(INDEX(PARAMETROS!$B$50:$B$76,MATCH(M191,PARAMETROS!$A$50:$A$76,0)),"")</f>
        <v>644350</v>
      </c>
      <c r="O191" s="351">
        <v>1820794180</v>
      </c>
      <c r="P191" s="37" t="s">
        <v>289</v>
      </c>
      <c r="Q191" s="11" t="str">
        <f>IFERROR(IF(P191="","",IF(P191="COP","N/A",IF(OR(P191="USD",P191="US"),1,IF(P191="EUR",VLOOKUP(L191,'SH EURO'!$A$6:$B$6338,2,FALSE),"INGRESAR TASA")))),"")</f>
        <v>N/A</v>
      </c>
      <c r="R191" s="387" t="str">
        <f t="shared" si="20"/>
        <v>N/A</v>
      </c>
      <c r="S191" s="23">
        <f>IFERROR(IF(P191="","",IF(P191="COP",1,IF(Q191&lt;&gt;"N/A",VLOOKUP(L191,'[1]SH TRM'!$A$9:$B$8912,2,FALSE),"REVISAR"))),"")</f>
        <v>1</v>
      </c>
      <c r="T191" s="390">
        <f t="shared" si="21"/>
        <v>1820794180</v>
      </c>
      <c r="U191" s="11">
        <f t="shared" si="22"/>
        <v>2825.7844028866298</v>
      </c>
      <c r="V191" s="11">
        <f t="shared" si="19"/>
        <v>2825.7844028866298</v>
      </c>
      <c r="W191" s="584"/>
      <c r="X191" s="336">
        <v>16</v>
      </c>
      <c r="Y191" s="577" t="s">
        <v>8</v>
      </c>
      <c r="Z191" s="577"/>
      <c r="AA191" s="577"/>
      <c r="AB191" s="577" t="s">
        <v>8</v>
      </c>
      <c r="AC191" s="577"/>
      <c r="AD191" s="577"/>
      <c r="AE191" s="458" t="str">
        <f t="shared" si="26"/>
        <v>SI</v>
      </c>
      <c r="AF191" s="590"/>
      <c r="AG191" s="251"/>
      <c r="AH191" s="253"/>
      <c r="AN191" s="242"/>
    </row>
    <row r="192" spans="1:40" s="237" customFormat="1" ht="30" hidden="1" customHeight="1" x14ac:dyDescent="0.25">
      <c r="A192" s="581"/>
      <c r="B192" s="12"/>
      <c r="C192" s="13"/>
      <c r="D192" s="13" t="str">
        <f>IFERROR(INDEX(DESEMPATE!$D$3:$D$106,MATCH('EXP GEN.'!B192,DESEMPATE!$C$3:$C$106,0)),"")</f>
        <v/>
      </c>
      <c r="E192" s="21"/>
      <c r="F192" s="246"/>
      <c r="G192" s="21"/>
      <c r="H192" s="247"/>
      <c r="I192" s="21"/>
      <c r="J192" s="15"/>
      <c r="K192" s="16"/>
      <c r="L192" s="16"/>
      <c r="M192" s="17" t="str">
        <f t="shared" si="24"/>
        <v/>
      </c>
      <c r="N192" s="18" t="str">
        <f>IFERROR(INDEX(PARAMETROS!$B$50:$B$76,MATCH(M192,PARAMETROS!$A$50:$A$76,0)),"")</f>
        <v/>
      </c>
      <c r="O192" s="276"/>
      <c r="P192" s="29"/>
      <c r="Q192" s="11" t="str">
        <f>IFERROR(IF(P192="","",IF(P192="COP","N/A",IF(OR(P192="USD",P192="US"),1,IF(P192="EUR",VLOOKUP(L192,'SH EURO'!$A$6:$B$6338,2,FALSE),"INGRESAR TASA")))),"")</f>
        <v/>
      </c>
      <c r="R192" s="387" t="str">
        <f t="shared" si="20"/>
        <v/>
      </c>
      <c r="S192" s="20" t="str">
        <f>IFERROR(IF(P192="","",IF(P192="COP",1,IF(Q192&lt;&gt;"N/A",VLOOKUP(L192,'[1]SH TRM'!$A$9:$B$8912,2,FALSE),"REVISAR"))),"")</f>
        <v/>
      </c>
      <c r="T192" s="390" t="str">
        <f t="shared" si="21"/>
        <v/>
      </c>
      <c r="U192" s="11" t="str">
        <f t="shared" si="22"/>
        <v/>
      </c>
      <c r="V192" s="11" t="str">
        <f t="shared" si="19"/>
        <v/>
      </c>
      <c r="W192" s="584"/>
      <c r="X192" s="336"/>
      <c r="Y192" s="574"/>
      <c r="Z192" s="575"/>
      <c r="AA192" s="576"/>
      <c r="AB192" s="574"/>
      <c r="AC192" s="575"/>
      <c r="AD192" s="576"/>
      <c r="AE192" s="458" t="str">
        <f t="shared" si="26"/>
        <v/>
      </c>
      <c r="AF192" s="590"/>
      <c r="AG192" s="273"/>
      <c r="AH192" s="253"/>
      <c r="AN192" s="242"/>
    </row>
    <row r="193" spans="1:40" s="237" customFormat="1" ht="30" hidden="1" customHeight="1" x14ac:dyDescent="0.25">
      <c r="A193" s="581"/>
      <c r="B193" s="12"/>
      <c r="C193" s="13"/>
      <c r="D193" s="13" t="str">
        <f>IFERROR(INDEX(DESEMPATE!$D$3:$D$106,MATCH('EXP GEN.'!B193,DESEMPATE!$C$3:$C$106,0)),"")</f>
        <v/>
      </c>
      <c r="E193" s="21"/>
      <c r="F193" s="246"/>
      <c r="G193" s="21"/>
      <c r="H193" s="247"/>
      <c r="I193" s="21"/>
      <c r="J193" s="15"/>
      <c r="K193" s="16"/>
      <c r="L193" s="16"/>
      <c r="M193" s="17" t="str">
        <f t="shared" si="24"/>
        <v/>
      </c>
      <c r="N193" s="18" t="str">
        <f>IFERROR(INDEX(PARAMETROS!$B$50:$B$76,MATCH(M193,PARAMETROS!$A$50:$A$76,0)),"")</f>
        <v/>
      </c>
      <c r="O193" s="277"/>
      <c r="P193" s="18"/>
      <c r="Q193" s="11" t="str">
        <f>IFERROR(IF(P193="","",IF(P193="COP","N/A",IF(OR(P193="USD",P193="US"),1,IF(P193="EUR",VLOOKUP(L193,'SH EURO'!$A$6:$B$6338,2,FALSE),"INGRESAR TASA")))),"")</f>
        <v/>
      </c>
      <c r="R193" s="387" t="str">
        <f t="shared" si="20"/>
        <v/>
      </c>
      <c r="S193" s="20" t="str">
        <f>IFERROR(IF(P193="","",IF(P193="COP",1,IF(Q193&lt;&gt;"N/A",VLOOKUP(L193,'[1]SH TRM'!$A$9:$B$8912,2,FALSE),"REVISAR"))),"")</f>
        <v/>
      </c>
      <c r="T193" s="390" t="str">
        <f t="shared" si="21"/>
        <v/>
      </c>
      <c r="U193" s="11" t="str">
        <f t="shared" si="22"/>
        <v/>
      </c>
      <c r="V193" s="11" t="str">
        <f t="shared" si="19"/>
        <v/>
      </c>
      <c r="W193" s="584"/>
      <c r="X193" s="336"/>
      <c r="Y193" s="577"/>
      <c r="Z193" s="577"/>
      <c r="AA193" s="577"/>
      <c r="AB193" s="577"/>
      <c r="AC193" s="577"/>
      <c r="AD193" s="577"/>
      <c r="AE193" s="458" t="str">
        <f t="shared" si="26"/>
        <v/>
      </c>
      <c r="AF193" s="590"/>
      <c r="AG193" s="251"/>
      <c r="AH193" s="253"/>
      <c r="AN193" s="242"/>
    </row>
    <row r="194" spans="1:40" s="237" customFormat="1" ht="30" hidden="1" customHeight="1" thickBot="1" x14ac:dyDescent="0.3">
      <c r="A194" s="582"/>
      <c r="B194" s="32"/>
      <c r="C194" s="133"/>
      <c r="D194" s="349" t="str">
        <f>IFERROR(INDEX(DESEMPATE!$D$3:$D$106,MATCH('EXP GEN.'!B194,DESEMPATE!$C$3:$C$106,0)),"")</f>
        <v/>
      </c>
      <c r="E194" s="134"/>
      <c r="F194" s="250"/>
      <c r="G194" s="134"/>
      <c r="H194" s="249"/>
      <c r="I194" s="134"/>
      <c r="J194" s="34"/>
      <c r="K194" s="350"/>
      <c r="L194" s="350"/>
      <c r="M194" s="35" t="str">
        <f t="shared" si="24"/>
        <v/>
      </c>
      <c r="N194" s="36" t="str">
        <f>IFERROR(INDEX(PARAMETROS!$B$50:$B$76,MATCH(M194,PARAMETROS!$A$50:$A$76,0)),"")</f>
        <v/>
      </c>
      <c r="O194" s="277"/>
      <c r="P194" s="19"/>
      <c r="Q194" s="39" t="str">
        <f>IFERROR(IF(P194="","",IF(P194="COP","N/A",IF(OR(P194="USD",P194="US"),1,IF(P194="EUR",VLOOKUP(L194,'SH EURO'!$A$6:$B$6338,2,FALSE),"INGRESAR TASA")))),"")</f>
        <v/>
      </c>
      <c r="R194" s="388" t="str">
        <f t="shared" si="20"/>
        <v/>
      </c>
      <c r="S194" s="38" t="str">
        <f>IFERROR(IF(P194="","",IF(P194="COP",1,IF(Q194&lt;&gt;"N/A",VLOOKUP(L194,'[1]SH TRM'!$A$9:$B$8912,2,FALSE),"REVISAR"))),"")</f>
        <v/>
      </c>
      <c r="T194" s="391" t="str">
        <f t="shared" si="21"/>
        <v/>
      </c>
      <c r="U194" s="39" t="str">
        <f t="shared" si="22"/>
        <v/>
      </c>
      <c r="V194" s="39" t="str">
        <f t="shared" si="19"/>
        <v/>
      </c>
      <c r="W194" s="585"/>
      <c r="X194" s="337"/>
      <c r="Y194" s="578"/>
      <c r="Z194" s="578"/>
      <c r="AA194" s="578"/>
      <c r="AB194" s="578"/>
      <c r="AC194" s="578"/>
      <c r="AD194" s="578"/>
      <c r="AE194" s="459" t="str">
        <f t="shared" si="26"/>
        <v/>
      </c>
      <c r="AF194" s="591"/>
      <c r="AG194" s="252"/>
      <c r="AH194" s="253"/>
      <c r="AN194" s="242"/>
    </row>
    <row r="195" spans="1:40" s="237" customFormat="1" ht="110.25" x14ac:dyDescent="0.25">
      <c r="A195" s="580" t="s">
        <v>170</v>
      </c>
      <c r="B195" s="24" t="s">
        <v>235</v>
      </c>
      <c r="C195" s="25">
        <v>80</v>
      </c>
      <c r="D195" s="325" t="str">
        <f>IFERROR(INDEX(DESEMPATE!$D$3:$D$106,MATCH('EXP GEN.'!B195,DESEMPATE!$C$3:$C$106,0)),"")</f>
        <v>GCSI GRUPO COLOMBIANO DE SEGURIDAD INTEGRAL ADVISEGAR LTDA SEGURIDAD PRIVADA</v>
      </c>
      <c r="E195" s="31" t="s">
        <v>620</v>
      </c>
      <c r="F195" s="245" t="s">
        <v>353</v>
      </c>
      <c r="G195" s="31" t="s">
        <v>621</v>
      </c>
      <c r="H195" s="248" t="s">
        <v>622</v>
      </c>
      <c r="I195" s="31" t="s">
        <v>8</v>
      </c>
      <c r="J195" s="26">
        <v>1</v>
      </c>
      <c r="K195" s="27">
        <v>41695</v>
      </c>
      <c r="L195" s="27">
        <v>41927</v>
      </c>
      <c r="M195" s="28">
        <f t="shared" si="24"/>
        <v>2014</v>
      </c>
      <c r="N195" s="135">
        <f>IFERROR(INDEX(PARAMETROS!$B$50:$B$76,MATCH(M195,PARAMETROS!$A$50:$A$76,0)),"")</f>
        <v>616000</v>
      </c>
      <c r="O195" s="277">
        <v>1041714855</v>
      </c>
      <c r="P195" s="19" t="s">
        <v>289</v>
      </c>
      <c r="Q195" s="30" t="str">
        <f>IFERROR(IF(P195="","",IF(P195="COP","N/A",IF(OR(P195="USD",P195="US"),1,IF(P195="EUR",VLOOKUP(L195,'SH EURO'!$A$6:$B$6338,2,FALSE),"INGRESAR TASA")))),"")</f>
        <v>N/A</v>
      </c>
      <c r="R195" s="386" t="str">
        <f t="shared" si="20"/>
        <v>N/A</v>
      </c>
      <c r="S195" s="136">
        <f>IFERROR(IF(P195="","",IF(P195="COP",1,IF(Q195&lt;&gt;"N/A",VLOOKUP(L195,'[1]SH TRM'!$A$9:$B$8912,2,FALSE),"REVISAR"))),"")</f>
        <v>1</v>
      </c>
      <c r="T195" s="389">
        <f t="shared" si="21"/>
        <v>1041714855</v>
      </c>
      <c r="U195" s="30">
        <f t="shared" si="22"/>
        <v>1691.0955438311689</v>
      </c>
      <c r="V195" s="30">
        <f t="shared" si="19"/>
        <v>1691.0955438311689</v>
      </c>
      <c r="W195" s="583" t="str">
        <f>IFERROR(IF(COUNTIF(V195:V200,"")=6,"",IF(SUM(V195:V200)&gt;=SAMC009,"CUMPLE","NO CUMPLE")),"")</f>
        <v>CUMPLE</v>
      </c>
      <c r="X195" s="335">
        <v>14</v>
      </c>
      <c r="Y195" s="579" t="s">
        <v>8</v>
      </c>
      <c r="Z195" s="579"/>
      <c r="AA195" s="579"/>
      <c r="AB195" s="579" t="s">
        <v>8</v>
      </c>
      <c r="AC195" s="579"/>
      <c r="AD195" s="579"/>
      <c r="AE195" s="460" t="str">
        <f t="shared" si="26"/>
        <v>SI</v>
      </c>
      <c r="AF195" s="589" t="s">
        <v>259</v>
      </c>
      <c r="AG195" s="272"/>
      <c r="AH195" s="253"/>
      <c r="AN195" s="242"/>
    </row>
    <row r="196" spans="1:40" s="237" customFormat="1" ht="110.25" x14ac:dyDescent="0.25">
      <c r="A196" s="581"/>
      <c r="B196" s="12" t="s">
        <v>235</v>
      </c>
      <c r="C196" s="13">
        <v>82</v>
      </c>
      <c r="D196" s="13" t="str">
        <f>IFERROR(INDEX(DESEMPATE!$D$3:$D$106,MATCH('EXP GEN.'!B196,DESEMPATE!$C$3:$C$106,0)),"")</f>
        <v>GCSI GRUPO COLOMBIANO DE SEGURIDAD INTEGRAL ADVISEGAR LTDA SEGURIDAD PRIVADA</v>
      </c>
      <c r="E196" s="21" t="s">
        <v>623</v>
      </c>
      <c r="F196" s="246" t="s">
        <v>353</v>
      </c>
      <c r="G196" s="21" t="s">
        <v>624</v>
      </c>
      <c r="H196" s="247" t="s">
        <v>625</v>
      </c>
      <c r="I196" s="21" t="s">
        <v>8</v>
      </c>
      <c r="J196" s="22">
        <v>0.75</v>
      </c>
      <c r="K196" s="275">
        <v>41103</v>
      </c>
      <c r="L196" s="16">
        <v>41438</v>
      </c>
      <c r="M196" s="17">
        <f t="shared" si="24"/>
        <v>2013</v>
      </c>
      <c r="N196" s="18">
        <f>IFERROR(INDEX(PARAMETROS!$B$50:$B$76,MATCH(M196,PARAMETROS!$A$50:$A$76,0)),"")</f>
        <v>589500</v>
      </c>
      <c r="O196" s="277">
        <v>7136692198</v>
      </c>
      <c r="P196" s="19" t="s">
        <v>289</v>
      </c>
      <c r="Q196" s="11" t="str">
        <f>IFERROR(IF(P196="","",IF(P196="COP","N/A",IF(OR(P196="USD",P196="US"),1,IF(P196="EUR",VLOOKUP(L196,'SH EURO'!$A$6:$B$6338,2,FALSE),"INGRESAR TASA")))),"")</f>
        <v>N/A</v>
      </c>
      <c r="R196" s="387" t="str">
        <f t="shared" si="20"/>
        <v>N/A</v>
      </c>
      <c r="S196" s="20">
        <f>IFERROR(IF(P196="","",IF(P196="COP",1,IF(Q196&lt;&gt;"N/A",VLOOKUP(L196,'[1]SH TRM'!$A$9:$B$8912,2,FALSE),"REVISAR"))),"")</f>
        <v>1</v>
      </c>
      <c r="T196" s="390">
        <f t="shared" si="21"/>
        <v>7136692198</v>
      </c>
      <c r="U196" s="11">
        <f t="shared" si="22"/>
        <v>12106.348088210349</v>
      </c>
      <c r="V196" s="11">
        <f t="shared" ref="V196:V259" si="27">IFERROR(IF(OR(I196="",I196="NO"),"",IFERROR(U196*J196,"")),"")</f>
        <v>9079.7610661577619</v>
      </c>
      <c r="W196" s="584"/>
      <c r="X196" s="336">
        <v>1</v>
      </c>
      <c r="Y196" s="577" t="s">
        <v>8</v>
      </c>
      <c r="Z196" s="577"/>
      <c r="AA196" s="577"/>
      <c r="AB196" s="577" t="s">
        <v>8</v>
      </c>
      <c r="AC196" s="577"/>
      <c r="AD196" s="577"/>
      <c r="AE196" s="458" t="str">
        <f t="shared" si="26"/>
        <v>SI</v>
      </c>
      <c r="AF196" s="590"/>
      <c r="AG196" s="273"/>
      <c r="AH196" s="253"/>
      <c r="AN196" s="242"/>
    </row>
    <row r="197" spans="1:40" s="237" customFormat="1" ht="111" thickBot="1" x14ac:dyDescent="0.3">
      <c r="A197" s="581"/>
      <c r="B197" s="12" t="s">
        <v>235</v>
      </c>
      <c r="C197" s="13">
        <v>84</v>
      </c>
      <c r="D197" s="13" t="str">
        <f>IFERROR(INDEX(DESEMPATE!$D$3:$D$106,MATCH('EXP GEN.'!B197,DESEMPATE!$C$3:$C$106,0)),"")</f>
        <v>GCSI GRUPO COLOMBIANO DE SEGURIDAD INTEGRAL ADVISEGAR LTDA SEGURIDAD PRIVADA</v>
      </c>
      <c r="E197" s="21" t="s">
        <v>626</v>
      </c>
      <c r="F197" s="246" t="s">
        <v>353</v>
      </c>
      <c r="G197" s="21" t="s">
        <v>627</v>
      </c>
      <c r="H197" s="247" t="s">
        <v>628</v>
      </c>
      <c r="I197" s="21" t="s">
        <v>8</v>
      </c>
      <c r="J197" s="15">
        <v>0.15</v>
      </c>
      <c r="K197" s="16">
        <v>41441</v>
      </c>
      <c r="L197" s="16">
        <v>41764</v>
      </c>
      <c r="M197" s="17">
        <f t="shared" si="24"/>
        <v>2014</v>
      </c>
      <c r="N197" s="18">
        <f>IFERROR(INDEX(PARAMETROS!$B$50:$B$76,MATCH(M197,PARAMETROS!$A$50:$A$76,0)),"")</f>
        <v>616000</v>
      </c>
      <c r="O197" s="351">
        <v>7433624773</v>
      </c>
      <c r="P197" s="37" t="s">
        <v>289</v>
      </c>
      <c r="Q197" s="11" t="str">
        <f>IFERROR(IF(P197="","",IF(P197="COP","N/A",IF(OR(P197="USD",P197="US"),1,IF(P197="EUR",VLOOKUP(L197,'SH EURO'!$A$6:$B$6338,2,FALSE),"INGRESAR TASA")))),"")</f>
        <v>N/A</v>
      </c>
      <c r="R197" s="387" t="str">
        <f t="shared" si="20"/>
        <v>N/A</v>
      </c>
      <c r="S197" s="23">
        <f>IFERROR(IF(P197="","",IF(P197="COP",1,IF(Q197&lt;&gt;"N/A",VLOOKUP(L197,'[1]SH TRM'!$A$9:$B$8912,2,FALSE),"REVISAR"))),"")</f>
        <v>1</v>
      </c>
      <c r="T197" s="390">
        <f t="shared" si="21"/>
        <v>7433624773</v>
      </c>
      <c r="U197" s="11">
        <f t="shared" si="22"/>
        <v>12067.572683441558</v>
      </c>
      <c r="V197" s="11">
        <f t="shared" si="27"/>
        <v>1810.1359025162337</v>
      </c>
      <c r="W197" s="584"/>
      <c r="X197" s="336">
        <v>12</v>
      </c>
      <c r="Y197" s="577" t="s">
        <v>8</v>
      </c>
      <c r="Z197" s="577"/>
      <c r="AA197" s="577"/>
      <c r="AB197" s="577" t="s">
        <v>8</v>
      </c>
      <c r="AC197" s="577"/>
      <c r="AD197" s="577"/>
      <c r="AE197" s="458" t="str">
        <f t="shared" si="26"/>
        <v>SI</v>
      </c>
      <c r="AF197" s="590"/>
      <c r="AG197" s="251"/>
      <c r="AH197" s="253"/>
      <c r="AN197" s="242"/>
    </row>
    <row r="198" spans="1:40" s="237" customFormat="1" ht="30" hidden="1" customHeight="1" x14ac:dyDescent="0.25">
      <c r="A198" s="581"/>
      <c r="B198" s="12"/>
      <c r="C198" s="13"/>
      <c r="D198" s="13" t="str">
        <f>IFERROR(INDEX(DESEMPATE!$D$3:$D$106,MATCH('EXP GEN.'!B198,DESEMPATE!$C$3:$C$106,0)),"")</f>
        <v/>
      </c>
      <c r="E198" s="21"/>
      <c r="F198" s="246"/>
      <c r="G198" s="21"/>
      <c r="H198" s="247"/>
      <c r="I198" s="21"/>
      <c r="J198" s="15"/>
      <c r="K198" s="16"/>
      <c r="L198" s="16"/>
      <c r="M198" s="17" t="str">
        <f t="shared" si="24"/>
        <v/>
      </c>
      <c r="N198" s="18" t="str">
        <f>IFERROR(INDEX(PARAMETROS!$B$50:$B$76,MATCH(M198,PARAMETROS!$A$50:$A$76,0)),"")</f>
        <v/>
      </c>
      <c r="O198" s="276"/>
      <c r="P198" s="29"/>
      <c r="Q198" s="11" t="str">
        <f>IFERROR(IF(P198="","",IF(P198="COP","N/A",IF(OR(P198="USD",P198="US"),1,IF(P198="EUR",VLOOKUP(L198,'SH EURO'!$A$6:$B$6338,2,FALSE),"INGRESAR TASA")))),"")</f>
        <v/>
      </c>
      <c r="R198" s="387" t="str">
        <f t="shared" si="20"/>
        <v/>
      </c>
      <c r="S198" s="20" t="str">
        <f>IFERROR(IF(P198="","",IF(P198="COP",1,IF(Q198&lt;&gt;"N/A",VLOOKUP(L198,'[1]SH TRM'!$A$9:$B$8912,2,FALSE),"REVISAR"))),"")</f>
        <v/>
      </c>
      <c r="T198" s="390" t="str">
        <f t="shared" si="21"/>
        <v/>
      </c>
      <c r="U198" s="11" t="str">
        <f t="shared" si="22"/>
        <v/>
      </c>
      <c r="V198" s="11" t="str">
        <f t="shared" si="27"/>
        <v/>
      </c>
      <c r="W198" s="584"/>
      <c r="X198" s="336"/>
      <c r="Y198" s="574"/>
      <c r="Z198" s="575"/>
      <c r="AA198" s="576"/>
      <c r="AB198" s="574"/>
      <c r="AC198" s="575"/>
      <c r="AD198" s="576"/>
      <c r="AE198" s="458" t="str">
        <f t="shared" si="26"/>
        <v/>
      </c>
      <c r="AF198" s="590"/>
      <c r="AG198" s="273"/>
      <c r="AH198" s="253"/>
      <c r="AN198" s="242"/>
    </row>
    <row r="199" spans="1:40" s="237" customFormat="1" ht="30" hidden="1" customHeight="1" x14ac:dyDescent="0.25">
      <c r="A199" s="581"/>
      <c r="B199" s="12"/>
      <c r="C199" s="13"/>
      <c r="D199" s="13" t="str">
        <f>IFERROR(INDEX(DESEMPATE!$D$3:$D$106,MATCH('EXP GEN.'!B199,DESEMPATE!$C$3:$C$106,0)),"")</f>
        <v/>
      </c>
      <c r="E199" s="21"/>
      <c r="F199" s="246"/>
      <c r="G199" s="21"/>
      <c r="H199" s="247"/>
      <c r="I199" s="21"/>
      <c r="J199" s="15"/>
      <c r="K199" s="16"/>
      <c r="L199" s="16"/>
      <c r="M199" s="17" t="str">
        <f t="shared" si="24"/>
        <v/>
      </c>
      <c r="N199" s="18" t="str">
        <f>IFERROR(INDEX(PARAMETROS!$B$50:$B$76,MATCH(M199,PARAMETROS!$A$50:$A$76,0)),"")</f>
        <v/>
      </c>
      <c r="O199" s="277"/>
      <c r="P199" s="18"/>
      <c r="Q199" s="11" t="str">
        <f>IFERROR(IF(P199="","",IF(P199="COP","N/A",IF(OR(P199="USD",P199="US"),1,IF(P199="EUR",VLOOKUP(L199,'SH EURO'!$A$6:$B$6338,2,FALSE),"INGRESAR TASA")))),"")</f>
        <v/>
      </c>
      <c r="R199" s="387" t="str">
        <f t="shared" si="20"/>
        <v/>
      </c>
      <c r="S199" s="20" t="str">
        <f>IFERROR(IF(P199="","",IF(P199="COP",1,IF(Q199&lt;&gt;"N/A",VLOOKUP(L199,'[1]SH TRM'!$A$9:$B$8912,2,FALSE),"REVISAR"))),"")</f>
        <v/>
      </c>
      <c r="T199" s="390" t="str">
        <f t="shared" si="21"/>
        <v/>
      </c>
      <c r="U199" s="11" t="str">
        <f t="shared" si="22"/>
        <v/>
      </c>
      <c r="V199" s="11" t="str">
        <f t="shared" si="27"/>
        <v/>
      </c>
      <c r="W199" s="584"/>
      <c r="X199" s="336"/>
      <c r="Y199" s="577"/>
      <c r="Z199" s="577"/>
      <c r="AA199" s="577"/>
      <c r="AB199" s="577"/>
      <c r="AC199" s="577"/>
      <c r="AD199" s="577"/>
      <c r="AE199" s="458" t="str">
        <f t="shared" si="26"/>
        <v/>
      </c>
      <c r="AF199" s="590"/>
      <c r="AG199" s="251"/>
      <c r="AH199" s="253"/>
      <c r="AN199" s="242"/>
    </row>
    <row r="200" spans="1:40" s="237" customFormat="1" ht="30" hidden="1" customHeight="1" thickBot="1" x14ac:dyDescent="0.3">
      <c r="A200" s="582"/>
      <c r="B200" s="32"/>
      <c r="C200" s="133"/>
      <c r="D200" s="349" t="str">
        <f>IFERROR(INDEX(DESEMPATE!$D$3:$D$106,MATCH('EXP GEN.'!B200,DESEMPATE!$C$3:$C$106,0)),"")</f>
        <v/>
      </c>
      <c r="E200" s="134"/>
      <c r="F200" s="250"/>
      <c r="G200" s="134"/>
      <c r="H200" s="249"/>
      <c r="I200" s="134"/>
      <c r="J200" s="34"/>
      <c r="K200" s="350"/>
      <c r="L200" s="350"/>
      <c r="M200" s="35" t="str">
        <f t="shared" si="24"/>
        <v/>
      </c>
      <c r="N200" s="36" t="str">
        <f>IFERROR(INDEX(PARAMETROS!$B$50:$B$76,MATCH(M200,PARAMETROS!$A$50:$A$76,0)),"")</f>
        <v/>
      </c>
      <c r="O200" s="277"/>
      <c r="P200" s="19"/>
      <c r="Q200" s="39" t="str">
        <f>IFERROR(IF(P200="","",IF(P200="COP","N/A",IF(OR(P200="USD",P200="US"),1,IF(P200="EUR",VLOOKUP(L200,'SH EURO'!$A$6:$B$6338,2,FALSE),"INGRESAR TASA")))),"")</f>
        <v/>
      </c>
      <c r="R200" s="388" t="str">
        <f t="shared" si="20"/>
        <v/>
      </c>
      <c r="S200" s="38" t="str">
        <f>IFERROR(IF(P200="","",IF(P200="COP",1,IF(Q200&lt;&gt;"N/A",VLOOKUP(L200,'[1]SH TRM'!$A$9:$B$8912,2,FALSE),"REVISAR"))),"")</f>
        <v/>
      </c>
      <c r="T200" s="391" t="str">
        <f t="shared" si="21"/>
        <v/>
      </c>
      <c r="U200" s="39" t="str">
        <f t="shared" si="22"/>
        <v/>
      </c>
      <c r="V200" s="39" t="str">
        <f t="shared" si="27"/>
        <v/>
      </c>
      <c r="W200" s="585"/>
      <c r="X200" s="337"/>
      <c r="Y200" s="578"/>
      <c r="Z200" s="578"/>
      <c r="AA200" s="578"/>
      <c r="AB200" s="578"/>
      <c r="AC200" s="578"/>
      <c r="AD200" s="578"/>
      <c r="AE200" s="459" t="str">
        <f t="shared" si="26"/>
        <v/>
      </c>
      <c r="AF200" s="591"/>
      <c r="AG200" s="252"/>
      <c r="AH200" s="253"/>
      <c r="AN200" s="242"/>
    </row>
    <row r="201" spans="1:40" s="237" customFormat="1" ht="57" x14ac:dyDescent="0.25">
      <c r="A201" s="580" t="s">
        <v>171</v>
      </c>
      <c r="B201" s="24" t="s">
        <v>250</v>
      </c>
      <c r="C201" s="25">
        <v>56</v>
      </c>
      <c r="D201" s="325" t="str">
        <f>IFERROR(INDEX(DESEMPATE!$D$3:$D$106,MATCH('EXP GEN.'!B201,DESEMPATE!$C$3:$C$106,0)),"")</f>
        <v>CUIDAR LIMITADA</v>
      </c>
      <c r="E201" s="31" t="s">
        <v>629</v>
      </c>
      <c r="F201" s="245" t="s">
        <v>353</v>
      </c>
      <c r="G201" s="31" t="s">
        <v>630</v>
      </c>
      <c r="H201" s="248" t="s">
        <v>631</v>
      </c>
      <c r="I201" s="31" t="s">
        <v>8</v>
      </c>
      <c r="J201" s="26">
        <v>1</v>
      </c>
      <c r="K201" s="27">
        <v>41944</v>
      </c>
      <c r="L201" s="27">
        <v>42180</v>
      </c>
      <c r="M201" s="28">
        <f t="shared" si="24"/>
        <v>2015</v>
      </c>
      <c r="N201" s="135">
        <f>IFERROR(INDEX(PARAMETROS!$B$50:$B$76,MATCH(M201,PARAMETROS!$A$50:$A$76,0)),"")</f>
        <v>644350</v>
      </c>
      <c r="O201" s="276">
        <v>452008437</v>
      </c>
      <c r="P201" s="29" t="s">
        <v>289</v>
      </c>
      <c r="Q201" s="30" t="str">
        <f>IFERROR(IF(P201="","",IF(P201="COP","N/A",IF(OR(P201="USD",P201="US"),1,IF(P201="EUR",VLOOKUP(L201,'SH EURO'!$A$6:$B$6338,2,FALSE),"INGRESAR TASA")))),"")</f>
        <v>N/A</v>
      </c>
      <c r="R201" s="386" t="str">
        <f t="shared" si="20"/>
        <v>N/A</v>
      </c>
      <c r="S201" s="136">
        <f>IFERROR(IF(P201="","",IF(P201="COP",1,IF(Q201&lt;&gt;"N/A",VLOOKUP(L201,'[1]SH TRM'!$A$9:$B$8912,2,FALSE),"REVISAR"))),"")</f>
        <v>1</v>
      </c>
      <c r="T201" s="389">
        <f t="shared" si="21"/>
        <v>452008437</v>
      </c>
      <c r="U201" s="30">
        <f t="shared" si="22"/>
        <v>701.49520757352366</v>
      </c>
      <c r="V201" s="30">
        <f t="shared" si="27"/>
        <v>701.49520757352366</v>
      </c>
      <c r="W201" s="583" t="str">
        <f>IFERROR(IF(COUNTIF(V201:V206,"")=6,"",IF(SUM(V201:V206)&gt;=SAMC009,"CUMPLE","NO CUMPLE")),"")</f>
        <v>CUMPLE</v>
      </c>
      <c r="X201" s="335">
        <v>15</v>
      </c>
      <c r="Y201" s="579" t="s">
        <v>8</v>
      </c>
      <c r="Z201" s="579"/>
      <c r="AA201" s="579"/>
      <c r="AB201" s="579" t="s">
        <v>8</v>
      </c>
      <c r="AC201" s="579"/>
      <c r="AD201" s="579"/>
      <c r="AE201" s="460" t="str">
        <f t="shared" ref="AE201:AE206" si="28">IFERROR(IF(X201="","",IF(ISNUMBER(X201),IF(COUNTIF(Y201:AD201,"SI")&gt;0,"SI","NO"),X201)),"")</f>
        <v>SI</v>
      </c>
      <c r="AF201" s="589" t="s">
        <v>259</v>
      </c>
      <c r="AG201" s="272"/>
      <c r="AH201" s="253"/>
      <c r="AN201" s="242"/>
    </row>
    <row r="202" spans="1:40" s="237" customFormat="1" ht="85.5" x14ac:dyDescent="0.25">
      <c r="A202" s="581"/>
      <c r="B202" s="12" t="s">
        <v>250</v>
      </c>
      <c r="C202" s="13">
        <v>57</v>
      </c>
      <c r="D202" s="13" t="str">
        <f>IFERROR(INDEX(DESEMPATE!$D$3:$D$106,MATCH('EXP GEN.'!B202,DESEMPATE!$C$3:$C$106,0)),"")</f>
        <v>CUIDAR LIMITADA</v>
      </c>
      <c r="E202" s="21" t="s">
        <v>632</v>
      </c>
      <c r="F202" s="246" t="s">
        <v>353</v>
      </c>
      <c r="G202" s="21" t="s">
        <v>633</v>
      </c>
      <c r="H202" s="247" t="s">
        <v>634</v>
      </c>
      <c r="I202" s="21" t="s">
        <v>8</v>
      </c>
      <c r="J202" s="22">
        <v>1</v>
      </c>
      <c r="K202" s="275">
        <v>41961</v>
      </c>
      <c r="L202" s="16">
        <v>42141</v>
      </c>
      <c r="M202" s="17">
        <f t="shared" si="24"/>
        <v>2015</v>
      </c>
      <c r="N202" s="18">
        <f>IFERROR(INDEX(PARAMETROS!$B$50:$B$76,MATCH(M202,PARAMETROS!$A$50:$A$76,0)),"")</f>
        <v>644350</v>
      </c>
      <c r="O202" s="277">
        <v>139913123</v>
      </c>
      <c r="P202" s="18" t="s">
        <v>289</v>
      </c>
      <c r="Q202" s="11" t="str">
        <f>IFERROR(IF(P202="","",IF(P202="COP","N/A",IF(OR(P202="USD",P202="US"),1,IF(P202="EUR",VLOOKUP(L202,'SH EURO'!$A$6:$B$6338,2,FALSE),"INGRESAR TASA")))),"")</f>
        <v>N/A</v>
      </c>
      <c r="R202" s="387" t="str">
        <f t="shared" ref="R202:R265" si="29">IFERROR(IF(O202="","",IF(Q202="INGRESAR TASA","INGRESAR TASA USD",IF(Q202="N/A","N/A",Q202*O202))),"")</f>
        <v>N/A</v>
      </c>
      <c r="S202" s="20">
        <f>IFERROR(IF(P202="","",IF(P202="COP",1,IF(Q202&lt;&gt;"N/A",VLOOKUP(L202,'[1]SH TRM'!$A$9:$B$8912,2,FALSE),"REVISAR"))),"")</f>
        <v>1</v>
      </c>
      <c r="T202" s="390">
        <f t="shared" ref="T202:T265" si="30">IFERROR(IF(S202&lt;&gt;"",IF(P202&lt;&gt;"COP",R202*S202,O202),""),"")</f>
        <v>139913123</v>
      </c>
      <c r="U202" s="11">
        <f t="shared" ref="U202:U265" si="31">IFERROR(T202/N202,"")</f>
        <v>217.13839217816405</v>
      </c>
      <c r="V202" s="11">
        <f t="shared" si="27"/>
        <v>217.13839217816405</v>
      </c>
      <c r="W202" s="584"/>
      <c r="X202" s="336">
        <v>16</v>
      </c>
      <c r="Y202" s="577" t="s">
        <v>8</v>
      </c>
      <c r="Z202" s="577"/>
      <c r="AA202" s="577"/>
      <c r="AB202" s="577" t="s">
        <v>8</v>
      </c>
      <c r="AC202" s="577"/>
      <c r="AD202" s="577"/>
      <c r="AE202" s="458" t="str">
        <f t="shared" si="28"/>
        <v>SI</v>
      </c>
      <c r="AF202" s="590"/>
      <c r="AG202" s="273"/>
      <c r="AH202" s="253"/>
      <c r="AN202" s="242"/>
    </row>
    <row r="203" spans="1:40" s="237" customFormat="1" ht="30" customHeight="1" thickBot="1" x14ac:dyDescent="0.3">
      <c r="A203" s="581"/>
      <c r="B203" s="12" t="s">
        <v>250</v>
      </c>
      <c r="C203" s="13">
        <v>58</v>
      </c>
      <c r="D203" s="13" t="str">
        <f>IFERROR(INDEX(DESEMPATE!$D$3:$D$106,MATCH('EXP GEN.'!B203,DESEMPATE!$C$3:$C$106,0)),"")</f>
        <v>CUIDAR LIMITADA</v>
      </c>
      <c r="E203" s="21" t="s">
        <v>635</v>
      </c>
      <c r="F203" s="246" t="s">
        <v>353</v>
      </c>
      <c r="G203" s="21" t="s">
        <v>636</v>
      </c>
      <c r="H203" s="247" t="s">
        <v>637</v>
      </c>
      <c r="I203" s="21" t="s">
        <v>8</v>
      </c>
      <c r="J203" s="15">
        <v>1</v>
      </c>
      <c r="K203" s="16">
        <v>41610</v>
      </c>
      <c r="L203" s="16">
        <v>41911</v>
      </c>
      <c r="M203" s="17">
        <f t="shared" si="24"/>
        <v>2014</v>
      </c>
      <c r="N203" s="18">
        <f>IFERROR(INDEX(PARAMETROS!$B$50:$B$76,MATCH(M203,PARAMETROS!$A$50:$A$76,0)),"")</f>
        <v>616000</v>
      </c>
      <c r="O203" s="277">
        <v>59948653</v>
      </c>
      <c r="P203" s="19" t="s">
        <v>289</v>
      </c>
      <c r="Q203" s="11" t="str">
        <f>IFERROR(IF(P203="","",IF(P203="COP","N/A",IF(OR(P203="USD",P203="US"),1,IF(P203="EUR",VLOOKUP(L203,'SH EURO'!$A$6:$B$6338,2,FALSE),"INGRESAR TASA")))),"")</f>
        <v>N/A</v>
      </c>
      <c r="R203" s="387" t="str">
        <f t="shared" si="29"/>
        <v>N/A</v>
      </c>
      <c r="S203" s="23">
        <f>IFERROR(IF(P203="","",IF(P203="COP",1,IF(Q203&lt;&gt;"N/A",VLOOKUP(L203,'[1]SH TRM'!$A$9:$B$8912,2,FALSE),"REVISAR"))),"")</f>
        <v>1</v>
      </c>
      <c r="T203" s="390">
        <f t="shared" si="30"/>
        <v>59948653</v>
      </c>
      <c r="U203" s="11">
        <f t="shared" si="31"/>
        <v>97.319241883116888</v>
      </c>
      <c r="V203" s="11">
        <f t="shared" si="27"/>
        <v>97.319241883116888</v>
      </c>
      <c r="W203" s="584"/>
      <c r="X203" s="336">
        <v>12</v>
      </c>
      <c r="Y203" s="577" t="s">
        <v>8</v>
      </c>
      <c r="Z203" s="577"/>
      <c r="AA203" s="577"/>
      <c r="AB203" s="577" t="s">
        <v>8</v>
      </c>
      <c r="AC203" s="577"/>
      <c r="AD203" s="577"/>
      <c r="AE203" s="458" t="str">
        <f t="shared" si="28"/>
        <v>SI</v>
      </c>
      <c r="AF203" s="590"/>
      <c r="AG203" s="251"/>
      <c r="AH203" s="253"/>
      <c r="AN203" s="242"/>
    </row>
    <row r="204" spans="1:40" s="237" customFormat="1" ht="30" hidden="1" customHeight="1" x14ac:dyDescent="0.25">
      <c r="A204" s="581"/>
      <c r="B204" s="12"/>
      <c r="C204" s="13"/>
      <c r="D204" s="13" t="str">
        <f>IFERROR(INDEX(DESEMPATE!$D$3:$D$106,MATCH('EXP GEN.'!B204,DESEMPATE!$C$3:$C$106,0)),"")</f>
        <v/>
      </c>
      <c r="E204" s="21"/>
      <c r="F204" s="246"/>
      <c r="G204" s="21"/>
      <c r="H204" s="247"/>
      <c r="I204" s="21"/>
      <c r="J204" s="15"/>
      <c r="K204" s="16"/>
      <c r="L204" s="16"/>
      <c r="M204" s="17" t="str">
        <f t="shared" si="24"/>
        <v/>
      </c>
      <c r="N204" s="18" t="str">
        <f>IFERROR(INDEX(PARAMETROS!$B$50:$B$76,MATCH(M204,PARAMETROS!$A$50:$A$76,0)),"")</f>
        <v/>
      </c>
      <c r="O204" s="277"/>
      <c r="P204" s="19"/>
      <c r="Q204" s="11" t="str">
        <f>IFERROR(IF(P204="","",IF(P204="COP","N/A",IF(OR(P204="USD",P204="US"),1,IF(P204="EUR",VLOOKUP(L204,'SH EURO'!$A$6:$B$6338,2,FALSE),"INGRESAR TASA")))),"")</f>
        <v/>
      </c>
      <c r="R204" s="387" t="str">
        <f t="shared" si="29"/>
        <v/>
      </c>
      <c r="S204" s="20" t="str">
        <f>IFERROR(IF(P204="","",IF(P204="COP",1,IF(Q204&lt;&gt;"N/A",VLOOKUP(L204,'[1]SH TRM'!$A$9:$B$8912,2,FALSE),"REVISAR"))),"")</f>
        <v/>
      </c>
      <c r="T204" s="390" t="str">
        <f t="shared" si="30"/>
        <v/>
      </c>
      <c r="U204" s="11" t="str">
        <f t="shared" si="31"/>
        <v/>
      </c>
      <c r="V204" s="11" t="str">
        <f t="shared" si="27"/>
        <v/>
      </c>
      <c r="W204" s="584"/>
      <c r="X204" s="336"/>
      <c r="Y204" s="574"/>
      <c r="Z204" s="575"/>
      <c r="AA204" s="576"/>
      <c r="AB204" s="574"/>
      <c r="AC204" s="575"/>
      <c r="AD204" s="576"/>
      <c r="AE204" s="458" t="str">
        <f t="shared" si="28"/>
        <v/>
      </c>
      <c r="AF204" s="590"/>
      <c r="AG204" s="273"/>
      <c r="AH204" s="253"/>
      <c r="AN204" s="242"/>
    </row>
    <row r="205" spans="1:40" s="237" customFormat="1" ht="30" hidden="1" customHeight="1" x14ac:dyDescent="0.25">
      <c r="A205" s="581"/>
      <c r="B205" s="12"/>
      <c r="C205" s="13"/>
      <c r="D205" s="13" t="str">
        <f>IFERROR(INDEX(DESEMPATE!$D$3:$D$106,MATCH('EXP GEN.'!B205,DESEMPATE!$C$3:$C$106,0)),"")</f>
        <v/>
      </c>
      <c r="E205" s="21"/>
      <c r="F205" s="246"/>
      <c r="G205" s="21"/>
      <c r="H205" s="247"/>
      <c r="I205" s="21"/>
      <c r="J205" s="15"/>
      <c r="K205" s="16"/>
      <c r="L205" s="16"/>
      <c r="M205" s="17" t="str">
        <f t="shared" si="24"/>
        <v/>
      </c>
      <c r="N205" s="18" t="str">
        <f>IFERROR(INDEX(PARAMETROS!$B$50:$B$76,MATCH(M205,PARAMETROS!$A$50:$A$76,0)),"")</f>
        <v/>
      </c>
      <c r="O205" s="277"/>
      <c r="P205" s="19"/>
      <c r="Q205" s="11" t="str">
        <f>IFERROR(IF(P205="","",IF(P205="COP","N/A",IF(OR(P205="USD",P205="US"),1,IF(P205="EUR",VLOOKUP(L205,'SH EURO'!$A$6:$B$6338,2,FALSE),"INGRESAR TASA")))),"")</f>
        <v/>
      </c>
      <c r="R205" s="387" t="str">
        <f t="shared" si="29"/>
        <v/>
      </c>
      <c r="S205" s="20" t="str">
        <f>IFERROR(IF(P205="","",IF(P205="COP",1,IF(Q205&lt;&gt;"N/A",VLOOKUP(L205,'[1]SH TRM'!$A$9:$B$8912,2,FALSE),"REVISAR"))),"")</f>
        <v/>
      </c>
      <c r="T205" s="390" t="str">
        <f t="shared" si="30"/>
        <v/>
      </c>
      <c r="U205" s="11" t="str">
        <f t="shared" si="31"/>
        <v/>
      </c>
      <c r="V205" s="11" t="str">
        <f t="shared" si="27"/>
        <v/>
      </c>
      <c r="W205" s="584"/>
      <c r="X205" s="336"/>
      <c r="Y205" s="577"/>
      <c r="Z205" s="577"/>
      <c r="AA205" s="577"/>
      <c r="AB205" s="577"/>
      <c r="AC205" s="577"/>
      <c r="AD205" s="577"/>
      <c r="AE205" s="458" t="str">
        <f t="shared" si="28"/>
        <v/>
      </c>
      <c r="AF205" s="590"/>
      <c r="AG205" s="251"/>
      <c r="AH205" s="253"/>
      <c r="AN205" s="242"/>
    </row>
    <row r="206" spans="1:40" s="237" customFormat="1" ht="30" hidden="1" customHeight="1" thickBot="1" x14ac:dyDescent="0.3">
      <c r="A206" s="582"/>
      <c r="B206" s="32"/>
      <c r="C206" s="133"/>
      <c r="D206" s="349" t="str">
        <f>IFERROR(INDEX(DESEMPATE!$D$3:$D$106,MATCH('EXP GEN.'!B206,DESEMPATE!$C$3:$C$106,0)),"")</f>
        <v/>
      </c>
      <c r="E206" s="134"/>
      <c r="F206" s="250"/>
      <c r="G206" s="134"/>
      <c r="H206" s="249"/>
      <c r="I206" s="134"/>
      <c r="J206" s="34"/>
      <c r="K206" s="350"/>
      <c r="L206" s="350"/>
      <c r="M206" s="35" t="str">
        <f t="shared" ref="M206:M269" si="32">IF(L206="","",YEAR(L206))</f>
        <v/>
      </c>
      <c r="N206" s="36" t="str">
        <f>IFERROR(INDEX(PARAMETROS!$B$50:$B$76,MATCH(M206,PARAMETROS!$A$50:$A$76,0)),"")</f>
        <v/>
      </c>
      <c r="O206" s="351"/>
      <c r="P206" s="37"/>
      <c r="Q206" s="39" t="str">
        <f>IFERROR(IF(P206="","",IF(P206="COP","N/A",IF(OR(P206="USD",P206="US"),1,IF(P206="EUR",VLOOKUP(L206,'SH EURO'!$A$6:$B$6338,2,FALSE),"INGRESAR TASA")))),"")</f>
        <v/>
      </c>
      <c r="R206" s="388" t="str">
        <f t="shared" si="29"/>
        <v/>
      </c>
      <c r="S206" s="38" t="str">
        <f>IFERROR(IF(P206="","",IF(P206="COP",1,IF(Q206&lt;&gt;"N/A",VLOOKUP(L206,'[1]SH TRM'!$A$9:$B$8912,2,FALSE),"REVISAR"))),"")</f>
        <v/>
      </c>
      <c r="T206" s="391" t="str">
        <f t="shared" si="30"/>
        <v/>
      </c>
      <c r="U206" s="39" t="str">
        <f t="shared" si="31"/>
        <v/>
      </c>
      <c r="V206" s="39" t="str">
        <f t="shared" si="27"/>
        <v/>
      </c>
      <c r="W206" s="585"/>
      <c r="X206" s="337"/>
      <c r="Y206" s="578"/>
      <c r="Z206" s="578"/>
      <c r="AA206" s="578"/>
      <c r="AB206" s="578"/>
      <c r="AC206" s="578"/>
      <c r="AD206" s="578"/>
      <c r="AE206" s="459" t="str">
        <f t="shared" si="28"/>
        <v/>
      </c>
      <c r="AF206" s="591"/>
      <c r="AG206" s="252"/>
      <c r="AH206" s="253"/>
      <c r="AN206" s="242"/>
    </row>
    <row r="207" spans="1:40" s="237" customFormat="1" ht="30" customHeight="1" x14ac:dyDescent="0.25">
      <c r="A207" s="586" t="s">
        <v>172</v>
      </c>
      <c r="B207" s="24" t="s">
        <v>237</v>
      </c>
      <c r="C207" s="25">
        <v>164</v>
      </c>
      <c r="D207" s="325" t="str">
        <f>IFERROR(INDEX(DESEMPATE!$D$3:$D$106,MATCH('EXP GEN.'!B207,DESEMPATE!$C$3:$C$106,0)),"")</f>
        <v>ALPHA SEGURIDAD PRIVADA LTDA</v>
      </c>
      <c r="E207" s="31" t="s">
        <v>581</v>
      </c>
      <c r="F207" s="245" t="s">
        <v>353</v>
      </c>
      <c r="G207" s="31" t="s">
        <v>582</v>
      </c>
      <c r="H207" s="248" t="s">
        <v>583</v>
      </c>
      <c r="I207" s="31" t="s">
        <v>8</v>
      </c>
      <c r="J207" s="26">
        <v>1</v>
      </c>
      <c r="K207" s="27">
        <v>39508</v>
      </c>
      <c r="L207" s="27">
        <v>41639</v>
      </c>
      <c r="M207" s="28">
        <f t="shared" si="32"/>
        <v>2013</v>
      </c>
      <c r="N207" s="135">
        <f>IFERROR(INDEX(PARAMETROS!$B$50:$B$76,MATCH(M207,PARAMETROS!$A$50:$A$76,0)),"")</f>
        <v>589500</v>
      </c>
      <c r="O207" s="276">
        <v>3289934655</v>
      </c>
      <c r="P207" s="29" t="s">
        <v>289</v>
      </c>
      <c r="Q207" s="30" t="str">
        <f>IFERROR(IF(P207="","",IF(P207="COP","N/A",IF(OR(P207="USD",P207="US"),1,IF(P207="EUR",VLOOKUP(L207,'SH EURO'!$A$6:$B$6338,2,FALSE),"INGRESAR TASA")))),"")</f>
        <v>N/A</v>
      </c>
      <c r="R207" s="386" t="str">
        <f t="shared" si="29"/>
        <v>N/A</v>
      </c>
      <c r="S207" s="136">
        <f>IFERROR(IF(P207="","",IF(P207="COP",1,IF(Q207&lt;&gt;"N/A",VLOOKUP(L207,'[1]SH TRM'!$A$9:$B$8912,2,FALSE),"REVISAR"))),"")</f>
        <v>1</v>
      </c>
      <c r="T207" s="389">
        <f t="shared" si="30"/>
        <v>3289934655</v>
      </c>
      <c r="U207" s="30">
        <f t="shared" si="31"/>
        <v>5580.89</v>
      </c>
      <c r="V207" s="30">
        <f t="shared" si="27"/>
        <v>5580.89</v>
      </c>
      <c r="W207" s="583" t="str">
        <f>IFERROR(IF(COUNTIF(V207:V212,"")=6,"",IF(SUM(V207:V212)&gt;=SAMC009,"CUMPLE","NO CUMPLE")),"")</f>
        <v>CUMPLE</v>
      </c>
      <c r="X207" s="335">
        <v>11</v>
      </c>
      <c r="Y207" s="579" t="s">
        <v>8</v>
      </c>
      <c r="Z207" s="579"/>
      <c r="AA207" s="579"/>
      <c r="AB207" s="579" t="s">
        <v>8</v>
      </c>
      <c r="AC207" s="579"/>
      <c r="AD207" s="579"/>
      <c r="AE207" s="460" t="str">
        <f t="shared" ref="AE207:AE264" si="33">IFERROR(IF(X207="","",IF(ISNUMBER(X207),IF(COUNTIF(Y207:AD207,"SI")&gt;0,"SI","NO"),X207)),"")</f>
        <v>SI</v>
      </c>
      <c r="AF207" s="589" t="s">
        <v>259</v>
      </c>
      <c r="AG207" s="272"/>
      <c r="AH207" s="253"/>
      <c r="AN207" s="242"/>
    </row>
    <row r="208" spans="1:40" s="237" customFormat="1" ht="30" customHeight="1" x14ac:dyDescent="0.25">
      <c r="A208" s="587"/>
      <c r="B208" s="12" t="s">
        <v>346</v>
      </c>
      <c r="C208" s="13">
        <v>166</v>
      </c>
      <c r="D208" s="13" t="str">
        <f>IFERROR(INDEX(DESEMPATE!$D$3:$D$106,MATCH('EXP GEN.'!B208,DESEMPATE!$C$3:$C$106,0)),"")</f>
        <v>360 GRADOS SEGURIDAD LTDA</v>
      </c>
      <c r="E208" s="21" t="s">
        <v>382</v>
      </c>
      <c r="F208" s="246" t="s">
        <v>353</v>
      </c>
      <c r="G208" s="21">
        <v>487</v>
      </c>
      <c r="H208" s="247" t="s">
        <v>583</v>
      </c>
      <c r="I208" s="21" t="s">
        <v>8</v>
      </c>
      <c r="J208" s="22">
        <v>0.5</v>
      </c>
      <c r="K208" s="275">
        <v>41871</v>
      </c>
      <c r="L208" s="16">
        <v>42186</v>
      </c>
      <c r="M208" s="17">
        <f t="shared" si="32"/>
        <v>2015</v>
      </c>
      <c r="N208" s="18">
        <f>IFERROR(INDEX(PARAMETROS!$B$50:$B$76,MATCH(M208,PARAMETROS!$A$50:$A$76,0)),"")</f>
        <v>644350</v>
      </c>
      <c r="O208" s="277">
        <v>1418165307</v>
      </c>
      <c r="P208" s="18" t="s">
        <v>289</v>
      </c>
      <c r="Q208" s="11" t="str">
        <f>IFERROR(IF(P208="","",IF(P208="COP","N/A",IF(OR(P208="USD",P208="US"),1,IF(P208="EUR",VLOOKUP(L208,'SH EURO'!$A$6:$B$6338,2,FALSE),"INGRESAR TASA")))),"")</f>
        <v>N/A</v>
      </c>
      <c r="R208" s="387" t="str">
        <f t="shared" si="29"/>
        <v>N/A</v>
      </c>
      <c r="S208" s="20">
        <f>IFERROR(IF(P208="","",IF(P208="COP",1,IF(Q208&lt;&gt;"N/A",VLOOKUP(L208,'[1]SH TRM'!$A$9:$B$8912,2,FALSE),"REVISAR"))),"")</f>
        <v>1</v>
      </c>
      <c r="T208" s="390">
        <f t="shared" si="30"/>
        <v>1418165307</v>
      </c>
      <c r="U208" s="11">
        <f t="shared" si="31"/>
        <v>2200.9238876387058</v>
      </c>
      <c r="V208" s="11">
        <f t="shared" si="27"/>
        <v>1100.4619438193529</v>
      </c>
      <c r="W208" s="584"/>
      <c r="X208" s="336">
        <v>13</v>
      </c>
      <c r="Y208" s="577" t="s">
        <v>8</v>
      </c>
      <c r="Z208" s="577"/>
      <c r="AA208" s="577"/>
      <c r="AB208" s="577" t="s">
        <v>8</v>
      </c>
      <c r="AC208" s="577"/>
      <c r="AD208" s="577"/>
      <c r="AE208" s="458" t="str">
        <f t="shared" si="33"/>
        <v>SI</v>
      </c>
      <c r="AF208" s="590"/>
      <c r="AG208" s="273"/>
      <c r="AH208" s="253"/>
      <c r="AN208" s="242"/>
    </row>
    <row r="209" spans="1:40" s="237" customFormat="1" ht="30" customHeight="1" thickBot="1" x14ac:dyDescent="0.3">
      <c r="A209" s="587"/>
      <c r="B209" s="12" t="s">
        <v>346</v>
      </c>
      <c r="C209" s="13">
        <v>168</v>
      </c>
      <c r="D209" s="13" t="str">
        <f>IFERROR(INDEX(DESEMPATE!$D$3:$D$106,MATCH('EXP GEN.'!B209,DESEMPATE!$C$3:$C$106,0)),"")</f>
        <v>360 GRADOS SEGURIDAD LTDA</v>
      </c>
      <c r="E209" s="21" t="s">
        <v>584</v>
      </c>
      <c r="F209" s="246" t="s">
        <v>353</v>
      </c>
      <c r="G209" s="21">
        <v>515</v>
      </c>
      <c r="H209" s="247" t="s">
        <v>583</v>
      </c>
      <c r="I209" s="21" t="s">
        <v>8</v>
      </c>
      <c r="J209" s="15">
        <v>1</v>
      </c>
      <c r="K209" s="16">
        <v>41698</v>
      </c>
      <c r="L209" s="16">
        <v>42155</v>
      </c>
      <c r="M209" s="17">
        <f t="shared" si="32"/>
        <v>2015</v>
      </c>
      <c r="N209" s="18">
        <f>IFERROR(INDEX(PARAMETROS!$B$50:$B$76,MATCH(M209,PARAMETROS!$A$50:$A$76,0)),"")</f>
        <v>644350</v>
      </c>
      <c r="O209" s="277">
        <v>1386692859</v>
      </c>
      <c r="P209" s="19" t="s">
        <v>289</v>
      </c>
      <c r="Q209" s="11" t="str">
        <f>IFERROR(IF(P209="","",IF(P209="COP","N/A",IF(OR(P209="USD",P209="US"),1,IF(P209="EUR",VLOOKUP(L209,'SH EURO'!$A$6:$B$6338,2,FALSE),"INGRESAR TASA")))),"")</f>
        <v>N/A</v>
      </c>
      <c r="R209" s="387" t="str">
        <f t="shared" si="29"/>
        <v>N/A</v>
      </c>
      <c r="S209" s="23">
        <f>IFERROR(IF(P209="","",IF(P209="COP",1,IF(Q209&lt;&gt;"N/A",VLOOKUP(L209,'[1]SH TRM'!$A$9:$B$8912,2,FALSE),"REVISAR"))),"")</f>
        <v>1</v>
      </c>
      <c r="T209" s="390">
        <f t="shared" si="30"/>
        <v>1386692859</v>
      </c>
      <c r="U209" s="11">
        <f t="shared" si="31"/>
        <v>2152.0801722666251</v>
      </c>
      <c r="V209" s="11">
        <f t="shared" si="27"/>
        <v>2152.0801722666251</v>
      </c>
      <c r="W209" s="584"/>
      <c r="X209" s="336">
        <v>12</v>
      </c>
      <c r="Y209" s="577" t="s">
        <v>8</v>
      </c>
      <c r="Z209" s="577"/>
      <c r="AA209" s="577"/>
      <c r="AB209" s="577" t="s">
        <v>8</v>
      </c>
      <c r="AC209" s="577"/>
      <c r="AD209" s="577"/>
      <c r="AE209" s="458" t="str">
        <f t="shared" si="33"/>
        <v>SI</v>
      </c>
      <c r="AF209" s="590"/>
      <c r="AG209" s="251"/>
      <c r="AH209" s="253"/>
      <c r="AN209" s="242"/>
    </row>
    <row r="210" spans="1:40" s="237" customFormat="1" ht="30" hidden="1" customHeight="1" x14ac:dyDescent="0.25">
      <c r="A210" s="587"/>
      <c r="B210" s="12"/>
      <c r="C210" s="13"/>
      <c r="D210" s="13" t="str">
        <f>IFERROR(INDEX(DESEMPATE!$D$3:$D$106,MATCH('EXP GEN.'!B210,DESEMPATE!$C$3:$C$106,0)),"")</f>
        <v/>
      </c>
      <c r="E210" s="21"/>
      <c r="F210" s="246"/>
      <c r="G210" s="21"/>
      <c r="H210" s="247"/>
      <c r="I210" s="21"/>
      <c r="J210" s="15"/>
      <c r="K210" s="16"/>
      <c r="L210" s="16"/>
      <c r="M210" s="17" t="str">
        <f t="shared" si="32"/>
        <v/>
      </c>
      <c r="N210" s="18" t="str">
        <f>IFERROR(INDEX(PARAMETROS!$B$50:$B$76,MATCH(M210,PARAMETROS!$A$50:$A$76,0)),"")</f>
        <v/>
      </c>
      <c r="O210" s="277"/>
      <c r="P210" s="19"/>
      <c r="Q210" s="11" t="str">
        <f>IFERROR(IF(P210="","",IF(P210="COP","N/A",IF(OR(P210="USD",P210="US"),1,IF(P210="EUR",VLOOKUP(L210,'SH EURO'!$A$6:$B$6338,2,FALSE),"INGRESAR TASA")))),"")</f>
        <v/>
      </c>
      <c r="R210" s="387" t="str">
        <f t="shared" si="29"/>
        <v/>
      </c>
      <c r="S210" s="20" t="str">
        <f>IFERROR(IF(P210="","",IF(P210="COP",1,IF(Q210&lt;&gt;"N/A",VLOOKUP(L210,'[1]SH TRM'!$A$9:$B$8912,2,FALSE),"REVISAR"))),"")</f>
        <v/>
      </c>
      <c r="T210" s="390" t="str">
        <f t="shared" si="30"/>
        <v/>
      </c>
      <c r="U210" s="11" t="str">
        <f t="shared" si="31"/>
        <v/>
      </c>
      <c r="V210" s="11" t="str">
        <f t="shared" si="27"/>
        <v/>
      </c>
      <c r="W210" s="584"/>
      <c r="X210" s="336"/>
      <c r="Y210" s="574"/>
      <c r="Z210" s="575"/>
      <c r="AA210" s="576"/>
      <c r="AB210" s="574"/>
      <c r="AC210" s="575"/>
      <c r="AD210" s="576"/>
      <c r="AE210" s="458" t="str">
        <f t="shared" si="33"/>
        <v/>
      </c>
      <c r="AF210" s="590"/>
      <c r="AG210" s="273"/>
      <c r="AH210" s="253"/>
      <c r="AN210" s="242"/>
    </row>
    <row r="211" spans="1:40" s="237" customFormat="1" ht="30" hidden="1" customHeight="1" x14ac:dyDescent="0.25">
      <c r="A211" s="587"/>
      <c r="B211" s="12"/>
      <c r="C211" s="13"/>
      <c r="D211" s="13" t="str">
        <f>IFERROR(INDEX(DESEMPATE!$D$3:$D$106,MATCH('EXP GEN.'!B211,DESEMPATE!$C$3:$C$106,0)),"")</f>
        <v/>
      </c>
      <c r="E211" s="21"/>
      <c r="F211" s="246"/>
      <c r="G211" s="21"/>
      <c r="H211" s="247"/>
      <c r="I211" s="21"/>
      <c r="J211" s="15"/>
      <c r="K211" s="16"/>
      <c r="L211" s="16"/>
      <c r="M211" s="17" t="str">
        <f t="shared" si="32"/>
        <v/>
      </c>
      <c r="N211" s="18" t="str">
        <f>IFERROR(INDEX(PARAMETROS!$B$50:$B$76,MATCH(M211,PARAMETROS!$A$50:$A$76,0)),"")</f>
        <v/>
      </c>
      <c r="O211" s="277"/>
      <c r="P211" s="19"/>
      <c r="Q211" s="11" t="str">
        <f>IFERROR(IF(P211="","",IF(P211="COP","N/A",IF(OR(P211="USD",P211="US"),1,IF(P211="EUR",VLOOKUP(L211,'SH EURO'!$A$6:$B$6338,2,FALSE),"INGRESAR TASA")))),"")</f>
        <v/>
      </c>
      <c r="R211" s="387" t="str">
        <f t="shared" si="29"/>
        <v/>
      </c>
      <c r="S211" s="20" t="str">
        <f>IFERROR(IF(P211="","",IF(P211="COP",1,IF(Q211&lt;&gt;"N/A",VLOOKUP(L211,'[1]SH TRM'!$A$9:$B$8912,2,FALSE),"REVISAR"))),"")</f>
        <v/>
      </c>
      <c r="T211" s="390" t="str">
        <f t="shared" si="30"/>
        <v/>
      </c>
      <c r="U211" s="11" t="str">
        <f t="shared" si="31"/>
        <v/>
      </c>
      <c r="V211" s="11" t="str">
        <f t="shared" si="27"/>
        <v/>
      </c>
      <c r="W211" s="584"/>
      <c r="X211" s="336"/>
      <c r="Y211" s="577"/>
      <c r="Z211" s="577"/>
      <c r="AA211" s="577"/>
      <c r="AB211" s="577"/>
      <c r="AC211" s="577"/>
      <c r="AD211" s="577"/>
      <c r="AE211" s="458" t="str">
        <f t="shared" si="33"/>
        <v/>
      </c>
      <c r="AF211" s="590"/>
      <c r="AG211" s="251"/>
      <c r="AH211" s="253"/>
      <c r="AN211" s="242"/>
    </row>
    <row r="212" spans="1:40" s="237" customFormat="1" ht="30" hidden="1" customHeight="1" thickBot="1" x14ac:dyDescent="0.3">
      <c r="A212" s="588"/>
      <c r="B212" s="32"/>
      <c r="C212" s="133"/>
      <c r="D212" s="349" t="str">
        <f>IFERROR(INDEX(DESEMPATE!$D$3:$D$106,MATCH('EXP GEN.'!B212,DESEMPATE!$C$3:$C$106,0)),"")</f>
        <v/>
      </c>
      <c r="E212" s="134"/>
      <c r="F212" s="250"/>
      <c r="G212" s="134"/>
      <c r="H212" s="249"/>
      <c r="I212" s="134"/>
      <c r="J212" s="34"/>
      <c r="K212" s="350"/>
      <c r="L212" s="350"/>
      <c r="M212" s="35" t="str">
        <f t="shared" si="32"/>
        <v/>
      </c>
      <c r="N212" s="36" t="str">
        <f>IFERROR(INDEX(PARAMETROS!$B$50:$B$76,MATCH(M212,PARAMETROS!$A$50:$A$76,0)),"")</f>
        <v/>
      </c>
      <c r="O212" s="351"/>
      <c r="P212" s="37"/>
      <c r="Q212" s="39" t="str">
        <f>IFERROR(IF(P212="","",IF(P212="COP","N/A",IF(OR(P212="USD",P212="US"),1,IF(P212="EUR",VLOOKUP(L212,'SH EURO'!$A$6:$B$6338,2,FALSE),"INGRESAR TASA")))),"")</f>
        <v/>
      </c>
      <c r="R212" s="388" t="str">
        <f t="shared" si="29"/>
        <v/>
      </c>
      <c r="S212" s="38" t="str">
        <f>IFERROR(IF(P212="","",IF(P212="COP",1,IF(Q212&lt;&gt;"N/A",VLOOKUP(L212,'[1]SH TRM'!$A$9:$B$8912,2,FALSE),"REVISAR"))),"")</f>
        <v/>
      </c>
      <c r="T212" s="391" t="str">
        <f t="shared" si="30"/>
        <v/>
      </c>
      <c r="U212" s="39" t="str">
        <f t="shared" si="31"/>
        <v/>
      </c>
      <c r="V212" s="39" t="str">
        <f t="shared" si="27"/>
        <v/>
      </c>
      <c r="W212" s="585"/>
      <c r="X212" s="337"/>
      <c r="Y212" s="578"/>
      <c r="Z212" s="578"/>
      <c r="AA212" s="578"/>
      <c r="AB212" s="578"/>
      <c r="AC212" s="578"/>
      <c r="AD212" s="578"/>
      <c r="AE212" s="459" t="str">
        <f t="shared" si="33"/>
        <v/>
      </c>
      <c r="AF212" s="591"/>
      <c r="AG212" s="252"/>
      <c r="AH212" s="253"/>
      <c r="AN212" s="242"/>
    </row>
    <row r="213" spans="1:40" s="237" customFormat="1" ht="30" customHeight="1" x14ac:dyDescent="0.25">
      <c r="A213" s="580" t="s">
        <v>173</v>
      </c>
      <c r="B213" s="24" t="s">
        <v>238</v>
      </c>
      <c r="C213" s="25">
        <v>61</v>
      </c>
      <c r="D213" s="325" t="str">
        <f>IFERROR(INDEX(DESEMPATE!$D$3:$D$106,MATCH('EXP GEN.'!B213,DESEMPATE!$C$3:$C$106,0)),"")</f>
        <v>SEGURIDAD SELECTA LTDA</v>
      </c>
      <c r="E213" s="31" t="s">
        <v>585</v>
      </c>
      <c r="F213" s="245" t="s">
        <v>353</v>
      </c>
      <c r="G213" s="31" t="s">
        <v>559</v>
      </c>
      <c r="H213" s="480" t="s">
        <v>586</v>
      </c>
      <c r="I213" s="31" t="s">
        <v>8</v>
      </c>
      <c r="J213" s="26">
        <v>1</v>
      </c>
      <c r="K213" s="27">
        <v>41000</v>
      </c>
      <c r="L213" s="27">
        <v>42095</v>
      </c>
      <c r="M213" s="28">
        <f t="shared" si="32"/>
        <v>2015</v>
      </c>
      <c r="N213" s="135">
        <f>IFERROR(INDEX(PARAMETROS!$B$50:$B$76,MATCH(M213,PARAMETROS!$A$50:$A$76,0)),"")</f>
        <v>644350</v>
      </c>
      <c r="O213" s="276">
        <v>362697124</v>
      </c>
      <c r="P213" s="29" t="s">
        <v>289</v>
      </c>
      <c r="Q213" s="30" t="str">
        <f>IFERROR(IF(P213="","",IF(P213="COP","N/A",IF(OR(P213="USD",P213="US"),1,IF(P213="EUR",VLOOKUP(L213,'SH EURO'!$A$6:$B$6338,2,FALSE),"INGRESAR TASA")))),"")</f>
        <v>N/A</v>
      </c>
      <c r="R213" s="386" t="str">
        <f t="shared" si="29"/>
        <v>N/A</v>
      </c>
      <c r="S213" s="136">
        <f>IFERROR(IF(P213="","",IF(P213="COP",1,IF(Q213&lt;&gt;"N/A",VLOOKUP(L213,'[1]SH TRM'!$A$9:$B$8912,2,FALSE),"REVISAR"))),"")</f>
        <v>1</v>
      </c>
      <c r="T213" s="389">
        <f t="shared" si="30"/>
        <v>362697124</v>
      </c>
      <c r="U213" s="30">
        <f t="shared" si="31"/>
        <v>562.88837433072092</v>
      </c>
      <c r="V213" s="30">
        <f t="shared" si="27"/>
        <v>562.88837433072092</v>
      </c>
      <c r="W213" s="583" t="str">
        <f>IFERROR(IF(COUNTIF(V213:V218,"")=6,"",IF(SUM(V213:V218)&gt;=SAMC009,"CUMPLE","NO CUMPLE")),"")</f>
        <v>CUMPLE</v>
      </c>
      <c r="X213" s="335">
        <v>11</v>
      </c>
      <c r="Y213" s="579" t="s">
        <v>8</v>
      </c>
      <c r="Z213" s="579"/>
      <c r="AA213" s="579"/>
      <c r="AB213" s="579" t="s">
        <v>9</v>
      </c>
      <c r="AC213" s="579"/>
      <c r="AD213" s="579"/>
      <c r="AE213" s="460" t="str">
        <f t="shared" si="33"/>
        <v>SI</v>
      </c>
      <c r="AF213" s="589" t="s">
        <v>259</v>
      </c>
      <c r="AG213" s="272"/>
      <c r="AH213" s="253"/>
      <c r="AN213" s="242"/>
    </row>
    <row r="214" spans="1:40" s="237" customFormat="1" ht="30" customHeight="1" x14ac:dyDescent="0.25">
      <c r="A214" s="581"/>
      <c r="B214" s="12" t="s">
        <v>238</v>
      </c>
      <c r="C214" s="13">
        <v>62</v>
      </c>
      <c r="D214" s="13" t="str">
        <f>IFERROR(INDEX(DESEMPATE!$D$3:$D$106,MATCH('EXP GEN.'!B214,DESEMPATE!$C$3:$C$106,0)),"")</f>
        <v>SEGURIDAD SELECTA LTDA</v>
      </c>
      <c r="E214" s="21" t="s">
        <v>587</v>
      </c>
      <c r="F214" s="246" t="s">
        <v>353</v>
      </c>
      <c r="G214" s="21">
        <v>9009582</v>
      </c>
      <c r="H214" s="247" t="s">
        <v>588</v>
      </c>
      <c r="I214" s="21" t="s">
        <v>8</v>
      </c>
      <c r="J214" s="22">
        <v>1</v>
      </c>
      <c r="K214" s="275">
        <v>39692</v>
      </c>
      <c r="L214" s="16">
        <v>40633</v>
      </c>
      <c r="M214" s="17">
        <f t="shared" si="32"/>
        <v>2011</v>
      </c>
      <c r="N214" s="18">
        <f>IFERROR(INDEX(PARAMETROS!$B$50:$B$76,MATCH(M214,PARAMETROS!$A$50:$A$76,0)),"")</f>
        <v>535600</v>
      </c>
      <c r="O214" s="277">
        <v>3983301011</v>
      </c>
      <c r="P214" s="18" t="s">
        <v>289</v>
      </c>
      <c r="Q214" s="11" t="str">
        <f>IFERROR(IF(P214="","",IF(P214="COP","N/A",IF(OR(P214="USD",P214="US"),1,IF(P214="EUR",VLOOKUP(L214,'SH EURO'!$A$6:$B$6338,2,FALSE),"INGRESAR TASA")))),"")</f>
        <v>N/A</v>
      </c>
      <c r="R214" s="387" t="str">
        <f t="shared" si="29"/>
        <v>N/A</v>
      </c>
      <c r="S214" s="20">
        <f>IFERROR(IF(P214="","",IF(P214="COP",1,IF(Q214&lt;&gt;"N/A",VLOOKUP(L214,'[1]SH TRM'!$A$9:$B$8912,2,FALSE),"REVISAR"))),"")</f>
        <v>1</v>
      </c>
      <c r="T214" s="390">
        <f t="shared" si="30"/>
        <v>3983301011</v>
      </c>
      <c r="U214" s="11">
        <f t="shared" si="31"/>
        <v>7437.0817979835701</v>
      </c>
      <c r="V214" s="11">
        <f t="shared" si="27"/>
        <v>7437.0817979835701</v>
      </c>
      <c r="W214" s="584"/>
      <c r="X214" s="336">
        <v>18</v>
      </c>
      <c r="Y214" s="577" t="s">
        <v>8</v>
      </c>
      <c r="Z214" s="577"/>
      <c r="AA214" s="577"/>
      <c r="AB214" s="577" t="s">
        <v>9</v>
      </c>
      <c r="AC214" s="577"/>
      <c r="AD214" s="577"/>
      <c r="AE214" s="458" t="str">
        <f t="shared" si="33"/>
        <v>SI</v>
      </c>
      <c r="AF214" s="590"/>
      <c r="AG214" s="273"/>
      <c r="AH214" s="253"/>
      <c r="AN214" s="242"/>
    </row>
    <row r="215" spans="1:40" s="237" customFormat="1" ht="30" customHeight="1" thickBot="1" x14ac:dyDescent="0.3">
      <c r="A215" s="581"/>
      <c r="B215" s="12" t="s">
        <v>238</v>
      </c>
      <c r="C215" s="13">
        <v>63</v>
      </c>
      <c r="D215" s="13" t="str">
        <f>IFERROR(INDEX(DESEMPATE!$D$3:$D$106,MATCH('EXP GEN.'!B215,DESEMPATE!$C$3:$C$106,0)),"")</f>
        <v>SEGURIDAD SELECTA LTDA</v>
      </c>
      <c r="E215" s="21" t="s">
        <v>589</v>
      </c>
      <c r="F215" s="246" t="s">
        <v>353</v>
      </c>
      <c r="G215" s="21" t="s">
        <v>559</v>
      </c>
      <c r="H215" s="247" t="s">
        <v>586</v>
      </c>
      <c r="I215" s="21" t="s">
        <v>8</v>
      </c>
      <c r="J215" s="15">
        <v>1</v>
      </c>
      <c r="K215" s="16">
        <v>39539</v>
      </c>
      <c r="L215" s="16">
        <v>42095</v>
      </c>
      <c r="M215" s="17">
        <f t="shared" si="32"/>
        <v>2015</v>
      </c>
      <c r="N215" s="18">
        <f>IFERROR(INDEX(PARAMETROS!$B$50:$B$76,MATCH(M215,PARAMETROS!$A$50:$A$76,0)),"")</f>
        <v>644350</v>
      </c>
      <c r="O215" s="277">
        <v>3547813049</v>
      </c>
      <c r="P215" s="19" t="s">
        <v>289</v>
      </c>
      <c r="Q215" s="11" t="str">
        <f>IFERROR(IF(P215="","",IF(P215="COP","N/A",IF(OR(P215="USD",P215="US"),1,IF(P215="EUR",VLOOKUP(L215,'SH EURO'!$A$6:$B$6338,2,FALSE),"INGRESAR TASA")))),"")</f>
        <v>N/A</v>
      </c>
      <c r="R215" s="387" t="str">
        <f t="shared" si="29"/>
        <v>N/A</v>
      </c>
      <c r="S215" s="23">
        <f>IFERROR(IF(P215="","",IF(P215="COP",1,IF(Q215&lt;&gt;"N/A",VLOOKUP(L215,'[1]SH TRM'!$A$9:$B$8912,2,FALSE),"REVISAR"))),"")</f>
        <v>1</v>
      </c>
      <c r="T215" s="390">
        <f t="shared" si="30"/>
        <v>3547813049</v>
      </c>
      <c r="U215" s="11">
        <f t="shared" si="31"/>
        <v>5506.0340637852096</v>
      </c>
      <c r="V215" s="11">
        <f t="shared" si="27"/>
        <v>5506.0340637852096</v>
      </c>
      <c r="W215" s="584"/>
      <c r="X215" s="336">
        <v>12</v>
      </c>
      <c r="Y215" s="577" t="s">
        <v>8</v>
      </c>
      <c r="Z215" s="577"/>
      <c r="AA215" s="577"/>
      <c r="AB215" s="577" t="s">
        <v>9</v>
      </c>
      <c r="AC215" s="577"/>
      <c r="AD215" s="577"/>
      <c r="AE215" s="458" t="str">
        <f t="shared" si="33"/>
        <v>SI</v>
      </c>
      <c r="AF215" s="590"/>
      <c r="AG215" s="251"/>
      <c r="AH215" s="253"/>
      <c r="AN215" s="242"/>
    </row>
    <row r="216" spans="1:40" s="237" customFormat="1" ht="30" hidden="1" customHeight="1" x14ac:dyDescent="0.25">
      <c r="A216" s="581"/>
      <c r="B216" s="12"/>
      <c r="C216" s="13"/>
      <c r="D216" s="13" t="str">
        <f>IFERROR(INDEX(DESEMPATE!$D$3:$D$106,MATCH('EXP GEN.'!B216,DESEMPATE!$C$3:$C$106,0)),"")</f>
        <v/>
      </c>
      <c r="E216" s="21"/>
      <c r="F216" s="246"/>
      <c r="G216" s="21"/>
      <c r="H216" s="247"/>
      <c r="I216" s="21"/>
      <c r="J216" s="15"/>
      <c r="K216" s="16"/>
      <c r="L216" s="16"/>
      <c r="M216" s="17" t="str">
        <f t="shared" si="32"/>
        <v/>
      </c>
      <c r="N216" s="18" t="str">
        <f>IFERROR(INDEX(PARAMETROS!$B$50:$B$76,MATCH(M216,PARAMETROS!$A$50:$A$76,0)),"")</f>
        <v/>
      </c>
      <c r="O216" s="277"/>
      <c r="P216" s="19"/>
      <c r="Q216" s="11" t="str">
        <f>IFERROR(IF(P216="","",IF(P216="COP","N/A",IF(OR(P216="USD",P216="US"),1,IF(P216="EUR",VLOOKUP(L216,'SH EURO'!$A$6:$B$6338,2,FALSE),"INGRESAR TASA")))),"")</f>
        <v/>
      </c>
      <c r="R216" s="387" t="str">
        <f t="shared" si="29"/>
        <v/>
      </c>
      <c r="S216" s="20" t="str">
        <f>IFERROR(IF(P216="","",IF(P216="COP",1,IF(Q216&lt;&gt;"N/A",VLOOKUP(L216,'[1]SH TRM'!$A$9:$B$8912,2,FALSE),"REVISAR"))),"")</f>
        <v/>
      </c>
      <c r="T216" s="390" t="str">
        <f t="shared" si="30"/>
        <v/>
      </c>
      <c r="U216" s="11" t="str">
        <f t="shared" si="31"/>
        <v/>
      </c>
      <c r="V216" s="11" t="str">
        <f t="shared" si="27"/>
        <v/>
      </c>
      <c r="W216" s="584"/>
      <c r="X216" s="336"/>
      <c r="Y216" s="574"/>
      <c r="Z216" s="575"/>
      <c r="AA216" s="576"/>
      <c r="AB216" s="574"/>
      <c r="AC216" s="575"/>
      <c r="AD216" s="576"/>
      <c r="AE216" s="458" t="str">
        <f t="shared" si="33"/>
        <v/>
      </c>
      <c r="AF216" s="590"/>
      <c r="AG216" s="273"/>
      <c r="AH216" s="253"/>
      <c r="AN216" s="242"/>
    </row>
    <row r="217" spans="1:40" s="237" customFormat="1" ht="30" hidden="1" customHeight="1" x14ac:dyDescent="0.25">
      <c r="A217" s="581"/>
      <c r="B217" s="12"/>
      <c r="C217" s="13"/>
      <c r="D217" s="13" t="str">
        <f>IFERROR(INDEX(DESEMPATE!$D$3:$D$106,MATCH('EXP GEN.'!B217,DESEMPATE!$C$3:$C$106,0)),"")</f>
        <v/>
      </c>
      <c r="E217" s="21"/>
      <c r="F217" s="246"/>
      <c r="G217" s="21"/>
      <c r="H217" s="247"/>
      <c r="I217" s="21"/>
      <c r="J217" s="15"/>
      <c r="K217" s="16"/>
      <c r="L217" s="16"/>
      <c r="M217" s="17" t="str">
        <f t="shared" si="32"/>
        <v/>
      </c>
      <c r="N217" s="18" t="str">
        <f>IFERROR(INDEX(PARAMETROS!$B$50:$B$76,MATCH(M217,PARAMETROS!$A$50:$A$76,0)),"")</f>
        <v/>
      </c>
      <c r="O217" s="277"/>
      <c r="P217" s="19"/>
      <c r="Q217" s="11" t="str">
        <f>IFERROR(IF(P217="","",IF(P217="COP","N/A",IF(OR(P217="USD",P217="US"),1,IF(P217="EUR",VLOOKUP(L217,'SH EURO'!$A$6:$B$6338,2,FALSE),"INGRESAR TASA")))),"")</f>
        <v/>
      </c>
      <c r="R217" s="387" t="str">
        <f t="shared" si="29"/>
        <v/>
      </c>
      <c r="S217" s="20" t="str">
        <f>IFERROR(IF(P217="","",IF(P217="COP",1,IF(Q217&lt;&gt;"N/A",VLOOKUP(L217,'[1]SH TRM'!$A$9:$B$8912,2,FALSE),"REVISAR"))),"")</f>
        <v/>
      </c>
      <c r="T217" s="390" t="str">
        <f t="shared" si="30"/>
        <v/>
      </c>
      <c r="U217" s="11" t="str">
        <f t="shared" si="31"/>
        <v/>
      </c>
      <c r="V217" s="11" t="str">
        <f t="shared" si="27"/>
        <v/>
      </c>
      <c r="W217" s="584"/>
      <c r="X217" s="336"/>
      <c r="Y217" s="577"/>
      <c r="Z217" s="577"/>
      <c r="AA217" s="577"/>
      <c r="AB217" s="577"/>
      <c r="AC217" s="577"/>
      <c r="AD217" s="577"/>
      <c r="AE217" s="458" t="str">
        <f t="shared" si="33"/>
        <v/>
      </c>
      <c r="AF217" s="590"/>
      <c r="AG217" s="251"/>
      <c r="AH217" s="253"/>
      <c r="AN217" s="242"/>
    </row>
    <row r="218" spans="1:40" s="237" customFormat="1" ht="30" hidden="1" customHeight="1" thickBot="1" x14ac:dyDescent="0.3">
      <c r="A218" s="582"/>
      <c r="B218" s="32"/>
      <c r="C218" s="133"/>
      <c r="D218" s="349" t="str">
        <f>IFERROR(INDEX(DESEMPATE!$D$3:$D$106,MATCH('EXP GEN.'!B218,DESEMPATE!$C$3:$C$106,0)),"")</f>
        <v/>
      </c>
      <c r="E218" s="134"/>
      <c r="F218" s="250"/>
      <c r="G218" s="134"/>
      <c r="H218" s="249"/>
      <c r="I218" s="134"/>
      <c r="J218" s="34"/>
      <c r="K218" s="350"/>
      <c r="L218" s="350"/>
      <c r="M218" s="35" t="str">
        <f t="shared" si="32"/>
        <v/>
      </c>
      <c r="N218" s="36" t="str">
        <f>IFERROR(INDEX(PARAMETROS!$B$50:$B$76,MATCH(M218,PARAMETROS!$A$50:$A$76,0)),"")</f>
        <v/>
      </c>
      <c r="O218" s="351"/>
      <c r="P218" s="37"/>
      <c r="Q218" s="39" t="str">
        <f>IFERROR(IF(P218="","",IF(P218="COP","N/A",IF(OR(P218="USD",P218="US"),1,IF(P218="EUR",VLOOKUP(L218,'SH EURO'!$A$6:$B$6338,2,FALSE),"INGRESAR TASA")))),"")</f>
        <v/>
      </c>
      <c r="R218" s="388" t="str">
        <f t="shared" si="29"/>
        <v/>
      </c>
      <c r="S218" s="38" t="str">
        <f>IFERROR(IF(P218="","",IF(P218="COP",1,IF(Q218&lt;&gt;"N/A",VLOOKUP(L218,'[1]SH TRM'!$A$9:$B$8912,2,FALSE),"REVISAR"))),"")</f>
        <v/>
      </c>
      <c r="T218" s="391" t="str">
        <f t="shared" si="30"/>
        <v/>
      </c>
      <c r="U218" s="39" t="str">
        <f t="shared" si="31"/>
        <v/>
      </c>
      <c r="V218" s="39" t="str">
        <f t="shared" si="27"/>
        <v/>
      </c>
      <c r="W218" s="585"/>
      <c r="X218" s="337"/>
      <c r="Y218" s="578"/>
      <c r="Z218" s="578"/>
      <c r="AA218" s="578"/>
      <c r="AB218" s="578"/>
      <c r="AC218" s="578"/>
      <c r="AD218" s="578"/>
      <c r="AE218" s="459" t="str">
        <f t="shared" si="33"/>
        <v/>
      </c>
      <c r="AF218" s="591"/>
      <c r="AG218" s="252"/>
      <c r="AH218" s="253"/>
      <c r="AN218" s="242"/>
    </row>
    <row r="219" spans="1:40" s="237" customFormat="1" ht="30" customHeight="1" x14ac:dyDescent="0.25">
      <c r="A219" s="580" t="s">
        <v>174</v>
      </c>
      <c r="B219" s="24" t="s">
        <v>239</v>
      </c>
      <c r="C219" s="25"/>
      <c r="D219" s="325" t="str">
        <f>IFERROR(INDEX(DESEMPATE!$D$3:$D$106,MATCH('EXP GEN.'!B219,DESEMPATE!$C$3:$C$106,0)),"")</f>
        <v>SEGURIDAD SCANNER LTDA</v>
      </c>
      <c r="E219" s="31" t="s">
        <v>590</v>
      </c>
      <c r="F219" s="245" t="s">
        <v>353</v>
      </c>
      <c r="G219" s="31" t="s">
        <v>559</v>
      </c>
      <c r="H219" s="248" t="s">
        <v>591</v>
      </c>
      <c r="I219" s="31" t="s">
        <v>8</v>
      </c>
      <c r="J219" s="26">
        <v>1</v>
      </c>
      <c r="K219" s="27">
        <v>40179</v>
      </c>
      <c r="L219" s="27">
        <v>42369</v>
      </c>
      <c r="M219" s="28">
        <f t="shared" si="32"/>
        <v>2015</v>
      </c>
      <c r="N219" s="135">
        <f>IFERROR(INDEX(PARAMETROS!$B$50:$B$76,MATCH(M219,PARAMETROS!$A$50:$A$76,0)),"")</f>
        <v>644350</v>
      </c>
      <c r="O219" s="276">
        <v>4065112743</v>
      </c>
      <c r="P219" s="29" t="s">
        <v>289</v>
      </c>
      <c r="Q219" s="30" t="str">
        <f>IFERROR(IF(P219="","",IF(P219="COP","N/A",IF(OR(P219="USD",P219="US"),1,IF(P219="EUR",VLOOKUP(L219,'SH EURO'!$A$6:$B$6338,2,FALSE),"INGRESAR TASA")))),"")</f>
        <v>N/A</v>
      </c>
      <c r="R219" s="386" t="str">
        <f t="shared" si="29"/>
        <v>N/A</v>
      </c>
      <c r="S219" s="136">
        <f>IFERROR(IF(P219="","",IF(P219="COP",1,IF(Q219&lt;&gt;"N/A",VLOOKUP(L219,'[1]SH TRM'!$A$9:$B$8912,2,FALSE),"REVISAR"))),"")</f>
        <v>1</v>
      </c>
      <c r="T219" s="389">
        <f t="shared" si="30"/>
        <v>4065112743</v>
      </c>
      <c r="U219" s="30">
        <f t="shared" si="31"/>
        <v>6308.8581407620086</v>
      </c>
      <c r="V219" s="30">
        <f t="shared" si="27"/>
        <v>6308.8581407620086</v>
      </c>
      <c r="W219" s="583" t="str">
        <f>IFERROR(IF(COUNTIF(V219:V224,"")=6,"",IF(SUM(V219:V224)&gt;=SAMC009,"CUMPLE","NO CUMPLE")),"")</f>
        <v>CUMPLE</v>
      </c>
      <c r="X219" s="335">
        <v>3</v>
      </c>
      <c r="Y219" s="579" t="s">
        <v>8</v>
      </c>
      <c r="Z219" s="579"/>
      <c r="AA219" s="579"/>
      <c r="AB219" s="579" t="s">
        <v>9</v>
      </c>
      <c r="AC219" s="579"/>
      <c r="AD219" s="579"/>
      <c r="AE219" s="460" t="str">
        <f t="shared" si="33"/>
        <v>SI</v>
      </c>
      <c r="AF219" s="589" t="s">
        <v>259</v>
      </c>
      <c r="AG219" s="272"/>
      <c r="AH219" s="253"/>
      <c r="AN219" s="242"/>
    </row>
    <row r="220" spans="1:40" s="237" customFormat="1" ht="30" customHeight="1" x14ac:dyDescent="0.25">
      <c r="A220" s="581"/>
      <c r="B220" s="12" t="s">
        <v>239</v>
      </c>
      <c r="C220" s="13"/>
      <c r="D220" s="13" t="str">
        <f>IFERROR(INDEX(DESEMPATE!$D$3:$D$106,MATCH('EXP GEN.'!B220,DESEMPATE!$C$3:$C$106,0)),"")</f>
        <v>SEGURIDAD SCANNER LTDA</v>
      </c>
      <c r="E220" s="21" t="s">
        <v>592</v>
      </c>
      <c r="F220" s="246" t="s">
        <v>353</v>
      </c>
      <c r="G220" s="21">
        <v>209</v>
      </c>
      <c r="H220" s="247" t="s">
        <v>591</v>
      </c>
      <c r="I220" s="21" t="s">
        <v>8</v>
      </c>
      <c r="J220" s="22">
        <v>1</v>
      </c>
      <c r="K220" s="275">
        <v>41640</v>
      </c>
      <c r="L220" s="16">
        <v>42369</v>
      </c>
      <c r="M220" s="17">
        <f t="shared" si="32"/>
        <v>2015</v>
      </c>
      <c r="N220" s="18">
        <f>IFERROR(INDEX(PARAMETROS!$B$50:$B$76,MATCH(M220,PARAMETROS!$A$50:$A$76,0)),"")</f>
        <v>644350</v>
      </c>
      <c r="O220" s="277">
        <v>814567912</v>
      </c>
      <c r="P220" s="18" t="s">
        <v>289</v>
      </c>
      <c r="Q220" s="11" t="str">
        <f>IFERROR(IF(P220="","",IF(P220="COP","N/A",IF(OR(P220="USD",P220="US"),1,IF(P220="EUR",VLOOKUP(L220,'SH EURO'!$A$6:$B$6338,2,FALSE),"INGRESAR TASA")))),"")</f>
        <v>N/A</v>
      </c>
      <c r="R220" s="387" t="str">
        <f t="shared" si="29"/>
        <v>N/A</v>
      </c>
      <c r="S220" s="20">
        <f>IFERROR(IF(P220="","",IF(P220="COP",1,IF(Q220&lt;&gt;"N/A",VLOOKUP(L220,'[1]SH TRM'!$A$9:$B$8912,2,FALSE),"REVISAR"))),"")</f>
        <v>1</v>
      </c>
      <c r="T220" s="390">
        <f t="shared" si="30"/>
        <v>814567912</v>
      </c>
      <c r="U220" s="11">
        <f t="shared" si="31"/>
        <v>1264.1699573213316</v>
      </c>
      <c r="V220" s="11">
        <f t="shared" si="27"/>
        <v>1264.1699573213316</v>
      </c>
      <c r="W220" s="584"/>
      <c r="X220" s="336">
        <v>12</v>
      </c>
      <c r="Y220" s="577" t="s">
        <v>8</v>
      </c>
      <c r="Z220" s="577"/>
      <c r="AA220" s="577"/>
      <c r="AB220" s="577" t="s">
        <v>8</v>
      </c>
      <c r="AC220" s="577"/>
      <c r="AD220" s="577"/>
      <c r="AE220" s="458" t="str">
        <f t="shared" si="33"/>
        <v>SI</v>
      </c>
      <c r="AF220" s="590"/>
      <c r="AG220" s="273"/>
      <c r="AH220" s="253"/>
      <c r="AN220" s="242"/>
    </row>
    <row r="221" spans="1:40" s="237" customFormat="1" ht="30" customHeight="1" x14ac:dyDescent="0.25">
      <c r="A221" s="581"/>
      <c r="B221" s="12" t="s">
        <v>239</v>
      </c>
      <c r="C221" s="13"/>
      <c r="D221" s="13" t="str">
        <f>IFERROR(INDEX(DESEMPATE!$D$3:$D$106,MATCH('EXP GEN.'!B221,DESEMPATE!$C$3:$C$106,0)),"")</f>
        <v>SEGURIDAD SCANNER LTDA</v>
      </c>
      <c r="E221" s="21" t="s">
        <v>593</v>
      </c>
      <c r="F221" s="246" t="s">
        <v>353</v>
      </c>
      <c r="G221" s="21">
        <v>186</v>
      </c>
      <c r="H221" s="247" t="s">
        <v>591</v>
      </c>
      <c r="I221" s="21" t="s">
        <v>8</v>
      </c>
      <c r="J221" s="15">
        <v>1</v>
      </c>
      <c r="K221" s="16">
        <v>42005</v>
      </c>
      <c r="L221" s="16">
        <v>42369</v>
      </c>
      <c r="M221" s="17">
        <f t="shared" si="32"/>
        <v>2015</v>
      </c>
      <c r="N221" s="18">
        <f>IFERROR(INDEX(PARAMETROS!$B$50:$B$76,MATCH(M221,PARAMETROS!$A$50:$A$76,0)),"")</f>
        <v>644350</v>
      </c>
      <c r="O221" s="277">
        <v>1673391912</v>
      </c>
      <c r="P221" s="19" t="s">
        <v>289</v>
      </c>
      <c r="Q221" s="11" t="str">
        <f>IFERROR(IF(P221="","",IF(P221="COP","N/A",IF(OR(P221="USD",P221="US"),1,IF(P221="EUR",VLOOKUP(L221,'SH EURO'!$A$6:$B$6338,2,FALSE),"INGRESAR TASA")))),"")</f>
        <v>N/A</v>
      </c>
      <c r="R221" s="387" t="str">
        <f t="shared" si="29"/>
        <v>N/A</v>
      </c>
      <c r="S221" s="23">
        <f>IFERROR(IF(P221="","",IF(P221="COP",1,IF(Q221&lt;&gt;"N/A",VLOOKUP(L221,'[1]SH TRM'!$A$9:$B$8912,2,FALSE),"REVISAR"))),"")</f>
        <v>1</v>
      </c>
      <c r="T221" s="390">
        <f t="shared" si="30"/>
        <v>1673391912</v>
      </c>
      <c r="U221" s="11">
        <f t="shared" si="31"/>
        <v>2597.0232202995267</v>
      </c>
      <c r="V221" s="11">
        <f t="shared" si="27"/>
        <v>2597.0232202995267</v>
      </c>
      <c r="W221" s="584"/>
      <c r="X221" s="336">
        <v>14</v>
      </c>
      <c r="Y221" s="577" t="s">
        <v>8</v>
      </c>
      <c r="Z221" s="577"/>
      <c r="AA221" s="577"/>
      <c r="AB221" s="577" t="s">
        <v>9</v>
      </c>
      <c r="AC221" s="577"/>
      <c r="AD221" s="577"/>
      <c r="AE221" s="458" t="str">
        <f t="shared" si="33"/>
        <v>SI</v>
      </c>
      <c r="AF221" s="590"/>
      <c r="AG221" s="251"/>
      <c r="AH221" s="253"/>
      <c r="AN221" s="242"/>
    </row>
    <row r="222" spans="1:40" s="237" customFormat="1" ht="30" hidden="1" customHeight="1" x14ac:dyDescent="0.25">
      <c r="A222" s="581"/>
      <c r="B222" s="12"/>
      <c r="C222" s="13"/>
      <c r="D222" s="13" t="str">
        <f>IFERROR(INDEX(DESEMPATE!$D$3:$D$106,MATCH('EXP GEN.'!B222,DESEMPATE!$C$3:$C$106,0)),"")</f>
        <v/>
      </c>
      <c r="E222" s="21"/>
      <c r="F222" s="246"/>
      <c r="G222" s="21"/>
      <c r="H222" s="247"/>
      <c r="I222" s="21"/>
      <c r="J222" s="15"/>
      <c r="K222" s="16"/>
      <c r="L222" s="16"/>
      <c r="M222" s="17" t="str">
        <f t="shared" si="32"/>
        <v/>
      </c>
      <c r="N222" s="18" t="str">
        <f>IFERROR(INDEX(PARAMETROS!$B$50:$B$76,MATCH(M222,PARAMETROS!$A$50:$A$76,0)),"")</f>
        <v/>
      </c>
      <c r="O222" s="277"/>
      <c r="P222" s="19"/>
      <c r="Q222" s="11" t="str">
        <f>IFERROR(IF(P222="","",IF(P222="COP","N/A",IF(OR(P222="USD",P222="US"),1,IF(P222="EUR",VLOOKUP(L222,'SH EURO'!$A$6:$B$6338,2,FALSE),"INGRESAR TASA")))),"")</f>
        <v/>
      </c>
      <c r="R222" s="387" t="str">
        <f t="shared" si="29"/>
        <v/>
      </c>
      <c r="S222" s="20" t="str">
        <f>IFERROR(IF(P222="","",IF(P222="COP",1,IF(Q222&lt;&gt;"N/A",VLOOKUP(L222,'[1]SH TRM'!$A$9:$B$8912,2,FALSE),"REVISAR"))),"")</f>
        <v/>
      </c>
      <c r="T222" s="390" t="str">
        <f t="shared" si="30"/>
        <v/>
      </c>
      <c r="U222" s="11" t="str">
        <f t="shared" si="31"/>
        <v/>
      </c>
      <c r="V222" s="11" t="str">
        <f t="shared" si="27"/>
        <v/>
      </c>
      <c r="W222" s="584"/>
      <c r="X222" s="336"/>
      <c r="Y222" s="574"/>
      <c r="Z222" s="575"/>
      <c r="AA222" s="576"/>
      <c r="AB222" s="574"/>
      <c r="AC222" s="575"/>
      <c r="AD222" s="576"/>
      <c r="AE222" s="458" t="str">
        <f t="shared" si="33"/>
        <v/>
      </c>
      <c r="AF222" s="590"/>
      <c r="AG222" s="273"/>
      <c r="AH222" s="253"/>
      <c r="AN222" s="242"/>
    </row>
    <row r="223" spans="1:40" s="237" customFormat="1" ht="30" hidden="1" customHeight="1" x14ac:dyDescent="0.25">
      <c r="A223" s="581"/>
      <c r="B223" s="12"/>
      <c r="C223" s="13"/>
      <c r="D223" s="13" t="str">
        <f>IFERROR(INDEX(DESEMPATE!$D$3:$D$106,MATCH('EXP GEN.'!B223,DESEMPATE!$C$3:$C$106,0)),"")</f>
        <v/>
      </c>
      <c r="E223" s="21"/>
      <c r="F223" s="246"/>
      <c r="G223" s="21"/>
      <c r="H223" s="247"/>
      <c r="I223" s="21"/>
      <c r="J223" s="15"/>
      <c r="K223" s="16"/>
      <c r="L223" s="16"/>
      <c r="M223" s="17" t="str">
        <f t="shared" si="32"/>
        <v/>
      </c>
      <c r="N223" s="18" t="str">
        <f>IFERROR(INDEX(PARAMETROS!$B$50:$B$76,MATCH(M223,PARAMETROS!$A$50:$A$76,0)),"")</f>
        <v/>
      </c>
      <c r="O223" s="277"/>
      <c r="P223" s="19"/>
      <c r="Q223" s="11" t="str">
        <f>IFERROR(IF(P223="","",IF(P223="COP","N/A",IF(OR(P223="USD",P223="US"),1,IF(P223="EUR",VLOOKUP(L223,'SH EURO'!$A$6:$B$6338,2,FALSE),"INGRESAR TASA")))),"")</f>
        <v/>
      </c>
      <c r="R223" s="387" t="str">
        <f t="shared" si="29"/>
        <v/>
      </c>
      <c r="S223" s="20" t="str">
        <f>IFERROR(IF(P223="","",IF(P223="COP",1,IF(Q223&lt;&gt;"N/A",VLOOKUP(L223,'[1]SH TRM'!$A$9:$B$8912,2,FALSE),"REVISAR"))),"")</f>
        <v/>
      </c>
      <c r="T223" s="390" t="str">
        <f t="shared" si="30"/>
        <v/>
      </c>
      <c r="U223" s="11" t="str">
        <f t="shared" si="31"/>
        <v/>
      </c>
      <c r="V223" s="11" t="str">
        <f t="shared" si="27"/>
        <v/>
      </c>
      <c r="W223" s="584"/>
      <c r="X223" s="336"/>
      <c r="Y223" s="577"/>
      <c r="Z223" s="577"/>
      <c r="AA223" s="577"/>
      <c r="AB223" s="577"/>
      <c r="AC223" s="577"/>
      <c r="AD223" s="577"/>
      <c r="AE223" s="458" t="str">
        <f t="shared" si="33"/>
        <v/>
      </c>
      <c r="AF223" s="590"/>
      <c r="AG223" s="251"/>
      <c r="AH223" s="253"/>
      <c r="AN223" s="242"/>
    </row>
    <row r="224" spans="1:40" s="237" customFormat="1" ht="30" hidden="1" customHeight="1" thickBot="1" x14ac:dyDescent="0.3">
      <c r="A224" s="582"/>
      <c r="B224" s="32"/>
      <c r="C224" s="133"/>
      <c r="D224" s="349" t="str">
        <f>IFERROR(INDEX(DESEMPATE!$D$3:$D$106,MATCH('EXP GEN.'!B224,DESEMPATE!$C$3:$C$106,0)),"")</f>
        <v/>
      </c>
      <c r="E224" s="134"/>
      <c r="F224" s="250"/>
      <c r="G224" s="134"/>
      <c r="H224" s="249"/>
      <c r="I224" s="134"/>
      <c r="J224" s="34"/>
      <c r="K224" s="350"/>
      <c r="L224" s="350"/>
      <c r="M224" s="35" t="str">
        <f t="shared" si="32"/>
        <v/>
      </c>
      <c r="N224" s="36" t="str">
        <f>IFERROR(INDEX(PARAMETROS!$B$50:$B$76,MATCH(M224,PARAMETROS!$A$50:$A$76,0)),"")</f>
        <v/>
      </c>
      <c r="O224" s="351"/>
      <c r="P224" s="37"/>
      <c r="Q224" s="39" t="str">
        <f>IFERROR(IF(P224="","",IF(P224="COP","N/A",IF(OR(P224="USD",P224="US"),1,IF(P224="EUR",VLOOKUP(L224,'SH EURO'!$A$6:$B$6338,2,FALSE),"INGRESAR TASA")))),"")</f>
        <v/>
      </c>
      <c r="R224" s="388" t="str">
        <f t="shared" si="29"/>
        <v/>
      </c>
      <c r="S224" s="38" t="str">
        <f>IFERROR(IF(P224="","",IF(P224="COP",1,IF(Q224&lt;&gt;"N/A",VLOOKUP(L224,'[1]SH TRM'!$A$9:$B$8912,2,FALSE),"REVISAR"))),"")</f>
        <v/>
      </c>
      <c r="T224" s="391" t="str">
        <f t="shared" si="30"/>
        <v/>
      </c>
      <c r="U224" s="39" t="str">
        <f t="shared" si="31"/>
        <v/>
      </c>
      <c r="V224" s="39" t="str">
        <f t="shared" si="27"/>
        <v/>
      </c>
      <c r="W224" s="585"/>
      <c r="X224" s="337"/>
      <c r="Y224" s="578"/>
      <c r="Z224" s="578"/>
      <c r="AA224" s="578"/>
      <c r="AB224" s="578"/>
      <c r="AC224" s="578"/>
      <c r="AD224" s="578"/>
      <c r="AE224" s="459" t="str">
        <f t="shared" si="33"/>
        <v/>
      </c>
      <c r="AF224" s="591"/>
      <c r="AG224" s="252"/>
      <c r="AH224" s="253"/>
      <c r="AN224" s="242"/>
    </row>
    <row r="225" spans="1:40" s="237" customFormat="1" ht="30" hidden="1" customHeight="1" x14ac:dyDescent="0.25">
      <c r="A225" s="580" t="s">
        <v>175</v>
      </c>
      <c r="B225" s="24"/>
      <c r="C225" s="25"/>
      <c r="D225" s="325" t="str">
        <f>IFERROR(INDEX(DESEMPATE!$D$3:$D$106,MATCH('EXP GEN.'!B225,DESEMPATE!$C$3:$C$106,0)),"")</f>
        <v/>
      </c>
      <c r="E225" s="31"/>
      <c r="F225" s="245"/>
      <c r="G225" s="31"/>
      <c r="H225" s="248"/>
      <c r="I225" s="31"/>
      <c r="J225" s="26"/>
      <c r="K225" s="27"/>
      <c r="L225" s="27"/>
      <c r="M225" s="28" t="str">
        <f t="shared" si="32"/>
        <v/>
      </c>
      <c r="N225" s="135" t="str">
        <f>IFERROR(INDEX(PARAMETROS!$B$50:$B$76,MATCH(M225,PARAMETROS!$A$50:$A$76,0)),"")</f>
        <v/>
      </c>
      <c r="O225" s="276"/>
      <c r="P225" s="29"/>
      <c r="Q225" s="30" t="str">
        <f>IFERROR(IF(P225="","",IF(P225="COP","N/A",IF(OR(P225="USD",P225="US"),1,IF(P225="EUR",VLOOKUP(L225,'SH EURO'!$A$6:$B$6338,2,FALSE),"INGRESAR TASA")))),"")</f>
        <v/>
      </c>
      <c r="R225" s="386" t="str">
        <f t="shared" si="29"/>
        <v/>
      </c>
      <c r="S225" s="136" t="str">
        <f>IFERROR(IF(P225="","",IF(P225="COP",1,IF(Q225&lt;&gt;"N/A",VLOOKUP(L225,'[1]SH TRM'!$A$9:$B$8912,2,FALSE),"REVISAR"))),"")</f>
        <v/>
      </c>
      <c r="T225" s="389" t="str">
        <f t="shared" si="30"/>
        <v/>
      </c>
      <c r="U225" s="30" t="str">
        <f t="shared" si="31"/>
        <v/>
      </c>
      <c r="V225" s="30" t="str">
        <f t="shared" si="27"/>
        <v/>
      </c>
      <c r="W225" s="583" t="str">
        <f>IFERROR(IF(COUNTIF(V225:V230,"")=6,"",IF(SUM(V225:V230)&gt;=SAMC009,"CUMPLE","NO CUMPLE")),"")</f>
        <v/>
      </c>
      <c r="X225" s="335"/>
      <c r="Y225" s="579"/>
      <c r="Z225" s="579"/>
      <c r="AA225" s="579"/>
      <c r="AB225" s="579"/>
      <c r="AC225" s="579"/>
      <c r="AD225" s="579"/>
      <c r="AE225" s="411" t="str">
        <f t="shared" si="33"/>
        <v/>
      </c>
      <c r="AF225" s="589" t="s">
        <v>261</v>
      </c>
      <c r="AG225" s="272"/>
      <c r="AH225" s="253"/>
      <c r="AN225" s="242"/>
    </row>
    <row r="226" spans="1:40" s="237" customFormat="1" ht="30" hidden="1" customHeight="1" x14ac:dyDescent="0.25">
      <c r="A226" s="581"/>
      <c r="B226" s="12"/>
      <c r="C226" s="13"/>
      <c r="D226" s="13" t="str">
        <f>IFERROR(INDEX(DESEMPATE!$D$3:$D$106,MATCH('EXP GEN.'!B226,DESEMPATE!$C$3:$C$106,0)),"")</f>
        <v/>
      </c>
      <c r="E226" s="21"/>
      <c r="F226" s="246"/>
      <c r="G226" s="21"/>
      <c r="H226" s="247"/>
      <c r="I226" s="21"/>
      <c r="J226" s="22"/>
      <c r="K226" s="275"/>
      <c r="L226" s="16"/>
      <c r="M226" s="17" t="str">
        <f t="shared" si="32"/>
        <v/>
      </c>
      <c r="N226" s="18" t="str">
        <f>IFERROR(INDEX(PARAMETROS!$B$50:$B$76,MATCH(M226,PARAMETROS!$A$50:$A$76,0)),"")</f>
        <v/>
      </c>
      <c r="O226" s="277"/>
      <c r="P226" s="18"/>
      <c r="Q226" s="11" t="str">
        <f>IFERROR(IF(P226="","",IF(P226="COP","N/A",IF(OR(P226="USD",P226="US"),1,IF(P226="EUR",VLOOKUP(L226,'SH EURO'!$A$6:$B$6338,2,FALSE),"INGRESAR TASA")))),"")</f>
        <v/>
      </c>
      <c r="R226" s="387" t="str">
        <f t="shared" si="29"/>
        <v/>
      </c>
      <c r="S226" s="20" t="str">
        <f>IFERROR(IF(P226="","",IF(P226="COP",1,IF(Q226&lt;&gt;"N/A",VLOOKUP(L226,'[1]SH TRM'!$A$9:$B$8912,2,FALSE),"REVISAR"))),"")</f>
        <v/>
      </c>
      <c r="T226" s="390" t="str">
        <f t="shared" si="30"/>
        <v/>
      </c>
      <c r="U226" s="11" t="str">
        <f t="shared" si="31"/>
        <v/>
      </c>
      <c r="V226" s="11" t="str">
        <f t="shared" si="27"/>
        <v/>
      </c>
      <c r="W226" s="584"/>
      <c r="X226" s="336"/>
      <c r="Y226" s="577"/>
      <c r="Z226" s="577"/>
      <c r="AA226" s="577"/>
      <c r="AB226" s="577"/>
      <c r="AC226" s="577"/>
      <c r="AD226" s="577"/>
      <c r="AE226" s="408" t="str">
        <f t="shared" si="33"/>
        <v/>
      </c>
      <c r="AF226" s="590"/>
      <c r="AG226" s="273"/>
      <c r="AH226" s="253"/>
      <c r="AN226" s="242"/>
    </row>
    <row r="227" spans="1:40" s="237" customFormat="1" ht="30" hidden="1" customHeight="1" x14ac:dyDescent="0.25">
      <c r="A227" s="581"/>
      <c r="B227" s="12"/>
      <c r="C227" s="13"/>
      <c r="D227" s="13" t="str">
        <f>IFERROR(INDEX(DESEMPATE!$D$3:$D$106,MATCH('EXP GEN.'!B227,DESEMPATE!$C$3:$C$106,0)),"")</f>
        <v/>
      </c>
      <c r="E227" s="21"/>
      <c r="F227" s="246"/>
      <c r="G227" s="21"/>
      <c r="H227" s="247"/>
      <c r="I227" s="21"/>
      <c r="J227" s="15"/>
      <c r="K227" s="16"/>
      <c r="L227" s="16"/>
      <c r="M227" s="17" t="str">
        <f t="shared" si="32"/>
        <v/>
      </c>
      <c r="N227" s="18" t="str">
        <f>IFERROR(INDEX(PARAMETROS!$B$50:$B$76,MATCH(M227,PARAMETROS!$A$50:$A$76,0)),"")</f>
        <v/>
      </c>
      <c r="O227" s="277"/>
      <c r="P227" s="19"/>
      <c r="Q227" s="11" t="str">
        <f>IFERROR(IF(P227="","",IF(P227="COP","N/A",IF(OR(P227="USD",P227="US"),1,IF(P227="EUR",VLOOKUP(L227,'SH EURO'!$A$6:$B$6338,2,FALSE),"INGRESAR TASA")))),"")</f>
        <v/>
      </c>
      <c r="R227" s="387" t="str">
        <f t="shared" si="29"/>
        <v/>
      </c>
      <c r="S227" s="23" t="str">
        <f>IFERROR(IF(P227="","",IF(P227="COP",1,IF(Q227&lt;&gt;"N/A",VLOOKUP(L227,'[1]SH TRM'!$A$9:$B$8912,2,FALSE),"REVISAR"))),"")</f>
        <v/>
      </c>
      <c r="T227" s="390" t="str">
        <f t="shared" si="30"/>
        <v/>
      </c>
      <c r="U227" s="11" t="str">
        <f t="shared" si="31"/>
        <v/>
      </c>
      <c r="V227" s="11" t="str">
        <f t="shared" si="27"/>
        <v/>
      </c>
      <c r="W227" s="584"/>
      <c r="X227" s="336"/>
      <c r="Y227" s="577"/>
      <c r="Z227" s="577"/>
      <c r="AA227" s="577"/>
      <c r="AB227" s="577"/>
      <c r="AC227" s="577"/>
      <c r="AD227" s="577"/>
      <c r="AE227" s="409" t="str">
        <f t="shared" si="33"/>
        <v/>
      </c>
      <c r="AF227" s="590"/>
      <c r="AG227" s="251"/>
      <c r="AH227" s="253"/>
      <c r="AN227" s="242"/>
    </row>
    <row r="228" spans="1:40" s="237" customFormat="1" ht="30" hidden="1" customHeight="1" x14ac:dyDescent="0.25">
      <c r="A228" s="581"/>
      <c r="B228" s="12"/>
      <c r="C228" s="13"/>
      <c r="D228" s="13" t="str">
        <f>IFERROR(INDEX(DESEMPATE!$D$3:$D$106,MATCH('EXP GEN.'!B228,DESEMPATE!$C$3:$C$106,0)),"")</f>
        <v/>
      </c>
      <c r="E228" s="21"/>
      <c r="F228" s="246"/>
      <c r="G228" s="21"/>
      <c r="H228" s="247"/>
      <c r="I228" s="21"/>
      <c r="J228" s="15"/>
      <c r="K228" s="16"/>
      <c r="L228" s="16"/>
      <c r="M228" s="17" t="str">
        <f t="shared" si="32"/>
        <v/>
      </c>
      <c r="N228" s="18" t="str">
        <f>IFERROR(INDEX(PARAMETROS!$B$50:$B$76,MATCH(M228,PARAMETROS!$A$50:$A$76,0)),"")</f>
        <v/>
      </c>
      <c r="O228" s="277"/>
      <c r="P228" s="19"/>
      <c r="Q228" s="11" t="str">
        <f>IFERROR(IF(P228="","",IF(P228="COP","N/A",IF(OR(P228="USD",P228="US"),1,IF(P228="EUR",VLOOKUP(L228,'SH EURO'!$A$6:$B$6338,2,FALSE),"INGRESAR TASA")))),"")</f>
        <v/>
      </c>
      <c r="R228" s="387" t="str">
        <f t="shared" si="29"/>
        <v/>
      </c>
      <c r="S228" s="20" t="str">
        <f>IFERROR(IF(P228="","",IF(P228="COP",1,IF(Q228&lt;&gt;"N/A",VLOOKUP(L228,'[1]SH TRM'!$A$9:$B$8912,2,FALSE),"REVISAR"))),"")</f>
        <v/>
      </c>
      <c r="T228" s="390" t="str">
        <f t="shared" si="30"/>
        <v/>
      </c>
      <c r="U228" s="11" t="str">
        <f t="shared" si="31"/>
        <v/>
      </c>
      <c r="V228" s="11" t="str">
        <f t="shared" si="27"/>
        <v/>
      </c>
      <c r="W228" s="584"/>
      <c r="X228" s="336"/>
      <c r="Y228" s="574"/>
      <c r="Z228" s="575"/>
      <c r="AA228" s="576"/>
      <c r="AB228" s="574"/>
      <c r="AC228" s="575"/>
      <c r="AD228" s="576"/>
      <c r="AE228" s="408" t="str">
        <f t="shared" si="33"/>
        <v/>
      </c>
      <c r="AF228" s="590"/>
      <c r="AG228" s="273"/>
      <c r="AH228" s="253"/>
      <c r="AN228" s="242"/>
    </row>
    <row r="229" spans="1:40" s="237" customFormat="1" ht="30" hidden="1" customHeight="1" x14ac:dyDescent="0.25">
      <c r="A229" s="581"/>
      <c r="B229" s="12"/>
      <c r="C229" s="13"/>
      <c r="D229" s="13" t="str">
        <f>IFERROR(INDEX(DESEMPATE!$D$3:$D$106,MATCH('EXP GEN.'!B229,DESEMPATE!$C$3:$C$106,0)),"")</f>
        <v/>
      </c>
      <c r="E229" s="21"/>
      <c r="F229" s="246"/>
      <c r="G229" s="21"/>
      <c r="H229" s="247"/>
      <c r="I229" s="21"/>
      <c r="J229" s="15"/>
      <c r="K229" s="16"/>
      <c r="L229" s="16"/>
      <c r="M229" s="17" t="str">
        <f t="shared" si="32"/>
        <v/>
      </c>
      <c r="N229" s="18" t="str">
        <f>IFERROR(INDEX(PARAMETROS!$B$50:$B$76,MATCH(M229,PARAMETROS!$A$50:$A$76,0)),"")</f>
        <v/>
      </c>
      <c r="O229" s="277"/>
      <c r="P229" s="19"/>
      <c r="Q229" s="11" t="str">
        <f>IFERROR(IF(P229="","",IF(P229="COP","N/A",IF(OR(P229="USD",P229="US"),1,IF(P229="EUR",VLOOKUP(L229,'SH EURO'!$A$6:$B$6338,2,FALSE),"INGRESAR TASA")))),"")</f>
        <v/>
      </c>
      <c r="R229" s="387" t="str">
        <f t="shared" si="29"/>
        <v/>
      </c>
      <c r="S229" s="20" t="str">
        <f>IFERROR(IF(P229="","",IF(P229="COP",1,IF(Q229&lt;&gt;"N/A",VLOOKUP(L229,'[1]SH TRM'!$A$9:$B$8912,2,FALSE),"REVISAR"))),"")</f>
        <v/>
      </c>
      <c r="T229" s="390" t="str">
        <f t="shared" si="30"/>
        <v/>
      </c>
      <c r="U229" s="11" t="str">
        <f t="shared" si="31"/>
        <v/>
      </c>
      <c r="V229" s="11" t="str">
        <f t="shared" si="27"/>
        <v/>
      </c>
      <c r="W229" s="584"/>
      <c r="X229" s="336"/>
      <c r="Y229" s="577"/>
      <c r="Z229" s="577"/>
      <c r="AA229" s="577"/>
      <c r="AB229" s="577"/>
      <c r="AC229" s="577"/>
      <c r="AD229" s="577"/>
      <c r="AE229" s="409" t="str">
        <f t="shared" si="33"/>
        <v/>
      </c>
      <c r="AF229" s="590"/>
      <c r="AG229" s="251"/>
      <c r="AH229" s="253"/>
      <c r="AN229" s="242"/>
    </row>
    <row r="230" spans="1:40" s="237" customFormat="1" ht="30" hidden="1" customHeight="1" thickBot="1" x14ac:dyDescent="0.3">
      <c r="A230" s="582"/>
      <c r="B230" s="32"/>
      <c r="C230" s="133"/>
      <c r="D230" s="349" t="str">
        <f>IFERROR(INDEX(DESEMPATE!$D$3:$D$106,MATCH('EXP GEN.'!B230,DESEMPATE!$C$3:$C$106,0)),"")</f>
        <v/>
      </c>
      <c r="E230" s="134"/>
      <c r="F230" s="250"/>
      <c r="G230" s="134"/>
      <c r="H230" s="249"/>
      <c r="I230" s="134"/>
      <c r="J230" s="34"/>
      <c r="K230" s="350"/>
      <c r="L230" s="350"/>
      <c r="M230" s="35" t="str">
        <f t="shared" si="32"/>
        <v/>
      </c>
      <c r="N230" s="36" t="str">
        <f>IFERROR(INDEX(PARAMETROS!$B$50:$B$76,MATCH(M230,PARAMETROS!$A$50:$A$76,0)),"")</f>
        <v/>
      </c>
      <c r="O230" s="351"/>
      <c r="P230" s="37"/>
      <c r="Q230" s="39" t="str">
        <f>IFERROR(IF(P230="","",IF(P230="COP","N/A",IF(OR(P230="USD",P230="US"),1,IF(P230="EUR",VLOOKUP(L230,'SH EURO'!$A$6:$B$6338,2,FALSE),"INGRESAR TASA")))),"")</f>
        <v/>
      </c>
      <c r="R230" s="388" t="str">
        <f t="shared" si="29"/>
        <v/>
      </c>
      <c r="S230" s="38" t="str">
        <f>IFERROR(IF(P230="","",IF(P230="COP",1,IF(Q230&lt;&gt;"N/A",VLOOKUP(L230,'[1]SH TRM'!$A$9:$B$8912,2,FALSE),"REVISAR"))),"")</f>
        <v/>
      </c>
      <c r="T230" s="391" t="str">
        <f t="shared" si="30"/>
        <v/>
      </c>
      <c r="U230" s="39" t="str">
        <f t="shared" si="31"/>
        <v/>
      </c>
      <c r="V230" s="39" t="str">
        <f t="shared" si="27"/>
        <v/>
      </c>
      <c r="W230" s="585"/>
      <c r="X230" s="337"/>
      <c r="Y230" s="578"/>
      <c r="Z230" s="578"/>
      <c r="AA230" s="578"/>
      <c r="AB230" s="578"/>
      <c r="AC230" s="578"/>
      <c r="AD230" s="578"/>
      <c r="AE230" s="410" t="str">
        <f t="shared" si="33"/>
        <v/>
      </c>
      <c r="AF230" s="591"/>
      <c r="AG230" s="252"/>
      <c r="AH230" s="253"/>
      <c r="AN230" s="242"/>
    </row>
    <row r="231" spans="1:40" s="237" customFormat="1" ht="30" hidden="1" customHeight="1" x14ac:dyDescent="0.25">
      <c r="A231" s="580" t="s">
        <v>185</v>
      </c>
      <c r="B231" s="24"/>
      <c r="C231" s="25"/>
      <c r="D231" s="325" t="str">
        <f>IFERROR(INDEX(DESEMPATE!$D$3:$D$106,MATCH('EXP GEN.'!B231,DESEMPATE!$C$3:$C$106,0)),"")</f>
        <v/>
      </c>
      <c r="E231" s="31"/>
      <c r="F231" s="245"/>
      <c r="G231" s="31"/>
      <c r="H231" s="248"/>
      <c r="I231" s="31"/>
      <c r="J231" s="26"/>
      <c r="K231" s="27"/>
      <c r="L231" s="27"/>
      <c r="M231" s="28" t="str">
        <f t="shared" si="32"/>
        <v/>
      </c>
      <c r="N231" s="135" t="str">
        <f>IFERROR(INDEX(PARAMETROS!$B$50:$B$76,MATCH(M231,PARAMETROS!$A$50:$A$76,0)),"")</f>
        <v/>
      </c>
      <c r="O231" s="276"/>
      <c r="P231" s="29"/>
      <c r="Q231" s="30" t="str">
        <f>IFERROR(IF(P231="","",IF(P231="COP","N/A",IF(OR(P231="USD",P231="US"),1,IF(P231="EUR",VLOOKUP(L231,'SH EURO'!$A$6:$B$6338,2,FALSE),"INGRESAR TASA")))),"")</f>
        <v/>
      </c>
      <c r="R231" s="386" t="str">
        <f t="shared" si="29"/>
        <v/>
      </c>
      <c r="S231" s="136" t="str">
        <f>IFERROR(IF(P231="","",IF(P231="COP",1,IF(Q231&lt;&gt;"N/A",VLOOKUP(L231,'[1]SH TRM'!$A$9:$B$8912,2,FALSE),"REVISAR"))),"")</f>
        <v/>
      </c>
      <c r="T231" s="389" t="str">
        <f t="shared" si="30"/>
        <v/>
      </c>
      <c r="U231" s="30" t="str">
        <f t="shared" si="31"/>
        <v/>
      </c>
      <c r="V231" s="30" t="str">
        <f t="shared" si="27"/>
        <v/>
      </c>
      <c r="W231" s="583" t="str">
        <f>IFERROR(IF(COUNTIF(V231:V236,"")=6,"",IF(SUM(V231:V236)&gt;=SAMC009,"CUMPLE","NO CUMPLE")),"")</f>
        <v/>
      </c>
      <c r="X231" s="335"/>
      <c r="Y231" s="579"/>
      <c r="Z231" s="579"/>
      <c r="AA231" s="579"/>
      <c r="AB231" s="579"/>
      <c r="AC231" s="579"/>
      <c r="AD231" s="579"/>
      <c r="AE231" s="411" t="str">
        <f t="shared" si="33"/>
        <v/>
      </c>
      <c r="AF231" s="589" t="s">
        <v>261</v>
      </c>
      <c r="AG231" s="272"/>
      <c r="AH231" s="253"/>
      <c r="AN231" s="242"/>
    </row>
    <row r="232" spans="1:40" s="237" customFormat="1" ht="30" hidden="1" customHeight="1" x14ac:dyDescent="0.25">
      <c r="A232" s="581"/>
      <c r="B232" s="12"/>
      <c r="C232" s="13"/>
      <c r="D232" s="13" t="str">
        <f>IFERROR(INDEX(DESEMPATE!$D$3:$D$106,MATCH('EXP GEN.'!B232,DESEMPATE!$C$3:$C$106,0)),"")</f>
        <v/>
      </c>
      <c r="E232" s="21"/>
      <c r="F232" s="246"/>
      <c r="G232" s="21"/>
      <c r="H232" s="247"/>
      <c r="I232" s="21"/>
      <c r="J232" s="22"/>
      <c r="K232" s="275"/>
      <c r="L232" s="16"/>
      <c r="M232" s="17" t="str">
        <f t="shared" si="32"/>
        <v/>
      </c>
      <c r="N232" s="18" t="str">
        <f>IFERROR(INDEX(PARAMETROS!$B$50:$B$76,MATCH(M232,PARAMETROS!$A$50:$A$76,0)),"")</f>
        <v/>
      </c>
      <c r="O232" s="277"/>
      <c r="P232" s="18"/>
      <c r="Q232" s="11" t="str">
        <f>IFERROR(IF(P232="","",IF(P232="COP","N/A",IF(OR(P232="USD",P232="US"),1,IF(P232="EUR",VLOOKUP(L232,'SH EURO'!$A$6:$B$6338,2,FALSE),"INGRESAR TASA")))),"")</f>
        <v/>
      </c>
      <c r="R232" s="387" t="str">
        <f t="shared" si="29"/>
        <v/>
      </c>
      <c r="S232" s="20" t="str">
        <f>IFERROR(IF(P232="","",IF(P232="COP",1,IF(Q232&lt;&gt;"N/A",VLOOKUP(L232,'[1]SH TRM'!$A$9:$B$8912,2,FALSE),"REVISAR"))),"")</f>
        <v/>
      </c>
      <c r="T232" s="390" t="str">
        <f t="shared" si="30"/>
        <v/>
      </c>
      <c r="U232" s="11" t="str">
        <f t="shared" si="31"/>
        <v/>
      </c>
      <c r="V232" s="11" t="str">
        <f t="shared" si="27"/>
        <v/>
      </c>
      <c r="W232" s="584"/>
      <c r="X232" s="336"/>
      <c r="Y232" s="577"/>
      <c r="Z232" s="577"/>
      <c r="AA232" s="577"/>
      <c r="AB232" s="577"/>
      <c r="AC232" s="577"/>
      <c r="AD232" s="577"/>
      <c r="AE232" s="408" t="str">
        <f t="shared" si="33"/>
        <v/>
      </c>
      <c r="AF232" s="590"/>
      <c r="AG232" s="273"/>
      <c r="AH232" s="253"/>
      <c r="AN232" s="242"/>
    </row>
    <row r="233" spans="1:40" s="237" customFormat="1" ht="30" hidden="1" customHeight="1" x14ac:dyDescent="0.25">
      <c r="A233" s="581"/>
      <c r="B233" s="12"/>
      <c r="C233" s="13"/>
      <c r="D233" s="13" t="str">
        <f>IFERROR(INDEX(DESEMPATE!$D$3:$D$106,MATCH('EXP GEN.'!B233,DESEMPATE!$C$3:$C$106,0)),"")</f>
        <v/>
      </c>
      <c r="E233" s="21"/>
      <c r="F233" s="246"/>
      <c r="G233" s="21"/>
      <c r="H233" s="247"/>
      <c r="I233" s="21"/>
      <c r="J233" s="15"/>
      <c r="K233" s="16"/>
      <c r="L233" s="16"/>
      <c r="M233" s="17" t="str">
        <f t="shared" si="32"/>
        <v/>
      </c>
      <c r="N233" s="18" t="str">
        <f>IFERROR(INDEX(PARAMETROS!$B$50:$B$76,MATCH(M233,PARAMETROS!$A$50:$A$76,0)),"")</f>
        <v/>
      </c>
      <c r="O233" s="277"/>
      <c r="P233" s="19"/>
      <c r="Q233" s="11" t="str">
        <f>IFERROR(IF(P233="","",IF(P233="COP","N/A",IF(OR(P233="USD",P233="US"),1,IF(P233="EUR",VLOOKUP(L233,'SH EURO'!$A$6:$B$6338,2,FALSE),"INGRESAR TASA")))),"")</f>
        <v/>
      </c>
      <c r="R233" s="387" t="str">
        <f t="shared" si="29"/>
        <v/>
      </c>
      <c r="S233" s="23" t="str">
        <f>IFERROR(IF(P233="","",IF(P233="COP",1,IF(Q233&lt;&gt;"N/A",VLOOKUP(L233,'[1]SH TRM'!$A$9:$B$8912,2,FALSE),"REVISAR"))),"")</f>
        <v/>
      </c>
      <c r="T233" s="390" t="str">
        <f t="shared" si="30"/>
        <v/>
      </c>
      <c r="U233" s="11" t="str">
        <f t="shared" si="31"/>
        <v/>
      </c>
      <c r="V233" s="11" t="str">
        <f t="shared" si="27"/>
        <v/>
      </c>
      <c r="W233" s="584"/>
      <c r="X233" s="336"/>
      <c r="Y233" s="577"/>
      <c r="Z233" s="577"/>
      <c r="AA233" s="577"/>
      <c r="AB233" s="577"/>
      <c r="AC233" s="577"/>
      <c r="AD233" s="577"/>
      <c r="AE233" s="409" t="str">
        <f t="shared" si="33"/>
        <v/>
      </c>
      <c r="AF233" s="590"/>
      <c r="AG233" s="251"/>
      <c r="AH233" s="253"/>
      <c r="AN233" s="242"/>
    </row>
    <row r="234" spans="1:40" s="237" customFormat="1" ht="30" hidden="1" customHeight="1" x14ac:dyDescent="0.25">
      <c r="A234" s="581"/>
      <c r="B234" s="12"/>
      <c r="C234" s="13"/>
      <c r="D234" s="13" t="str">
        <f>IFERROR(INDEX(DESEMPATE!$D$3:$D$106,MATCH('EXP GEN.'!B234,DESEMPATE!$C$3:$C$106,0)),"")</f>
        <v/>
      </c>
      <c r="E234" s="21"/>
      <c r="F234" s="246"/>
      <c r="G234" s="21"/>
      <c r="H234" s="247"/>
      <c r="I234" s="21"/>
      <c r="J234" s="15"/>
      <c r="K234" s="16"/>
      <c r="L234" s="16"/>
      <c r="M234" s="17" t="str">
        <f t="shared" si="32"/>
        <v/>
      </c>
      <c r="N234" s="18" t="str">
        <f>IFERROR(INDEX(PARAMETROS!$B$50:$B$76,MATCH(M234,PARAMETROS!$A$50:$A$76,0)),"")</f>
        <v/>
      </c>
      <c r="O234" s="277"/>
      <c r="P234" s="19"/>
      <c r="Q234" s="11" t="str">
        <f>IFERROR(IF(P234="","",IF(P234="COP","N/A",IF(OR(P234="USD",P234="US"),1,IF(P234="EUR",VLOOKUP(L234,'SH EURO'!$A$6:$B$6338,2,FALSE),"INGRESAR TASA")))),"")</f>
        <v/>
      </c>
      <c r="R234" s="387" t="str">
        <f t="shared" si="29"/>
        <v/>
      </c>
      <c r="S234" s="20" t="str">
        <f>IFERROR(IF(P234="","",IF(P234="COP",1,IF(Q234&lt;&gt;"N/A",VLOOKUP(L234,'[1]SH TRM'!$A$9:$B$8912,2,FALSE),"REVISAR"))),"")</f>
        <v/>
      </c>
      <c r="T234" s="390" t="str">
        <f t="shared" si="30"/>
        <v/>
      </c>
      <c r="U234" s="11" t="str">
        <f t="shared" si="31"/>
        <v/>
      </c>
      <c r="V234" s="11" t="str">
        <f t="shared" si="27"/>
        <v/>
      </c>
      <c r="W234" s="584"/>
      <c r="X234" s="336"/>
      <c r="Y234" s="574"/>
      <c r="Z234" s="575"/>
      <c r="AA234" s="576"/>
      <c r="AB234" s="574"/>
      <c r="AC234" s="575"/>
      <c r="AD234" s="576"/>
      <c r="AE234" s="408" t="str">
        <f t="shared" si="33"/>
        <v/>
      </c>
      <c r="AF234" s="590"/>
      <c r="AG234" s="273"/>
      <c r="AH234" s="253"/>
      <c r="AN234" s="242"/>
    </row>
    <row r="235" spans="1:40" s="237" customFormat="1" ht="30" hidden="1" customHeight="1" x14ac:dyDescent="0.25">
      <c r="A235" s="581"/>
      <c r="B235" s="12"/>
      <c r="C235" s="13"/>
      <c r="D235" s="13" t="str">
        <f>IFERROR(INDEX(DESEMPATE!$D$3:$D$106,MATCH('EXP GEN.'!B235,DESEMPATE!$C$3:$C$106,0)),"")</f>
        <v/>
      </c>
      <c r="E235" s="21"/>
      <c r="F235" s="246"/>
      <c r="G235" s="21"/>
      <c r="H235" s="247"/>
      <c r="I235" s="21"/>
      <c r="J235" s="15"/>
      <c r="K235" s="16"/>
      <c r="L235" s="16"/>
      <c r="M235" s="17" t="str">
        <f t="shared" si="32"/>
        <v/>
      </c>
      <c r="N235" s="18" t="str">
        <f>IFERROR(INDEX(PARAMETROS!$B$50:$B$76,MATCH(M235,PARAMETROS!$A$50:$A$76,0)),"")</f>
        <v/>
      </c>
      <c r="O235" s="277"/>
      <c r="P235" s="19"/>
      <c r="Q235" s="11" t="str">
        <f>IFERROR(IF(P235="","",IF(P235="COP","N/A",IF(OR(P235="USD",P235="US"),1,IF(P235="EUR",VLOOKUP(L235,'SH EURO'!$A$6:$B$6338,2,FALSE),"INGRESAR TASA")))),"")</f>
        <v/>
      </c>
      <c r="R235" s="387" t="str">
        <f t="shared" si="29"/>
        <v/>
      </c>
      <c r="S235" s="20" t="str">
        <f>IFERROR(IF(P235="","",IF(P235="COP",1,IF(Q235&lt;&gt;"N/A",VLOOKUP(L235,'[1]SH TRM'!$A$9:$B$8912,2,FALSE),"REVISAR"))),"")</f>
        <v/>
      </c>
      <c r="T235" s="390" t="str">
        <f t="shared" si="30"/>
        <v/>
      </c>
      <c r="U235" s="11" t="str">
        <f t="shared" si="31"/>
        <v/>
      </c>
      <c r="V235" s="11" t="str">
        <f t="shared" si="27"/>
        <v/>
      </c>
      <c r="W235" s="584"/>
      <c r="X235" s="336"/>
      <c r="Y235" s="577"/>
      <c r="Z235" s="577"/>
      <c r="AA235" s="577"/>
      <c r="AB235" s="577"/>
      <c r="AC235" s="577"/>
      <c r="AD235" s="577"/>
      <c r="AE235" s="409" t="str">
        <f t="shared" si="33"/>
        <v/>
      </c>
      <c r="AF235" s="590"/>
      <c r="AG235" s="251"/>
      <c r="AH235" s="253"/>
      <c r="AN235" s="242"/>
    </row>
    <row r="236" spans="1:40" s="237" customFormat="1" ht="30" hidden="1" customHeight="1" thickBot="1" x14ac:dyDescent="0.3">
      <c r="A236" s="582"/>
      <c r="B236" s="32"/>
      <c r="C236" s="133"/>
      <c r="D236" s="349" t="str">
        <f>IFERROR(INDEX(DESEMPATE!$D$3:$D$106,MATCH('EXP GEN.'!B236,DESEMPATE!$C$3:$C$106,0)),"")</f>
        <v/>
      </c>
      <c r="E236" s="134"/>
      <c r="F236" s="250"/>
      <c r="G236" s="134"/>
      <c r="H236" s="249"/>
      <c r="I236" s="134"/>
      <c r="J236" s="34"/>
      <c r="K236" s="350"/>
      <c r="L236" s="350"/>
      <c r="M236" s="35" t="str">
        <f t="shared" si="32"/>
        <v/>
      </c>
      <c r="N236" s="36" t="str">
        <f>IFERROR(INDEX(PARAMETROS!$B$50:$B$76,MATCH(M236,PARAMETROS!$A$50:$A$76,0)),"")</f>
        <v/>
      </c>
      <c r="O236" s="351"/>
      <c r="P236" s="37"/>
      <c r="Q236" s="39" t="str">
        <f>IFERROR(IF(P236="","",IF(P236="COP","N/A",IF(OR(P236="USD",P236="US"),1,IF(P236="EUR",VLOOKUP(L236,'SH EURO'!$A$6:$B$6338,2,FALSE),"INGRESAR TASA")))),"")</f>
        <v/>
      </c>
      <c r="R236" s="388" t="str">
        <f t="shared" si="29"/>
        <v/>
      </c>
      <c r="S236" s="38" t="str">
        <f>IFERROR(IF(P236="","",IF(P236="COP",1,IF(Q236&lt;&gt;"N/A",VLOOKUP(L236,'[1]SH TRM'!$A$9:$B$8912,2,FALSE),"REVISAR"))),"")</f>
        <v/>
      </c>
      <c r="T236" s="391" t="str">
        <f t="shared" si="30"/>
        <v/>
      </c>
      <c r="U236" s="39" t="str">
        <f t="shared" si="31"/>
        <v/>
      </c>
      <c r="V236" s="39" t="str">
        <f t="shared" si="27"/>
        <v/>
      </c>
      <c r="W236" s="585"/>
      <c r="X236" s="337"/>
      <c r="Y236" s="578"/>
      <c r="Z236" s="578"/>
      <c r="AA236" s="578"/>
      <c r="AB236" s="578"/>
      <c r="AC236" s="578"/>
      <c r="AD236" s="578"/>
      <c r="AE236" s="410" t="str">
        <f t="shared" si="33"/>
        <v/>
      </c>
      <c r="AF236" s="591"/>
      <c r="AG236" s="252"/>
      <c r="AH236" s="253"/>
      <c r="AN236" s="242"/>
    </row>
    <row r="237" spans="1:40" s="237" customFormat="1" ht="30" hidden="1" customHeight="1" x14ac:dyDescent="0.25">
      <c r="A237" s="580" t="s">
        <v>186</v>
      </c>
      <c r="B237" s="24"/>
      <c r="C237" s="25"/>
      <c r="D237" s="325" t="str">
        <f>IFERROR(INDEX(DESEMPATE!$D$3:$D$106,MATCH('EXP GEN.'!B237,DESEMPATE!$C$3:$C$106,0)),"")</f>
        <v/>
      </c>
      <c r="E237" s="31"/>
      <c r="F237" s="245"/>
      <c r="G237" s="31"/>
      <c r="H237" s="248"/>
      <c r="I237" s="31"/>
      <c r="J237" s="26"/>
      <c r="K237" s="27"/>
      <c r="L237" s="27"/>
      <c r="M237" s="28" t="str">
        <f t="shared" si="32"/>
        <v/>
      </c>
      <c r="N237" s="135" t="str">
        <f>IFERROR(INDEX(PARAMETROS!$B$50:$B$76,MATCH(M237,PARAMETROS!$A$50:$A$76,0)),"")</f>
        <v/>
      </c>
      <c r="O237" s="276"/>
      <c r="P237" s="29"/>
      <c r="Q237" s="30" t="str">
        <f>IFERROR(IF(P237="","",IF(P237="COP","N/A",IF(OR(P237="USD",P237="US"),1,IF(P237="EUR",VLOOKUP(L237,'SH EURO'!$A$6:$B$6338,2,FALSE),"INGRESAR TASA")))),"")</f>
        <v/>
      </c>
      <c r="R237" s="386" t="str">
        <f t="shared" si="29"/>
        <v/>
      </c>
      <c r="S237" s="136" t="str">
        <f>IFERROR(IF(P237="","",IF(P237="COP",1,IF(Q237&lt;&gt;"N/A",VLOOKUP(L237,'[1]SH TRM'!$A$9:$B$8912,2,FALSE),"REVISAR"))),"")</f>
        <v/>
      </c>
      <c r="T237" s="389" t="str">
        <f t="shared" si="30"/>
        <v/>
      </c>
      <c r="U237" s="30" t="str">
        <f t="shared" si="31"/>
        <v/>
      </c>
      <c r="V237" s="30" t="str">
        <f t="shared" si="27"/>
        <v/>
      </c>
      <c r="W237" s="583" t="str">
        <f>IFERROR(IF(COUNTIF(V237:V242,"")=6,"",IF(SUM(V237:V242)&gt;=SAMC009,"CUMPLE","NO CUMPLE")),"")</f>
        <v/>
      </c>
      <c r="X237" s="335"/>
      <c r="Y237" s="579"/>
      <c r="Z237" s="579"/>
      <c r="AA237" s="579"/>
      <c r="AB237" s="579"/>
      <c r="AC237" s="579"/>
      <c r="AD237" s="579"/>
      <c r="AE237" s="411" t="str">
        <f t="shared" si="33"/>
        <v/>
      </c>
      <c r="AF237" s="589" t="s">
        <v>261</v>
      </c>
      <c r="AG237" s="272"/>
      <c r="AH237" s="253"/>
      <c r="AN237" s="242"/>
    </row>
    <row r="238" spans="1:40" s="237" customFormat="1" ht="30" hidden="1" customHeight="1" x14ac:dyDescent="0.25">
      <c r="A238" s="581"/>
      <c r="B238" s="12"/>
      <c r="C238" s="13"/>
      <c r="D238" s="13" t="str">
        <f>IFERROR(INDEX(DESEMPATE!$D$3:$D$106,MATCH('EXP GEN.'!B238,DESEMPATE!$C$3:$C$106,0)),"")</f>
        <v/>
      </c>
      <c r="E238" s="21"/>
      <c r="F238" s="246"/>
      <c r="G238" s="21"/>
      <c r="H238" s="247"/>
      <c r="I238" s="21"/>
      <c r="J238" s="22"/>
      <c r="K238" s="275"/>
      <c r="L238" s="16"/>
      <c r="M238" s="17" t="str">
        <f t="shared" si="32"/>
        <v/>
      </c>
      <c r="N238" s="18" t="str">
        <f>IFERROR(INDEX(PARAMETROS!$B$50:$B$76,MATCH(M238,PARAMETROS!$A$50:$A$76,0)),"")</f>
        <v/>
      </c>
      <c r="O238" s="277"/>
      <c r="P238" s="18"/>
      <c r="Q238" s="11" t="str">
        <f>IFERROR(IF(P238="","",IF(P238="COP","N/A",IF(OR(P238="USD",P238="US"),1,IF(P238="EUR",VLOOKUP(L238,'SH EURO'!$A$6:$B$6338,2,FALSE),"INGRESAR TASA")))),"")</f>
        <v/>
      </c>
      <c r="R238" s="387" t="str">
        <f t="shared" si="29"/>
        <v/>
      </c>
      <c r="S238" s="20" t="str">
        <f>IFERROR(IF(P238="","",IF(P238="COP",1,IF(Q238&lt;&gt;"N/A",VLOOKUP(L238,'[1]SH TRM'!$A$9:$B$8912,2,FALSE),"REVISAR"))),"")</f>
        <v/>
      </c>
      <c r="T238" s="390" t="str">
        <f t="shared" si="30"/>
        <v/>
      </c>
      <c r="U238" s="11" t="str">
        <f t="shared" si="31"/>
        <v/>
      </c>
      <c r="V238" s="11" t="str">
        <f t="shared" si="27"/>
        <v/>
      </c>
      <c r="W238" s="584"/>
      <c r="X238" s="336"/>
      <c r="Y238" s="577"/>
      <c r="Z238" s="577"/>
      <c r="AA238" s="577"/>
      <c r="AB238" s="577"/>
      <c r="AC238" s="577"/>
      <c r="AD238" s="577"/>
      <c r="AE238" s="408" t="str">
        <f t="shared" si="33"/>
        <v/>
      </c>
      <c r="AF238" s="590"/>
      <c r="AG238" s="273"/>
      <c r="AH238" s="253"/>
      <c r="AN238" s="242"/>
    </row>
    <row r="239" spans="1:40" s="237" customFormat="1" ht="30" hidden="1" customHeight="1" x14ac:dyDescent="0.25">
      <c r="A239" s="581"/>
      <c r="B239" s="12"/>
      <c r="C239" s="13"/>
      <c r="D239" s="13" t="str">
        <f>IFERROR(INDEX(DESEMPATE!$D$3:$D$106,MATCH('EXP GEN.'!B239,DESEMPATE!$C$3:$C$106,0)),"")</f>
        <v/>
      </c>
      <c r="E239" s="21"/>
      <c r="F239" s="246"/>
      <c r="G239" s="21"/>
      <c r="H239" s="247"/>
      <c r="I239" s="21"/>
      <c r="J239" s="15"/>
      <c r="K239" s="16"/>
      <c r="L239" s="16"/>
      <c r="M239" s="17" t="str">
        <f t="shared" si="32"/>
        <v/>
      </c>
      <c r="N239" s="18" t="str">
        <f>IFERROR(INDEX(PARAMETROS!$B$50:$B$76,MATCH(M239,PARAMETROS!$A$50:$A$76,0)),"")</f>
        <v/>
      </c>
      <c r="O239" s="277"/>
      <c r="P239" s="19"/>
      <c r="Q239" s="11" t="str">
        <f>IFERROR(IF(P239="","",IF(P239="COP","N/A",IF(OR(P239="USD",P239="US"),1,IF(P239="EUR",VLOOKUP(L239,'SH EURO'!$A$6:$B$6338,2,FALSE),"INGRESAR TASA")))),"")</f>
        <v/>
      </c>
      <c r="R239" s="387" t="str">
        <f t="shared" si="29"/>
        <v/>
      </c>
      <c r="S239" s="23" t="str">
        <f>IFERROR(IF(P239="","",IF(P239="COP",1,IF(Q239&lt;&gt;"N/A",VLOOKUP(L239,'[1]SH TRM'!$A$9:$B$8912,2,FALSE),"REVISAR"))),"")</f>
        <v/>
      </c>
      <c r="T239" s="390" t="str">
        <f t="shared" si="30"/>
        <v/>
      </c>
      <c r="U239" s="11" t="str">
        <f t="shared" si="31"/>
        <v/>
      </c>
      <c r="V239" s="11" t="str">
        <f t="shared" si="27"/>
        <v/>
      </c>
      <c r="W239" s="584"/>
      <c r="X239" s="336"/>
      <c r="Y239" s="577"/>
      <c r="Z239" s="577"/>
      <c r="AA239" s="577"/>
      <c r="AB239" s="577"/>
      <c r="AC239" s="577"/>
      <c r="AD239" s="577"/>
      <c r="AE239" s="409" t="str">
        <f t="shared" si="33"/>
        <v/>
      </c>
      <c r="AF239" s="590"/>
      <c r="AG239" s="251"/>
      <c r="AH239" s="253"/>
      <c r="AN239" s="242"/>
    </row>
    <row r="240" spans="1:40" s="237" customFormat="1" ht="30" hidden="1" customHeight="1" x14ac:dyDescent="0.25">
      <c r="A240" s="581"/>
      <c r="B240" s="12"/>
      <c r="C240" s="13"/>
      <c r="D240" s="13" t="str">
        <f>IFERROR(INDEX(DESEMPATE!$D$3:$D$106,MATCH('EXP GEN.'!B240,DESEMPATE!$C$3:$C$106,0)),"")</f>
        <v/>
      </c>
      <c r="E240" s="21"/>
      <c r="F240" s="246"/>
      <c r="G240" s="21"/>
      <c r="H240" s="247"/>
      <c r="I240" s="21"/>
      <c r="J240" s="15"/>
      <c r="K240" s="16"/>
      <c r="L240" s="16"/>
      <c r="M240" s="17" t="str">
        <f t="shared" si="32"/>
        <v/>
      </c>
      <c r="N240" s="18" t="str">
        <f>IFERROR(INDEX(PARAMETROS!$B$50:$B$76,MATCH(M240,PARAMETROS!$A$50:$A$76,0)),"")</f>
        <v/>
      </c>
      <c r="O240" s="277"/>
      <c r="P240" s="19"/>
      <c r="Q240" s="11" t="str">
        <f>IFERROR(IF(P240="","",IF(P240="COP","N/A",IF(OR(P240="USD",P240="US"),1,IF(P240="EUR",VLOOKUP(L240,'SH EURO'!$A$6:$B$6338,2,FALSE),"INGRESAR TASA")))),"")</f>
        <v/>
      </c>
      <c r="R240" s="387" t="str">
        <f t="shared" si="29"/>
        <v/>
      </c>
      <c r="S240" s="20" t="str">
        <f>IFERROR(IF(P240="","",IF(P240="COP",1,IF(Q240&lt;&gt;"N/A",VLOOKUP(L240,'[1]SH TRM'!$A$9:$B$8912,2,FALSE),"REVISAR"))),"")</f>
        <v/>
      </c>
      <c r="T240" s="390" t="str">
        <f t="shared" si="30"/>
        <v/>
      </c>
      <c r="U240" s="11" t="str">
        <f t="shared" si="31"/>
        <v/>
      </c>
      <c r="V240" s="11" t="str">
        <f t="shared" si="27"/>
        <v/>
      </c>
      <c r="W240" s="584"/>
      <c r="X240" s="336"/>
      <c r="Y240" s="574"/>
      <c r="Z240" s="575"/>
      <c r="AA240" s="576"/>
      <c r="AB240" s="574"/>
      <c r="AC240" s="575"/>
      <c r="AD240" s="576"/>
      <c r="AE240" s="408" t="str">
        <f t="shared" si="33"/>
        <v/>
      </c>
      <c r="AF240" s="590"/>
      <c r="AG240" s="273"/>
      <c r="AH240" s="253"/>
      <c r="AN240" s="242"/>
    </row>
    <row r="241" spans="1:40" s="237" customFormat="1" ht="30" hidden="1" customHeight="1" x14ac:dyDescent="0.25">
      <c r="A241" s="581"/>
      <c r="B241" s="12"/>
      <c r="C241" s="13"/>
      <c r="D241" s="13" t="str">
        <f>IFERROR(INDEX(DESEMPATE!$D$3:$D$106,MATCH('EXP GEN.'!B241,DESEMPATE!$C$3:$C$106,0)),"")</f>
        <v/>
      </c>
      <c r="E241" s="21"/>
      <c r="F241" s="246"/>
      <c r="G241" s="21"/>
      <c r="H241" s="247"/>
      <c r="I241" s="21"/>
      <c r="J241" s="15"/>
      <c r="K241" s="16"/>
      <c r="L241" s="16"/>
      <c r="M241" s="17" t="str">
        <f t="shared" si="32"/>
        <v/>
      </c>
      <c r="N241" s="18" t="str">
        <f>IFERROR(INDEX(PARAMETROS!$B$50:$B$76,MATCH(M241,PARAMETROS!$A$50:$A$76,0)),"")</f>
        <v/>
      </c>
      <c r="O241" s="277"/>
      <c r="P241" s="19"/>
      <c r="Q241" s="11" t="str">
        <f>IFERROR(IF(P241="","",IF(P241="COP","N/A",IF(OR(P241="USD",P241="US"),1,IF(P241="EUR",VLOOKUP(L241,'SH EURO'!$A$6:$B$6338,2,FALSE),"INGRESAR TASA")))),"")</f>
        <v/>
      </c>
      <c r="R241" s="387" t="str">
        <f t="shared" si="29"/>
        <v/>
      </c>
      <c r="S241" s="20" t="str">
        <f>IFERROR(IF(P241="","",IF(P241="COP",1,IF(Q241&lt;&gt;"N/A",VLOOKUP(L241,'[1]SH TRM'!$A$9:$B$8912,2,FALSE),"REVISAR"))),"")</f>
        <v/>
      </c>
      <c r="T241" s="390" t="str">
        <f t="shared" si="30"/>
        <v/>
      </c>
      <c r="U241" s="11" t="str">
        <f t="shared" si="31"/>
        <v/>
      </c>
      <c r="V241" s="11" t="str">
        <f t="shared" si="27"/>
        <v/>
      </c>
      <c r="W241" s="584"/>
      <c r="X241" s="336"/>
      <c r="Y241" s="577"/>
      <c r="Z241" s="577"/>
      <c r="AA241" s="577"/>
      <c r="AB241" s="577"/>
      <c r="AC241" s="577"/>
      <c r="AD241" s="577"/>
      <c r="AE241" s="409" t="str">
        <f t="shared" si="33"/>
        <v/>
      </c>
      <c r="AF241" s="590"/>
      <c r="AG241" s="251"/>
      <c r="AH241" s="253"/>
      <c r="AN241" s="242"/>
    </row>
    <row r="242" spans="1:40" s="237" customFormat="1" ht="30" hidden="1" customHeight="1" thickBot="1" x14ac:dyDescent="0.3">
      <c r="A242" s="582"/>
      <c r="B242" s="32"/>
      <c r="C242" s="133"/>
      <c r="D242" s="349" t="str">
        <f>IFERROR(INDEX(DESEMPATE!$D$3:$D$106,MATCH('EXP GEN.'!B242,DESEMPATE!$C$3:$C$106,0)),"")</f>
        <v/>
      </c>
      <c r="E242" s="134"/>
      <c r="F242" s="250"/>
      <c r="G242" s="134"/>
      <c r="H242" s="249"/>
      <c r="I242" s="134"/>
      <c r="J242" s="34"/>
      <c r="K242" s="350"/>
      <c r="L242" s="350"/>
      <c r="M242" s="35" t="str">
        <f t="shared" si="32"/>
        <v/>
      </c>
      <c r="N242" s="36" t="str">
        <f>IFERROR(INDEX(PARAMETROS!$B$50:$B$76,MATCH(M242,PARAMETROS!$A$50:$A$76,0)),"")</f>
        <v/>
      </c>
      <c r="O242" s="351"/>
      <c r="P242" s="37"/>
      <c r="Q242" s="39" t="str">
        <f>IFERROR(IF(P242="","",IF(P242="COP","N/A",IF(OR(P242="USD",P242="US"),1,IF(P242="EUR",VLOOKUP(L242,'SH EURO'!$A$6:$B$6338,2,FALSE),"INGRESAR TASA")))),"")</f>
        <v/>
      </c>
      <c r="R242" s="388" t="str">
        <f t="shared" si="29"/>
        <v/>
      </c>
      <c r="S242" s="38" t="str">
        <f>IFERROR(IF(P242="","",IF(P242="COP",1,IF(Q242&lt;&gt;"N/A",VLOOKUP(L242,'[1]SH TRM'!$A$9:$B$8912,2,FALSE),"REVISAR"))),"")</f>
        <v/>
      </c>
      <c r="T242" s="391" t="str">
        <f t="shared" si="30"/>
        <v/>
      </c>
      <c r="U242" s="39" t="str">
        <f t="shared" si="31"/>
        <v/>
      </c>
      <c r="V242" s="39" t="str">
        <f t="shared" si="27"/>
        <v/>
      </c>
      <c r="W242" s="585"/>
      <c r="X242" s="337"/>
      <c r="Y242" s="578"/>
      <c r="Z242" s="578"/>
      <c r="AA242" s="578"/>
      <c r="AB242" s="578"/>
      <c r="AC242" s="578"/>
      <c r="AD242" s="578"/>
      <c r="AE242" s="410" t="str">
        <f t="shared" si="33"/>
        <v/>
      </c>
      <c r="AF242" s="591"/>
      <c r="AG242" s="252"/>
      <c r="AH242" s="253"/>
      <c r="AN242" s="242"/>
    </row>
    <row r="243" spans="1:40" s="237" customFormat="1" ht="30" hidden="1" customHeight="1" x14ac:dyDescent="0.25">
      <c r="A243" s="580" t="s">
        <v>187</v>
      </c>
      <c r="B243" s="24"/>
      <c r="C243" s="25"/>
      <c r="D243" s="325" t="str">
        <f>IFERROR(INDEX(DESEMPATE!$D$3:$D$106,MATCH('EXP GEN.'!B243,DESEMPATE!$C$3:$C$106,0)),"")</f>
        <v/>
      </c>
      <c r="E243" s="31"/>
      <c r="F243" s="245"/>
      <c r="G243" s="31"/>
      <c r="H243" s="248"/>
      <c r="I243" s="31"/>
      <c r="J243" s="26"/>
      <c r="K243" s="27"/>
      <c r="L243" s="27"/>
      <c r="M243" s="28" t="str">
        <f t="shared" si="32"/>
        <v/>
      </c>
      <c r="N243" s="135" t="str">
        <f>IFERROR(INDEX(PARAMETROS!$B$50:$B$76,MATCH(M243,PARAMETROS!$A$50:$A$76,0)),"")</f>
        <v/>
      </c>
      <c r="O243" s="276"/>
      <c r="P243" s="29"/>
      <c r="Q243" s="30" t="str">
        <f>IFERROR(IF(P243="","",IF(P243="COP","N/A",IF(OR(P243="USD",P243="US"),1,IF(P243="EUR",VLOOKUP(L243,'SH EURO'!$A$6:$B$6338,2,FALSE),"INGRESAR TASA")))),"")</f>
        <v/>
      </c>
      <c r="R243" s="386" t="str">
        <f t="shared" si="29"/>
        <v/>
      </c>
      <c r="S243" s="136" t="str">
        <f>IFERROR(IF(P243="","",IF(P243="COP",1,IF(Q243&lt;&gt;"N/A",VLOOKUP(L243,'[1]SH TRM'!$A$9:$B$8912,2,FALSE),"REVISAR"))),"")</f>
        <v/>
      </c>
      <c r="T243" s="389" t="str">
        <f t="shared" si="30"/>
        <v/>
      </c>
      <c r="U243" s="30" t="str">
        <f t="shared" si="31"/>
        <v/>
      </c>
      <c r="V243" s="30" t="str">
        <f t="shared" si="27"/>
        <v/>
      </c>
      <c r="W243" s="583" t="str">
        <f>IFERROR(IF(COUNTIF(V243:V248,"")=6,"",IF(SUM(V243:V248)&gt;=SAMC009,"CUMPLE","NO CUMPLE")),"")</f>
        <v/>
      </c>
      <c r="X243" s="335"/>
      <c r="Y243" s="579"/>
      <c r="Z243" s="579"/>
      <c r="AA243" s="579"/>
      <c r="AB243" s="579"/>
      <c r="AC243" s="579"/>
      <c r="AD243" s="579"/>
      <c r="AE243" s="411" t="str">
        <f t="shared" si="33"/>
        <v/>
      </c>
      <c r="AF243" s="589" t="s">
        <v>261</v>
      </c>
      <c r="AG243" s="272"/>
      <c r="AH243" s="253"/>
      <c r="AN243" s="242"/>
    </row>
    <row r="244" spans="1:40" s="237" customFormat="1" ht="30" hidden="1" customHeight="1" x14ac:dyDescent="0.25">
      <c r="A244" s="581"/>
      <c r="B244" s="12"/>
      <c r="C244" s="13"/>
      <c r="D244" s="13" t="str">
        <f>IFERROR(INDEX(DESEMPATE!$D$3:$D$106,MATCH('EXP GEN.'!B244,DESEMPATE!$C$3:$C$106,0)),"")</f>
        <v/>
      </c>
      <c r="E244" s="21"/>
      <c r="F244" s="246"/>
      <c r="G244" s="21"/>
      <c r="H244" s="247"/>
      <c r="I244" s="21"/>
      <c r="J244" s="22"/>
      <c r="K244" s="275"/>
      <c r="L244" s="16"/>
      <c r="M244" s="17" t="str">
        <f t="shared" si="32"/>
        <v/>
      </c>
      <c r="N244" s="18" t="str">
        <f>IFERROR(INDEX(PARAMETROS!$B$50:$B$76,MATCH(M244,PARAMETROS!$A$50:$A$76,0)),"")</f>
        <v/>
      </c>
      <c r="O244" s="277"/>
      <c r="P244" s="18"/>
      <c r="Q244" s="11" t="str">
        <f>IFERROR(IF(P244="","",IF(P244="COP","N/A",IF(OR(P244="USD",P244="US"),1,IF(P244="EUR",VLOOKUP(L244,'SH EURO'!$A$6:$B$6338,2,FALSE),"INGRESAR TASA")))),"")</f>
        <v/>
      </c>
      <c r="R244" s="387" t="str">
        <f t="shared" si="29"/>
        <v/>
      </c>
      <c r="S244" s="20" t="str">
        <f>IFERROR(IF(P244="","",IF(P244="COP",1,IF(Q244&lt;&gt;"N/A",VLOOKUP(L244,'[1]SH TRM'!$A$9:$B$8912,2,FALSE),"REVISAR"))),"")</f>
        <v/>
      </c>
      <c r="T244" s="390" t="str">
        <f t="shared" si="30"/>
        <v/>
      </c>
      <c r="U244" s="11" t="str">
        <f t="shared" si="31"/>
        <v/>
      </c>
      <c r="V244" s="11" t="str">
        <f t="shared" si="27"/>
        <v/>
      </c>
      <c r="W244" s="584"/>
      <c r="X244" s="336"/>
      <c r="Y244" s="577"/>
      <c r="Z244" s="577"/>
      <c r="AA244" s="577"/>
      <c r="AB244" s="577"/>
      <c r="AC244" s="577"/>
      <c r="AD244" s="577"/>
      <c r="AE244" s="408" t="str">
        <f t="shared" si="33"/>
        <v/>
      </c>
      <c r="AF244" s="590"/>
      <c r="AG244" s="273"/>
      <c r="AH244" s="253"/>
      <c r="AN244" s="242"/>
    </row>
    <row r="245" spans="1:40" s="237" customFormat="1" ht="30" hidden="1" customHeight="1" x14ac:dyDescent="0.25">
      <c r="A245" s="581"/>
      <c r="B245" s="12"/>
      <c r="C245" s="13"/>
      <c r="D245" s="13" t="str">
        <f>IFERROR(INDEX(DESEMPATE!$D$3:$D$106,MATCH('EXP GEN.'!B245,DESEMPATE!$C$3:$C$106,0)),"")</f>
        <v/>
      </c>
      <c r="E245" s="21"/>
      <c r="F245" s="246"/>
      <c r="G245" s="21"/>
      <c r="H245" s="247"/>
      <c r="I245" s="21"/>
      <c r="J245" s="15"/>
      <c r="K245" s="16"/>
      <c r="L245" s="16"/>
      <c r="M245" s="17" t="str">
        <f t="shared" si="32"/>
        <v/>
      </c>
      <c r="N245" s="18" t="str">
        <f>IFERROR(INDEX(PARAMETROS!$B$50:$B$76,MATCH(M245,PARAMETROS!$A$50:$A$76,0)),"")</f>
        <v/>
      </c>
      <c r="O245" s="277"/>
      <c r="P245" s="19"/>
      <c r="Q245" s="11" t="str">
        <f>IFERROR(IF(P245="","",IF(P245="COP","N/A",IF(OR(P245="USD",P245="US"),1,IF(P245="EUR",VLOOKUP(L245,'SH EURO'!$A$6:$B$6338,2,FALSE),"INGRESAR TASA")))),"")</f>
        <v/>
      </c>
      <c r="R245" s="387" t="str">
        <f t="shared" si="29"/>
        <v/>
      </c>
      <c r="S245" s="23" t="str">
        <f>IFERROR(IF(P245="","",IF(P245="COP",1,IF(Q245&lt;&gt;"N/A",VLOOKUP(L245,'[1]SH TRM'!$A$9:$B$8912,2,FALSE),"REVISAR"))),"")</f>
        <v/>
      </c>
      <c r="T245" s="390" t="str">
        <f t="shared" si="30"/>
        <v/>
      </c>
      <c r="U245" s="11" t="str">
        <f t="shared" si="31"/>
        <v/>
      </c>
      <c r="V245" s="11" t="str">
        <f t="shared" si="27"/>
        <v/>
      </c>
      <c r="W245" s="584"/>
      <c r="X245" s="336"/>
      <c r="Y245" s="577"/>
      <c r="Z245" s="577"/>
      <c r="AA245" s="577"/>
      <c r="AB245" s="577"/>
      <c r="AC245" s="577"/>
      <c r="AD245" s="577"/>
      <c r="AE245" s="409" t="str">
        <f t="shared" si="33"/>
        <v/>
      </c>
      <c r="AF245" s="590"/>
      <c r="AG245" s="251"/>
      <c r="AH245" s="253"/>
      <c r="AN245" s="242"/>
    </row>
    <row r="246" spans="1:40" s="237" customFormat="1" ht="30" hidden="1" customHeight="1" x14ac:dyDescent="0.25">
      <c r="A246" s="581"/>
      <c r="B246" s="12"/>
      <c r="C246" s="13"/>
      <c r="D246" s="13" t="str">
        <f>IFERROR(INDEX(DESEMPATE!$D$3:$D$106,MATCH('EXP GEN.'!B246,DESEMPATE!$C$3:$C$106,0)),"")</f>
        <v/>
      </c>
      <c r="E246" s="21"/>
      <c r="F246" s="246"/>
      <c r="G246" s="21"/>
      <c r="H246" s="247"/>
      <c r="I246" s="21"/>
      <c r="J246" s="15"/>
      <c r="K246" s="16"/>
      <c r="L246" s="16"/>
      <c r="M246" s="17" t="str">
        <f t="shared" si="32"/>
        <v/>
      </c>
      <c r="N246" s="18" t="str">
        <f>IFERROR(INDEX(PARAMETROS!$B$50:$B$76,MATCH(M246,PARAMETROS!$A$50:$A$76,0)),"")</f>
        <v/>
      </c>
      <c r="O246" s="277"/>
      <c r="P246" s="19"/>
      <c r="Q246" s="11" t="str">
        <f>IFERROR(IF(P246="","",IF(P246="COP","N/A",IF(OR(P246="USD",P246="US"),1,IF(P246="EUR",VLOOKUP(L246,'SH EURO'!$A$6:$B$6338,2,FALSE),"INGRESAR TASA")))),"")</f>
        <v/>
      </c>
      <c r="R246" s="387" t="str">
        <f t="shared" si="29"/>
        <v/>
      </c>
      <c r="S246" s="20" t="str">
        <f>IFERROR(IF(P246="","",IF(P246="COP",1,IF(Q246&lt;&gt;"N/A",VLOOKUP(L246,'[1]SH TRM'!$A$9:$B$8912,2,FALSE),"REVISAR"))),"")</f>
        <v/>
      </c>
      <c r="T246" s="390" t="str">
        <f t="shared" si="30"/>
        <v/>
      </c>
      <c r="U246" s="11" t="str">
        <f t="shared" si="31"/>
        <v/>
      </c>
      <c r="V246" s="11" t="str">
        <f t="shared" si="27"/>
        <v/>
      </c>
      <c r="W246" s="584"/>
      <c r="X246" s="336"/>
      <c r="Y246" s="574"/>
      <c r="Z246" s="575"/>
      <c r="AA246" s="576"/>
      <c r="AB246" s="574"/>
      <c r="AC246" s="575"/>
      <c r="AD246" s="576"/>
      <c r="AE246" s="408" t="str">
        <f t="shared" si="33"/>
        <v/>
      </c>
      <c r="AF246" s="590"/>
      <c r="AG246" s="273"/>
      <c r="AH246" s="253"/>
      <c r="AN246" s="242"/>
    </row>
    <row r="247" spans="1:40" s="237" customFormat="1" ht="30" hidden="1" customHeight="1" x14ac:dyDescent="0.25">
      <c r="A247" s="581"/>
      <c r="B247" s="12"/>
      <c r="C247" s="13"/>
      <c r="D247" s="13" t="str">
        <f>IFERROR(INDEX(DESEMPATE!$D$3:$D$106,MATCH('EXP GEN.'!B247,DESEMPATE!$C$3:$C$106,0)),"")</f>
        <v/>
      </c>
      <c r="E247" s="21"/>
      <c r="F247" s="246"/>
      <c r="G247" s="21"/>
      <c r="H247" s="247"/>
      <c r="I247" s="21"/>
      <c r="J247" s="15"/>
      <c r="K247" s="16"/>
      <c r="L247" s="16"/>
      <c r="M247" s="17" t="str">
        <f t="shared" si="32"/>
        <v/>
      </c>
      <c r="N247" s="18" t="str">
        <f>IFERROR(INDEX(PARAMETROS!$B$50:$B$76,MATCH(M247,PARAMETROS!$A$50:$A$76,0)),"")</f>
        <v/>
      </c>
      <c r="O247" s="277"/>
      <c r="P247" s="19"/>
      <c r="Q247" s="11" t="str">
        <f>IFERROR(IF(P247="","",IF(P247="COP","N/A",IF(OR(P247="USD",P247="US"),1,IF(P247="EUR",VLOOKUP(L247,'SH EURO'!$A$6:$B$6338,2,FALSE),"INGRESAR TASA")))),"")</f>
        <v/>
      </c>
      <c r="R247" s="387" t="str">
        <f t="shared" si="29"/>
        <v/>
      </c>
      <c r="S247" s="20" t="str">
        <f>IFERROR(IF(P247="","",IF(P247="COP",1,IF(Q247&lt;&gt;"N/A",VLOOKUP(L247,'[1]SH TRM'!$A$9:$B$8912,2,FALSE),"REVISAR"))),"")</f>
        <v/>
      </c>
      <c r="T247" s="390" t="str">
        <f t="shared" si="30"/>
        <v/>
      </c>
      <c r="U247" s="11" t="str">
        <f t="shared" si="31"/>
        <v/>
      </c>
      <c r="V247" s="11" t="str">
        <f t="shared" si="27"/>
        <v/>
      </c>
      <c r="W247" s="584"/>
      <c r="X247" s="336"/>
      <c r="Y247" s="577"/>
      <c r="Z247" s="577"/>
      <c r="AA247" s="577"/>
      <c r="AB247" s="577"/>
      <c r="AC247" s="577"/>
      <c r="AD247" s="577"/>
      <c r="AE247" s="409" t="str">
        <f t="shared" si="33"/>
        <v/>
      </c>
      <c r="AF247" s="590"/>
      <c r="AG247" s="251"/>
      <c r="AH247" s="253"/>
      <c r="AN247" s="242"/>
    </row>
    <row r="248" spans="1:40" s="237" customFormat="1" ht="30" hidden="1" customHeight="1" thickBot="1" x14ac:dyDescent="0.3">
      <c r="A248" s="582"/>
      <c r="B248" s="32"/>
      <c r="C248" s="133"/>
      <c r="D248" s="349" t="str">
        <f>IFERROR(INDEX(DESEMPATE!$D$3:$D$106,MATCH('EXP GEN.'!B248,DESEMPATE!$C$3:$C$106,0)),"")</f>
        <v/>
      </c>
      <c r="E248" s="134"/>
      <c r="F248" s="250"/>
      <c r="G248" s="134"/>
      <c r="H248" s="249"/>
      <c r="I248" s="134"/>
      <c r="J248" s="34"/>
      <c r="K248" s="350"/>
      <c r="L248" s="350"/>
      <c r="M248" s="35" t="str">
        <f t="shared" si="32"/>
        <v/>
      </c>
      <c r="N248" s="36" t="str">
        <f>IFERROR(INDEX(PARAMETROS!$B$50:$B$76,MATCH(M248,PARAMETROS!$A$50:$A$76,0)),"")</f>
        <v/>
      </c>
      <c r="O248" s="351"/>
      <c r="P248" s="37"/>
      <c r="Q248" s="39" t="str">
        <f>IFERROR(IF(P248="","",IF(P248="COP","N/A",IF(OR(P248="USD",P248="US"),1,IF(P248="EUR",VLOOKUP(L248,'SH EURO'!$A$6:$B$6338,2,FALSE),"INGRESAR TASA")))),"")</f>
        <v/>
      </c>
      <c r="R248" s="388" t="str">
        <f t="shared" si="29"/>
        <v/>
      </c>
      <c r="S248" s="38" t="str">
        <f>IFERROR(IF(P248="","",IF(P248="COP",1,IF(Q248&lt;&gt;"N/A",VLOOKUP(L248,'[1]SH TRM'!$A$9:$B$8912,2,FALSE),"REVISAR"))),"")</f>
        <v/>
      </c>
      <c r="T248" s="391" t="str">
        <f t="shared" si="30"/>
        <v/>
      </c>
      <c r="U248" s="39" t="str">
        <f t="shared" si="31"/>
        <v/>
      </c>
      <c r="V248" s="39" t="str">
        <f t="shared" si="27"/>
        <v/>
      </c>
      <c r="W248" s="585"/>
      <c r="X248" s="337"/>
      <c r="Y248" s="578"/>
      <c r="Z248" s="578"/>
      <c r="AA248" s="578"/>
      <c r="AB248" s="578"/>
      <c r="AC248" s="578"/>
      <c r="AD248" s="578"/>
      <c r="AE248" s="410" t="str">
        <f t="shared" si="33"/>
        <v/>
      </c>
      <c r="AF248" s="591"/>
      <c r="AG248" s="252"/>
      <c r="AH248" s="253"/>
      <c r="AN248" s="242"/>
    </row>
    <row r="249" spans="1:40" s="237" customFormat="1" ht="30" hidden="1" customHeight="1" x14ac:dyDescent="0.25">
      <c r="A249" s="580" t="s">
        <v>198</v>
      </c>
      <c r="B249" s="24"/>
      <c r="C249" s="25"/>
      <c r="D249" s="325" t="str">
        <f>IFERROR(INDEX(DESEMPATE!$D$3:$D$106,MATCH('EXP GEN.'!B249,DESEMPATE!$C$3:$C$106,0)),"")</f>
        <v/>
      </c>
      <c r="E249" s="31"/>
      <c r="F249" s="245"/>
      <c r="G249" s="31"/>
      <c r="H249" s="248"/>
      <c r="I249" s="31"/>
      <c r="J249" s="26"/>
      <c r="K249" s="27"/>
      <c r="L249" s="27"/>
      <c r="M249" s="28" t="str">
        <f t="shared" si="32"/>
        <v/>
      </c>
      <c r="N249" s="135" t="str">
        <f>IFERROR(INDEX(PARAMETROS!$B$50:$B$76,MATCH(M249,PARAMETROS!$A$50:$A$76,0)),"")</f>
        <v/>
      </c>
      <c r="O249" s="276"/>
      <c r="P249" s="29"/>
      <c r="Q249" s="30" t="str">
        <f>IFERROR(IF(P249="","",IF(P249="COP","N/A",IF(OR(P249="USD",P249="US"),1,IF(P249="EUR",VLOOKUP(L249,'SH EURO'!$A$6:$B$6338,2,FALSE),"INGRESAR TASA")))),"")</f>
        <v/>
      </c>
      <c r="R249" s="386" t="str">
        <f t="shared" si="29"/>
        <v/>
      </c>
      <c r="S249" s="136" t="str">
        <f>IFERROR(IF(P249="","",IF(P249="COP",1,IF(Q249&lt;&gt;"N/A",VLOOKUP(L249,'[1]SH TRM'!$A$9:$B$8912,2,FALSE),"REVISAR"))),"")</f>
        <v/>
      </c>
      <c r="T249" s="389" t="str">
        <f t="shared" si="30"/>
        <v/>
      </c>
      <c r="U249" s="30" t="str">
        <f t="shared" si="31"/>
        <v/>
      </c>
      <c r="V249" s="30" t="str">
        <f t="shared" si="27"/>
        <v/>
      </c>
      <c r="W249" s="583" t="str">
        <f>IFERROR(IF(COUNTIF(V249:V254,"")=6,"",IF(SUM(V249:V254)&gt;=SAMC009,"CUMPLE","NO CUMPLE")),"")</f>
        <v/>
      </c>
      <c r="X249" s="335"/>
      <c r="Y249" s="579"/>
      <c r="Z249" s="579"/>
      <c r="AA249" s="579"/>
      <c r="AB249" s="579"/>
      <c r="AC249" s="579"/>
      <c r="AD249" s="579"/>
      <c r="AE249" s="411" t="str">
        <f t="shared" si="33"/>
        <v/>
      </c>
      <c r="AF249" s="589" t="s">
        <v>261</v>
      </c>
      <c r="AG249" s="272"/>
      <c r="AH249" s="253"/>
      <c r="AN249" s="242"/>
    </row>
    <row r="250" spans="1:40" s="237" customFormat="1" ht="30" hidden="1" customHeight="1" x14ac:dyDescent="0.25">
      <c r="A250" s="581"/>
      <c r="B250" s="12"/>
      <c r="C250" s="13"/>
      <c r="D250" s="13" t="str">
        <f>IFERROR(INDEX(DESEMPATE!$D$3:$D$106,MATCH('EXP GEN.'!B250,DESEMPATE!$C$3:$C$106,0)),"")</f>
        <v/>
      </c>
      <c r="E250" s="21"/>
      <c r="F250" s="246"/>
      <c r="G250" s="21"/>
      <c r="H250" s="247"/>
      <c r="I250" s="21"/>
      <c r="J250" s="22"/>
      <c r="K250" s="275"/>
      <c r="L250" s="16"/>
      <c r="M250" s="17" t="str">
        <f t="shared" si="32"/>
        <v/>
      </c>
      <c r="N250" s="18" t="str">
        <f>IFERROR(INDEX(PARAMETROS!$B$50:$B$76,MATCH(M250,PARAMETROS!$A$50:$A$76,0)),"")</f>
        <v/>
      </c>
      <c r="O250" s="277"/>
      <c r="P250" s="18"/>
      <c r="Q250" s="11" t="str">
        <f>IFERROR(IF(P250="","",IF(P250="COP","N/A",IF(OR(P250="USD",P250="US"),1,IF(P250="EUR",VLOOKUP(L250,'SH EURO'!$A$6:$B$6338,2,FALSE),"INGRESAR TASA")))),"")</f>
        <v/>
      </c>
      <c r="R250" s="387" t="str">
        <f t="shared" si="29"/>
        <v/>
      </c>
      <c r="S250" s="20" t="str">
        <f>IFERROR(IF(P250="","",IF(P250="COP",1,IF(Q250&lt;&gt;"N/A",VLOOKUP(L250,'[1]SH TRM'!$A$9:$B$8912,2,FALSE),"REVISAR"))),"")</f>
        <v/>
      </c>
      <c r="T250" s="390" t="str">
        <f t="shared" si="30"/>
        <v/>
      </c>
      <c r="U250" s="11" t="str">
        <f t="shared" si="31"/>
        <v/>
      </c>
      <c r="V250" s="11" t="str">
        <f t="shared" si="27"/>
        <v/>
      </c>
      <c r="W250" s="584"/>
      <c r="X250" s="336"/>
      <c r="Y250" s="577"/>
      <c r="Z250" s="577"/>
      <c r="AA250" s="577"/>
      <c r="AB250" s="577"/>
      <c r="AC250" s="577"/>
      <c r="AD250" s="577"/>
      <c r="AE250" s="408" t="str">
        <f t="shared" si="33"/>
        <v/>
      </c>
      <c r="AF250" s="590"/>
      <c r="AG250" s="273"/>
      <c r="AH250" s="253"/>
      <c r="AN250" s="242"/>
    </row>
    <row r="251" spans="1:40" s="237" customFormat="1" ht="30" hidden="1" customHeight="1" x14ac:dyDescent="0.25">
      <c r="A251" s="581"/>
      <c r="B251" s="12"/>
      <c r="C251" s="13"/>
      <c r="D251" s="13" t="str">
        <f>IFERROR(INDEX(DESEMPATE!$D$3:$D$106,MATCH('EXP GEN.'!B251,DESEMPATE!$C$3:$C$106,0)),"")</f>
        <v/>
      </c>
      <c r="E251" s="21"/>
      <c r="F251" s="246"/>
      <c r="G251" s="21"/>
      <c r="H251" s="247"/>
      <c r="I251" s="21"/>
      <c r="J251" s="15"/>
      <c r="K251" s="16"/>
      <c r="L251" s="16"/>
      <c r="M251" s="17" t="str">
        <f t="shared" si="32"/>
        <v/>
      </c>
      <c r="N251" s="18" t="str">
        <f>IFERROR(INDEX(PARAMETROS!$B$50:$B$76,MATCH(M251,PARAMETROS!$A$50:$A$76,0)),"")</f>
        <v/>
      </c>
      <c r="O251" s="277"/>
      <c r="P251" s="19"/>
      <c r="Q251" s="11" t="str">
        <f>IFERROR(IF(P251="","",IF(P251="COP","N/A",IF(OR(P251="USD",P251="US"),1,IF(P251="EUR",VLOOKUP(L251,'SH EURO'!$A$6:$B$6338,2,FALSE),"INGRESAR TASA")))),"")</f>
        <v/>
      </c>
      <c r="R251" s="387" t="str">
        <f t="shared" si="29"/>
        <v/>
      </c>
      <c r="S251" s="23" t="str">
        <f>IFERROR(IF(P251="","",IF(P251="COP",1,IF(Q251&lt;&gt;"N/A",VLOOKUP(L251,'[1]SH TRM'!$A$9:$B$8912,2,FALSE),"REVISAR"))),"")</f>
        <v/>
      </c>
      <c r="T251" s="390" t="str">
        <f t="shared" si="30"/>
        <v/>
      </c>
      <c r="U251" s="11" t="str">
        <f t="shared" si="31"/>
        <v/>
      </c>
      <c r="V251" s="11" t="str">
        <f t="shared" si="27"/>
        <v/>
      </c>
      <c r="W251" s="584"/>
      <c r="X251" s="336"/>
      <c r="Y251" s="577"/>
      <c r="Z251" s="577"/>
      <c r="AA251" s="577"/>
      <c r="AB251" s="577"/>
      <c r="AC251" s="577"/>
      <c r="AD251" s="577"/>
      <c r="AE251" s="409" t="str">
        <f t="shared" si="33"/>
        <v/>
      </c>
      <c r="AF251" s="590"/>
      <c r="AG251" s="251"/>
      <c r="AH251" s="253"/>
      <c r="AN251" s="242"/>
    </row>
    <row r="252" spans="1:40" s="237" customFormat="1" ht="30" hidden="1" customHeight="1" x14ac:dyDescent="0.25">
      <c r="A252" s="581"/>
      <c r="B252" s="12"/>
      <c r="C252" s="13"/>
      <c r="D252" s="13" t="str">
        <f>IFERROR(INDEX(DESEMPATE!$D$3:$D$106,MATCH('EXP GEN.'!B252,DESEMPATE!$C$3:$C$106,0)),"")</f>
        <v/>
      </c>
      <c r="E252" s="21"/>
      <c r="F252" s="246"/>
      <c r="G252" s="21"/>
      <c r="H252" s="247"/>
      <c r="I252" s="21"/>
      <c r="J252" s="15"/>
      <c r="K252" s="16"/>
      <c r="L252" s="16"/>
      <c r="M252" s="17" t="str">
        <f t="shared" si="32"/>
        <v/>
      </c>
      <c r="N252" s="18" t="str">
        <f>IFERROR(INDEX(PARAMETROS!$B$50:$B$76,MATCH(M252,PARAMETROS!$A$50:$A$76,0)),"")</f>
        <v/>
      </c>
      <c r="O252" s="277"/>
      <c r="P252" s="19"/>
      <c r="Q252" s="11" t="str">
        <f>IFERROR(IF(P252="","",IF(P252="COP","N/A",IF(OR(P252="USD",P252="US"),1,IF(P252="EUR",VLOOKUP(L252,'SH EURO'!$A$6:$B$6338,2,FALSE),"INGRESAR TASA")))),"")</f>
        <v/>
      </c>
      <c r="R252" s="387" t="str">
        <f t="shared" si="29"/>
        <v/>
      </c>
      <c r="S252" s="20" t="str">
        <f>IFERROR(IF(P252="","",IF(P252="COP",1,IF(Q252&lt;&gt;"N/A",VLOOKUP(L252,'[1]SH TRM'!$A$9:$B$8912,2,FALSE),"REVISAR"))),"")</f>
        <v/>
      </c>
      <c r="T252" s="390" t="str">
        <f t="shared" si="30"/>
        <v/>
      </c>
      <c r="U252" s="11" t="str">
        <f t="shared" si="31"/>
        <v/>
      </c>
      <c r="V252" s="11" t="str">
        <f t="shared" si="27"/>
        <v/>
      </c>
      <c r="W252" s="584"/>
      <c r="X252" s="336"/>
      <c r="Y252" s="574"/>
      <c r="Z252" s="575"/>
      <c r="AA252" s="576"/>
      <c r="AB252" s="574"/>
      <c r="AC252" s="575"/>
      <c r="AD252" s="576"/>
      <c r="AE252" s="408" t="str">
        <f t="shared" si="33"/>
        <v/>
      </c>
      <c r="AF252" s="590"/>
      <c r="AG252" s="273"/>
      <c r="AH252" s="253"/>
      <c r="AN252" s="242"/>
    </row>
    <row r="253" spans="1:40" s="237" customFormat="1" ht="30" hidden="1" customHeight="1" x14ac:dyDescent="0.25">
      <c r="A253" s="581"/>
      <c r="B253" s="12"/>
      <c r="C253" s="13"/>
      <c r="D253" s="13" t="str">
        <f>IFERROR(INDEX(DESEMPATE!$D$3:$D$106,MATCH('EXP GEN.'!B253,DESEMPATE!$C$3:$C$106,0)),"")</f>
        <v/>
      </c>
      <c r="E253" s="21"/>
      <c r="F253" s="246"/>
      <c r="G253" s="21"/>
      <c r="H253" s="247"/>
      <c r="I253" s="21"/>
      <c r="J253" s="15"/>
      <c r="K253" s="16"/>
      <c r="L253" s="16"/>
      <c r="M253" s="17" t="str">
        <f t="shared" si="32"/>
        <v/>
      </c>
      <c r="N253" s="18" t="str">
        <f>IFERROR(INDEX(PARAMETROS!$B$50:$B$76,MATCH(M253,PARAMETROS!$A$50:$A$76,0)),"")</f>
        <v/>
      </c>
      <c r="O253" s="277"/>
      <c r="P253" s="19"/>
      <c r="Q253" s="11" t="str">
        <f>IFERROR(IF(P253="","",IF(P253="COP","N/A",IF(OR(P253="USD",P253="US"),1,IF(P253="EUR",VLOOKUP(L253,'SH EURO'!$A$6:$B$6338,2,FALSE),"INGRESAR TASA")))),"")</f>
        <v/>
      </c>
      <c r="R253" s="387" t="str">
        <f t="shared" si="29"/>
        <v/>
      </c>
      <c r="S253" s="20" t="str">
        <f>IFERROR(IF(P253="","",IF(P253="COP",1,IF(Q253&lt;&gt;"N/A",VLOOKUP(L253,'[1]SH TRM'!$A$9:$B$8912,2,FALSE),"REVISAR"))),"")</f>
        <v/>
      </c>
      <c r="T253" s="390" t="str">
        <f t="shared" si="30"/>
        <v/>
      </c>
      <c r="U253" s="11" t="str">
        <f t="shared" si="31"/>
        <v/>
      </c>
      <c r="V253" s="11" t="str">
        <f t="shared" si="27"/>
        <v/>
      </c>
      <c r="W253" s="584"/>
      <c r="X253" s="336"/>
      <c r="Y253" s="577"/>
      <c r="Z253" s="577"/>
      <c r="AA253" s="577"/>
      <c r="AB253" s="577"/>
      <c r="AC253" s="577"/>
      <c r="AD253" s="577"/>
      <c r="AE253" s="409" t="str">
        <f t="shared" si="33"/>
        <v/>
      </c>
      <c r="AF253" s="590"/>
      <c r="AG253" s="251"/>
      <c r="AH253" s="253"/>
      <c r="AN253" s="242"/>
    </row>
    <row r="254" spans="1:40" s="237" customFormat="1" ht="30" hidden="1" customHeight="1" thickBot="1" x14ac:dyDescent="0.3">
      <c r="A254" s="582"/>
      <c r="B254" s="32"/>
      <c r="C254" s="133"/>
      <c r="D254" s="349" t="str">
        <f>IFERROR(INDEX(DESEMPATE!$D$3:$D$106,MATCH('EXP GEN.'!B254,DESEMPATE!$C$3:$C$106,0)),"")</f>
        <v/>
      </c>
      <c r="E254" s="134"/>
      <c r="F254" s="250"/>
      <c r="G254" s="134"/>
      <c r="H254" s="249"/>
      <c r="I254" s="134"/>
      <c r="J254" s="34"/>
      <c r="K254" s="350"/>
      <c r="L254" s="350"/>
      <c r="M254" s="35" t="str">
        <f t="shared" si="32"/>
        <v/>
      </c>
      <c r="N254" s="36" t="str">
        <f>IFERROR(INDEX(PARAMETROS!$B$50:$B$76,MATCH(M254,PARAMETROS!$A$50:$A$76,0)),"")</f>
        <v/>
      </c>
      <c r="O254" s="351"/>
      <c r="P254" s="37"/>
      <c r="Q254" s="39" t="str">
        <f>IFERROR(IF(P254="","",IF(P254="COP","N/A",IF(OR(P254="USD",P254="US"),1,IF(P254="EUR",VLOOKUP(L254,'SH EURO'!$A$6:$B$6338,2,FALSE),"INGRESAR TASA")))),"")</f>
        <v/>
      </c>
      <c r="R254" s="388" t="str">
        <f t="shared" si="29"/>
        <v/>
      </c>
      <c r="S254" s="38" t="str">
        <f>IFERROR(IF(P254="","",IF(P254="COP",1,IF(Q254&lt;&gt;"N/A",VLOOKUP(L254,'[1]SH TRM'!$A$9:$B$8912,2,FALSE),"REVISAR"))),"")</f>
        <v/>
      </c>
      <c r="T254" s="391" t="str">
        <f t="shared" si="30"/>
        <v/>
      </c>
      <c r="U254" s="39" t="str">
        <f t="shared" si="31"/>
        <v/>
      </c>
      <c r="V254" s="39" t="str">
        <f t="shared" si="27"/>
        <v/>
      </c>
      <c r="W254" s="585"/>
      <c r="X254" s="337"/>
      <c r="Y254" s="578"/>
      <c r="Z254" s="578"/>
      <c r="AA254" s="578"/>
      <c r="AB254" s="578"/>
      <c r="AC254" s="578"/>
      <c r="AD254" s="578"/>
      <c r="AE254" s="410" t="str">
        <f t="shared" si="33"/>
        <v/>
      </c>
      <c r="AF254" s="591"/>
      <c r="AG254" s="252"/>
      <c r="AH254" s="253"/>
      <c r="AN254" s="242"/>
    </row>
    <row r="255" spans="1:40" s="237" customFormat="1" ht="30" hidden="1" customHeight="1" x14ac:dyDescent="0.25">
      <c r="A255" s="580" t="s">
        <v>199</v>
      </c>
      <c r="B255" s="24"/>
      <c r="C255" s="25"/>
      <c r="D255" s="325" t="str">
        <f>IFERROR(INDEX(DESEMPATE!$D$3:$D$106,MATCH('EXP GEN.'!B255,DESEMPATE!$C$3:$C$106,0)),"")</f>
        <v/>
      </c>
      <c r="E255" s="31"/>
      <c r="F255" s="245"/>
      <c r="G255" s="31"/>
      <c r="H255" s="248"/>
      <c r="I255" s="31"/>
      <c r="J255" s="26"/>
      <c r="K255" s="27"/>
      <c r="L255" s="27"/>
      <c r="M255" s="28" t="str">
        <f t="shared" si="32"/>
        <v/>
      </c>
      <c r="N255" s="135" t="str">
        <f>IFERROR(INDEX(PARAMETROS!$B$50:$B$76,MATCH(M255,PARAMETROS!$A$50:$A$76,0)),"")</f>
        <v/>
      </c>
      <c r="O255" s="276"/>
      <c r="P255" s="29"/>
      <c r="Q255" s="30" t="str">
        <f>IFERROR(IF(P255="","",IF(P255="COP","N/A",IF(OR(P255="USD",P255="US"),1,IF(P255="EUR",VLOOKUP(L255,'SH EURO'!$A$6:$B$6338,2,FALSE),"INGRESAR TASA")))),"")</f>
        <v/>
      </c>
      <c r="R255" s="386" t="str">
        <f t="shared" si="29"/>
        <v/>
      </c>
      <c r="S255" s="136" t="str">
        <f>IFERROR(IF(P255="","",IF(P255="COP",1,IF(Q255&lt;&gt;"N/A",VLOOKUP(L255,'[1]SH TRM'!$A$9:$B$8912,2,FALSE),"REVISAR"))),"")</f>
        <v/>
      </c>
      <c r="T255" s="389" t="str">
        <f t="shared" si="30"/>
        <v/>
      </c>
      <c r="U255" s="30" t="str">
        <f t="shared" si="31"/>
        <v/>
      </c>
      <c r="V255" s="30" t="str">
        <f t="shared" si="27"/>
        <v/>
      </c>
      <c r="W255" s="583" t="str">
        <f>IFERROR(IF(COUNTIF(V255:V260,"")=6,"",IF(SUM(V255:V260)&gt;=SAMC009,"CUMPLE","NO CUMPLE")),"")</f>
        <v/>
      </c>
      <c r="X255" s="335"/>
      <c r="Y255" s="579"/>
      <c r="Z255" s="579"/>
      <c r="AA255" s="579"/>
      <c r="AB255" s="579"/>
      <c r="AC255" s="579"/>
      <c r="AD255" s="579"/>
      <c r="AE255" s="411" t="str">
        <f t="shared" si="33"/>
        <v/>
      </c>
      <c r="AF255" s="589" t="s">
        <v>261</v>
      </c>
      <c r="AG255" s="272"/>
      <c r="AH255" s="253"/>
      <c r="AN255" s="242"/>
    </row>
    <row r="256" spans="1:40" s="237" customFormat="1" ht="30" hidden="1" customHeight="1" x14ac:dyDescent="0.25">
      <c r="A256" s="581"/>
      <c r="B256" s="12"/>
      <c r="C256" s="13"/>
      <c r="D256" s="13" t="str">
        <f>IFERROR(INDEX(DESEMPATE!$D$3:$D$106,MATCH('EXP GEN.'!B256,DESEMPATE!$C$3:$C$106,0)),"")</f>
        <v/>
      </c>
      <c r="E256" s="21"/>
      <c r="F256" s="246"/>
      <c r="G256" s="21"/>
      <c r="H256" s="247"/>
      <c r="I256" s="21"/>
      <c r="J256" s="22"/>
      <c r="K256" s="275"/>
      <c r="L256" s="16"/>
      <c r="M256" s="17" t="str">
        <f t="shared" si="32"/>
        <v/>
      </c>
      <c r="N256" s="18" t="str">
        <f>IFERROR(INDEX(PARAMETROS!$B$50:$B$76,MATCH(M256,PARAMETROS!$A$50:$A$76,0)),"")</f>
        <v/>
      </c>
      <c r="O256" s="277"/>
      <c r="P256" s="18"/>
      <c r="Q256" s="11" t="str">
        <f>IFERROR(IF(P256="","",IF(P256="COP","N/A",IF(OR(P256="USD",P256="US"),1,IF(P256="EUR",VLOOKUP(L256,'SH EURO'!$A$6:$B$6338,2,FALSE),"INGRESAR TASA")))),"")</f>
        <v/>
      </c>
      <c r="R256" s="387" t="str">
        <f t="shared" si="29"/>
        <v/>
      </c>
      <c r="S256" s="20" t="str">
        <f>IFERROR(IF(P256="","",IF(P256="COP",1,IF(Q256&lt;&gt;"N/A",VLOOKUP(L256,'[1]SH TRM'!$A$9:$B$8912,2,FALSE),"REVISAR"))),"")</f>
        <v/>
      </c>
      <c r="T256" s="390" t="str">
        <f t="shared" si="30"/>
        <v/>
      </c>
      <c r="U256" s="11" t="str">
        <f t="shared" si="31"/>
        <v/>
      </c>
      <c r="V256" s="11" t="str">
        <f t="shared" si="27"/>
        <v/>
      </c>
      <c r="W256" s="584"/>
      <c r="X256" s="336"/>
      <c r="Y256" s="577"/>
      <c r="Z256" s="577"/>
      <c r="AA256" s="577"/>
      <c r="AB256" s="577"/>
      <c r="AC256" s="577"/>
      <c r="AD256" s="577"/>
      <c r="AE256" s="408" t="str">
        <f t="shared" si="33"/>
        <v/>
      </c>
      <c r="AF256" s="590"/>
      <c r="AG256" s="273"/>
      <c r="AH256" s="253"/>
      <c r="AN256" s="242"/>
    </row>
    <row r="257" spans="1:40" s="237" customFormat="1" ht="30" hidden="1" customHeight="1" x14ac:dyDescent="0.25">
      <c r="A257" s="581"/>
      <c r="B257" s="12"/>
      <c r="C257" s="13"/>
      <c r="D257" s="13" t="str">
        <f>IFERROR(INDEX(DESEMPATE!$D$3:$D$106,MATCH('EXP GEN.'!B257,DESEMPATE!$C$3:$C$106,0)),"")</f>
        <v/>
      </c>
      <c r="E257" s="21"/>
      <c r="F257" s="246"/>
      <c r="G257" s="21"/>
      <c r="H257" s="247"/>
      <c r="I257" s="21"/>
      <c r="J257" s="15"/>
      <c r="K257" s="16"/>
      <c r="L257" s="16"/>
      <c r="M257" s="17" t="str">
        <f t="shared" si="32"/>
        <v/>
      </c>
      <c r="N257" s="18" t="str">
        <f>IFERROR(INDEX(PARAMETROS!$B$50:$B$76,MATCH(M257,PARAMETROS!$A$50:$A$76,0)),"")</f>
        <v/>
      </c>
      <c r="O257" s="277"/>
      <c r="P257" s="19"/>
      <c r="Q257" s="11" t="str">
        <f>IFERROR(IF(P257="","",IF(P257="COP","N/A",IF(OR(P257="USD",P257="US"),1,IF(P257="EUR",VLOOKUP(L257,'SH EURO'!$A$6:$B$6338,2,FALSE),"INGRESAR TASA")))),"")</f>
        <v/>
      </c>
      <c r="R257" s="387" t="str">
        <f t="shared" si="29"/>
        <v/>
      </c>
      <c r="S257" s="23" t="str">
        <f>IFERROR(IF(P257="","",IF(P257="COP",1,IF(Q257&lt;&gt;"N/A",VLOOKUP(L257,'[1]SH TRM'!$A$9:$B$8912,2,FALSE),"REVISAR"))),"")</f>
        <v/>
      </c>
      <c r="T257" s="390" t="str">
        <f t="shared" si="30"/>
        <v/>
      </c>
      <c r="U257" s="11" t="str">
        <f t="shared" si="31"/>
        <v/>
      </c>
      <c r="V257" s="11" t="str">
        <f t="shared" si="27"/>
        <v/>
      </c>
      <c r="W257" s="584"/>
      <c r="X257" s="336"/>
      <c r="Y257" s="577"/>
      <c r="Z257" s="577"/>
      <c r="AA257" s="577"/>
      <c r="AB257" s="577"/>
      <c r="AC257" s="577"/>
      <c r="AD257" s="577"/>
      <c r="AE257" s="409" t="str">
        <f t="shared" si="33"/>
        <v/>
      </c>
      <c r="AF257" s="590"/>
      <c r="AG257" s="251"/>
      <c r="AH257" s="253"/>
      <c r="AN257" s="242"/>
    </row>
    <row r="258" spans="1:40" s="237" customFormat="1" ht="30" hidden="1" customHeight="1" x14ac:dyDescent="0.25">
      <c r="A258" s="581"/>
      <c r="B258" s="12"/>
      <c r="C258" s="13"/>
      <c r="D258" s="13" t="str">
        <f>IFERROR(INDEX(DESEMPATE!$D$3:$D$106,MATCH('EXP GEN.'!B258,DESEMPATE!$C$3:$C$106,0)),"")</f>
        <v/>
      </c>
      <c r="E258" s="21"/>
      <c r="F258" s="246"/>
      <c r="G258" s="21"/>
      <c r="H258" s="247"/>
      <c r="I258" s="21"/>
      <c r="J258" s="15"/>
      <c r="K258" s="16"/>
      <c r="L258" s="16"/>
      <c r="M258" s="17" t="str">
        <f t="shared" si="32"/>
        <v/>
      </c>
      <c r="N258" s="18" t="str">
        <f>IFERROR(INDEX(PARAMETROS!$B$50:$B$76,MATCH(M258,PARAMETROS!$A$50:$A$76,0)),"")</f>
        <v/>
      </c>
      <c r="O258" s="277"/>
      <c r="P258" s="19"/>
      <c r="Q258" s="11" t="str">
        <f>IFERROR(IF(P258="","",IF(P258="COP","N/A",IF(OR(P258="USD",P258="US"),1,IF(P258="EUR",VLOOKUP(L258,'SH EURO'!$A$6:$B$6338,2,FALSE),"INGRESAR TASA")))),"")</f>
        <v/>
      </c>
      <c r="R258" s="387" t="str">
        <f t="shared" si="29"/>
        <v/>
      </c>
      <c r="S258" s="20" t="str">
        <f>IFERROR(IF(P258="","",IF(P258="COP",1,IF(Q258&lt;&gt;"N/A",VLOOKUP(L258,'[1]SH TRM'!$A$9:$B$8912,2,FALSE),"REVISAR"))),"")</f>
        <v/>
      </c>
      <c r="T258" s="390" t="str">
        <f t="shared" si="30"/>
        <v/>
      </c>
      <c r="U258" s="11" t="str">
        <f t="shared" si="31"/>
        <v/>
      </c>
      <c r="V258" s="11" t="str">
        <f t="shared" si="27"/>
        <v/>
      </c>
      <c r="W258" s="584"/>
      <c r="X258" s="336"/>
      <c r="Y258" s="574"/>
      <c r="Z258" s="575"/>
      <c r="AA258" s="576"/>
      <c r="AB258" s="574"/>
      <c r="AC258" s="575"/>
      <c r="AD258" s="576"/>
      <c r="AE258" s="408" t="str">
        <f t="shared" si="33"/>
        <v/>
      </c>
      <c r="AF258" s="590"/>
      <c r="AG258" s="273"/>
      <c r="AH258" s="253"/>
      <c r="AN258" s="242"/>
    </row>
    <row r="259" spans="1:40" s="237" customFormat="1" ht="30" hidden="1" customHeight="1" x14ac:dyDescent="0.25">
      <c r="A259" s="581"/>
      <c r="B259" s="12"/>
      <c r="C259" s="13"/>
      <c r="D259" s="13" t="str">
        <f>IFERROR(INDEX(DESEMPATE!$D$3:$D$106,MATCH('EXP GEN.'!B259,DESEMPATE!$C$3:$C$106,0)),"")</f>
        <v/>
      </c>
      <c r="E259" s="21"/>
      <c r="F259" s="246"/>
      <c r="G259" s="21"/>
      <c r="H259" s="247"/>
      <c r="I259" s="21"/>
      <c r="J259" s="15"/>
      <c r="K259" s="16"/>
      <c r="L259" s="16"/>
      <c r="M259" s="17" t="str">
        <f t="shared" si="32"/>
        <v/>
      </c>
      <c r="N259" s="18" t="str">
        <f>IFERROR(INDEX(PARAMETROS!$B$50:$B$76,MATCH(M259,PARAMETROS!$A$50:$A$76,0)),"")</f>
        <v/>
      </c>
      <c r="O259" s="277"/>
      <c r="P259" s="19"/>
      <c r="Q259" s="11" t="str">
        <f>IFERROR(IF(P259="","",IF(P259="COP","N/A",IF(OR(P259="USD",P259="US"),1,IF(P259="EUR",VLOOKUP(L259,'SH EURO'!$A$6:$B$6338,2,FALSE),"INGRESAR TASA")))),"")</f>
        <v/>
      </c>
      <c r="R259" s="387" t="str">
        <f t="shared" si="29"/>
        <v/>
      </c>
      <c r="S259" s="20" t="str">
        <f>IFERROR(IF(P259="","",IF(P259="COP",1,IF(Q259&lt;&gt;"N/A",VLOOKUP(L259,'[1]SH TRM'!$A$9:$B$8912,2,FALSE),"REVISAR"))),"")</f>
        <v/>
      </c>
      <c r="T259" s="390" t="str">
        <f t="shared" si="30"/>
        <v/>
      </c>
      <c r="U259" s="11" t="str">
        <f t="shared" si="31"/>
        <v/>
      </c>
      <c r="V259" s="11" t="str">
        <f t="shared" si="27"/>
        <v/>
      </c>
      <c r="W259" s="584"/>
      <c r="X259" s="336"/>
      <c r="Y259" s="577"/>
      <c r="Z259" s="577"/>
      <c r="AA259" s="577"/>
      <c r="AB259" s="577"/>
      <c r="AC259" s="577"/>
      <c r="AD259" s="577"/>
      <c r="AE259" s="409" t="str">
        <f t="shared" si="33"/>
        <v/>
      </c>
      <c r="AF259" s="590"/>
      <c r="AG259" s="251"/>
      <c r="AH259" s="253"/>
      <c r="AN259" s="242"/>
    </row>
    <row r="260" spans="1:40" s="237" customFormat="1" ht="30" hidden="1" customHeight="1" thickBot="1" x14ac:dyDescent="0.3">
      <c r="A260" s="582"/>
      <c r="B260" s="32"/>
      <c r="C260" s="133"/>
      <c r="D260" s="349" t="str">
        <f>IFERROR(INDEX(DESEMPATE!$D$3:$D$106,MATCH('EXP GEN.'!B260,DESEMPATE!$C$3:$C$106,0)),"")</f>
        <v/>
      </c>
      <c r="E260" s="134"/>
      <c r="F260" s="250"/>
      <c r="G260" s="134"/>
      <c r="H260" s="249"/>
      <c r="I260" s="134"/>
      <c r="J260" s="34"/>
      <c r="K260" s="350"/>
      <c r="L260" s="350"/>
      <c r="M260" s="35" t="str">
        <f t="shared" si="32"/>
        <v/>
      </c>
      <c r="N260" s="36" t="str">
        <f>IFERROR(INDEX(PARAMETROS!$B$50:$B$76,MATCH(M260,PARAMETROS!$A$50:$A$76,0)),"")</f>
        <v/>
      </c>
      <c r="O260" s="351"/>
      <c r="P260" s="37"/>
      <c r="Q260" s="39" t="str">
        <f>IFERROR(IF(P260="","",IF(P260="COP","N/A",IF(OR(P260="USD",P260="US"),1,IF(P260="EUR",VLOOKUP(L260,'SH EURO'!$A$6:$B$6338,2,FALSE),"INGRESAR TASA")))),"")</f>
        <v/>
      </c>
      <c r="R260" s="388" t="str">
        <f t="shared" si="29"/>
        <v/>
      </c>
      <c r="S260" s="38" t="str">
        <f>IFERROR(IF(P260="","",IF(P260="COP",1,IF(Q260&lt;&gt;"N/A",VLOOKUP(L260,'[1]SH TRM'!$A$9:$B$8912,2,FALSE),"REVISAR"))),"")</f>
        <v/>
      </c>
      <c r="T260" s="391" t="str">
        <f t="shared" si="30"/>
        <v/>
      </c>
      <c r="U260" s="39" t="str">
        <f t="shared" si="31"/>
        <v/>
      </c>
      <c r="V260" s="39" t="str">
        <f t="shared" ref="V260:V323" si="34">IFERROR(IF(OR(I260="",I260="NO"),"",IFERROR(U260*J260,"")),"")</f>
        <v/>
      </c>
      <c r="W260" s="585"/>
      <c r="X260" s="337"/>
      <c r="Y260" s="578"/>
      <c r="Z260" s="578"/>
      <c r="AA260" s="578"/>
      <c r="AB260" s="578"/>
      <c r="AC260" s="578"/>
      <c r="AD260" s="578"/>
      <c r="AE260" s="410" t="str">
        <f t="shared" si="33"/>
        <v/>
      </c>
      <c r="AF260" s="591"/>
      <c r="AG260" s="252"/>
      <c r="AH260" s="253"/>
      <c r="AN260" s="242"/>
    </row>
    <row r="261" spans="1:40" s="237" customFormat="1" ht="30" hidden="1" customHeight="1" x14ac:dyDescent="0.25">
      <c r="A261" s="580" t="s">
        <v>200</v>
      </c>
      <c r="B261" s="24"/>
      <c r="C261" s="25"/>
      <c r="D261" s="325" t="str">
        <f>IFERROR(INDEX(DESEMPATE!$D$3:$D$106,MATCH('EXP GEN.'!B261,DESEMPATE!$C$3:$C$106,0)),"")</f>
        <v/>
      </c>
      <c r="E261" s="31"/>
      <c r="F261" s="245"/>
      <c r="G261" s="31"/>
      <c r="H261" s="248"/>
      <c r="I261" s="31"/>
      <c r="J261" s="26"/>
      <c r="K261" s="27"/>
      <c r="L261" s="27"/>
      <c r="M261" s="28" t="str">
        <f t="shared" si="32"/>
        <v/>
      </c>
      <c r="N261" s="135" t="str">
        <f>IFERROR(INDEX(PARAMETROS!$B$50:$B$76,MATCH(M261,PARAMETROS!$A$50:$A$76,0)),"")</f>
        <v/>
      </c>
      <c r="O261" s="276"/>
      <c r="P261" s="29"/>
      <c r="Q261" s="30" t="str">
        <f>IFERROR(IF(P261="","",IF(P261="COP","N/A",IF(OR(P261="USD",P261="US"),1,IF(P261="EUR",VLOOKUP(L261,'SH EURO'!$A$6:$B$6338,2,FALSE),"INGRESAR TASA")))),"")</f>
        <v/>
      </c>
      <c r="R261" s="386" t="str">
        <f t="shared" si="29"/>
        <v/>
      </c>
      <c r="S261" s="136" t="str">
        <f>IFERROR(IF(P261="","",IF(P261="COP",1,IF(Q261&lt;&gt;"N/A",VLOOKUP(L261,'[1]SH TRM'!$A$9:$B$8912,2,FALSE),"REVISAR"))),"")</f>
        <v/>
      </c>
      <c r="T261" s="389" t="str">
        <f t="shared" si="30"/>
        <v/>
      </c>
      <c r="U261" s="30" t="str">
        <f t="shared" si="31"/>
        <v/>
      </c>
      <c r="V261" s="30" t="str">
        <f t="shared" si="34"/>
        <v/>
      </c>
      <c r="W261" s="583" t="str">
        <f>IFERROR(IF(COUNTIF(V261:V266,"")=6,"",IF(SUM(V261:V266)&gt;=SAMC009,"CUMPLE","NO CUMPLE")),"")</f>
        <v/>
      </c>
      <c r="X261" s="335"/>
      <c r="Y261" s="579"/>
      <c r="Z261" s="579"/>
      <c r="AA261" s="579"/>
      <c r="AB261" s="579"/>
      <c r="AC261" s="579"/>
      <c r="AD261" s="579"/>
      <c r="AE261" s="411" t="str">
        <f t="shared" si="33"/>
        <v/>
      </c>
      <c r="AF261" s="589" t="s">
        <v>261</v>
      </c>
      <c r="AG261" s="272"/>
      <c r="AH261" s="253"/>
      <c r="AN261" s="242"/>
    </row>
    <row r="262" spans="1:40" s="237" customFormat="1" ht="30" hidden="1" customHeight="1" x14ac:dyDescent="0.25">
      <c r="A262" s="581"/>
      <c r="B262" s="12"/>
      <c r="C262" s="13"/>
      <c r="D262" s="13" t="str">
        <f>IFERROR(INDEX(DESEMPATE!$D$3:$D$106,MATCH('EXP GEN.'!B262,DESEMPATE!$C$3:$C$106,0)),"")</f>
        <v/>
      </c>
      <c r="E262" s="21"/>
      <c r="F262" s="246"/>
      <c r="G262" s="21"/>
      <c r="H262" s="247"/>
      <c r="I262" s="21"/>
      <c r="J262" s="22"/>
      <c r="K262" s="275"/>
      <c r="L262" s="16"/>
      <c r="M262" s="17" t="str">
        <f t="shared" si="32"/>
        <v/>
      </c>
      <c r="N262" s="18" t="str">
        <f>IFERROR(INDEX(PARAMETROS!$B$50:$B$76,MATCH(M262,PARAMETROS!$A$50:$A$76,0)),"")</f>
        <v/>
      </c>
      <c r="O262" s="277"/>
      <c r="P262" s="18"/>
      <c r="Q262" s="11" t="str">
        <f>IFERROR(IF(P262="","",IF(P262="COP","N/A",IF(OR(P262="USD",P262="US"),1,IF(P262="EUR",VLOOKUP(L262,'SH EURO'!$A$6:$B$6338,2,FALSE),"INGRESAR TASA")))),"")</f>
        <v/>
      </c>
      <c r="R262" s="387" t="str">
        <f t="shared" si="29"/>
        <v/>
      </c>
      <c r="S262" s="20" t="str">
        <f>IFERROR(IF(P262="","",IF(P262="COP",1,IF(Q262&lt;&gt;"N/A",VLOOKUP(L262,'[1]SH TRM'!$A$9:$B$8912,2,FALSE),"REVISAR"))),"")</f>
        <v/>
      </c>
      <c r="T262" s="390" t="str">
        <f t="shared" si="30"/>
        <v/>
      </c>
      <c r="U262" s="11" t="str">
        <f t="shared" si="31"/>
        <v/>
      </c>
      <c r="V262" s="11" t="str">
        <f t="shared" si="34"/>
        <v/>
      </c>
      <c r="W262" s="584"/>
      <c r="X262" s="336"/>
      <c r="Y262" s="577"/>
      <c r="Z262" s="577"/>
      <c r="AA262" s="577"/>
      <c r="AB262" s="577"/>
      <c r="AC262" s="577"/>
      <c r="AD262" s="577"/>
      <c r="AE262" s="408" t="str">
        <f t="shared" si="33"/>
        <v/>
      </c>
      <c r="AF262" s="590"/>
      <c r="AG262" s="273"/>
      <c r="AH262" s="253"/>
      <c r="AN262" s="242"/>
    </row>
    <row r="263" spans="1:40" s="237" customFormat="1" ht="30" hidden="1" customHeight="1" x14ac:dyDescent="0.25">
      <c r="A263" s="581"/>
      <c r="B263" s="12"/>
      <c r="C263" s="13"/>
      <c r="D263" s="13" t="str">
        <f>IFERROR(INDEX(DESEMPATE!$D$3:$D$106,MATCH('EXP GEN.'!B263,DESEMPATE!$C$3:$C$106,0)),"")</f>
        <v/>
      </c>
      <c r="E263" s="21"/>
      <c r="F263" s="246"/>
      <c r="G263" s="21"/>
      <c r="H263" s="247"/>
      <c r="I263" s="21"/>
      <c r="J263" s="15"/>
      <c r="K263" s="16"/>
      <c r="L263" s="16"/>
      <c r="M263" s="17" t="str">
        <f t="shared" si="32"/>
        <v/>
      </c>
      <c r="N263" s="18" t="str">
        <f>IFERROR(INDEX(PARAMETROS!$B$50:$B$76,MATCH(M263,PARAMETROS!$A$50:$A$76,0)),"")</f>
        <v/>
      </c>
      <c r="O263" s="277"/>
      <c r="P263" s="19"/>
      <c r="Q263" s="11" t="str">
        <f>IFERROR(IF(P263="","",IF(P263="COP","N/A",IF(OR(P263="USD",P263="US"),1,IF(P263="EUR",VLOOKUP(L263,'SH EURO'!$A$6:$B$6338,2,FALSE),"INGRESAR TASA")))),"")</f>
        <v/>
      </c>
      <c r="R263" s="387" t="str">
        <f t="shared" si="29"/>
        <v/>
      </c>
      <c r="S263" s="23" t="str">
        <f>IFERROR(IF(P263="","",IF(P263="COP",1,IF(Q263&lt;&gt;"N/A",VLOOKUP(L263,'[1]SH TRM'!$A$9:$B$8912,2,FALSE),"REVISAR"))),"")</f>
        <v/>
      </c>
      <c r="T263" s="390" t="str">
        <f t="shared" si="30"/>
        <v/>
      </c>
      <c r="U263" s="11" t="str">
        <f t="shared" si="31"/>
        <v/>
      </c>
      <c r="V263" s="11" t="str">
        <f t="shared" si="34"/>
        <v/>
      </c>
      <c r="W263" s="584"/>
      <c r="X263" s="336"/>
      <c r="Y263" s="577"/>
      <c r="Z263" s="577"/>
      <c r="AA263" s="577"/>
      <c r="AB263" s="577"/>
      <c r="AC263" s="577"/>
      <c r="AD263" s="577"/>
      <c r="AE263" s="409" t="str">
        <f t="shared" si="33"/>
        <v/>
      </c>
      <c r="AF263" s="590"/>
      <c r="AG263" s="251"/>
      <c r="AH263" s="253"/>
      <c r="AN263" s="242"/>
    </row>
    <row r="264" spans="1:40" s="237" customFormat="1" ht="30" hidden="1" customHeight="1" x14ac:dyDescent="0.25">
      <c r="A264" s="581"/>
      <c r="B264" s="12"/>
      <c r="C264" s="13"/>
      <c r="D264" s="13" t="str">
        <f>IFERROR(INDEX(DESEMPATE!$D$3:$D$106,MATCH('EXP GEN.'!B264,DESEMPATE!$C$3:$C$106,0)),"")</f>
        <v/>
      </c>
      <c r="E264" s="21"/>
      <c r="F264" s="246"/>
      <c r="G264" s="21"/>
      <c r="H264" s="247"/>
      <c r="I264" s="21"/>
      <c r="J264" s="15"/>
      <c r="K264" s="16"/>
      <c r="L264" s="16"/>
      <c r="M264" s="17" t="str">
        <f t="shared" si="32"/>
        <v/>
      </c>
      <c r="N264" s="18" t="str">
        <f>IFERROR(INDEX(PARAMETROS!$B$50:$B$76,MATCH(M264,PARAMETROS!$A$50:$A$76,0)),"")</f>
        <v/>
      </c>
      <c r="O264" s="277"/>
      <c r="P264" s="19"/>
      <c r="Q264" s="11" t="str">
        <f>IFERROR(IF(P264="","",IF(P264="COP","N/A",IF(OR(P264="USD",P264="US"),1,IF(P264="EUR",VLOOKUP(L264,'SH EURO'!$A$6:$B$6338,2,FALSE),"INGRESAR TASA")))),"")</f>
        <v/>
      </c>
      <c r="R264" s="387" t="str">
        <f t="shared" si="29"/>
        <v/>
      </c>
      <c r="S264" s="20" t="str">
        <f>IFERROR(IF(P264="","",IF(P264="COP",1,IF(Q264&lt;&gt;"N/A",VLOOKUP(L264,'[1]SH TRM'!$A$9:$B$8912,2,FALSE),"REVISAR"))),"")</f>
        <v/>
      </c>
      <c r="T264" s="390" t="str">
        <f t="shared" si="30"/>
        <v/>
      </c>
      <c r="U264" s="11" t="str">
        <f t="shared" si="31"/>
        <v/>
      </c>
      <c r="V264" s="11" t="str">
        <f t="shared" si="34"/>
        <v/>
      </c>
      <c r="W264" s="584"/>
      <c r="X264" s="336"/>
      <c r="Y264" s="574"/>
      <c r="Z264" s="575"/>
      <c r="AA264" s="576"/>
      <c r="AB264" s="574"/>
      <c r="AC264" s="575"/>
      <c r="AD264" s="576"/>
      <c r="AE264" s="408" t="str">
        <f t="shared" si="33"/>
        <v/>
      </c>
      <c r="AF264" s="590"/>
      <c r="AG264" s="273"/>
      <c r="AH264" s="253"/>
      <c r="AN264" s="242"/>
    </row>
    <row r="265" spans="1:40" s="237" customFormat="1" ht="30" hidden="1" customHeight="1" x14ac:dyDescent="0.25">
      <c r="A265" s="581"/>
      <c r="B265" s="12"/>
      <c r="C265" s="13"/>
      <c r="D265" s="13" t="str">
        <f>IFERROR(INDEX(DESEMPATE!$D$3:$D$106,MATCH('EXP GEN.'!B265,DESEMPATE!$C$3:$C$106,0)),"")</f>
        <v/>
      </c>
      <c r="E265" s="21"/>
      <c r="F265" s="246"/>
      <c r="G265" s="21"/>
      <c r="H265" s="247"/>
      <c r="I265" s="21"/>
      <c r="J265" s="15"/>
      <c r="K265" s="16"/>
      <c r="L265" s="16"/>
      <c r="M265" s="17" t="str">
        <f t="shared" si="32"/>
        <v/>
      </c>
      <c r="N265" s="18" t="str">
        <f>IFERROR(INDEX(PARAMETROS!$B$50:$B$76,MATCH(M265,PARAMETROS!$A$50:$A$76,0)),"")</f>
        <v/>
      </c>
      <c r="O265" s="277"/>
      <c r="P265" s="19"/>
      <c r="Q265" s="11" t="str">
        <f>IFERROR(IF(P265="","",IF(P265="COP","N/A",IF(OR(P265="USD",P265="US"),1,IF(P265="EUR",VLOOKUP(L265,'SH EURO'!$A$6:$B$6338,2,FALSE),"INGRESAR TASA")))),"")</f>
        <v/>
      </c>
      <c r="R265" s="387" t="str">
        <f t="shared" si="29"/>
        <v/>
      </c>
      <c r="S265" s="20" t="str">
        <f>IFERROR(IF(P265="","",IF(P265="COP",1,IF(Q265&lt;&gt;"N/A",VLOOKUP(L265,'[1]SH TRM'!$A$9:$B$8912,2,FALSE),"REVISAR"))),"")</f>
        <v/>
      </c>
      <c r="T265" s="390" t="str">
        <f t="shared" si="30"/>
        <v/>
      </c>
      <c r="U265" s="11" t="str">
        <f t="shared" si="31"/>
        <v/>
      </c>
      <c r="V265" s="11" t="str">
        <f t="shared" si="34"/>
        <v/>
      </c>
      <c r="W265" s="584"/>
      <c r="X265" s="336"/>
      <c r="Y265" s="577"/>
      <c r="Z265" s="577"/>
      <c r="AA265" s="577"/>
      <c r="AB265" s="577"/>
      <c r="AC265" s="577"/>
      <c r="AD265" s="577"/>
      <c r="AE265" s="409" t="str">
        <f t="shared" ref="AE265:AE328" si="35">IFERROR(IF(X265="","",IF(ISNUMBER(X265),IF(COUNTIF(Y265:AD265,"SI")&gt;0,"SI","NO"),X265)),"")</f>
        <v/>
      </c>
      <c r="AF265" s="590"/>
      <c r="AG265" s="251"/>
      <c r="AH265" s="253"/>
      <c r="AN265" s="242"/>
    </row>
    <row r="266" spans="1:40" s="237" customFormat="1" ht="30" hidden="1" customHeight="1" thickBot="1" x14ac:dyDescent="0.3">
      <c r="A266" s="582"/>
      <c r="B266" s="32"/>
      <c r="C266" s="133"/>
      <c r="D266" s="349" t="str">
        <f>IFERROR(INDEX(DESEMPATE!$D$3:$D$106,MATCH('EXP GEN.'!B266,DESEMPATE!$C$3:$C$106,0)),"")</f>
        <v/>
      </c>
      <c r="E266" s="134"/>
      <c r="F266" s="250"/>
      <c r="G266" s="134"/>
      <c r="H266" s="249"/>
      <c r="I266" s="134"/>
      <c r="J266" s="34"/>
      <c r="K266" s="350"/>
      <c r="L266" s="350"/>
      <c r="M266" s="35" t="str">
        <f t="shared" si="32"/>
        <v/>
      </c>
      <c r="N266" s="36" t="str">
        <f>IFERROR(INDEX(PARAMETROS!$B$50:$B$76,MATCH(M266,PARAMETROS!$A$50:$A$76,0)),"")</f>
        <v/>
      </c>
      <c r="O266" s="351"/>
      <c r="P266" s="37"/>
      <c r="Q266" s="39" t="str">
        <f>IFERROR(IF(P266="","",IF(P266="COP","N/A",IF(OR(P266="USD",P266="US"),1,IF(P266="EUR",VLOOKUP(L266,'SH EURO'!$A$6:$B$6338,2,FALSE),"INGRESAR TASA")))),"")</f>
        <v/>
      </c>
      <c r="R266" s="388" t="str">
        <f t="shared" ref="R266:R329" si="36">IFERROR(IF(O266="","",IF(Q266="INGRESAR TASA","INGRESAR TASA USD",IF(Q266="N/A","N/A",Q266*O266))),"")</f>
        <v/>
      </c>
      <c r="S266" s="38" t="str">
        <f>IFERROR(IF(P266="","",IF(P266="COP",1,IF(Q266&lt;&gt;"N/A",VLOOKUP(L266,'[1]SH TRM'!$A$9:$B$8912,2,FALSE),"REVISAR"))),"")</f>
        <v/>
      </c>
      <c r="T266" s="391" t="str">
        <f t="shared" ref="T266:T329" si="37">IFERROR(IF(S266&lt;&gt;"",IF(P266&lt;&gt;"COP",R266*S266,O266),""),"")</f>
        <v/>
      </c>
      <c r="U266" s="39" t="str">
        <f t="shared" ref="U266:U329" si="38">IFERROR(T266/N266,"")</f>
        <v/>
      </c>
      <c r="V266" s="39" t="str">
        <f t="shared" si="34"/>
        <v/>
      </c>
      <c r="W266" s="585"/>
      <c r="X266" s="337"/>
      <c r="Y266" s="578"/>
      <c r="Z266" s="578"/>
      <c r="AA266" s="578"/>
      <c r="AB266" s="578"/>
      <c r="AC266" s="578"/>
      <c r="AD266" s="578"/>
      <c r="AE266" s="410" t="str">
        <f t="shared" si="35"/>
        <v/>
      </c>
      <c r="AF266" s="591"/>
      <c r="AG266" s="252"/>
      <c r="AH266" s="253"/>
      <c r="AN266" s="242"/>
    </row>
    <row r="267" spans="1:40" s="237" customFormat="1" ht="30" hidden="1" customHeight="1" x14ac:dyDescent="0.25">
      <c r="A267" s="580" t="s">
        <v>201</v>
      </c>
      <c r="B267" s="24"/>
      <c r="C267" s="25"/>
      <c r="D267" s="325" t="str">
        <f>IFERROR(INDEX(DESEMPATE!$D$3:$D$106,MATCH('EXP GEN.'!B267,DESEMPATE!$C$3:$C$106,0)),"")</f>
        <v/>
      </c>
      <c r="E267" s="31"/>
      <c r="F267" s="245"/>
      <c r="G267" s="31"/>
      <c r="H267" s="248"/>
      <c r="I267" s="31"/>
      <c r="J267" s="26"/>
      <c r="K267" s="27"/>
      <c r="L267" s="27"/>
      <c r="M267" s="28" t="str">
        <f t="shared" si="32"/>
        <v/>
      </c>
      <c r="N267" s="135" t="str">
        <f>IFERROR(INDEX(PARAMETROS!$B$50:$B$76,MATCH(M267,PARAMETROS!$A$50:$A$76,0)),"")</f>
        <v/>
      </c>
      <c r="O267" s="276"/>
      <c r="P267" s="29"/>
      <c r="Q267" s="30" t="str">
        <f>IFERROR(IF(P267="","",IF(P267="COP","N/A",IF(OR(P267="USD",P267="US"),1,IF(P267="EUR",VLOOKUP(L267,'SH EURO'!$A$6:$B$6338,2,FALSE),"INGRESAR TASA")))),"")</f>
        <v/>
      </c>
      <c r="R267" s="386" t="str">
        <f t="shared" si="36"/>
        <v/>
      </c>
      <c r="S267" s="136" t="str">
        <f>IFERROR(IF(P267="","",IF(P267="COP",1,IF(Q267&lt;&gt;"N/A",VLOOKUP(L267,'[1]SH TRM'!$A$9:$B$8912,2,FALSE),"REVISAR"))),"")</f>
        <v/>
      </c>
      <c r="T267" s="389" t="str">
        <f t="shared" si="37"/>
        <v/>
      </c>
      <c r="U267" s="30" t="str">
        <f t="shared" si="38"/>
        <v/>
      </c>
      <c r="V267" s="30" t="str">
        <f t="shared" si="34"/>
        <v/>
      </c>
      <c r="W267" s="583" t="str">
        <f>IFERROR(IF(COUNTIF(V267:V272,"")=6,"",IF(SUM(V267:V272)&gt;=SAMC009,"CUMPLE","NO CUMPLE")),"")</f>
        <v/>
      </c>
      <c r="X267" s="335"/>
      <c r="Y267" s="579"/>
      <c r="Z267" s="579"/>
      <c r="AA267" s="579"/>
      <c r="AB267" s="579"/>
      <c r="AC267" s="579"/>
      <c r="AD267" s="579"/>
      <c r="AE267" s="411" t="str">
        <f t="shared" si="35"/>
        <v/>
      </c>
      <c r="AF267" s="589" t="s">
        <v>261</v>
      </c>
      <c r="AG267" s="272"/>
      <c r="AH267" s="253"/>
      <c r="AN267" s="242"/>
    </row>
    <row r="268" spans="1:40" s="237" customFormat="1" ht="30" hidden="1" customHeight="1" x14ac:dyDescent="0.25">
      <c r="A268" s="581"/>
      <c r="B268" s="12"/>
      <c r="C268" s="13"/>
      <c r="D268" s="13" t="str">
        <f>IFERROR(INDEX(DESEMPATE!$D$3:$D$106,MATCH('EXP GEN.'!B268,DESEMPATE!$C$3:$C$106,0)),"")</f>
        <v/>
      </c>
      <c r="E268" s="21"/>
      <c r="F268" s="246"/>
      <c r="G268" s="21"/>
      <c r="H268" s="247"/>
      <c r="I268" s="21"/>
      <c r="J268" s="22"/>
      <c r="K268" s="275"/>
      <c r="L268" s="16"/>
      <c r="M268" s="17" t="str">
        <f t="shared" si="32"/>
        <v/>
      </c>
      <c r="N268" s="18" t="str">
        <f>IFERROR(INDEX(PARAMETROS!$B$50:$B$76,MATCH(M268,PARAMETROS!$A$50:$A$76,0)),"")</f>
        <v/>
      </c>
      <c r="O268" s="277"/>
      <c r="P268" s="18"/>
      <c r="Q268" s="11" t="str">
        <f>IFERROR(IF(P268="","",IF(P268="COP","N/A",IF(OR(P268="USD",P268="US"),1,IF(P268="EUR",VLOOKUP(L268,'SH EURO'!$A$6:$B$6338,2,FALSE),"INGRESAR TASA")))),"")</f>
        <v/>
      </c>
      <c r="R268" s="387" t="str">
        <f t="shared" si="36"/>
        <v/>
      </c>
      <c r="S268" s="20" t="str">
        <f>IFERROR(IF(P268="","",IF(P268="COP",1,IF(Q268&lt;&gt;"N/A",VLOOKUP(L268,'[1]SH TRM'!$A$9:$B$8912,2,FALSE),"REVISAR"))),"")</f>
        <v/>
      </c>
      <c r="T268" s="390" t="str">
        <f t="shared" si="37"/>
        <v/>
      </c>
      <c r="U268" s="11" t="str">
        <f t="shared" si="38"/>
        <v/>
      </c>
      <c r="V268" s="11" t="str">
        <f t="shared" si="34"/>
        <v/>
      </c>
      <c r="W268" s="584"/>
      <c r="X268" s="336"/>
      <c r="Y268" s="577"/>
      <c r="Z268" s="577"/>
      <c r="AA268" s="577"/>
      <c r="AB268" s="577"/>
      <c r="AC268" s="577"/>
      <c r="AD268" s="577"/>
      <c r="AE268" s="408" t="str">
        <f t="shared" si="35"/>
        <v/>
      </c>
      <c r="AF268" s="590"/>
      <c r="AG268" s="273"/>
      <c r="AH268" s="253"/>
      <c r="AN268" s="242"/>
    </row>
    <row r="269" spans="1:40" s="237" customFormat="1" ht="30" hidden="1" customHeight="1" x14ac:dyDescent="0.25">
      <c r="A269" s="581"/>
      <c r="B269" s="12"/>
      <c r="C269" s="13"/>
      <c r="D269" s="13" t="str">
        <f>IFERROR(INDEX(DESEMPATE!$D$3:$D$106,MATCH('EXP GEN.'!B269,DESEMPATE!$C$3:$C$106,0)),"")</f>
        <v/>
      </c>
      <c r="E269" s="21"/>
      <c r="F269" s="246"/>
      <c r="G269" s="21"/>
      <c r="H269" s="247"/>
      <c r="I269" s="21"/>
      <c r="J269" s="15"/>
      <c r="K269" s="16"/>
      <c r="L269" s="16"/>
      <c r="M269" s="17" t="str">
        <f t="shared" si="32"/>
        <v/>
      </c>
      <c r="N269" s="18" t="str">
        <f>IFERROR(INDEX(PARAMETROS!$B$50:$B$76,MATCH(M269,PARAMETROS!$A$50:$A$76,0)),"")</f>
        <v/>
      </c>
      <c r="O269" s="277"/>
      <c r="P269" s="19"/>
      <c r="Q269" s="11" t="str">
        <f>IFERROR(IF(P269="","",IF(P269="COP","N/A",IF(OR(P269="USD",P269="US"),1,IF(P269="EUR",VLOOKUP(L269,'SH EURO'!$A$6:$B$6338,2,FALSE),"INGRESAR TASA")))),"")</f>
        <v/>
      </c>
      <c r="R269" s="387" t="str">
        <f t="shared" si="36"/>
        <v/>
      </c>
      <c r="S269" s="23" t="str">
        <f>IFERROR(IF(P269="","",IF(P269="COP",1,IF(Q269&lt;&gt;"N/A",VLOOKUP(L269,'[1]SH TRM'!$A$9:$B$8912,2,FALSE),"REVISAR"))),"")</f>
        <v/>
      </c>
      <c r="T269" s="390" t="str">
        <f t="shared" si="37"/>
        <v/>
      </c>
      <c r="U269" s="11" t="str">
        <f t="shared" si="38"/>
        <v/>
      </c>
      <c r="V269" s="11" t="str">
        <f t="shared" si="34"/>
        <v/>
      </c>
      <c r="W269" s="584"/>
      <c r="X269" s="336"/>
      <c r="Y269" s="577"/>
      <c r="Z269" s="577"/>
      <c r="AA269" s="577"/>
      <c r="AB269" s="577"/>
      <c r="AC269" s="577"/>
      <c r="AD269" s="577"/>
      <c r="AE269" s="409" t="str">
        <f t="shared" si="35"/>
        <v/>
      </c>
      <c r="AF269" s="590"/>
      <c r="AG269" s="251"/>
      <c r="AH269" s="253"/>
      <c r="AN269" s="242"/>
    </row>
    <row r="270" spans="1:40" s="237" customFormat="1" ht="30" hidden="1" customHeight="1" x14ac:dyDescent="0.25">
      <c r="A270" s="581"/>
      <c r="B270" s="12"/>
      <c r="C270" s="13"/>
      <c r="D270" s="13" t="str">
        <f>IFERROR(INDEX(DESEMPATE!$D$3:$D$106,MATCH('EXP GEN.'!B270,DESEMPATE!$C$3:$C$106,0)),"")</f>
        <v/>
      </c>
      <c r="E270" s="21"/>
      <c r="F270" s="246"/>
      <c r="G270" s="21"/>
      <c r="H270" s="247"/>
      <c r="I270" s="21"/>
      <c r="J270" s="15"/>
      <c r="K270" s="16"/>
      <c r="L270" s="16"/>
      <c r="M270" s="17" t="str">
        <f t="shared" ref="M270:M333" si="39">IF(L270="","",YEAR(L270))</f>
        <v/>
      </c>
      <c r="N270" s="18" t="str">
        <f>IFERROR(INDEX(PARAMETROS!$B$50:$B$76,MATCH(M270,PARAMETROS!$A$50:$A$76,0)),"")</f>
        <v/>
      </c>
      <c r="O270" s="277"/>
      <c r="P270" s="19"/>
      <c r="Q270" s="11" t="str">
        <f>IFERROR(IF(P270="","",IF(P270="COP","N/A",IF(OR(P270="USD",P270="US"),1,IF(P270="EUR",VLOOKUP(L270,'SH EURO'!$A$6:$B$6338,2,FALSE),"INGRESAR TASA")))),"")</f>
        <v/>
      </c>
      <c r="R270" s="387" t="str">
        <f t="shared" si="36"/>
        <v/>
      </c>
      <c r="S270" s="20" t="str">
        <f>IFERROR(IF(P270="","",IF(P270="COP",1,IF(Q270&lt;&gt;"N/A",VLOOKUP(L270,'[1]SH TRM'!$A$9:$B$8912,2,FALSE),"REVISAR"))),"")</f>
        <v/>
      </c>
      <c r="T270" s="390" t="str">
        <f t="shared" si="37"/>
        <v/>
      </c>
      <c r="U270" s="11" t="str">
        <f t="shared" si="38"/>
        <v/>
      </c>
      <c r="V270" s="11" t="str">
        <f t="shared" si="34"/>
        <v/>
      </c>
      <c r="W270" s="584"/>
      <c r="X270" s="336"/>
      <c r="Y270" s="574"/>
      <c r="Z270" s="575"/>
      <c r="AA270" s="576"/>
      <c r="AB270" s="574"/>
      <c r="AC270" s="575"/>
      <c r="AD270" s="576"/>
      <c r="AE270" s="408" t="str">
        <f t="shared" si="35"/>
        <v/>
      </c>
      <c r="AF270" s="590"/>
      <c r="AG270" s="273"/>
      <c r="AH270" s="253"/>
      <c r="AN270" s="242"/>
    </row>
    <row r="271" spans="1:40" s="237" customFormat="1" ht="30" hidden="1" customHeight="1" x14ac:dyDescent="0.25">
      <c r="A271" s="581"/>
      <c r="B271" s="12"/>
      <c r="C271" s="13"/>
      <c r="D271" s="13" t="str">
        <f>IFERROR(INDEX(DESEMPATE!$D$3:$D$106,MATCH('EXP GEN.'!B271,DESEMPATE!$C$3:$C$106,0)),"")</f>
        <v/>
      </c>
      <c r="E271" s="21"/>
      <c r="F271" s="246"/>
      <c r="G271" s="21"/>
      <c r="H271" s="247"/>
      <c r="I271" s="21"/>
      <c r="J271" s="15"/>
      <c r="K271" s="16"/>
      <c r="L271" s="16"/>
      <c r="M271" s="17" t="str">
        <f t="shared" si="39"/>
        <v/>
      </c>
      <c r="N271" s="18" t="str">
        <f>IFERROR(INDEX(PARAMETROS!$B$50:$B$76,MATCH(M271,PARAMETROS!$A$50:$A$76,0)),"")</f>
        <v/>
      </c>
      <c r="O271" s="277"/>
      <c r="P271" s="19"/>
      <c r="Q271" s="11" t="str">
        <f>IFERROR(IF(P271="","",IF(P271="COP","N/A",IF(OR(P271="USD",P271="US"),1,IF(P271="EUR",VLOOKUP(L271,'SH EURO'!$A$6:$B$6338,2,FALSE),"INGRESAR TASA")))),"")</f>
        <v/>
      </c>
      <c r="R271" s="387" t="str">
        <f t="shared" si="36"/>
        <v/>
      </c>
      <c r="S271" s="20" t="str">
        <f>IFERROR(IF(P271="","",IF(P271="COP",1,IF(Q271&lt;&gt;"N/A",VLOOKUP(L271,'[1]SH TRM'!$A$9:$B$8912,2,FALSE),"REVISAR"))),"")</f>
        <v/>
      </c>
      <c r="T271" s="390" t="str">
        <f t="shared" si="37"/>
        <v/>
      </c>
      <c r="U271" s="11" t="str">
        <f t="shared" si="38"/>
        <v/>
      </c>
      <c r="V271" s="11" t="str">
        <f t="shared" si="34"/>
        <v/>
      </c>
      <c r="W271" s="584"/>
      <c r="X271" s="336"/>
      <c r="Y271" s="577"/>
      <c r="Z271" s="577"/>
      <c r="AA271" s="577"/>
      <c r="AB271" s="577"/>
      <c r="AC271" s="577"/>
      <c r="AD271" s="577"/>
      <c r="AE271" s="409" t="str">
        <f t="shared" si="35"/>
        <v/>
      </c>
      <c r="AF271" s="590"/>
      <c r="AG271" s="251"/>
      <c r="AH271" s="253"/>
      <c r="AN271" s="242"/>
    </row>
    <row r="272" spans="1:40" s="237" customFormat="1" ht="30" hidden="1" customHeight="1" thickBot="1" x14ac:dyDescent="0.3">
      <c r="A272" s="582"/>
      <c r="B272" s="32"/>
      <c r="C272" s="133"/>
      <c r="D272" s="349" t="str">
        <f>IFERROR(INDEX(DESEMPATE!$D$3:$D$106,MATCH('EXP GEN.'!B272,DESEMPATE!$C$3:$C$106,0)),"")</f>
        <v/>
      </c>
      <c r="E272" s="134"/>
      <c r="F272" s="250"/>
      <c r="G272" s="134"/>
      <c r="H272" s="249"/>
      <c r="I272" s="134"/>
      <c r="J272" s="34"/>
      <c r="K272" s="350"/>
      <c r="L272" s="350"/>
      <c r="M272" s="35" t="str">
        <f t="shared" si="39"/>
        <v/>
      </c>
      <c r="N272" s="36" t="str">
        <f>IFERROR(INDEX(PARAMETROS!$B$50:$B$76,MATCH(M272,PARAMETROS!$A$50:$A$76,0)),"")</f>
        <v/>
      </c>
      <c r="O272" s="351"/>
      <c r="P272" s="37"/>
      <c r="Q272" s="39" t="str">
        <f>IFERROR(IF(P272="","",IF(P272="COP","N/A",IF(OR(P272="USD",P272="US"),1,IF(P272="EUR",VLOOKUP(L272,'SH EURO'!$A$6:$B$6338,2,FALSE),"INGRESAR TASA")))),"")</f>
        <v/>
      </c>
      <c r="R272" s="388" t="str">
        <f t="shared" si="36"/>
        <v/>
      </c>
      <c r="S272" s="38" t="str">
        <f>IFERROR(IF(P272="","",IF(P272="COP",1,IF(Q272&lt;&gt;"N/A",VLOOKUP(L272,'[1]SH TRM'!$A$9:$B$8912,2,FALSE),"REVISAR"))),"")</f>
        <v/>
      </c>
      <c r="T272" s="391" t="str">
        <f t="shared" si="37"/>
        <v/>
      </c>
      <c r="U272" s="39" t="str">
        <f t="shared" si="38"/>
        <v/>
      </c>
      <c r="V272" s="39" t="str">
        <f t="shared" si="34"/>
        <v/>
      </c>
      <c r="W272" s="585"/>
      <c r="X272" s="337"/>
      <c r="Y272" s="578"/>
      <c r="Z272" s="578"/>
      <c r="AA272" s="578"/>
      <c r="AB272" s="578"/>
      <c r="AC272" s="578"/>
      <c r="AD272" s="578"/>
      <c r="AE272" s="410" t="str">
        <f t="shared" si="35"/>
        <v/>
      </c>
      <c r="AF272" s="591"/>
      <c r="AG272" s="252"/>
      <c r="AH272" s="253"/>
      <c r="AN272" s="242"/>
    </row>
    <row r="273" spans="1:40" s="237" customFormat="1" ht="30" hidden="1" customHeight="1" x14ac:dyDescent="0.25">
      <c r="A273" s="580" t="s">
        <v>202</v>
      </c>
      <c r="B273" s="24"/>
      <c r="C273" s="25"/>
      <c r="D273" s="325" t="str">
        <f>IFERROR(INDEX(DESEMPATE!$D$3:$D$106,MATCH('EXP GEN.'!B273,DESEMPATE!$C$3:$C$106,0)),"")</f>
        <v/>
      </c>
      <c r="E273" s="31"/>
      <c r="F273" s="245"/>
      <c r="G273" s="31"/>
      <c r="H273" s="248"/>
      <c r="I273" s="31"/>
      <c r="J273" s="26"/>
      <c r="K273" s="27"/>
      <c r="L273" s="27"/>
      <c r="M273" s="28" t="str">
        <f t="shared" si="39"/>
        <v/>
      </c>
      <c r="N273" s="135" t="str">
        <f>IFERROR(INDEX(PARAMETROS!$B$50:$B$76,MATCH(M273,PARAMETROS!$A$50:$A$76,0)),"")</f>
        <v/>
      </c>
      <c r="O273" s="276"/>
      <c r="P273" s="29"/>
      <c r="Q273" s="30" t="str">
        <f>IFERROR(IF(P273="","",IF(P273="COP","N/A",IF(OR(P273="USD",P273="US"),1,IF(P273="EUR",VLOOKUP(L273,'SH EURO'!$A$6:$B$6338,2,FALSE),"INGRESAR TASA")))),"")</f>
        <v/>
      </c>
      <c r="R273" s="386" t="str">
        <f t="shared" si="36"/>
        <v/>
      </c>
      <c r="S273" s="136" t="str">
        <f>IFERROR(IF(P273="","",IF(P273="COP",1,IF(Q273&lt;&gt;"N/A",VLOOKUP(L273,'[1]SH TRM'!$A$9:$B$8912,2,FALSE),"REVISAR"))),"")</f>
        <v/>
      </c>
      <c r="T273" s="389" t="str">
        <f t="shared" si="37"/>
        <v/>
      </c>
      <c r="U273" s="30" t="str">
        <f t="shared" si="38"/>
        <v/>
      </c>
      <c r="V273" s="30" t="str">
        <f t="shared" si="34"/>
        <v/>
      </c>
      <c r="W273" s="583" t="str">
        <f>IFERROR(IF(COUNTIF(V273:V278,"")=6,"",IF(SUM(V273:V278)&gt;=SAMC009,"CUMPLE","NO CUMPLE")),"")</f>
        <v/>
      </c>
      <c r="X273" s="335"/>
      <c r="Y273" s="579"/>
      <c r="Z273" s="579"/>
      <c r="AA273" s="579"/>
      <c r="AB273" s="579"/>
      <c r="AC273" s="579"/>
      <c r="AD273" s="579"/>
      <c r="AE273" s="411" t="str">
        <f t="shared" si="35"/>
        <v/>
      </c>
      <c r="AF273" s="589" t="s">
        <v>261</v>
      </c>
      <c r="AG273" s="272"/>
      <c r="AH273" s="253"/>
      <c r="AN273" s="242"/>
    </row>
    <row r="274" spans="1:40" s="237" customFormat="1" ht="30" hidden="1" customHeight="1" x14ac:dyDescent="0.25">
      <c r="A274" s="581"/>
      <c r="B274" s="12"/>
      <c r="C274" s="13"/>
      <c r="D274" s="13" t="str">
        <f>IFERROR(INDEX(DESEMPATE!$D$3:$D$106,MATCH('EXP GEN.'!B274,DESEMPATE!$C$3:$C$106,0)),"")</f>
        <v/>
      </c>
      <c r="E274" s="21"/>
      <c r="F274" s="246"/>
      <c r="G274" s="21"/>
      <c r="H274" s="247"/>
      <c r="I274" s="21"/>
      <c r="J274" s="22"/>
      <c r="K274" s="275"/>
      <c r="L274" s="16"/>
      <c r="M274" s="17" t="str">
        <f t="shared" si="39"/>
        <v/>
      </c>
      <c r="N274" s="18" t="str">
        <f>IFERROR(INDEX(PARAMETROS!$B$50:$B$76,MATCH(M274,PARAMETROS!$A$50:$A$76,0)),"")</f>
        <v/>
      </c>
      <c r="O274" s="277"/>
      <c r="P274" s="18"/>
      <c r="Q274" s="11" t="str">
        <f>IFERROR(IF(P274="","",IF(P274="COP","N/A",IF(OR(P274="USD",P274="US"),1,IF(P274="EUR",VLOOKUP(L274,'SH EURO'!$A$6:$B$6338,2,FALSE),"INGRESAR TASA")))),"")</f>
        <v/>
      </c>
      <c r="R274" s="387" t="str">
        <f t="shared" si="36"/>
        <v/>
      </c>
      <c r="S274" s="20" t="str">
        <f>IFERROR(IF(P274="","",IF(P274="COP",1,IF(Q274&lt;&gt;"N/A",VLOOKUP(L274,'[1]SH TRM'!$A$9:$B$8912,2,FALSE),"REVISAR"))),"")</f>
        <v/>
      </c>
      <c r="T274" s="390" t="str">
        <f t="shared" si="37"/>
        <v/>
      </c>
      <c r="U274" s="11" t="str">
        <f t="shared" si="38"/>
        <v/>
      </c>
      <c r="V274" s="11" t="str">
        <f t="shared" si="34"/>
        <v/>
      </c>
      <c r="W274" s="584"/>
      <c r="X274" s="336"/>
      <c r="Y274" s="577"/>
      <c r="Z274" s="577"/>
      <c r="AA274" s="577"/>
      <c r="AB274" s="577"/>
      <c r="AC274" s="577"/>
      <c r="AD274" s="577"/>
      <c r="AE274" s="408" t="str">
        <f t="shared" si="35"/>
        <v/>
      </c>
      <c r="AF274" s="590"/>
      <c r="AG274" s="273"/>
      <c r="AH274" s="253"/>
      <c r="AN274" s="242"/>
    </row>
    <row r="275" spans="1:40" s="237" customFormat="1" ht="30" hidden="1" customHeight="1" x14ac:dyDescent="0.25">
      <c r="A275" s="581"/>
      <c r="B275" s="12"/>
      <c r="C275" s="13"/>
      <c r="D275" s="13" t="str">
        <f>IFERROR(INDEX(DESEMPATE!$D$3:$D$106,MATCH('EXP GEN.'!B275,DESEMPATE!$C$3:$C$106,0)),"")</f>
        <v/>
      </c>
      <c r="E275" s="21"/>
      <c r="F275" s="246"/>
      <c r="G275" s="21"/>
      <c r="H275" s="247"/>
      <c r="I275" s="21"/>
      <c r="J275" s="15"/>
      <c r="K275" s="16"/>
      <c r="L275" s="16"/>
      <c r="M275" s="17" t="str">
        <f t="shared" si="39"/>
        <v/>
      </c>
      <c r="N275" s="18" t="str">
        <f>IFERROR(INDEX(PARAMETROS!$B$50:$B$76,MATCH(M275,PARAMETROS!$A$50:$A$76,0)),"")</f>
        <v/>
      </c>
      <c r="O275" s="277"/>
      <c r="P275" s="19"/>
      <c r="Q275" s="11" t="str">
        <f>IFERROR(IF(P275="","",IF(P275="COP","N/A",IF(OR(P275="USD",P275="US"),1,IF(P275="EUR",VLOOKUP(L275,'SH EURO'!$A$6:$B$6338,2,FALSE),"INGRESAR TASA")))),"")</f>
        <v/>
      </c>
      <c r="R275" s="387" t="str">
        <f t="shared" si="36"/>
        <v/>
      </c>
      <c r="S275" s="23" t="str">
        <f>IFERROR(IF(P275="","",IF(P275="COP",1,IF(Q275&lt;&gt;"N/A",VLOOKUP(L275,'[1]SH TRM'!$A$9:$B$8912,2,FALSE),"REVISAR"))),"")</f>
        <v/>
      </c>
      <c r="T275" s="390" t="str">
        <f t="shared" si="37"/>
        <v/>
      </c>
      <c r="U275" s="11" t="str">
        <f t="shared" si="38"/>
        <v/>
      </c>
      <c r="V275" s="11" t="str">
        <f t="shared" si="34"/>
        <v/>
      </c>
      <c r="W275" s="584"/>
      <c r="X275" s="336"/>
      <c r="Y275" s="577"/>
      <c r="Z275" s="577"/>
      <c r="AA275" s="577"/>
      <c r="AB275" s="577"/>
      <c r="AC275" s="577"/>
      <c r="AD275" s="577"/>
      <c r="AE275" s="409" t="str">
        <f t="shared" si="35"/>
        <v/>
      </c>
      <c r="AF275" s="590"/>
      <c r="AG275" s="251"/>
      <c r="AH275" s="253"/>
      <c r="AN275" s="242"/>
    </row>
    <row r="276" spans="1:40" s="237" customFormat="1" ht="30" hidden="1" customHeight="1" x14ac:dyDescent="0.25">
      <c r="A276" s="581"/>
      <c r="B276" s="12"/>
      <c r="C276" s="13"/>
      <c r="D276" s="13" t="str">
        <f>IFERROR(INDEX(DESEMPATE!$D$3:$D$106,MATCH('EXP GEN.'!B276,DESEMPATE!$C$3:$C$106,0)),"")</f>
        <v/>
      </c>
      <c r="E276" s="21"/>
      <c r="F276" s="246"/>
      <c r="G276" s="21"/>
      <c r="H276" s="247"/>
      <c r="I276" s="21"/>
      <c r="J276" s="15"/>
      <c r="K276" s="16"/>
      <c r="L276" s="16"/>
      <c r="M276" s="17" t="str">
        <f t="shared" si="39"/>
        <v/>
      </c>
      <c r="N276" s="18" t="str">
        <f>IFERROR(INDEX(PARAMETROS!$B$50:$B$76,MATCH(M276,PARAMETROS!$A$50:$A$76,0)),"")</f>
        <v/>
      </c>
      <c r="O276" s="277"/>
      <c r="P276" s="19"/>
      <c r="Q276" s="11" t="str">
        <f>IFERROR(IF(P276="","",IF(P276="COP","N/A",IF(OR(P276="USD",P276="US"),1,IF(P276="EUR",VLOOKUP(L276,'SH EURO'!$A$6:$B$6338,2,FALSE),"INGRESAR TASA")))),"")</f>
        <v/>
      </c>
      <c r="R276" s="387" t="str">
        <f t="shared" si="36"/>
        <v/>
      </c>
      <c r="S276" s="20" t="str">
        <f>IFERROR(IF(P276="","",IF(P276="COP",1,IF(Q276&lt;&gt;"N/A",VLOOKUP(L276,'[1]SH TRM'!$A$9:$B$8912,2,FALSE),"REVISAR"))),"")</f>
        <v/>
      </c>
      <c r="T276" s="390" t="str">
        <f t="shared" si="37"/>
        <v/>
      </c>
      <c r="U276" s="11" t="str">
        <f t="shared" si="38"/>
        <v/>
      </c>
      <c r="V276" s="11" t="str">
        <f t="shared" si="34"/>
        <v/>
      </c>
      <c r="W276" s="584"/>
      <c r="X276" s="336"/>
      <c r="Y276" s="574"/>
      <c r="Z276" s="575"/>
      <c r="AA276" s="576"/>
      <c r="AB276" s="574"/>
      <c r="AC276" s="575"/>
      <c r="AD276" s="576"/>
      <c r="AE276" s="408" t="str">
        <f t="shared" si="35"/>
        <v/>
      </c>
      <c r="AF276" s="590"/>
      <c r="AG276" s="273"/>
      <c r="AH276" s="253"/>
      <c r="AN276" s="242"/>
    </row>
    <row r="277" spans="1:40" s="237" customFormat="1" ht="30" hidden="1" customHeight="1" x14ac:dyDescent="0.25">
      <c r="A277" s="581"/>
      <c r="B277" s="12"/>
      <c r="C277" s="13"/>
      <c r="D277" s="13" t="str">
        <f>IFERROR(INDEX(DESEMPATE!$D$3:$D$106,MATCH('EXP GEN.'!B277,DESEMPATE!$C$3:$C$106,0)),"")</f>
        <v/>
      </c>
      <c r="E277" s="21"/>
      <c r="F277" s="246"/>
      <c r="G277" s="21"/>
      <c r="H277" s="247"/>
      <c r="I277" s="21"/>
      <c r="J277" s="15"/>
      <c r="K277" s="16"/>
      <c r="L277" s="16"/>
      <c r="M277" s="17" t="str">
        <f t="shared" si="39"/>
        <v/>
      </c>
      <c r="N277" s="18" t="str">
        <f>IFERROR(INDEX(PARAMETROS!$B$50:$B$76,MATCH(M277,PARAMETROS!$A$50:$A$76,0)),"")</f>
        <v/>
      </c>
      <c r="O277" s="277"/>
      <c r="P277" s="19"/>
      <c r="Q277" s="11" t="str">
        <f>IFERROR(IF(P277="","",IF(P277="COP","N/A",IF(OR(P277="USD",P277="US"),1,IF(P277="EUR",VLOOKUP(L277,'SH EURO'!$A$6:$B$6338,2,FALSE),"INGRESAR TASA")))),"")</f>
        <v/>
      </c>
      <c r="R277" s="387" t="str">
        <f t="shared" si="36"/>
        <v/>
      </c>
      <c r="S277" s="20" t="str">
        <f>IFERROR(IF(P277="","",IF(P277="COP",1,IF(Q277&lt;&gt;"N/A",VLOOKUP(L277,'[1]SH TRM'!$A$9:$B$8912,2,FALSE),"REVISAR"))),"")</f>
        <v/>
      </c>
      <c r="T277" s="390" t="str">
        <f t="shared" si="37"/>
        <v/>
      </c>
      <c r="U277" s="11" t="str">
        <f t="shared" si="38"/>
        <v/>
      </c>
      <c r="V277" s="11" t="str">
        <f t="shared" si="34"/>
        <v/>
      </c>
      <c r="W277" s="584"/>
      <c r="X277" s="336"/>
      <c r="Y277" s="577"/>
      <c r="Z277" s="577"/>
      <c r="AA277" s="577"/>
      <c r="AB277" s="577"/>
      <c r="AC277" s="577"/>
      <c r="AD277" s="577"/>
      <c r="AE277" s="409" t="str">
        <f t="shared" si="35"/>
        <v/>
      </c>
      <c r="AF277" s="590"/>
      <c r="AG277" s="251"/>
      <c r="AH277" s="253"/>
      <c r="AN277" s="242"/>
    </row>
    <row r="278" spans="1:40" s="237" customFormat="1" ht="30" hidden="1" customHeight="1" thickBot="1" x14ac:dyDescent="0.3">
      <c r="A278" s="582"/>
      <c r="B278" s="32"/>
      <c r="C278" s="133"/>
      <c r="D278" s="349" t="str">
        <f>IFERROR(INDEX(DESEMPATE!$D$3:$D$106,MATCH('EXP GEN.'!B278,DESEMPATE!$C$3:$C$106,0)),"")</f>
        <v/>
      </c>
      <c r="E278" s="134"/>
      <c r="F278" s="250"/>
      <c r="G278" s="134"/>
      <c r="H278" s="249"/>
      <c r="I278" s="134"/>
      <c r="J278" s="34"/>
      <c r="K278" s="350"/>
      <c r="L278" s="350"/>
      <c r="M278" s="35" t="str">
        <f t="shared" si="39"/>
        <v/>
      </c>
      <c r="N278" s="36" t="str">
        <f>IFERROR(INDEX(PARAMETROS!$B$50:$B$76,MATCH(M278,PARAMETROS!$A$50:$A$76,0)),"")</f>
        <v/>
      </c>
      <c r="O278" s="351"/>
      <c r="P278" s="37"/>
      <c r="Q278" s="39" t="str">
        <f>IFERROR(IF(P278="","",IF(P278="COP","N/A",IF(OR(P278="USD",P278="US"),1,IF(P278="EUR",VLOOKUP(L278,'SH EURO'!$A$6:$B$6338,2,FALSE),"INGRESAR TASA")))),"")</f>
        <v/>
      </c>
      <c r="R278" s="388" t="str">
        <f t="shared" si="36"/>
        <v/>
      </c>
      <c r="S278" s="38" t="str">
        <f>IFERROR(IF(P278="","",IF(P278="COP",1,IF(Q278&lt;&gt;"N/A",VLOOKUP(L278,'[1]SH TRM'!$A$9:$B$8912,2,FALSE),"REVISAR"))),"")</f>
        <v/>
      </c>
      <c r="T278" s="391" t="str">
        <f t="shared" si="37"/>
        <v/>
      </c>
      <c r="U278" s="39" t="str">
        <f t="shared" si="38"/>
        <v/>
      </c>
      <c r="V278" s="39" t="str">
        <f t="shared" si="34"/>
        <v/>
      </c>
      <c r="W278" s="585"/>
      <c r="X278" s="337"/>
      <c r="Y278" s="578"/>
      <c r="Z278" s="578"/>
      <c r="AA278" s="578"/>
      <c r="AB278" s="578"/>
      <c r="AC278" s="578"/>
      <c r="AD278" s="578"/>
      <c r="AE278" s="410" t="str">
        <f t="shared" si="35"/>
        <v/>
      </c>
      <c r="AF278" s="591"/>
      <c r="AG278" s="252"/>
      <c r="AH278" s="253"/>
      <c r="AN278" s="242"/>
    </row>
    <row r="279" spans="1:40" s="237" customFormat="1" ht="30" hidden="1" customHeight="1" x14ac:dyDescent="0.25">
      <c r="A279" s="580" t="s">
        <v>203</v>
      </c>
      <c r="B279" s="24"/>
      <c r="C279" s="25"/>
      <c r="D279" s="325" t="str">
        <f>IFERROR(INDEX(DESEMPATE!$D$3:$D$106,MATCH('EXP GEN.'!B279,DESEMPATE!$C$3:$C$106,0)),"")</f>
        <v/>
      </c>
      <c r="E279" s="31"/>
      <c r="F279" s="245"/>
      <c r="G279" s="31"/>
      <c r="H279" s="248"/>
      <c r="I279" s="31"/>
      <c r="J279" s="26"/>
      <c r="K279" s="27"/>
      <c r="L279" s="27"/>
      <c r="M279" s="28" t="str">
        <f t="shared" si="39"/>
        <v/>
      </c>
      <c r="N279" s="135" t="str">
        <f>IFERROR(INDEX(PARAMETROS!$B$50:$B$76,MATCH(M279,PARAMETROS!$A$50:$A$76,0)),"")</f>
        <v/>
      </c>
      <c r="O279" s="276"/>
      <c r="P279" s="29"/>
      <c r="Q279" s="30" t="str">
        <f>IFERROR(IF(P279="","",IF(P279="COP","N/A",IF(OR(P279="USD",P279="US"),1,IF(P279="EUR",VLOOKUP(L279,'SH EURO'!$A$6:$B$6338,2,FALSE),"INGRESAR TASA")))),"")</f>
        <v/>
      </c>
      <c r="R279" s="386" t="str">
        <f t="shared" si="36"/>
        <v/>
      </c>
      <c r="S279" s="136" t="str">
        <f>IFERROR(IF(P279="","",IF(P279="COP",1,IF(Q279&lt;&gt;"N/A",VLOOKUP(L279,'[1]SH TRM'!$A$9:$B$8912,2,FALSE),"REVISAR"))),"")</f>
        <v/>
      </c>
      <c r="T279" s="389" t="str">
        <f t="shared" si="37"/>
        <v/>
      </c>
      <c r="U279" s="30" t="str">
        <f t="shared" si="38"/>
        <v/>
      </c>
      <c r="V279" s="30" t="str">
        <f t="shared" si="34"/>
        <v/>
      </c>
      <c r="W279" s="583" t="str">
        <f>IFERROR(IF(COUNTIF(V279:V284,"")=6,"",IF(SUM(V279:V284)&gt;=SAMC009,"CUMPLE","NO CUMPLE")),"")</f>
        <v/>
      </c>
      <c r="X279" s="335"/>
      <c r="Y279" s="579"/>
      <c r="Z279" s="579"/>
      <c r="AA279" s="579"/>
      <c r="AB279" s="579"/>
      <c r="AC279" s="579"/>
      <c r="AD279" s="579"/>
      <c r="AE279" s="411" t="str">
        <f t="shared" si="35"/>
        <v/>
      </c>
      <c r="AF279" s="589" t="s">
        <v>261</v>
      </c>
      <c r="AG279" s="272"/>
      <c r="AH279" s="253"/>
      <c r="AN279" s="242"/>
    </row>
    <row r="280" spans="1:40" s="237" customFormat="1" ht="30" hidden="1" customHeight="1" x14ac:dyDescent="0.25">
      <c r="A280" s="581"/>
      <c r="B280" s="12"/>
      <c r="C280" s="13"/>
      <c r="D280" s="13" t="str">
        <f>IFERROR(INDEX(DESEMPATE!$D$3:$D$106,MATCH('EXP GEN.'!B280,DESEMPATE!$C$3:$C$106,0)),"")</f>
        <v/>
      </c>
      <c r="E280" s="21"/>
      <c r="F280" s="246"/>
      <c r="G280" s="21"/>
      <c r="H280" s="247"/>
      <c r="I280" s="21"/>
      <c r="J280" s="22"/>
      <c r="K280" s="275"/>
      <c r="L280" s="16"/>
      <c r="M280" s="17" t="str">
        <f t="shared" si="39"/>
        <v/>
      </c>
      <c r="N280" s="18" t="str">
        <f>IFERROR(INDEX(PARAMETROS!$B$50:$B$76,MATCH(M280,PARAMETROS!$A$50:$A$76,0)),"")</f>
        <v/>
      </c>
      <c r="O280" s="277"/>
      <c r="P280" s="18"/>
      <c r="Q280" s="11" t="str">
        <f>IFERROR(IF(P280="","",IF(P280="COP","N/A",IF(OR(P280="USD",P280="US"),1,IF(P280="EUR",VLOOKUP(L280,'SH EURO'!$A$6:$B$6338,2,FALSE),"INGRESAR TASA")))),"")</f>
        <v/>
      </c>
      <c r="R280" s="387" t="str">
        <f t="shared" si="36"/>
        <v/>
      </c>
      <c r="S280" s="20" t="str">
        <f>IFERROR(IF(P280="","",IF(P280="COP",1,IF(Q280&lt;&gt;"N/A",VLOOKUP(L280,'[1]SH TRM'!$A$9:$B$8912,2,FALSE),"REVISAR"))),"")</f>
        <v/>
      </c>
      <c r="T280" s="390" t="str">
        <f t="shared" si="37"/>
        <v/>
      </c>
      <c r="U280" s="11" t="str">
        <f t="shared" si="38"/>
        <v/>
      </c>
      <c r="V280" s="11" t="str">
        <f t="shared" si="34"/>
        <v/>
      </c>
      <c r="W280" s="584"/>
      <c r="X280" s="336"/>
      <c r="Y280" s="577"/>
      <c r="Z280" s="577"/>
      <c r="AA280" s="577"/>
      <c r="AB280" s="577"/>
      <c r="AC280" s="577"/>
      <c r="AD280" s="577"/>
      <c r="AE280" s="408" t="str">
        <f t="shared" si="35"/>
        <v/>
      </c>
      <c r="AF280" s="590"/>
      <c r="AG280" s="273"/>
      <c r="AH280" s="253"/>
      <c r="AN280" s="242"/>
    </row>
    <row r="281" spans="1:40" s="237" customFormat="1" ht="30" hidden="1" customHeight="1" x14ac:dyDescent="0.25">
      <c r="A281" s="581"/>
      <c r="B281" s="12"/>
      <c r="C281" s="13"/>
      <c r="D281" s="13" t="str">
        <f>IFERROR(INDEX(DESEMPATE!$D$3:$D$106,MATCH('EXP GEN.'!B281,DESEMPATE!$C$3:$C$106,0)),"")</f>
        <v/>
      </c>
      <c r="E281" s="21"/>
      <c r="F281" s="246"/>
      <c r="G281" s="21"/>
      <c r="H281" s="247"/>
      <c r="I281" s="21"/>
      <c r="J281" s="15"/>
      <c r="K281" s="16"/>
      <c r="L281" s="16"/>
      <c r="M281" s="17" t="str">
        <f t="shared" si="39"/>
        <v/>
      </c>
      <c r="N281" s="18" t="str">
        <f>IFERROR(INDEX(PARAMETROS!$B$50:$B$76,MATCH(M281,PARAMETROS!$A$50:$A$76,0)),"")</f>
        <v/>
      </c>
      <c r="O281" s="277"/>
      <c r="P281" s="19"/>
      <c r="Q281" s="11" t="str">
        <f>IFERROR(IF(P281="","",IF(P281="COP","N/A",IF(OR(P281="USD",P281="US"),1,IF(P281="EUR",VLOOKUP(L281,'SH EURO'!$A$6:$B$6338,2,FALSE),"INGRESAR TASA")))),"")</f>
        <v/>
      </c>
      <c r="R281" s="387" t="str">
        <f t="shared" si="36"/>
        <v/>
      </c>
      <c r="S281" s="23" t="str">
        <f>IFERROR(IF(P281="","",IF(P281="COP",1,IF(Q281&lt;&gt;"N/A",VLOOKUP(L281,'[1]SH TRM'!$A$9:$B$8912,2,FALSE),"REVISAR"))),"")</f>
        <v/>
      </c>
      <c r="T281" s="390" t="str">
        <f t="shared" si="37"/>
        <v/>
      </c>
      <c r="U281" s="11" t="str">
        <f t="shared" si="38"/>
        <v/>
      </c>
      <c r="V281" s="11" t="str">
        <f t="shared" si="34"/>
        <v/>
      </c>
      <c r="W281" s="584"/>
      <c r="X281" s="336"/>
      <c r="Y281" s="577"/>
      <c r="Z281" s="577"/>
      <c r="AA281" s="577"/>
      <c r="AB281" s="577"/>
      <c r="AC281" s="577"/>
      <c r="AD281" s="577"/>
      <c r="AE281" s="409" t="str">
        <f t="shared" si="35"/>
        <v/>
      </c>
      <c r="AF281" s="590"/>
      <c r="AG281" s="251"/>
      <c r="AH281" s="253"/>
      <c r="AN281" s="242"/>
    </row>
    <row r="282" spans="1:40" s="237" customFormat="1" ht="30" hidden="1" customHeight="1" x14ac:dyDescent="0.25">
      <c r="A282" s="581"/>
      <c r="B282" s="12"/>
      <c r="C282" s="13"/>
      <c r="D282" s="13" t="str">
        <f>IFERROR(INDEX(DESEMPATE!$D$3:$D$106,MATCH('EXP GEN.'!B282,DESEMPATE!$C$3:$C$106,0)),"")</f>
        <v/>
      </c>
      <c r="E282" s="21"/>
      <c r="F282" s="246"/>
      <c r="G282" s="21"/>
      <c r="H282" s="247"/>
      <c r="I282" s="21"/>
      <c r="J282" s="15"/>
      <c r="K282" s="16"/>
      <c r="L282" s="16"/>
      <c r="M282" s="17" t="str">
        <f t="shared" si="39"/>
        <v/>
      </c>
      <c r="N282" s="18" t="str">
        <f>IFERROR(INDEX(PARAMETROS!$B$50:$B$76,MATCH(M282,PARAMETROS!$A$50:$A$76,0)),"")</f>
        <v/>
      </c>
      <c r="O282" s="277"/>
      <c r="P282" s="19"/>
      <c r="Q282" s="11" t="str">
        <f>IFERROR(IF(P282="","",IF(P282="COP","N/A",IF(OR(P282="USD",P282="US"),1,IF(P282="EUR",VLOOKUP(L282,'SH EURO'!$A$6:$B$6338,2,FALSE),"INGRESAR TASA")))),"")</f>
        <v/>
      </c>
      <c r="R282" s="387" t="str">
        <f t="shared" si="36"/>
        <v/>
      </c>
      <c r="S282" s="20" t="str">
        <f>IFERROR(IF(P282="","",IF(P282="COP",1,IF(Q282&lt;&gt;"N/A",VLOOKUP(L282,'[1]SH TRM'!$A$9:$B$8912,2,FALSE),"REVISAR"))),"")</f>
        <v/>
      </c>
      <c r="T282" s="390" t="str">
        <f t="shared" si="37"/>
        <v/>
      </c>
      <c r="U282" s="11" t="str">
        <f t="shared" si="38"/>
        <v/>
      </c>
      <c r="V282" s="11" t="str">
        <f t="shared" si="34"/>
        <v/>
      </c>
      <c r="W282" s="584"/>
      <c r="X282" s="336"/>
      <c r="Y282" s="574"/>
      <c r="Z282" s="575"/>
      <c r="AA282" s="576"/>
      <c r="AB282" s="574"/>
      <c r="AC282" s="575"/>
      <c r="AD282" s="576"/>
      <c r="AE282" s="408" t="str">
        <f t="shared" si="35"/>
        <v/>
      </c>
      <c r="AF282" s="590"/>
      <c r="AG282" s="273"/>
      <c r="AH282" s="253"/>
      <c r="AN282" s="242"/>
    </row>
    <row r="283" spans="1:40" s="237" customFormat="1" ht="30" hidden="1" customHeight="1" x14ac:dyDescent="0.25">
      <c r="A283" s="581"/>
      <c r="B283" s="12"/>
      <c r="C283" s="13"/>
      <c r="D283" s="13" t="str">
        <f>IFERROR(INDEX(DESEMPATE!$D$3:$D$106,MATCH('EXP GEN.'!B283,DESEMPATE!$C$3:$C$106,0)),"")</f>
        <v/>
      </c>
      <c r="E283" s="21"/>
      <c r="F283" s="246"/>
      <c r="G283" s="21"/>
      <c r="H283" s="247"/>
      <c r="I283" s="21"/>
      <c r="J283" s="15"/>
      <c r="K283" s="16"/>
      <c r="L283" s="16"/>
      <c r="M283" s="17" t="str">
        <f t="shared" si="39"/>
        <v/>
      </c>
      <c r="N283" s="18" t="str">
        <f>IFERROR(INDEX(PARAMETROS!$B$50:$B$76,MATCH(M283,PARAMETROS!$A$50:$A$76,0)),"")</f>
        <v/>
      </c>
      <c r="O283" s="277"/>
      <c r="P283" s="19"/>
      <c r="Q283" s="11" t="str">
        <f>IFERROR(IF(P283="","",IF(P283="COP","N/A",IF(OR(P283="USD",P283="US"),1,IF(P283="EUR",VLOOKUP(L283,'SH EURO'!$A$6:$B$6338,2,FALSE),"INGRESAR TASA")))),"")</f>
        <v/>
      </c>
      <c r="R283" s="387" t="str">
        <f t="shared" si="36"/>
        <v/>
      </c>
      <c r="S283" s="20" t="str">
        <f>IFERROR(IF(P283="","",IF(P283="COP",1,IF(Q283&lt;&gt;"N/A",VLOOKUP(L283,'[1]SH TRM'!$A$9:$B$8912,2,FALSE),"REVISAR"))),"")</f>
        <v/>
      </c>
      <c r="T283" s="390" t="str">
        <f t="shared" si="37"/>
        <v/>
      </c>
      <c r="U283" s="11" t="str">
        <f t="shared" si="38"/>
        <v/>
      </c>
      <c r="V283" s="11" t="str">
        <f t="shared" si="34"/>
        <v/>
      </c>
      <c r="W283" s="584"/>
      <c r="X283" s="336"/>
      <c r="Y283" s="577"/>
      <c r="Z283" s="577"/>
      <c r="AA283" s="577"/>
      <c r="AB283" s="577"/>
      <c r="AC283" s="577"/>
      <c r="AD283" s="577"/>
      <c r="AE283" s="409" t="str">
        <f t="shared" si="35"/>
        <v/>
      </c>
      <c r="AF283" s="590"/>
      <c r="AG283" s="251"/>
      <c r="AH283" s="253"/>
      <c r="AN283" s="242"/>
    </row>
    <row r="284" spans="1:40" s="237" customFormat="1" ht="30" hidden="1" customHeight="1" thickBot="1" x14ac:dyDescent="0.3">
      <c r="A284" s="582"/>
      <c r="B284" s="32"/>
      <c r="C284" s="133"/>
      <c r="D284" s="349" t="str">
        <f>IFERROR(INDEX(DESEMPATE!$D$3:$D$106,MATCH('EXP GEN.'!B284,DESEMPATE!$C$3:$C$106,0)),"")</f>
        <v/>
      </c>
      <c r="E284" s="134"/>
      <c r="F284" s="250"/>
      <c r="G284" s="134"/>
      <c r="H284" s="249"/>
      <c r="I284" s="134"/>
      <c r="J284" s="34"/>
      <c r="K284" s="350"/>
      <c r="L284" s="350"/>
      <c r="M284" s="35" t="str">
        <f t="shared" si="39"/>
        <v/>
      </c>
      <c r="N284" s="36" t="str">
        <f>IFERROR(INDEX(PARAMETROS!$B$50:$B$76,MATCH(M284,PARAMETROS!$A$50:$A$76,0)),"")</f>
        <v/>
      </c>
      <c r="O284" s="351"/>
      <c r="P284" s="37"/>
      <c r="Q284" s="39" t="str">
        <f>IFERROR(IF(P284="","",IF(P284="COP","N/A",IF(OR(P284="USD",P284="US"),1,IF(P284="EUR",VLOOKUP(L284,'SH EURO'!$A$6:$B$6338,2,FALSE),"INGRESAR TASA")))),"")</f>
        <v/>
      </c>
      <c r="R284" s="388" t="str">
        <f t="shared" si="36"/>
        <v/>
      </c>
      <c r="S284" s="38" t="str">
        <f>IFERROR(IF(P284="","",IF(P284="COP",1,IF(Q284&lt;&gt;"N/A",VLOOKUP(L284,'[1]SH TRM'!$A$9:$B$8912,2,FALSE),"REVISAR"))),"")</f>
        <v/>
      </c>
      <c r="T284" s="391" t="str">
        <f t="shared" si="37"/>
        <v/>
      </c>
      <c r="U284" s="39" t="str">
        <f t="shared" si="38"/>
        <v/>
      </c>
      <c r="V284" s="39" t="str">
        <f t="shared" si="34"/>
        <v/>
      </c>
      <c r="W284" s="585"/>
      <c r="X284" s="337"/>
      <c r="Y284" s="578"/>
      <c r="Z284" s="578"/>
      <c r="AA284" s="578"/>
      <c r="AB284" s="578"/>
      <c r="AC284" s="578"/>
      <c r="AD284" s="578"/>
      <c r="AE284" s="410" t="str">
        <f t="shared" si="35"/>
        <v/>
      </c>
      <c r="AF284" s="591"/>
      <c r="AG284" s="252"/>
      <c r="AH284" s="253"/>
      <c r="AN284" s="242"/>
    </row>
    <row r="285" spans="1:40" s="237" customFormat="1" ht="30" hidden="1" customHeight="1" x14ac:dyDescent="0.25">
      <c r="A285" s="580" t="s">
        <v>204</v>
      </c>
      <c r="B285" s="24"/>
      <c r="C285" s="25"/>
      <c r="D285" s="325" t="str">
        <f>IFERROR(INDEX(DESEMPATE!$D$3:$D$106,MATCH('EXP GEN.'!B285,DESEMPATE!$C$3:$C$106,0)),"")</f>
        <v/>
      </c>
      <c r="E285" s="31"/>
      <c r="F285" s="245"/>
      <c r="G285" s="31"/>
      <c r="H285" s="248"/>
      <c r="I285" s="31"/>
      <c r="J285" s="26"/>
      <c r="K285" s="27"/>
      <c r="L285" s="27"/>
      <c r="M285" s="28" t="str">
        <f t="shared" si="39"/>
        <v/>
      </c>
      <c r="N285" s="135" t="str">
        <f>IFERROR(INDEX(PARAMETROS!$B$50:$B$76,MATCH(M285,PARAMETROS!$A$50:$A$76,0)),"")</f>
        <v/>
      </c>
      <c r="O285" s="276"/>
      <c r="P285" s="29"/>
      <c r="Q285" s="30" t="str">
        <f>IFERROR(IF(P285="","",IF(P285="COP","N/A",IF(OR(P285="USD",P285="US"),1,IF(P285="EUR",VLOOKUP(L285,'SH EURO'!$A$6:$B$6338,2,FALSE),"INGRESAR TASA")))),"")</f>
        <v/>
      </c>
      <c r="R285" s="386" t="str">
        <f t="shared" si="36"/>
        <v/>
      </c>
      <c r="S285" s="136" t="str">
        <f>IFERROR(IF(P285="","",IF(P285="COP",1,IF(Q285&lt;&gt;"N/A",VLOOKUP(L285,'[1]SH TRM'!$A$9:$B$8912,2,FALSE),"REVISAR"))),"")</f>
        <v/>
      </c>
      <c r="T285" s="389" t="str">
        <f t="shared" si="37"/>
        <v/>
      </c>
      <c r="U285" s="30" t="str">
        <f t="shared" si="38"/>
        <v/>
      </c>
      <c r="V285" s="30" t="str">
        <f t="shared" si="34"/>
        <v/>
      </c>
      <c r="W285" s="583" t="str">
        <f>IFERROR(IF(COUNTIF(V285:V290,"")=6,"",IF(SUM(V285:V290)&gt;=SAMC009,"CUMPLE","NO CUMPLE")),"")</f>
        <v/>
      </c>
      <c r="X285" s="335"/>
      <c r="Y285" s="579"/>
      <c r="Z285" s="579"/>
      <c r="AA285" s="579"/>
      <c r="AB285" s="579"/>
      <c r="AC285" s="579"/>
      <c r="AD285" s="579"/>
      <c r="AE285" s="411" t="str">
        <f t="shared" si="35"/>
        <v/>
      </c>
      <c r="AF285" s="589" t="s">
        <v>261</v>
      </c>
      <c r="AG285" s="272"/>
      <c r="AH285" s="253"/>
      <c r="AN285" s="242"/>
    </row>
    <row r="286" spans="1:40" s="237" customFormat="1" ht="30" hidden="1" customHeight="1" x14ac:dyDescent="0.25">
      <c r="A286" s="581"/>
      <c r="B286" s="12"/>
      <c r="C286" s="13"/>
      <c r="D286" s="13" t="str">
        <f>IFERROR(INDEX(DESEMPATE!$D$3:$D$106,MATCH('EXP GEN.'!B286,DESEMPATE!$C$3:$C$106,0)),"")</f>
        <v/>
      </c>
      <c r="E286" s="21"/>
      <c r="F286" s="246"/>
      <c r="G286" s="21"/>
      <c r="H286" s="247"/>
      <c r="I286" s="21"/>
      <c r="J286" s="22"/>
      <c r="K286" s="275"/>
      <c r="L286" s="16"/>
      <c r="M286" s="17" t="str">
        <f t="shared" si="39"/>
        <v/>
      </c>
      <c r="N286" s="18" t="str">
        <f>IFERROR(INDEX(PARAMETROS!$B$50:$B$76,MATCH(M286,PARAMETROS!$A$50:$A$76,0)),"")</f>
        <v/>
      </c>
      <c r="O286" s="277"/>
      <c r="P286" s="18"/>
      <c r="Q286" s="11" t="str">
        <f>IFERROR(IF(P286="","",IF(P286="COP","N/A",IF(OR(P286="USD",P286="US"),1,IF(P286="EUR",VLOOKUP(L286,'SH EURO'!$A$6:$B$6338,2,FALSE),"INGRESAR TASA")))),"")</f>
        <v/>
      </c>
      <c r="R286" s="387" t="str">
        <f t="shared" si="36"/>
        <v/>
      </c>
      <c r="S286" s="20" t="str">
        <f>IFERROR(IF(P286="","",IF(P286="COP",1,IF(Q286&lt;&gt;"N/A",VLOOKUP(L286,'[1]SH TRM'!$A$9:$B$8912,2,FALSE),"REVISAR"))),"")</f>
        <v/>
      </c>
      <c r="T286" s="390" t="str">
        <f t="shared" si="37"/>
        <v/>
      </c>
      <c r="U286" s="11" t="str">
        <f t="shared" si="38"/>
        <v/>
      </c>
      <c r="V286" s="11" t="str">
        <f t="shared" si="34"/>
        <v/>
      </c>
      <c r="W286" s="584"/>
      <c r="X286" s="336"/>
      <c r="Y286" s="577"/>
      <c r="Z286" s="577"/>
      <c r="AA286" s="577"/>
      <c r="AB286" s="577"/>
      <c r="AC286" s="577"/>
      <c r="AD286" s="577"/>
      <c r="AE286" s="408" t="str">
        <f t="shared" si="35"/>
        <v/>
      </c>
      <c r="AF286" s="590"/>
      <c r="AG286" s="273"/>
      <c r="AH286" s="253"/>
      <c r="AN286" s="242"/>
    </row>
    <row r="287" spans="1:40" s="237" customFormat="1" ht="30" hidden="1" customHeight="1" x14ac:dyDescent="0.25">
      <c r="A287" s="581"/>
      <c r="B287" s="12"/>
      <c r="C287" s="13"/>
      <c r="D287" s="13" t="str">
        <f>IFERROR(INDEX(DESEMPATE!$D$3:$D$106,MATCH('EXP GEN.'!B287,DESEMPATE!$C$3:$C$106,0)),"")</f>
        <v/>
      </c>
      <c r="E287" s="21"/>
      <c r="F287" s="246"/>
      <c r="G287" s="21"/>
      <c r="H287" s="247"/>
      <c r="I287" s="21"/>
      <c r="J287" s="15"/>
      <c r="K287" s="16"/>
      <c r="L287" s="16"/>
      <c r="M287" s="17" t="str">
        <f t="shared" si="39"/>
        <v/>
      </c>
      <c r="N287" s="18" t="str">
        <f>IFERROR(INDEX(PARAMETROS!$B$50:$B$76,MATCH(M287,PARAMETROS!$A$50:$A$76,0)),"")</f>
        <v/>
      </c>
      <c r="O287" s="277"/>
      <c r="P287" s="19"/>
      <c r="Q287" s="11" t="str">
        <f>IFERROR(IF(P287="","",IF(P287="COP","N/A",IF(OR(P287="USD",P287="US"),1,IF(P287="EUR",VLOOKUP(L287,'SH EURO'!$A$6:$B$6338,2,FALSE),"INGRESAR TASA")))),"")</f>
        <v/>
      </c>
      <c r="R287" s="387" t="str">
        <f t="shared" si="36"/>
        <v/>
      </c>
      <c r="S287" s="23" t="str">
        <f>IFERROR(IF(P287="","",IF(P287="COP",1,IF(Q287&lt;&gt;"N/A",VLOOKUP(L287,'[1]SH TRM'!$A$9:$B$8912,2,FALSE),"REVISAR"))),"")</f>
        <v/>
      </c>
      <c r="T287" s="390" t="str">
        <f t="shared" si="37"/>
        <v/>
      </c>
      <c r="U287" s="11" t="str">
        <f t="shared" si="38"/>
        <v/>
      </c>
      <c r="V287" s="11" t="str">
        <f t="shared" si="34"/>
        <v/>
      </c>
      <c r="W287" s="584"/>
      <c r="X287" s="336"/>
      <c r="Y287" s="577"/>
      <c r="Z287" s="577"/>
      <c r="AA287" s="577"/>
      <c r="AB287" s="577"/>
      <c r="AC287" s="577"/>
      <c r="AD287" s="577"/>
      <c r="AE287" s="409" t="str">
        <f t="shared" si="35"/>
        <v/>
      </c>
      <c r="AF287" s="590"/>
      <c r="AG287" s="251"/>
      <c r="AH287" s="253"/>
      <c r="AN287" s="242"/>
    </row>
    <row r="288" spans="1:40" s="237" customFormat="1" ht="30" hidden="1" customHeight="1" x14ac:dyDescent="0.25">
      <c r="A288" s="581"/>
      <c r="B288" s="12"/>
      <c r="C288" s="13"/>
      <c r="D288" s="13" t="str">
        <f>IFERROR(INDEX(DESEMPATE!$D$3:$D$106,MATCH('EXP GEN.'!B288,DESEMPATE!$C$3:$C$106,0)),"")</f>
        <v/>
      </c>
      <c r="E288" s="21"/>
      <c r="F288" s="246"/>
      <c r="G288" s="21"/>
      <c r="H288" s="247"/>
      <c r="I288" s="21"/>
      <c r="J288" s="15"/>
      <c r="K288" s="16"/>
      <c r="L288" s="16"/>
      <c r="M288" s="17" t="str">
        <f t="shared" si="39"/>
        <v/>
      </c>
      <c r="N288" s="18" t="str">
        <f>IFERROR(INDEX(PARAMETROS!$B$50:$B$76,MATCH(M288,PARAMETROS!$A$50:$A$76,0)),"")</f>
        <v/>
      </c>
      <c r="O288" s="277"/>
      <c r="P288" s="19"/>
      <c r="Q288" s="11" t="str">
        <f>IFERROR(IF(P288="","",IF(P288="COP","N/A",IF(OR(P288="USD",P288="US"),1,IF(P288="EUR",VLOOKUP(L288,'SH EURO'!$A$6:$B$6338,2,FALSE),"INGRESAR TASA")))),"")</f>
        <v/>
      </c>
      <c r="R288" s="387" t="str">
        <f t="shared" si="36"/>
        <v/>
      </c>
      <c r="S288" s="20" t="str">
        <f>IFERROR(IF(P288="","",IF(P288="COP",1,IF(Q288&lt;&gt;"N/A",VLOOKUP(L288,'[1]SH TRM'!$A$9:$B$8912,2,FALSE),"REVISAR"))),"")</f>
        <v/>
      </c>
      <c r="T288" s="390" t="str">
        <f t="shared" si="37"/>
        <v/>
      </c>
      <c r="U288" s="11" t="str">
        <f t="shared" si="38"/>
        <v/>
      </c>
      <c r="V288" s="11" t="str">
        <f t="shared" si="34"/>
        <v/>
      </c>
      <c r="W288" s="584"/>
      <c r="X288" s="336"/>
      <c r="Y288" s="574"/>
      <c r="Z288" s="575"/>
      <c r="AA288" s="576"/>
      <c r="AB288" s="574"/>
      <c r="AC288" s="575"/>
      <c r="AD288" s="576"/>
      <c r="AE288" s="408" t="str">
        <f t="shared" si="35"/>
        <v/>
      </c>
      <c r="AF288" s="590"/>
      <c r="AG288" s="273"/>
      <c r="AH288" s="253"/>
      <c r="AN288" s="242"/>
    </row>
    <row r="289" spans="1:40" s="237" customFormat="1" ht="30" hidden="1" customHeight="1" x14ac:dyDescent="0.25">
      <c r="A289" s="581"/>
      <c r="B289" s="12"/>
      <c r="C289" s="13"/>
      <c r="D289" s="13" t="str">
        <f>IFERROR(INDEX(DESEMPATE!$D$3:$D$106,MATCH('EXP GEN.'!B289,DESEMPATE!$C$3:$C$106,0)),"")</f>
        <v/>
      </c>
      <c r="E289" s="21"/>
      <c r="F289" s="246"/>
      <c r="G289" s="21"/>
      <c r="H289" s="247"/>
      <c r="I289" s="21"/>
      <c r="J289" s="15"/>
      <c r="K289" s="16"/>
      <c r="L289" s="16"/>
      <c r="M289" s="17" t="str">
        <f t="shared" si="39"/>
        <v/>
      </c>
      <c r="N289" s="18" t="str">
        <f>IFERROR(INDEX(PARAMETROS!$B$50:$B$76,MATCH(M289,PARAMETROS!$A$50:$A$76,0)),"")</f>
        <v/>
      </c>
      <c r="O289" s="277"/>
      <c r="P289" s="19"/>
      <c r="Q289" s="11" t="str">
        <f>IFERROR(IF(P289="","",IF(P289="COP","N/A",IF(OR(P289="USD",P289="US"),1,IF(P289="EUR",VLOOKUP(L289,'SH EURO'!$A$6:$B$6338,2,FALSE),"INGRESAR TASA")))),"")</f>
        <v/>
      </c>
      <c r="R289" s="387" t="str">
        <f t="shared" si="36"/>
        <v/>
      </c>
      <c r="S289" s="20" t="str">
        <f>IFERROR(IF(P289="","",IF(P289="COP",1,IF(Q289&lt;&gt;"N/A",VLOOKUP(L289,'[1]SH TRM'!$A$9:$B$8912,2,FALSE),"REVISAR"))),"")</f>
        <v/>
      </c>
      <c r="T289" s="390" t="str">
        <f t="shared" si="37"/>
        <v/>
      </c>
      <c r="U289" s="11" t="str">
        <f t="shared" si="38"/>
        <v/>
      </c>
      <c r="V289" s="11" t="str">
        <f t="shared" si="34"/>
        <v/>
      </c>
      <c r="W289" s="584"/>
      <c r="X289" s="336"/>
      <c r="Y289" s="577"/>
      <c r="Z289" s="577"/>
      <c r="AA289" s="577"/>
      <c r="AB289" s="577"/>
      <c r="AC289" s="577"/>
      <c r="AD289" s="577"/>
      <c r="AE289" s="409" t="str">
        <f t="shared" si="35"/>
        <v/>
      </c>
      <c r="AF289" s="590"/>
      <c r="AG289" s="251"/>
      <c r="AH289" s="253"/>
      <c r="AN289" s="242"/>
    </row>
    <row r="290" spans="1:40" s="237" customFormat="1" ht="30" hidden="1" customHeight="1" thickBot="1" x14ac:dyDescent="0.3">
      <c r="A290" s="582"/>
      <c r="B290" s="32"/>
      <c r="C290" s="133"/>
      <c r="D290" s="349" t="str">
        <f>IFERROR(INDEX(DESEMPATE!$D$3:$D$106,MATCH('EXP GEN.'!B290,DESEMPATE!$C$3:$C$106,0)),"")</f>
        <v/>
      </c>
      <c r="E290" s="134"/>
      <c r="F290" s="250"/>
      <c r="G290" s="134"/>
      <c r="H290" s="249"/>
      <c r="I290" s="134"/>
      <c r="J290" s="34"/>
      <c r="K290" s="350"/>
      <c r="L290" s="350"/>
      <c r="M290" s="35" t="str">
        <f t="shared" si="39"/>
        <v/>
      </c>
      <c r="N290" s="36" t="str">
        <f>IFERROR(INDEX(PARAMETROS!$B$50:$B$76,MATCH(M290,PARAMETROS!$A$50:$A$76,0)),"")</f>
        <v/>
      </c>
      <c r="O290" s="351"/>
      <c r="P290" s="37"/>
      <c r="Q290" s="39" t="str">
        <f>IFERROR(IF(P290="","",IF(P290="COP","N/A",IF(OR(P290="USD",P290="US"),1,IF(P290="EUR",VLOOKUP(L290,'SH EURO'!$A$6:$B$6338,2,FALSE),"INGRESAR TASA")))),"")</f>
        <v/>
      </c>
      <c r="R290" s="388" t="str">
        <f t="shared" si="36"/>
        <v/>
      </c>
      <c r="S290" s="38" t="str">
        <f>IFERROR(IF(P290="","",IF(P290="COP",1,IF(Q290&lt;&gt;"N/A",VLOOKUP(L290,'[1]SH TRM'!$A$9:$B$8912,2,FALSE),"REVISAR"))),"")</f>
        <v/>
      </c>
      <c r="T290" s="391" t="str">
        <f t="shared" si="37"/>
        <v/>
      </c>
      <c r="U290" s="39" t="str">
        <f t="shared" si="38"/>
        <v/>
      </c>
      <c r="V290" s="39" t="str">
        <f t="shared" si="34"/>
        <v/>
      </c>
      <c r="W290" s="585"/>
      <c r="X290" s="337"/>
      <c r="Y290" s="578"/>
      <c r="Z290" s="578"/>
      <c r="AA290" s="578"/>
      <c r="AB290" s="578"/>
      <c r="AC290" s="578"/>
      <c r="AD290" s="578"/>
      <c r="AE290" s="410" t="str">
        <f t="shared" si="35"/>
        <v/>
      </c>
      <c r="AF290" s="591"/>
      <c r="AG290" s="252"/>
      <c r="AH290" s="253"/>
      <c r="AN290" s="242"/>
    </row>
    <row r="291" spans="1:40" s="237" customFormat="1" ht="30" hidden="1" customHeight="1" x14ac:dyDescent="0.25">
      <c r="A291" s="580" t="s">
        <v>205</v>
      </c>
      <c r="B291" s="24"/>
      <c r="C291" s="25"/>
      <c r="D291" s="325" t="str">
        <f>IFERROR(INDEX(DESEMPATE!$D$3:$D$106,MATCH('EXP GEN.'!B291,DESEMPATE!$C$3:$C$106,0)),"")</f>
        <v/>
      </c>
      <c r="E291" s="31"/>
      <c r="F291" s="245"/>
      <c r="G291" s="31"/>
      <c r="H291" s="248"/>
      <c r="I291" s="31"/>
      <c r="J291" s="26"/>
      <c r="K291" s="27"/>
      <c r="L291" s="27"/>
      <c r="M291" s="28" t="str">
        <f t="shared" si="39"/>
        <v/>
      </c>
      <c r="N291" s="135" t="str">
        <f>IFERROR(INDEX(PARAMETROS!$B$50:$B$76,MATCH(M291,PARAMETROS!$A$50:$A$76,0)),"")</f>
        <v/>
      </c>
      <c r="O291" s="276"/>
      <c r="P291" s="29"/>
      <c r="Q291" s="30" t="str">
        <f>IFERROR(IF(P291="","",IF(P291="COP","N/A",IF(OR(P291="USD",P291="US"),1,IF(P291="EUR",VLOOKUP(L291,'SH EURO'!$A$6:$B$6338,2,FALSE),"INGRESAR TASA")))),"")</f>
        <v/>
      </c>
      <c r="R291" s="386" t="str">
        <f t="shared" si="36"/>
        <v/>
      </c>
      <c r="S291" s="136" t="str">
        <f>IFERROR(IF(P291="","",IF(P291="COP",1,IF(Q291&lt;&gt;"N/A",VLOOKUP(L291,'[1]SH TRM'!$A$9:$B$8912,2,FALSE),"REVISAR"))),"")</f>
        <v/>
      </c>
      <c r="T291" s="389" t="str">
        <f t="shared" si="37"/>
        <v/>
      </c>
      <c r="U291" s="30" t="str">
        <f t="shared" si="38"/>
        <v/>
      </c>
      <c r="V291" s="30" t="str">
        <f t="shared" si="34"/>
        <v/>
      </c>
      <c r="W291" s="583" t="str">
        <f>IFERROR(IF(COUNTIF(V291:V296,"")=6,"",IF(SUM(V291:V296)&gt;=SAMC009,"CUMPLE","NO CUMPLE")),"")</f>
        <v/>
      </c>
      <c r="X291" s="335"/>
      <c r="Y291" s="579"/>
      <c r="Z291" s="579"/>
      <c r="AA291" s="579"/>
      <c r="AB291" s="579"/>
      <c r="AC291" s="579"/>
      <c r="AD291" s="579"/>
      <c r="AE291" s="411" t="str">
        <f t="shared" si="35"/>
        <v/>
      </c>
      <c r="AF291" s="589" t="s">
        <v>261</v>
      </c>
      <c r="AG291" s="272"/>
      <c r="AH291" s="253"/>
      <c r="AN291" s="242"/>
    </row>
    <row r="292" spans="1:40" s="237" customFormat="1" ht="30" hidden="1" customHeight="1" x14ac:dyDescent="0.25">
      <c r="A292" s="581"/>
      <c r="B292" s="12"/>
      <c r="C292" s="13"/>
      <c r="D292" s="13" t="str">
        <f>IFERROR(INDEX(DESEMPATE!$D$3:$D$106,MATCH('EXP GEN.'!B292,DESEMPATE!$C$3:$C$106,0)),"")</f>
        <v/>
      </c>
      <c r="E292" s="21"/>
      <c r="F292" s="246"/>
      <c r="G292" s="21"/>
      <c r="H292" s="247"/>
      <c r="I292" s="21"/>
      <c r="J292" s="22"/>
      <c r="K292" s="275"/>
      <c r="L292" s="16"/>
      <c r="M292" s="17" t="str">
        <f t="shared" si="39"/>
        <v/>
      </c>
      <c r="N292" s="18" t="str">
        <f>IFERROR(INDEX(PARAMETROS!$B$50:$B$76,MATCH(M292,PARAMETROS!$A$50:$A$76,0)),"")</f>
        <v/>
      </c>
      <c r="O292" s="277"/>
      <c r="P292" s="18"/>
      <c r="Q292" s="11" t="str">
        <f>IFERROR(IF(P292="","",IF(P292="COP","N/A",IF(OR(P292="USD",P292="US"),1,IF(P292="EUR",VLOOKUP(L292,'SH EURO'!$A$6:$B$6338,2,FALSE),"INGRESAR TASA")))),"")</f>
        <v/>
      </c>
      <c r="R292" s="387" t="str">
        <f t="shared" si="36"/>
        <v/>
      </c>
      <c r="S292" s="20" t="str">
        <f>IFERROR(IF(P292="","",IF(P292="COP",1,IF(Q292&lt;&gt;"N/A",VLOOKUP(L292,'[1]SH TRM'!$A$9:$B$8912,2,FALSE),"REVISAR"))),"")</f>
        <v/>
      </c>
      <c r="T292" s="390" t="str">
        <f t="shared" si="37"/>
        <v/>
      </c>
      <c r="U292" s="11" t="str">
        <f t="shared" si="38"/>
        <v/>
      </c>
      <c r="V292" s="11" t="str">
        <f t="shared" si="34"/>
        <v/>
      </c>
      <c r="W292" s="584"/>
      <c r="X292" s="336"/>
      <c r="Y292" s="577"/>
      <c r="Z292" s="577"/>
      <c r="AA292" s="577"/>
      <c r="AB292" s="577"/>
      <c r="AC292" s="577"/>
      <c r="AD292" s="577"/>
      <c r="AE292" s="408" t="str">
        <f t="shared" si="35"/>
        <v/>
      </c>
      <c r="AF292" s="590"/>
      <c r="AG292" s="273"/>
      <c r="AH292" s="253"/>
      <c r="AN292" s="242"/>
    </row>
    <row r="293" spans="1:40" s="237" customFormat="1" ht="30" hidden="1" customHeight="1" x14ac:dyDescent="0.25">
      <c r="A293" s="581"/>
      <c r="B293" s="12"/>
      <c r="C293" s="13"/>
      <c r="D293" s="13" t="str">
        <f>IFERROR(INDEX(DESEMPATE!$D$3:$D$106,MATCH('EXP GEN.'!B293,DESEMPATE!$C$3:$C$106,0)),"")</f>
        <v/>
      </c>
      <c r="E293" s="21"/>
      <c r="F293" s="246"/>
      <c r="G293" s="21"/>
      <c r="H293" s="247"/>
      <c r="I293" s="21"/>
      <c r="J293" s="15"/>
      <c r="K293" s="16"/>
      <c r="L293" s="16"/>
      <c r="M293" s="17" t="str">
        <f t="shared" si="39"/>
        <v/>
      </c>
      <c r="N293" s="18" t="str">
        <f>IFERROR(INDEX(PARAMETROS!$B$50:$B$76,MATCH(M293,PARAMETROS!$A$50:$A$76,0)),"")</f>
        <v/>
      </c>
      <c r="O293" s="277"/>
      <c r="P293" s="19"/>
      <c r="Q293" s="11" t="str">
        <f>IFERROR(IF(P293="","",IF(P293="COP","N/A",IF(OR(P293="USD",P293="US"),1,IF(P293="EUR",VLOOKUP(L293,'SH EURO'!$A$6:$B$6338,2,FALSE),"INGRESAR TASA")))),"")</f>
        <v/>
      </c>
      <c r="R293" s="387" t="str">
        <f t="shared" si="36"/>
        <v/>
      </c>
      <c r="S293" s="23" t="str">
        <f>IFERROR(IF(P293="","",IF(P293="COP",1,IF(Q293&lt;&gt;"N/A",VLOOKUP(L293,'[1]SH TRM'!$A$9:$B$8912,2,FALSE),"REVISAR"))),"")</f>
        <v/>
      </c>
      <c r="T293" s="390" t="str">
        <f t="shared" si="37"/>
        <v/>
      </c>
      <c r="U293" s="11" t="str">
        <f t="shared" si="38"/>
        <v/>
      </c>
      <c r="V293" s="11" t="str">
        <f t="shared" si="34"/>
        <v/>
      </c>
      <c r="W293" s="584"/>
      <c r="X293" s="336"/>
      <c r="Y293" s="577"/>
      <c r="Z293" s="577"/>
      <c r="AA293" s="577"/>
      <c r="AB293" s="577"/>
      <c r="AC293" s="577"/>
      <c r="AD293" s="577"/>
      <c r="AE293" s="409" t="str">
        <f t="shared" si="35"/>
        <v/>
      </c>
      <c r="AF293" s="590"/>
      <c r="AG293" s="251"/>
      <c r="AH293" s="253"/>
      <c r="AN293" s="242"/>
    </row>
    <row r="294" spans="1:40" s="237" customFormat="1" ht="30" hidden="1" customHeight="1" x14ac:dyDescent="0.25">
      <c r="A294" s="581"/>
      <c r="B294" s="12"/>
      <c r="C294" s="13"/>
      <c r="D294" s="13" t="str">
        <f>IFERROR(INDEX(DESEMPATE!$D$3:$D$106,MATCH('EXP GEN.'!B294,DESEMPATE!$C$3:$C$106,0)),"")</f>
        <v/>
      </c>
      <c r="E294" s="21"/>
      <c r="F294" s="246"/>
      <c r="G294" s="21"/>
      <c r="H294" s="247"/>
      <c r="I294" s="21"/>
      <c r="J294" s="15"/>
      <c r="K294" s="16"/>
      <c r="L294" s="16"/>
      <c r="M294" s="17" t="str">
        <f t="shared" si="39"/>
        <v/>
      </c>
      <c r="N294" s="18" t="str">
        <f>IFERROR(INDEX(PARAMETROS!$B$50:$B$76,MATCH(M294,PARAMETROS!$A$50:$A$76,0)),"")</f>
        <v/>
      </c>
      <c r="O294" s="277"/>
      <c r="P294" s="19"/>
      <c r="Q294" s="11" t="str">
        <f>IFERROR(IF(P294="","",IF(P294="COP","N/A",IF(OR(P294="USD",P294="US"),1,IF(P294="EUR",VLOOKUP(L294,'SH EURO'!$A$6:$B$6338,2,FALSE),"INGRESAR TASA")))),"")</f>
        <v/>
      </c>
      <c r="R294" s="387" t="str">
        <f t="shared" si="36"/>
        <v/>
      </c>
      <c r="S294" s="20" t="str">
        <f>IFERROR(IF(P294="","",IF(P294="COP",1,IF(Q294&lt;&gt;"N/A",VLOOKUP(L294,'[1]SH TRM'!$A$9:$B$8912,2,FALSE),"REVISAR"))),"")</f>
        <v/>
      </c>
      <c r="T294" s="390" t="str">
        <f t="shared" si="37"/>
        <v/>
      </c>
      <c r="U294" s="11" t="str">
        <f t="shared" si="38"/>
        <v/>
      </c>
      <c r="V294" s="11" t="str">
        <f t="shared" si="34"/>
        <v/>
      </c>
      <c r="W294" s="584"/>
      <c r="X294" s="336"/>
      <c r="Y294" s="574"/>
      <c r="Z294" s="575"/>
      <c r="AA294" s="576"/>
      <c r="AB294" s="574"/>
      <c r="AC294" s="575"/>
      <c r="AD294" s="576"/>
      <c r="AE294" s="408" t="str">
        <f t="shared" si="35"/>
        <v/>
      </c>
      <c r="AF294" s="590"/>
      <c r="AG294" s="273"/>
      <c r="AH294" s="253"/>
      <c r="AN294" s="242"/>
    </row>
    <row r="295" spans="1:40" s="237" customFormat="1" ht="30" hidden="1" customHeight="1" x14ac:dyDescent="0.25">
      <c r="A295" s="581"/>
      <c r="B295" s="12"/>
      <c r="C295" s="13"/>
      <c r="D295" s="13" t="str">
        <f>IFERROR(INDEX(DESEMPATE!$D$3:$D$106,MATCH('EXP GEN.'!B295,DESEMPATE!$C$3:$C$106,0)),"")</f>
        <v/>
      </c>
      <c r="E295" s="21"/>
      <c r="F295" s="246"/>
      <c r="G295" s="21"/>
      <c r="H295" s="247"/>
      <c r="I295" s="21"/>
      <c r="J295" s="15"/>
      <c r="K295" s="16"/>
      <c r="L295" s="16"/>
      <c r="M295" s="17" t="str">
        <f t="shared" si="39"/>
        <v/>
      </c>
      <c r="N295" s="18" t="str">
        <f>IFERROR(INDEX(PARAMETROS!$B$50:$B$76,MATCH(M295,PARAMETROS!$A$50:$A$76,0)),"")</f>
        <v/>
      </c>
      <c r="O295" s="277"/>
      <c r="P295" s="19"/>
      <c r="Q295" s="11" t="str">
        <f>IFERROR(IF(P295="","",IF(P295="COP","N/A",IF(OR(P295="USD",P295="US"),1,IF(P295="EUR",VLOOKUP(L295,'SH EURO'!$A$6:$B$6338,2,FALSE),"INGRESAR TASA")))),"")</f>
        <v/>
      </c>
      <c r="R295" s="387" t="str">
        <f t="shared" si="36"/>
        <v/>
      </c>
      <c r="S295" s="20" t="str">
        <f>IFERROR(IF(P295="","",IF(P295="COP",1,IF(Q295&lt;&gt;"N/A",VLOOKUP(L295,'[1]SH TRM'!$A$9:$B$8912,2,FALSE),"REVISAR"))),"")</f>
        <v/>
      </c>
      <c r="T295" s="390" t="str">
        <f t="shared" si="37"/>
        <v/>
      </c>
      <c r="U295" s="11" t="str">
        <f t="shared" si="38"/>
        <v/>
      </c>
      <c r="V295" s="11" t="str">
        <f t="shared" si="34"/>
        <v/>
      </c>
      <c r="W295" s="584"/>
      <c r="X295" s="336"/>
      <c r="Y295" s="577"/>
      <c r="Z295" s="577"/>
      <c r="AA295" s="577"/>
      <c r="AB295" s="577"/>
      <c r="AC295" s="577"/>
      <c r="AD295" s="577"/>
      <c r="AE295" s="409" t="str">
        <f t="shared" si="35"/>
        <v/>
      </c>
      <c r="AF295" s="590"/>
      <c r="AG295" s="251"/>
      <c r="AH295" s="253"/>
      <c r="AN295" s="242"/>
    </row>
    <row r="296" spans="1:40" s="237" customFormat="1" ht="30" hidden="1" customHeight="1" thickBot="1" x14ac:dyDescent="0.3">
      <c r="A296" s="582"/>
      <c r="B296" s="32"/>
      <c r="C296" s="133"/>
      <c r="D296" s="349" t="str">
        <f>IFERROR(INDEX(DESEMPATE!$D$3:$D$106,MATCH('EXP GEN.'!B296,DESEMPATE!$C$3:$C$106,0)),"")</f>
        <v/>
      </c>
      <c r="E296" s="134"/>
      <c r="F296" s="250"/>
      <c r="G296" s="134"/>
      <c r="H296" s="249"/>
      <c r="I296" s="134"/>
      <c r="J296" s="34"/>
      <c r="K296" s="350"/>
      <c r="L296" s="350"/>
      <c r="M296" s="35" t="str">
        <f t="shared" si="39"/>
        <v/>
      </c>
      <c r="N296" s="36" t="str">
        <f>IFERROR(INDEX(PARAMETROS!$B$50:$B$76,MATCH(M296,PARAMETROS!$A$50:$A$76,0)),"")</f>
        <v/>
      </c>
      <c r="O296" s="351"/>
      <c r="P296" s="37"/>
      <c r="Q296" s="39" t="str">
        <f>IFERROR(IF(P296="","",IF(P296="COP","N/A",IF(OR(P296="USD",P296="US"),1,IF(P296="EUR",VLOOKUP(L296,'SH EURO'!$A$6:$B$6338,2,FALSE),"INGRESAR TASA")))),"")</f>
        <v/>
      </c>
      <c r="R296" s="388" t="str">
        <f t="shared" si="36"/>
        <v/>
      </c>
      <c r="S296" s="38" t="str">
        <f>IFERROR(IF(P296="","",IF(P296="COP",1,IF(Q296&lt;&gt;"N/A",VLOOKUP(L296,'[1]SH TRM'!$A$9:$B$8912,2,FALSE),"REVISAR"))),"")</f>
        <v/>
      </c>
      <c r="T296" s="391" t="str">
        <f t="shared" si="37"/>
        <v/>
      </c>
      <c r="U296" s="39" t="str">
        <f t="shared" si="38"/>
        <v/>
      </c>
      <c r="V296" s="39" t="str">
        <f t="shared" si="34"/>
        <v/>
      </c>
      <c r="W296" s="585"/>
      <c r="X296" s="337"/>
      <c r="Y296" s="578"/>
      <c r="Z296" s="578"/>
      <c r="AA296" s="578"/>
      <c r="AB296" s="578"/>
      <c r="AC296" s="578"/>
      <c r="AD296" s="578"/>
      <c r="AE296" s="410" t="str">
        <f t="shared" si="35"/>
        <v/>
      </c>
      <c r="AF296" s="591"/>
      <c r="AG296" s="252"/>
      <c r="AH296" s="253"/>
      <c r="AN296" s="242"/>
    </row>
    <row r="297" spans="1:40" s="237" customFormat="1" ht="30" hidden="1" customHeight="1" x14ac:dyDescent="0.25">
      <c r="A297" s="580" t="s">
        <v>206</v>
      </c>
      <c r="B297" s="24"/>
      <c r="C297" s="25"/>
      <c r="D297" s="325" t="str">
        <f>IFERROR(INDEX(DESEMPATE!$D$3:$D$106,MATCH('EXP GEN.'!B297,DESEMPATE!$C$3:$C$106,0)),"")</f>
        <v/>
      </c>
      <c r="E297" s="31"/>
      <c r="F297" s="245"/>
      <c r="G297" s="31"/>
      <c r="H297" s="248"/>
      <c r="I297" s="31"/>
      <c r="J297" s="26"/>
      <c r="K297" s="27"/>
      <c r="L297" s="27"/>
      <c r="M297" s="28" t="str">
        <f t="shared" si="39"/>
        <v/>
      </c>
      <c r="N297" s="135" t="str">
        <f>IFERROR(INDEX(PARAMETROS!$B$50:$B$76,MATCH(M297,PARAMETROS!$A$50:$A$76,0)),"")</f>
        <v/>
      </c>
      <c r="O297" s="276"/>
      <c r="P297" s="29"/>
      <c r="Q297" s="30" t="str">
        <f>IFERROR(IF(P297="","",IF(P297="COP","N/A",IF(OR(P297="USD",P297="US"),1,IF(P297="EUR",VLOOKUP(L297,'SH EURO'!$A$6:$B$6338,2,FALSE),"INGRESAR TASA")))),"")</f>
        <v/>
      </c>
      <c r="R297" s="386" t="str">
        <f t="shared" si="36"/>
        <v/>
      </c>
      <c r="S297" s="136" t="str">
        <f>IFERROR(IF(P297="","",IF(P297="COP",1,IF(Q297&lt;&gt;"N/A",VLOOKUP(L297,'[1]SH TRM'!$A$9:$B$8912,2,FALSE),"REVISAR"))),"")</f>
        <v/>
      </c>
      <c r="T297" s="389" t="str">
        <f t="shared" si="37"/>
        <v/>
      </c>
      <c r="U297" s="30" t="str">
        <f t="shared" si="38"/>
        <v/>
      </c>
      <c r="V297" s="30" t="str">
        <f t="shared" si="34"/>
        <v/>
      </c>
      <c r="W297" s="583" t="str">
        <f>IFERROR(IF(COUNTIF(V297:V302,"")=6,"",IF(SUM(V297:V302)&gt;=SAMC009,"CUMPLE","NO CUMPLE")),"")</f>
        <v/>
      </c>
      <c r="X297" s="335"/>
      <c r="Y297" s="579"/>
      <c r="Z297" s="579"/>
      <c r="AA297" s="579"/>
      <c r="AB297" s="579"/>
      <c r="AC297" s="579"/>
      <c r="AD297" s="579"/>
      <c r="AE297" s="411" t="str">
        <f t="shared" si="35"/>
        <v/>
      </c>
      <c r="AF297" s="589" t="s">
        <v>261</v>
      </c>
      <c r="AG297" s="272"/>
      <c r="AH297" s="253"/>
      <c r="AN297" s="242"/>
    </row>
    <row r="298" spans="1:40" s="237" customFormat="1" ht="30" hidden="1" customHeight="1" x14ac:dyDescent="0.25">
      <c r="A298" s="581"/>
      <c r="B298" s="12"/>
      <c r="C298" s="13"/>
      <c r="D298" s="13" t="str">
        <f>IFERROR(INDEX(DESEMPATE!$D$3:$D$106,MATCH('EXP GEN.'!B298,DESEMPATE!$C$3:$C$106,0)),"")</f>
        <v/>
      </c>
      <c r="E298" s="21"/>
      <c r="F298" s="246"/>
      <c r="G298" s="21"/>
      <c r="H298" s="247"/>
      <c r="I298" s="21"/>
      <c r="J298" s="22"/>
      <c r="K298" s="275"/>
      <c r="L298" s="16"/>
      <c r="M298" s="17" t="str">
        <f t="shared" si="39"/>
        <v/>
      </c>
      <c r="N298" s="18" t="str">
        <f>IFERROR(INDEX(PARAMETROS!$B$50:$B$76,MATCH(M298,PARAMETROS!$A$50:$A$76,0)),"")</f>
        <v/>
      </c>
      <c r="O298" s="277"/>
      <c r="P298" s="18"/>
      <c r="Q298" s="11" t="str">
        <f>IFERROR(IF(P298="","",IF(P298="COP","N/A",IF(OR(P298="USD",P298="US"),1,IF(P298="EUR",VLOOKUP(L298,'SH EURO'!$A$6:$B$6338,2,FALSE),"INGRESAR TASA")))),"")</f>
        <v/>
      </c>
      <c r="R298" s="387" t="str">
        <f t="shared" si="36"/>
        <v/>
      </c>
      <c r="S298" s="20" t="str">
        <f>IFERROR(IF(P298="","",IF(P298="COP",1,IF(Q298&lt;&gt;"N/A",VLOOKUP(L298,'[1]SH TRM'!$A$9:$B$8912,2,FALSE),"REVISAR"))),"")</f>
        <v/>
      </c>
      <c r="T298" s="390" t="str">
        <f t="shared" si="37"/>
        <v/>
      </c>
      <c r="U298" s="11" t="str">
        <f t="shared" si="38"/>
        <v/>
      </c>
      <c r="V298" s="11" t="str">
        <f t="shared" si="34"/>
        <v/>
      </c>
      <c r="W298" s="584"/>
      <c r="X298" s="336"/>
      <c r="Y298" s="577"/>
      <c r="Z298" s="577"/>
      <c r="AA298" s="577"/>
      <c r="AB298" s="577"/>
      <c r="AC298" s="577"/>
      <c r="AD298" s="577"/>
      <c r="AE298" s="408" t="str">
        <f t="shared" si="35"/>
        <v/>
      </c>
      <c r="AF298" s="590"/>
      <c r="AG298" s="273"/>
      <c r="AH298" s="253"/>
      <c r="AN298" s="242"/>
    </row>
    <row r="299" spans="1:40" s="237" customFormat="1" ht="30" hidden="1" customHeight="1" x14ac:dyDescent="0.25">
      <c r="A299" s="581"/>
      <c r="B299" s="12"/>
      <c r="C299" s="13"/>
      <c r="D299" s="13" t="str">
        <f>IFERROR(INDEX(DESEMPATE!$D$3:$D$106,MATCH('EXP GEN.'!B299,DESEMPATE!$C$3:$C$106,0)),"")</f>
        <v/>
      </c>
      <c r="E299" s="21"/>
      <c r="F299" s="246"/>
      <c r="G299" s="21"/>
      <c r="H299" s="247"/>
      <c r="I299" s="21"/>
      <c r="J299" s="15"/>
      <c r="K299" s="16"/>
      <c r="L299" s="16"/>
      <c r="M299" s="17" t="str">
        <f t="shared" si="39"/>
        <v/>
      </c>
      <c r="N299" s="18" t="str">
        <f>IFERROR(INDEX(PARAMETROS!$B$50:$B$76,MATCH(M299,PARAMETROS!$A$50:$A$76,0)),"")</f>
        <v/>
      </c>
      <c r="O299" s="277"/>
      <c r="P299" s="19"/>
      <c r="Q299" s="11" t="str">
        <f>IFERROR(IF(P299="","",IF(P299="COP","N/A",IF(OR(P299="USD",P299="US"),1,IF(P299="EUR",VLOOKUP(L299,'SH EURO'!$A$6:$B$6338,2,FALSE),"INGRESAR TASA")))),"")</f>
        <v/>
      </c>
      <c r="R299" s="387" t="str">
        <f t="shared" si="36"/>
        <v/>
      </c>
      <c r="S299" s="23" t="str">
        <f>IFERROR(IF(P299="","",IF(P299="COP",1,IF(Q299&lt;&gt;"N/A",VLOOKUP(L299,'[1]SH TRM'!$A$9:$B$8912,2,FALSE),"REVISAR"))),"")</f>
        <v/>
      </c>
      <c r="T299" s="390" t="str">
        <f t="shared" si="37"/>
        <v/>
      </c>
      <c r="U299" s="11" t="str">
        <f t="shared" si="38"/>
        <v/>
      </c>
      <c r="V299" s="11" t="str">
        <f t="shared" si="34"/>
        <v/>
      </c>
      <c r="W299" s="584"/>
      <c r="X299" s="336"/>
      <c r="Y299" s="577"/>
      <c r="Z299" s="577"/>
      <c r="AA299" s="577"/>
      <c r="AB299" s="577"/>
      <c r="AC299" s="577"/>
      <c r="AD299" s="577"/>
      <c r="AE299" s="409" t="str">
        <f t="shared" si="35"/>
        <v/>
      </c>
      <c r="AF299" s="590"/>
      <c r="AG299" s="251"/>
      <c r="AH299" s="253"/>
      <c r="AN299" s="242"/>
    </row>
    <row r="300" spans="1:40" s="237" customFormat="1" ht="30" hidden="1" customHeight="1" x14ac:dyDescent="0.25">
      <c r="A300" s="581"/>
      <c r="B300" s="12"/>
      <c r="C300" s="13"/>
      <c r="D300" s="13" t="str">
        <f>IFERROR(INDEX(DESEMPATE!$D$3:$D$106,MATCH('EXP GEN.'!B300,DESEMPATE!$C$3:$C$106,0)),"")</f>
        <v/>
      </c>
      <c r="E300" s="21"/>
      <c r="F300" s="246"/>
      <c r="G300" s="21"/>
      <c r="H300" s="247"/>
      <c r="I300" s="21"/>
      <c r="J300" s="15"/>
      <c r="K300" s="16"/>
      <c r="L300" s="16"/>
      <c r="M300" s="17" t="str">
        <f t="shared" si="39"/>
        <v/>
      </c>
      <c r="N300" s="18" t="str">
        <f>IFERROR(INDEX(PARAMETROS!$B$50:$B$76,MATCH(M300,PARAMETROS!$A$50:$A$76,0)),"")</f>
        <v/>
      </c>
      <c r="O300" s="277"/>
      <c r="P300" s="19"/>
      <c r="Q300" s="11" t="str">
        <f>IFERROR(IF(P300="","",IF(P300="COP","N/A",IF(OR(P300="USD",P300="US"),1,IF(P300="EUR",VLOOKUP(L300,'SH EURO'!$A$6:$B$6338,2,FALSE),"INGRESAR TASA")))),"")</f>
        <v/>
      </c>
      <c r="R300" s="387" t="str">
        <f t="shared" si="36"/>
        <v/>
      </c>
      <c r="S300" s="20" t="str">
        <f>IFERROR(IF(P300="","",IF(P300="COP",1,IF(Q300&lt;&gt;"N/A",VLOOKUP(L300,'[1]SH TRM'!$A$9:$B$8912,2,FALSE),"REVISAR"))),"")</f>
        <v/>
      </c>
      <c r="T300" s="390" t="str">
        <f t="shared" si="37"/>
        <v/>
      </c>
      <c r="U300" s="11" t="str">
        <f t="shared" si="38"/>
        <v/>
      </c>
      <c r="V300" s="11" t="str">
        <f t="shared" si="34"/>
        <v/>
      </c>
      <c r="W300" s="584"/>
      <c r="X300" s="336"/>
      <c r="Y300" s="574"/>
      <c r="Z300" s="575"/>
      <c r="AA300" s="576"/>
      <c r="AB300" s="574"/>
      <c r="AC300" s="575"/>
      <c r="AD300" s="576"/>
      <c r="AE300" s="408" t="str">
        <f t="shared" si="35"/>
        <v/>
      </c>
      <c r="AF300" s="590"/>
      <c r="AG300" s="273"/>
      <c r="AH300" s="253"/>
      <c r="AN300" s="242"/>
    </row>
    <row r="301" spans="1:40" s="237" customFormat="1" ht="30" hidden="1" customHeight="1" x14ac:dyDescent="0.25">
      <c r="A301" s="581"/>
      <c r="B301" s="12"/>
      <c r="C301" s="13"/>
      <c r="D301" s="13" t="str">
        <f>IFERROR(INDEX(DESEMPATE!$D$3:$D$106,MATCH('EXP GEN.'!B301,DESEMPATE!$C$3:$C$106,0)),"")</f>
        <v/>
      </c>
      <c r="E301" s="21"/>
      <c r="F301" s="246"/>
      <c r="G301" s="21"/>
      <c r="H301" s="247"/>
      <c r="I301" s="21"/>
      <c r="J301" s="15"/>
      <c r="K301" s="16"/>
      <c r="L301" s="16"/>
      <c r="M301" s="17" t="str">
        <f t="shared" si="39"/>
        <v/>
      </c>
      <c r="N301" s="18" t="str">
        <f>IFERROR(INDEX(PARAMETROS!$B$50:$B$76,MATCH(M301,PARAMETROS!$A$50:$A$76,0)),"")</f>
        <v/>
      </c>
      <c r="O301" s="277"/>
      <c r="P301" s="19"/>
      <c r="Q301" s="11" t="str">
        <f>IFERROR(IF(P301="","",IF(P301="COP","N/A",IF(OR(P301="USD",P301="US"),1,IF(P301="EUR",VLOOKUP(L301,'SH EURO'!$A$6:$B$6338,2,FALSE),"INGRESAR TASA")))),"")</f>
        <v/>
      </c>
      <c r="R301" s="387" t="str">
        <f t="shared" si="36"/>
        <v/>
      </c>
      <c r="S301" s="20" t="str">
        <f>IFERROR(IF(P301="","",IF(P301="COP",1,IF(Q301&lt;&gt;"N/A",VLOOKUP(L301,'[1]SH TRM'!$A$9:$B$8912,2,FALSE),"REVISAR"))),"")</f>
        <v/>
      </c>
      <c r="T301" s="390" t="str">
        <f t="shared" si="37"/>
        <v/>
      </c>
      <c r="U301" s="11" t="str">
        <f t="shared" si="38"/>
        <v/>
      </c>
      <c r="V301" s="11" t="str">
        <f t="shared" si="34"/>
        <v/>
      </c>
      <c r="W301" s="584"/>
      <c r="X301" s="336"/>
      <c r="Y301" s="577"/>
      <c r="Z301" s="577"/>
      <c r="AA301" s="577"/>
      <c r="AB301" s="577"/>
      <c r="AC301" s="577"/>
      <c r="AD301" s="577"/>
      <c r="AE301" s="409" t="str">
        <f t="shared" si="35"/>
        <v/>
      </c>
      <c r="AF301" s="590"/>
      <c r="AG301" s="251"/>
      <c r="AH301" s="253"/>
      <c r="AN301" s="242"/>
    </row>
    <row r="302" spans="1:40" s="237" customFormat="1" ht="30" hidden="1" customHeight="1" thickBot="1" x14ac:dyDescent="0.3">
      <c r="A302" s="582"/>
      <c r="B302" s="32"/>
      <c r="C302" s="133"/>
      <c r="D302" s="349" t="str">
        <f>IFERROR(INDEX(DESEMPATE!$D$3:$D$106,MATCH('EXP GEN.'!B302,DESEMPATE!$C$3:$C$106,0)),"")</f>
        <v/>
      </c>
      <c r="E302" s="134"/>
      <c r="F302" s="250"/>
      <c r="G302" s="134"/>
      <c r="H302" s="249"/>
      <c r="I302" s="134"/>
      <c r="J302" s="34"/>
      <c r="K302" s="350"/>
      <c r="L302" s="350"/>
      <c r="M302" s="35" t="str">
        <f t="shared" si="39"/>
        <v/>
      </c>
      <c r="N302" s="36" t="str">
        <f>IFERROR(INDEX(PARAMETROS!$B$50:$B$76,MATCH(M302,PARAMETROS!$A$50:$A$76,0)),"")</f>
        <v/>
      </c>
      <c r="O302" s="351"/>
      <c r="P302" s="37"/>
      <c r="Q302" s="39" t="str">
        <f>IFERROR(IF(P302="","",IF(P302="COP","N/A",IF(OR(P302="USD",P302="US"),1,IF(P302="EUR",VLOOKUP(L302,'SH EURO'!$A$6:$B$6338,2,FALSE),"INGRESAR TASA")))),"")</f>
        <v/>
      </c>
      <c r="R302" s="388" t="str">
        <f t="shared" si="36"/>
        <v/>
      </c>
      <c r="S302" s="38" t="str">
        <f>IFERROR(IF(P302="","",IF(P302="COP",1,IF(Q302&lt;&gt;"N/A",VLOOKUP(L302,'[1]SH TRM'!$A$9:$B$8912,2,FALSE),"REVISAR"))),"")</f>
        <v/>
      </c>
      <c r="T302" s="391" t="str">
        <f t="shared" si="37"/>
        <v/>
      </c>
      <c r="U302" s="39" t="str">
        <f t="shared" si="38"/>
        <v/>
      </c>
      <c r="V302" s="39" t="str">
        <f t="shared" si="34"/>
        <v/>
      </c>
      <c r="W302" s="585"/>
      <c r="X302" s="337"/>
      <c r="Y302" s="578"/>
      <c r="Z302" s="578"/>
      <c r="AA302" s="578"/>
      <c r="AB302" s="578"/>
      <c r="AC302" s="578"/>
      <c r="AD302" s="578"/>
      <c r="AE302" s="410" t="str">
        <f t="shared" si="35"/>
        <v/>
      </c>
      <c r="AF302" s="591"/>
      <c r="AG302" s="252"/>
      <c r="AH302" s="253"/>
      <c r="AN302" s="242"/>
    </row>
    <row r="303" spans="1:40" s="237" customFormat="1" ht="30" hidden="1" customHeight="1" x14ac:dyDescent="0.25">
      <c r="A303" s="580" t="s">
        <v>207</v>
      </c>
      <c r="B303" s="24"/>
      <c r="C303" s="25"/>
      <c r="D303" s="325" t="str">
        <f>IFERROR(INDEX(DESEMPATE!$D$3:$D$106,MATCH('EXP GEN.'!B303,DESEMPATE!$C$3:$C$106,0)),"")</f>
        <v/>
      </c>
      <c r="E303" s="31"/>
      <c r="F303" s="245"/>
      <c r="G303" s="31"/>
      <c r="H303" s="248"/>
      <c r="I303" s="31"/>
      <c r="J303" s="26"/>
      <c r="K303" s="27"/>
      <c r="L303" s="27"/>
      <c r="M303" s="28" t="str">
        <f t="shared" si="39"/>
        <v/>
      </c>
      <c r="N303" s="135" t="str">
        <f>IFERROR(INDEX(PARAMETROS!$B$50:$B$76,MATCH(M303,PARAMETROS!$A$50:$A$76,0)),"")</f>
        <v/>
      </c>
      <c r="O303" s="276"/>
      <c r="P303" s="29"/>
      <c r="Q303" s="30" t="str">
        <f>IFERROR(IF(P303="","",IF(P303="COP","N/A",IF(OR(P303="USD",P303="US"),1,IF(P303="EUR",VLOOKUP(L303,'SH EURO'!$A$6:$B$6338,2,FALSE),"INGRESAR TASA")))),"")</f>
        <v/>
      </c>
      <c r="R303" s="386" t="str">
        <f t="shared" si="36"/>
        <v/>
      </c>
      <c r="S303" s="136" t="str">
        <f>IFERROR(IF(P303="","",IF(P303="COP",1,IF(Q303&lt;&gt;"N/A",VLOOKUP(L303,'[1]SH TRM'!$A$9:$B$8912,2,FALSE),"REVISAR"))),"")</f>
        <v/>
      </c>
      <c r="T303" s="389" t="str">
        <f t="shared" si="37"/>
        <v/>
      </c>
      <c r="U303" s="30" t="str">
        <f t="shared" si="38"/>
        <v/>
      </c>
      <c r="V303" s="30" t="str">
        <f t="shared" si="34"/>
        <v/>
      </c>
      <c r="W303" s="583" t="str">
        <f>IFERROR(IF(COUNTIF(V303:V308,"")=6,"",IF(SUM(V303:V308)&gt;=SAMC009,"CUMPLE","NO CUMPLE")),"")</f>
        <v/>
      </c>
      <c r="X303" s="335"/>
      <c r="Y303" s="579"/>
      <c r="Z303" s="579"/>
      <c r="AA303" s="579"/>
      <c r="AB303" s="579"/>
      <c r="AC303" s="579"/>
      <c r="AD303" s="579"/>
      <c r="AE303" s="411" t="str">
        <f t="shared" si="35"/>
        <v/>
      </c>
      <c r="AF303" s="589" t="s">
        <v>261</v>
      </c>
      <c r="AG303" s="272"/>
      <c r="AH303" s="253"/>
      <c r="AN303" s="242"/>
    </row>
    <row r="304" spans="1:40" s="237" customFormat="1" ht="30" hidden="1" customHeight="1" x14ac:dyDescent="0.25">
      <c r="A304" s="581"/>
      <c r="B304" s="12"/>
      <c r="C304" s="13"/>
      <c r="D304" s="13" t="str">
        <f>IFERROR(INDEX(DESEMPATE!$D$3:$D$106,MATCH('EXP GEN.'!B304,DESEMPATE!$C$3:$C$106,0)),"")</f>
        <v/>
      </c>
      <c r="E304" s="21"/>
      <c r="F304" s="246"/>
      <c r="G304" s="21"/>
      <c r="H304" s="247"/>
      <c r="I304" s="21"/>
      <c r="J304" s="22"/>
      <c r="K304" s="275"/>
      <c r="L304" s="16"/>
      <c r="M304" s="17" t="str">
        <f t="shared" si="39"/>
        <v/>
      </c>
      <c r="N304" s="18" t="str">
        <f>IFERROR(INDEX(PARAMETROS!$B$50:$B$76,MATCH(M304,PARAMETROS!$A$50:$A$76,0)),"")</f>
        <v/>
      </c>
      <c r="O304" s="277"/>
      <c r="P304" s="18"/>
      <c r="Q304" s="11" t="str">
        <f>IFERROR(IF(P304="","",IF(P304="COP","N/A",IF(OR(P304="USD",P304="US"),1,IF(P304="EUR",VLOOKUP(L304,'SH EURO'!$A$6:$B$6338,2,FALSE),"INGRESAR TASA")))),"")</f>
        <v/>
      </c>
      <c r="R304" s="387" t="str">
        <f t="shared" si="36"/>
        <v/>
      </c>
      <c r="S304" s="20" t="str">
        <f>IFERROR(IF(P304="","",IF(P304="COP",1,IF(Q304&lt;&gt;"N/A",VLOOKUP(L304,'[1]SH TRM'!$A$9:$B$8912,2,FALSE),"REVISAR"))),"")</f>
        <v/>
      </c>
      <c r="T304" s="390" t="str">
        <f t="shared" si="37"/>
        <v/>
      </c>
      <c r="U304" s="11" t="str">
        <f t="shared" si="38"/>
        <v/>
      </c>
      <c r="V304" s="11" t="str">
        <f t="shared" si="34"/>
        <v/>
      </c>
      <c r="W304" s="584"/>
      <c r="X304" s="336"/>
      <c r="Y304" s="577"/>
      <c r="Z304" s="577"/>
      <c r="AA304" s="577"/>
      <c r="AB304" s="577"/>
      <c r="AC304" s="577"/>
      <c r="AD304" s="577"/>
      <c r="AE304" s="408" t="str">
        <f t="shared" si="35"/>
        <v/>
      </c>
      <c r="AF304" s="590"/>
      <c r="AG304" s="273"/>
      <c r="AH304" s="253"/>
      <c r="AN304" s="242"/>
    </row>
    <row r="305" spans="1:40" s="237" customFormat="1" ht="30" hidden="1" customHeight="1" x14ac:dyDescent="0.25">
      <c r="A305" s="581"/>
      <c r="B305" s="12"/>
      <c r="C305" s="13"/>
      <c r="D305" s="13" t="str">
        <f>IFERROR(INDEX(DESEMPATE!$D$3:$D$106,MATCH('EXP GEN.'!B305,DESEMPATE!$C$3:$C$106,0)),"")</f>
        <v/>
      </c>
      <c r="E305" s="21"/>
      <c r="F305" s="246"/>
      <c r="G305" s="21"/>
      <c r="H305" s="247"/>
      <c r="I305" s="21"/>
      <c r="J305" s="15"/>
      <c r="K305" s="16"/>
      <c r="L305" s="16"/>
      <c r="M305" s="17" t="str">
        <f t="shared" si="39"/>
        <v/>
      </c>
      <c r="N305" s="18" t="str">
        <f>IFERROR(INDEX(PARAMETROS!$B$50:$B$76,MATCH(M305,PARAMETROS!$A$50:$A$76,0)),"")</f>
        <v/>
      </c>
      <c r="O305" s="277"/>
      <c r="P305" s="19"/>
      <c r="Q305" s="11" t="str">
        <f>IFERROR(IF(P305="","",IF(P305="COP","N/A",IF(OR(P305="USD",P305="US"),1,IF(P305="EUR",VLOOKUP(L305,'SH EURO'!$A$6:$B$6338,2,FALSE),"INGRESAR TASA")))),"")</f>
        <v/>
      </c>
      <c r="R305" s="387" t="str">
        <f t="shared" si="36"/>
        <v/>
      </c>
      <c r="S305" s="23" t="str">
        <f>IFERROR(IF(P305="","",IF(P305="COP",1,IF(Q305&lt;&gt;"N/A",VLOOKUP(L305,'[1]SH TRM'!$A$9:$B$8912,2,FALSE),"REVISAR"))),"")</f>
        <v/>
      </c>
      <c r="T305" s="390" t="str">
        <f t="shared" si="37"/>
        <v/>
      </c>
      <c r="U305" s="11" t="str">
        <f t="shared" si="38"/>
        <v/>
      </c>
      <c r="V305" s="11" t="str">
        <f t="shared" si="34"/>
        <v/>
      </c>
      <c r="W305" s="584"/>
      <c r="X305" s="336"/>
      <c r="Y305" s="577"/>
      <c r="Z305" s="577"/>
      <c r="AA305" s="577"/>
      <c r="AB305" s="577"/>
      <c r="AC305" s="577"/>
      <c r="AD305" s="577"/>
      <c r="AE305" s="409" t="str">
        <f t="shared" si="35"/>
        <v/>
      </c>
      <c r="AF305" s="590"/>
      <c r="AG305" s="251"/>
      <c r="AH305" s="253"/>
      <c r="AN305" s="242"/>
    </row>
    <row r="306" spans="1:40" s="237" customFormat="1" ht="30" hidden="1" customHeight="1" x14ac:dyDescent="0.25">
      <c r="A306" s="581"/>
      <c r="B306" s="12"/>
      <c r="C306" s="13"/>
      <c r="D306" s="13" t="str">
        <f>IFERROR(INDEX(DESEMPATE!$D$3:$D$106,MATCH('EXP GEN.'!B306,DESEMPATE!$C$3:$C$106,0)),"")</f>
        <v/>
      </c>
      <c r="E306" s="21"/>
      <c r="F306" s="246"/>
      <c r="G306" s="21"/>
      <c r="H306" s="247"/>
      <c r="I306" s="21"/>
      <c r="J306" s="15"/>
      <c r="K306" s="16"/>
      <c r="L306" s="16"/>
      <c r="M306" s="17" t="str">
        <f t="shared" si="39"/>
        <v/>
      </c>
      <c r="N306" s="18" t="str">
        <f>IFERROR(INDEX(PARAMETROS!$B$50:$B$76,MATCH(M306,PARAMETROS!$A$50:$A$76,0)),"")</f>
        <v/>
      </c>
      <c r="O306" s="277"/>
      <c r="P306" s="19"/>
      <c r="Q306" s="11" t="str">
        <f>IFERROR(IF(P306="","",IF(P306="COP","N/A",IF(OR(P306="USD",P306="US"),1,IF(P306="EUR",VLOOKUP(L306,'SH EURO'!$A$6:$B$6338,2,FALSE),"INGRESAR TASA")))),"")</f>
        <v/>
      </c>
      <c r="R306" s="387" t="str">
        <f t="shared" si="36"/>
        <v/>
      </c>
      <c r="S306" s="20" t="str">
        <f>IFERROR(IF(P306="","",IF(P306="COP",1,IF(Q306&lt;&gt;"N/A",VLOOKUP(L306,'[1]SH TRM'!$A$9:$B$8912,2,FALSE),"REVISAR"))),"")</f>
        <v/>
      </c>
      <c r="T306" s="390" t="str">
        <f t="shared" si="37"/>
        <v/>
      </c>
      <c r="U306" s="11" t="str">
        <f t="shared" si="38"/>
        <v/>
      </c>
      <c r="V306" s="11" t="str">
        <f t="shared" si="34"/>
        <v/>
      </c>
      <c r="W306" s="584"/>
      <c r="X306" s="336"/>
      <c r="Y306" s="574"/>
      <c r="Z306" s="575"/>
      <c r="AA306" s="576"/>
      <c r="AB306" s="574"/>
      <c r="AC306" s="575"/>
      <c r="AD306" s="576"/>
      <c r="AE306" s="408" t="str">
        <f t="shared" si="35"/>
        <v/>
      </c>
      <c r="AF306" s="590"/>
      <c r="AG306" s="273"/>
      <c r="AH306" s="253"/>
      <c r="AN306" s="242"/>
    </row>
    <row r="307" spans="1:40" s="237" customFormat="1" ht="30" hidden="1" customHeight="1" x14ac:dyDescent="0.25">
      <c r="A307" s="581"/>
      <c r="B307" s="12"/>
      <c r="C307" s="13"/>
      <c r="D307" s="13" t="str">
        <f>IFERROR(INDEX(DESEMPATE!$D$3:$D$106,MATCH('EXP GEN.'!B307,DESEMPATE!$C$3:$C$106,0)),"")</f>
        <v/>
      </c>
      <c r="E307" s="21"/>
      <c r="F307" s="246"/>
      <c r="G307" s="21"/>
      <c r="H307" s="247"/>
      <c r="I307" s="21"/>
      <c r="J307" s="15"/>
      <c r="K307" s="16"/>
      <c r="L307" s="16"/>
      <c r="M307" s="17" t="str">
        <f t="shared" si="39"/>
        <v/>
      </c>
      <c r="N307" s="18" t="str">
        <f>IFERROR(INDEX(PARAMETROS!$B$50:$B$76,MATCH(M307,PARAMETROS!$A$50:$A$76,0)),"")</f>
        <v/>
      </c>
      <c r="O307" s="277"/>
      <c r="P307" s="19"/>
      <c r="Q307" s="11" t="str">
        <f>IFERROR(IF(P307="","",IF(P307="COP","N/A",IF(OR(P307="USD",P307="US"),1,IF(P307="EUR",VLOOKUP(L307,'SH EURO'!$A$6:$B$6338,2,FALSE),"INGRESAR TASA")))),"")</f>
        <v/>
      </c>
      <c r="R307" s="387" t="str">
        <f t="shared" si="36"/>
        <v/>
      </c>
      <c r="S307" s="20" t="str">
        <f>IFERROR(IF(P307="","",IF(P307="COP",1,IF(Q307&lt;&gt;"N/A",VLOOKUP(L307,'[1]SH TRM'!$A$9:$B$8912,2,FALSE),"REVISAR"))),"")</f>
        <v/>
      </c>
      <c r="T307" s="390" t="str">
        <f t="shared" si="37"/>
        <v/>
      </c>
      <c r="U307" s="11" t="str">
        <f t="shared" si="38"/>
        <v/>
      </c>
      <c r="V307" s="11" t="str">
        <f t="shared" si="34"/>
        <v/>
      </c>
      <c r="W307" s="584"/>
      <c r="X307" s="336"/>
      <c r="Y307" s="577"/>
      <c r="Z307" s="577"/>
      <c r="AA307" s="577"/>
      <c r="AB307" s="577"/>
      <c r="AC307" s="577"/>
      <c r="AD307" s="577"/>
      <c r="AE307" s="409" t="str">
        <f t="shared" si="35"/>
        <v/>
      </c>
      <c r="AF307" s="590"/>
      <c r="AG307" s="251"/>
      <c r="AH307" s="253"/>
      <c r="AN307" s="242"/>
    </row>
    <row r="308" spans="1:40" s="237" customFormat="1" ht="30" hidden="1" customHeight="1" thickBot="1" x14ac:dyDescent="0.3">
      <c r="A308" s="582"/>
      <c r="B308" s="32"/>
      <c r="C308" s="133"/>
      <c r="D308" s="349" t="str">
        <f>IFERROR(INDEX(DESEMPATE!$D$3:$D$106,MATCH('EXP GEN.'!B308,DESEMPATE!$C$3:$C$106,0)),"")</f>
        <v/>
      </c>
      <c r="E308" s="134"/>
      <c r="F308" s="250"/>
      <c r="G308" s="134"/>
      <c r="H308" s="249"/>
      <c r="I308" s="134"/>
      <c r="J308" s="34"/>
      <c r="K308" s="350"/>
      <c r="L308" s="350"/>
      <c r="M308" s="35" t="str">
        <f t="shared" si="39"/>
        <v/>
      </c>
      <c r="N308" s="36" t="str">
        <f>IFERROR(INDEX(PARAMETROS!$B$50:$B$76,MATCH(M308,PARAMETROS!$A$50:$A$76,0)),"")</f>
        <v/>
      </c>
      <c r="O308" s="351"/>
      <c r="P308" s="37"/>
      <c r="Q308" s="39" t="str">
        <f>IFERROR(IF(P308="","",IF(P308="COP","N/A",IF(OR(P308="USD",P308="US"),1,IF(P308="EUR",VLOOKUP(L308,'SH EURO'!$A$6:$B$6338,2,FALSE),"INGRESAR TASA")))),"")</f>
        <v/>
      </c>
      <c r="R308" s="388" t="str">
        <f t="shared" si="36"/>
        <v/>
      </c>
      <c r="S308" s="38" t="str">
        <f>IFERROR(IF(P308="","",IF(P308="COP",1,IF(Q308&lt;&gt;"N/A",VLOOKUP(L308,'[1]SH TRM'!$A$9:$B$8912,2,FALSE),"REVISAR"))),"")</f>
        <v/>
      </c>
      <c r="T308" s="391" t="str">
        <f t="shared" si="37"/>
        <v/>
      </c>
      <c r="U308" s="39" t="str">
        <f t="shared" si="38"/>
        <v/>
      </c>
      <c r="V308" s="39" t="str">
        <f t="shared" si="34"/>
        <v/>
      </c>
      <c r="W308" s="585"/>
      <c r="X308" s="337"/>
      <c r="Y308" s="578"/>
      <c r="Z308" s="578"/>
      <c r="AA308" s="578"/>
      <c r="AB308" s="578"/>
      <c r="AC308" s="578"/>
      <c r="AD308" s="578"/>
      <c r="AE308" s="410" t="str">
        <f t="shared" si="35"/>
        <v/>
      </c>
      <c r="AF308" s="591"/>
      <c r="AG308" s="252"/>
      <c r="AH308" s="253"/>
      <c r="AN308" s="242"/>
    </row>
    <row r="309" spans="1:40" s="237" customFormat="1" ht="30" hidden="1" customHeight="1" x14ac:dyDescent="0.25">
      <c r="A309" s="580" t="s">
        <v>208</v>
      </c>
      <c r="B309" s="24"/>
      <c r="C309" s="25"/>
      <c r="D309" s="325" t="str">
        <f>IFERROR(INDEX(DESEMPATE!$D$3:$D$106,MATCH('EXP GEN.'!B309,DESEMPATE!$C$3:$C$106,0)),"")</f>
        <v/>
      </c>
      <c r="E309" s="31"/>
      <c r="F309" s="245"/>
      <c r="G309" s="31"/>
      <c r="H309" s="248"/>
      <c r="I309" s="31"/>
      <c r="J309" s="26"/>
      <c r="K309" s="27"/>
      <c r="L309" s="27"/>
      <c r="M309" s="28" t="str">
        <f t="shared" si="39"/>
        <v/>
      </c>
      <c r="N309" s="135" t="str">
        <f>IFERROR(INDEX(PARAMETROS!$B$50:$B$76,MATCH(M309,PARAMETROS!$A$50:$A$76,0)),"")</f>
        <v/>
      </c>
      <c r="O309" s="276"/>
      <c r="P309" s="29"/>
      <c r="Q309" s="30" t="str">
        <f>IFERROR(IF(P309="","",IF(P309="COP","N/A",IF(OR(P309="USD",P309="US"),1,IF(P309="EUR",VLOOKUP(L309,'SH EURO'!$A$6:$B$6338,2,FALSE),"INGRESAR TASA")))),"")</f>
        <v/>
      </c>
      <c r="R309" s="386" t="str">
        <f t="shared" si="36"/>
        <v/>
      </c>
      <c r="S309" s="136" t="str">
        <f>IFERROR(IF(P309="","",IF(P309="COP",1,IF(Q309&lt;&gt;"N/A",VLOOKUP(L309,'[1]SH TRM'!$A$9:$B$8912,2,FALSE),"REVISAR"))),"")</f>
        <v/>
      </c>
      <c r="T309" s="389" t="str">
        <f t="shared" si="37"/>
        <v/>
      </c>
      <c r="U309" s="30" t="str">
        <f t="shared" si="38"/>
        <v/>
      </c>
      <c r="V309" s="30" t="str">
        <f t="shared" si="34"/>
        <v/>
      </c>
      <c r="W309" s="583" t="str">
        <f>IFERROR(IF(COUNTIF(V309:V314,"")=6,"",IF(SUM(V309:V314)&gt;=SAMC009,"CUMPLE","NO CUMPLE")),"")</f>
        <v/>
      </c>
      <c r="X309" s="335"/>
      <c r="Y309" s="579"/>
      <c r="Z309" s="579"/>
      <c r="AA309" s="579"/>
      <c r="AB309" s="579"/>
      <c r="AC309" s="579"/>
      <c r="AD309" s="579"/>
      <c r="AE309" s="411" t="str">
        <f t="shared" si="35"/>
        <v/>
      </c>
      <c r="AF309" s="589" t="s">
        <v>261</v>
      </c>
      <c r="AG309" s="272"/>
      <c r="AH309" s="253"/>
      <c r="AN309" s="242"/>
    </row>
    <row r="310" spans="1:40" s="237" customFormat="1" ht="30" hidden="1" customHeight="1" x14ac:dyDescent="0.25">
      <c r="A310" s="581"/>
      <c r="B310" s="12"/>
      <c r="C310" s="13"/>
      <c r="D310" s="13" t="str">
        <f>IFERROR(INDEX(DESEMPATE!$D$3:$D$106,MATCH('EXP GEN.'!B310,DESEMPATE!$C$3:$C$106,0)),"")</f>
        <v/>
      </c>
      <c r="E310" s="21"/>
      <c r="F310" s="246"/>
      <c r="G310" s="21"/>
      <c r="H310" s="247"/>
      <c r="I310" s="21"/>
      <c r="J310" s="22"/>
      <c r="K310" s="275"/>
      <c r="L310" s="16"/>
      <c r="M310" s="17" t="str">
        <f t="shared" si="39"/>
        <v/>
      </c>
      <c r="N310" s="18" t="str">
        <f>IFERROR(INDEX(PARAMETROS!$B$50:$B$76,MATCH(M310,PARAMETROS!$A$50:$A$76,0)),"")</f>
        <v/>
      </c>
      <c r="O310" s="277"/>
      <c r="P310" s="18"/>
      <c r="Q310" s="11" t="str">
        <f>IFERROR(IF(P310="","",IF(P310="COP","N/A",IF(OR(P310="USD",P310="US"),1,IF(P310="EUR",VLOOKUP(L310,'SH EURO'!$A$6:$B$6338,2,FALSE),"INGRESAR TASA")))),"")</f>
        <v/>
      </c>
      <c r="R310" s="387" t="str">
        <f t="shared" si="36"/>
        <v/>
      </c>
      <c r="S310" s="20" t="str">
        <f>IFERROR(IF(P310="","",IF(P310="COP",1,IF(Q310&lt;&gt;"N/A",VLOOKUP(L310,'[1]SH TRM'!$A$9:$B$8912,2,FALSE),"REVISAR"))),"")</f>
        <v/>
      </c>
      <c r="T310" s="390" t="str">
        <f t="shared" si="37"/>
        <v/>
      </c>
      <c r="U310" s="11" t="str">
        <f t="shared" si="38"/>
        <v/>
      </c>
      <c r="V310" s="11" t="str">
        <f t="shared" si="34"/>
        <v/>
      </c>
      <c r="W310" s="584"/>
      <c r="X310" s="336"/>
      <c r="Y310" s="577"/>
      <c r="Z310" s="577"/>
      <c r="AA310" s="577"/>
      <c r="AB310" s="577"/>
      <c r="AC310" s="577"/>
      <c r="AD310" s="577"/>
      <c r="AE310" s="408" t="str">
        <f t="shared" si="35"/>
        <v/>
      </c>
      <c r="AF310" s="590"/>
      <c r="AG310" s="273"/>
      <c r="AH310" s="253"/>
      <c r="AN310" s="242"/>
    </row>
    <row r="311" spans="1:40" s="237" customFormat="1" ht="30" hidden="1" customHeight="1" x14ac:dyDescent="0.25">
      <c r="A311" s="581"/>
      <c r="B311" s="12"/>
      <c r="C311" s="13"/>
      <c r="D311" s="13" t="str">
        <f>IFERROR(INDEX(DESEMPATE!$D$3:$D$106,MATCH('EXP GEN.'!B311,DESEMPATE!$C$3:$C$106,0)),"")</f>
        <v/>
      </c>
      <c r="E311" s="21"/>
      <c r="F311" s="246"/>
      <c r="G311" s="21"/>
      <c r="H311" s="247"/>
      <c r="I311" s="21"/>
      <c r="J311" s="15"/>
      <c r="K311" s="16"/>
      <c r="L311" s="16"/>
      <c r="M311" s="17" t="str">
        <f t="shared" si="39"/>
        <v/>
      </c>
      <c r="N311" s="18" t="str">
        <f>IFERROR(INDEX(PARAMETROS!$B$50:$B$76,MATCH(M311,PARAMETROS!$A$50:$A$76,0)),"")</f>
        <v/>
      </c>
      <c r="O311" s="277"/>
      <c r="P311" s="19"/>
      <c r="Q311" s="11" t="str">
        <f>IFERROR(IF(P311="","",IF(P311="COP","N/A",IF(OR(P311="USD",P311="US"),1,IF(P311="EUR",VLOOKUP(L311,'SH EURO'!$A$6:$B$6338,2,FALSE),"INGRESAR TASA")))),"")</f>
        <v/>
      </c>
      <c r="R311" s="387" t="str">
        <f t="shared" si="36"/>
        <v/>
      </c>
      <c r="S311" s="23" t="str">
        <f>IFERROR(IF(P311="","",IF(P311="COP",1,IF(Q311&lt;&gt;"N/A",VLOOKUP(L311,'[1]SH TRM'!$A$9:$B$8912,2,FALSE),"REVISAR"))),"")</f>
        <v/>
      </c>
      <c r="T311" s="390" t="str">
        <f t="shared" si="37"/>
        <v/>
      </c>
      <c r="U311" s="11" t="str">
        <f t="shared" si="38"/>
        <v/>
      </c>
      <c r="V311" s="11" t="str">
        <f t="shared" si="34"/>
        <v/>
      </c>
      <c r="W311" s="584"/>
      <c r="X311" s="336"/>
      <c r="Y311" s="577"/>
      <c r="Z311" s="577"/>
      <c r="AA311" s="577"/>
      <c r="AB311" s="577"/>
      <c r="AC311" s="577"/>
      <c r="AD311" s="577"/>
      <c r="AE311" s="409" t="str">
        <f t="shared" si="35"/>
        <v/>
      </c>
      <c r="AF311" s="590"/>
      <c r="AG311" s="251"/>
      <c r="AH311" s="253"/>
      <c r="AN311" s="242"/>
    </row>
    <row r="312" spans="1:40" s="237" customFormat="1" ht="30" hidden="1" customHeight="1" x14ac:dyDescent="0.25">
      <c r="A312" s="581"/>
      <c r="B312" s="12"/>
      <c r="C312" s="13"/>
      <c r="D312" s="13" t="str">
        <f>IFERROR(INDEX(DESEMPATE!$D$3:$D$106,MATCH('EXP GEN.'!B312,DESEMPATE!$C$3:$C$106,0)),"")</f>
        <v/>
      </c>
      <c r="E312" s="21"/>
      <c r="F312" s="246"/>
      <c r="G312" s="21"/>
      <c r="H312" s="247"/>
      <c r="I312" s="21"/>
      <c r="J312" s="15"/>
      <c r="K312" s="16"/>
      <c r="L312" s="16"/>
      <c r="M312" s="17" t="str">
        <f t="shared" si="39"/>
        <v/>
      </c>
      <c r="N312" s="18" t="str">
        <f>IFERROR(INDEX(PARAMETROS!$B$50:$B$76,MATCH(M312,PARAMETROS!$A$50:$A$76,0)),"")</f>
        <v/>
      </c>
      <c r="O312" s="277"/>
      <c r="P312" s="19"/>
      <c r="Q312" s="11" t="str">
        <f>IFERROR(IF(P312="","",IF(P312="COP","N/A",IF(OR(P312="USD",P312="US"),1,IF(P312="EUR",VLOOKUP(L312,'SH EURO'!$A$6:$B$6338,2,FALSE),"INGRESAR TASA")))),"")</f>
        <v/>
      </c>
      <c r="R312" s="387" t="str">
        <f t="shared" si="36"/>
        <v/>
      </c>
      <c r="S312" s="20" t="str">
        <f>IFERROR(IF(P312="","",IF(P312="COP",1,IF(Q312&lt;&gt;"N/A",VLOOKUP(L312,'[1]SH TRM'!$A$9:$B$8912,2,FALSE),"REVISAR"))),"")</f>
        <v/>
      </c>
      <c r="T312" s="390" t="str">
        <f t="shared" si="37"/>
        <v/>
      </c>
      <c r="U312" s="11" t="str">
        <f t="shared" si="38"/>
        <v/>
      </c>
      <c r="V312" s="11" t="str">
        <f t="shared" si="34"/>
        <v/>
      </c>
      <c r="W312" s="584"/>
      <c r="X312" s="336"/>
      <c r="Y312" s="574"/>
      <c r="Z312" s="575"/>
      <c r="AA312" s="576"/>
      <c r="AB312" s="574"/>
      <c r="AC312" s="575"/>
      <c r="AD312" s="576"/>
      <c r="AE312" s="408" t="str">
        <f t="shared" si="35"/>
        <v/>
      </c>
      <c r="AF312" s="590"/>
      <c r="AG312" s="273"/>
      <c r="AH312" s="253"/>
      <c r="AN312" s="242"/>
    </row>
    <row r="313" spans="1:40" s="237" customFormat="1" ht="30" hidden="1" customHeight="1" x14ac:dyDescent="0.25">
      <c r="A313" s="581"/>
      <c r="B313" s="12"/>
      <c r="C313" s="13"/>
      <c r="D313" s="13" t="str">
        <f>IFERROR(INDEX(DESEMPATE!$D$3:$D$106,MATCH('EXP GEN.'!B313,DESEMPATE!$C$3:$C$106,0)),"")</f>
        <v/>
      </c>
      <c r="E313" s="21"/>
      <c r="F313" s="246"/>
      <c r="G313" s="21"/>
      <c r="H313" s="247"/>
      <c r="I313" s="21"/>
      <c r="J313" s="15"/>
      <c r="K313" s="16"/>
      <c r="L313" s="16"/>
      <c r="M313" s="17" t="str">
        <f t="shared" si="39"/>
        <v/>
      </c>
      <c r="N313" s="18" t="str">
        <f>IFERROR(INDEX(PARAMETROS!$B$50:$B$76,MATCH(M313,PARAMETROS!$A$50:$A$76,0)),"")</f>
        <v/>
      </c>
      <c r="O313" s="277"/>
      <c r="P313" s="19"/>
      <c r="Q313" s="11" t="str">
        <f>IFERROR(IF(P313="","",IF(P313="COP","N/A",IF(OR(P313="USD",P313="US"),1,IF(P313="EUR",VLOOKUP(L313,'SH EURO'!$A$6:$B$6338,2,FALSE),"INGRESAR TASA")))),"")</f>
        <v/>
      </c>
      <c r="R313" s="387" t="str">
        <f t="shared" si="36"/>
        <v/>
      </c>
      <c r="S313" s="20" t="str">
        <f>IFERROR(IF(P313="","",IF(P313="COP",1,IF(Q313&lt;&gt;"N/A",VLOOKUP(L313,'[1]SH TRM'!$A$9:$B$8912,2,FALSE),"REVISAR"))),"")</f>
        <v/>
      </c>
      <c r="T313" s="390" t="str">
        <f t="shared" si="37"/>
        <v/>
      </c>
      <c r="U313" s="11" t="str">
        <f t="shared" si="38"/>
        <v/>
      </c>
      <c r="V313" s="11" t="str">
        <f t="shared" si="34"/>
        <v/>
      </c>
      <c r="W313" s="584"/>
      <c r="X313" s="336"/>
      <c r="Y313" s="577"/>
      <c r="Z313" s="577"/>
      <c r="AA313" s="577"/>
      <c r="AB313" s="577"/>
      <c r="AC313" s="577"/>
      <c r="AD313" s="577"/>
      <c r="AE313" s="409" t="str">
        <f t="shared" si="35"/>
        <v/>
      </c>
      <c r="AF313" s="590"/>
      <c r="AG313" s="251"/>
      <c r="AH313" s="253"/>
      <c r="AN313" s="242"/>
    </row>
    <row r="314" spans="1:40" s="237" customFormat="1" ht="30" hidden="1" customHeight="1" thickBot="1" x14ac:dyDescent="0.3">
      <c r="A314" s="582"/>
      <c r="B314" s="32"/>
      <c r="C314" s="133"/>
      <c r="D314" s="349" t="str">
        <f>IFERROR(INDEX(DESEMPATE!$D$3:$D$106,MATCH('EXP GEN.'!B314,DESEMPATE!$C$3:$C$106,0)),"")</f>
        <v/>
      </c>
      <c r="E314" s="134"/>
      <c r="F314" s="250"/>
      <c r="G314" s="134"/>
      <c r="H314" s="249"/>
      <c r="I314" s="134"/>
      <c r="J314" s="34"/>
      <c r="K314" s="350"/>
      <c r="L314" s="350"/>
      <c r="M314" s="35" t="str">
        <f t="shared" si="39"/>
        <v/>
      </c>
      <c r="N314" s="36" t="str">
        <f>IFERROR(INDEX(PARAMETROS!$B$50:$B$76,MATCH(M314,PARAMETROS!$A$50:$A$76,0)),"")</f>
        <v/>
      </c>
      <c r="O314" s="351"/>
      <c r="P314" s="37"/>
      <c r="Q314" s="39" t="str">
        <f>IFERROR(IF(P314="","",IF(P314="COP","N/A",IF(OR(P314="USD",P314="US"),1,IF(P314="EUR",VLOOKUP(L314,'SH EURO'!$A$6:$B$6338,2,FALSE),"INGRESAR TASA")))),"")</f>
        <v/>
      </c>
      <c r="R314" s="388" t="str">
        <f t="shared" si="36"/>
        <v/>
      </c>
      <c r="S314" s="38" t="str">
        <f>IFERROR(IF(P314="","",IF(P314="COP",1,IF(Q314&lt;&gt;"N/A",VLOOKUP(L314,'[1]SH TRM'!$A$9:$B$8912,2,FALSE),"REVISAR"))),"")</f>
        <v/>
      </c>
      <c r="T314" s="391" t="str">
        <f t="shared" si="37"/>
        <v/>
      </c>
      <c r="U314" s="39" t="str">
        <f t="shared" si="38"/>
        <v/>
      </c>
      <c r="V314" s="39" t="str">
        <f t="shared" si="34"/>
        <v/>
      </c>
      <c r="W314" s="585"/>
      <c r="X314" s="337"/>
      <c r="Y314" s="578"/>
      <c r="Z314" s="578"/>
      <c r="AA314" s="578"/>
      <c r="AB314" s="578"/>
      <c r="AC314" s="578"/>
      <c r="AD314" s="578"/>
      <c r="AE314" s="410" t="str">
        <f t="shared" si="35"/>
        <v/>
      </c>
      <c r="AF314" s="591"/>
      <c r="AG314" s="252"/>
      <c r="AH314" s="253"/>
      <c r="AN314" s="242"/>
    </row>
    <row r="315" spans="1:40" s="237" customFormat="1" ht="30" hidden="1" customHeight="1" x14ac:dyDescent="0.25">
      <c r="A315" s="580" t="s">
        <v>209</v>
      </c>
      <c r="B315" s="24"/>
      <c r="C315" s="25"/>
      <c r="D315" s="325" t="str">
        <f>IFERROR(INDEX(DESEMPATE!$D$3:$D$106,MATCH('EXP GEN.'!B315,DESEMPATE!$C$3:$C$106,0)),"")</f>
        <v/>
      </c>
      <c r="E315" s="31"/>
      <c r="F315" s="245"/>
      <c r="G315" s="31"/>
      <c r="H315" s="248"/>
      <c r="I315" s="31"/>
      <c r="J315" s="26"/>
      <c r="K315" s="27"/>
      <c r="L315" s="27"/>
      <c r="M315" s="28" t="str">
        <f t="shared" si="39"/>
        <v/>
      </c>
      <c r="N315" s="135" t="str">
        <f>IFERROR(INDEX(PARAMETROS!$B$50:$B$76,MATCH(M315,PARAMETROS!$A$50:$A$76,0)),"")</f>
        <v/>
      </c>
      <c r="O315" s="276"/>
      <c r="P315" s="29"/>
      <c r="Q315" s="30" t="str">
        <f>IFERROR(IF(P315="","",IF(P315="COP","N/A",IF(OR(P315="USD",P315="US"),1,IF(P315="EUR",VLOOKUP(L315,'SH EURO'!$A$6:$B$6338,2,FALSE),"INGRESAR TASA")))),"")</f>
        <v/>
      </c>
      <c r="R315" s="386" t="str">
        <f t="shared" si="36"/>
        <v/>
      </c>
      <c r="S315" s="136" t="str">
        <f>IFERROR(IF(P315="","",IF(P315="COP",1,IF(Q315&lt;&gt;"N/A",VLOOKUP(L315,'[1]SH TRM'!$A$9:$B$8912,2,FALSE),"REVISAR"))),"")</f>
        <v/>
      </c>
      <c r="T315" s="389" t="str">
        <f t="shared" si="37"/>
        <v/>
      </c>
      <c r="U315" s="30" t="str">
        <f t="shared" si="38"/>
        <v/>
      </c>
      <c r="V315" s="30" t="str">
        <f t="shared" si="34"/>
        <v/>
      </c>
      <c r="W315" s="583" t="str">
        <f>IFERROR(IF(COUNTIF(V315:V320,"")=6,"",IF(SUM(V315:V320)&gt;=SAMC009,"CUMPLE","NO CUMPLE")),"")</f>
        <v/>
      </c>
      <c r="X315" s="335"/>
      <c r="Y315" s="579"/>
      <c r="Z315" s="579"/>
      <c r="AA315" s="579"/>
      <c r="AB315" s="579"/>
      <c r="AC315" s="579"/>
      <c r="AD315" s="579"/>
      <c r="AE315" s="411" t="str">
        <f t="shared" si="35"/>
        <v/>
      </c>
      <c r="AF315" s="589" t="s">
        <v>261</v>
      </c>
      <c r="AG315" s="272"/>
      <c r="AH315" s="253"/>
      <c r="AN315" s="242"/>
    </row>
    <row r="316" spans="1:40" s="237" customFormat="1" ht="30" hidden="1" customHeight="1" x14ac:dyDescent="0.25">
      <c r="A316" s="581"/>
      <c r="B316" s="12"/>
      <c r="C316" s="13"/>
      <c r="D316" s="13" t="str">
        <f>IFERROR(INDEX(DESEMPATE!$D$3:$D$106,MATCH('EXP GEN.'!B316,DESEMPATE!$C$3:$C$106,0)),"")</f>
        <v/>
      </c>
      <c r="E316" s="21"/>
      <c r="F316" s="246"/>
      <c r="G316" s="21"/>
      <c r="H316" s="247"/>
      <c r="I316" s="21"/>
      <c r="J316" s="22"/>
      <c r="K316" s="275"/>
      <c r="L316" s="16"/>
      <c r="M316" s="17" t="str">
        <f t="shared" si="39"/>
        <v/>
      </c>
      <c r="N316" s="18" t="str">
        <f>IFERROR(INDEX(PARAMETROS!$B$50:$B$76,MATCH(M316,PARAMETROS!$A$50:$A$76,0)),"")</f>
        <v/>
      </c>
      <c r="O316" s="277"/>
      <c r="P316" s="18"/>
      <c r="Q316" s="11" t="str">
        <f>IFERROR(IF(P316="","",IF(P316="COP","N/A",IF(OR(P316="USD",P316="US"),1,IF(P316="EUR",VLOOKUP(L316,'SH EURO'!$A$6:$B$6338,2,FALSE),"INGRESAR TASA")))),"")</f>
        <v/>
      </c>
      <c r="R316" s="387" t="str">
        <f t="shared" si="36"/>
        <v/>
      </c>
      <c r="S316" s="20" t="str">
        <f>IFERROR(IF(P316="","",IF(P316="COP",1,IF(Q316&lt;&gt;"N/A",VLOOKUP(L316,'[1]SH TRM'!$A$9:$B$8912,2,FALSE),"REVISAR"))),"")</f>
        <v/>
      </c>
      <c r="T316" s="390" t="str">
        <f t="shared" si="37"/>
        <v/>
      </c>
      <c r="U316" s="11" t="str">
        <f t="shared" si="38"/>
        <v/>
      </c>
      <c r="V316" s="11" t="str">
        <f t="shared" si="34"/>
        <v/>
      </c>
      <c r="W316" s="584"/>
      <c r="X316" s="336"/>
      <c r="Y316" s="577"/>
      <c r="Z316" s="577"/>
      <c r="AA316" s="577"/>
      <c r="AB316" s="577"/>
      <c r="AC316" s="577"/>
      <c r="AD316" s="577"/>
      <c r="AE316" s="408" t="str">
        <f t="shared" si="35"/>
        <v/>
      </c>
      <c r="AF316" s="590"/>
      <c r="AG316" s="273"/>
      <c r="AH316" s="253"/>
      <c r="AN316" s="242"/>
    </row>
    <row r="317" spans="1:40" s="237" customFormat="1" ht="30" hidden="1" customHeight="1" x14ac:dyDescent="0.25">
      <c r="A317" s="581"/>
      <c r="B317" s="12"/>
      <c r="C317" s="13"/>
      <c r="D317" s="13" t="str">
        <f>IFERROR(INDEX(DESEMPATE!$D$3:$D$106,MATCH('EXP GEN.'!B317,DESEMPATE!$C$3:$C$106,0)),"")</f>
        <v/>
      </c>
      <c r="E317" s="21"/>
      <c r="F317" s="246"/>
      <c r="G317" s="21"/>
      <c r="H317" s="247"/>
      <c r="I317" s="21"/>
      <c r="J317" s="15"/>
      <c r="K317" s="16"/>
      <c r="L317" s="16"/>
      <c r="M317" s="17" t="str">
        <f t="shared" si="39"/>
        <v/>
      </c>
      <c r="N317" s="18" t="str">
        <f>IFERROR(INDEX(PARAMETROS!$B$50:$B$76,MATCH(M317,PARAMETROS!$A$50:$A$76,0)),"")</f>
        <v/>
      </c>
      <c r="O317" s="277"/>
      <c r="P317" s="19"/>
      <c r="Q317" s="11" t="str">
        <f>IFERROR(IF(P317="","",IF(P317="COP","N/A",IF(OR(P317="USD",P317="US"),1,IF(P317="EUR",VLOOKUP(L317,'SH EURO'!$A$6:$B$6338,2,FALSE),"INGRESAR TASA")))),"")</f>
        <v/>
      </c>
      <c r="R317" s="387" t="str">
        <f t="shared" si="36"/>
        <v/>
      </c>
      <c r="S317" s="23" t="str">
        <f>IFERROR(IF(P317="","",IF(P317="COP",1,IF(Q317&lt;&gt;"N/A",VLOOKUP(L317,'[1]SH TRM'!$A$9:$B$8912,2,FALSE),"REVISAR"))),"")</f>
        <v/>
      </c>
      <c r="T317" s="390" t="str">
        <f t="shared" si="37"/>
        <v/>
      </c>
      <c r="U317" s="11" t="str">
        <f t="shared" si="38"/>
        <v/>
      </c>
      <c r="V317" s="11" t="str">
        <f t="shared" si="34"/>
        <v/>
      </c>
      <c r="W317" s="584"/>
      <c r="X317" s="336"/>
      <c r="Y317" s="577"/>
      <c r="Z317" s="577"/>
      <c r="AA317" s="577"/>
      <c r="AB317" s="577"/>
      <c r="AC317" s="577"/>
      <c r="AD317" s="577"/>
      <c r="AE317" s="409" t="str">
        <f t="shared" si="35"/>
        <v/>
      </c>
      <c r="AF317" s="590"/>
      <c r="AG317" s="251"/>
      <c r="AH317" s="253"/>
      <c r="AN317" s="242"/>
    </row>
    <row r="318" spans="1:40" s="237" customFormat="1" ht="30" hidden="1" customHeight="1" x14ac:dyDescent="0.25">
      <c r="A318" s="581"/>
      <c r="B318" s="12"/>
      <c r="C318" s="13"/>
      <c r="D318" s="13" t="str">
        <f>IFERROR(INDEX(DESEMPATE!$D$3:$D$106,MATCH('EXP GEN.'!B318,DESEMPATE!$C$3:$C$106,0)),"")</f>
        <v/>
      </c>
      <c r="E318" s="21"/>
      <c r="F318" s="246"/>
      <c r="G318" s="21"/>
      <c r="H318" s="247"/>
      <c r="I318" s="21"/>
      <c r="J318" s="15"/>
      <c r="K318" s="16"/>
      <c r="L318" s="16"/>
      <c r="M318" s="17" t="str">
        <f t="shared" si="39"/>
        <v/>
      </c>
      <c r="N318" s="18" t="str">
        <f>IFERROR(INDEX(PARAMETROS!$B$50:$B$76,MATCH(M318,PARAMETROS!$A$50:$A$76,0)),"")</f>
        <v/>
      </c>
      <c r="O318" s="277"/>
      <c r="P318" s="19"/>
      <c r="Q318" s="11" t="str">
        <f>IFERROR(IF(P318="","",IF(P318="COP","N/A",IF(OR(P318="USD",P318="US"),1,IF(P318="EUR",VLOOKUP(L318,'SH EURO'!$A$6:$B$6338,2,FALSE),"INGRESAR TASA")))),"")</f>
        <v/>
      </c>
      <c r="R318" s="387" t="str">
        <f t="shared" si="36"/>
        <v/>
      </c>
      <c r="S318" s="20" t="str">
        <f>IFERROR(IF(P318="","",IF(P318="COP",1,IF(Q318&lt;&gt;"N/A",VLOOKUP(L318,'[1]SH TRM'!$A$9:$B$8912,2,FALSE),"REVISAR"))),"")</f>
        <v/>
      </c>
      <c r="T318" s="390" t="str">
        <f t="shared" si="37"/>
        <v/>
      </c>
      <c r="U318" s="11" t="str">
        <f t="shared" si="38"/>
        <v/>
      </c>
      <c r="V318" s="11" t="str">
        <f t="shared" si="34"/>
        <v/>
      </c>
      <c r="W318" s="584"/>
      <c r="X318" s="336"/>
      <c r="Y318" s="574"/>
      <c r="Z318" s="575"/>
      <c r="AA318" s="576"/>
      <c r="AB318" s="574"/>
      <c r="AC318" s="575"/>
      <c r="AD318" s="576"/>
      <c r="AE318" s="408" t="str">
        <f t="shared" si="35"/>
        <v/>
      </c>
      <c r="AF318" s="590"/>
      <c r="AG318" s="273"/>
      <c r="AH318" s="253"/>
      <c r="AN318" s="242"/>
    </row>
    <row r="319" spans="1:40" s="237" customFormat="1" ht="30" hidden="1" customHeight="1" x14ac:dyDescent="0.25">
      <c r="A319" s="581"/>
      <c r="B319" s="12"/>
      <c r="C319" s="13"/>
      <c r="D319" s="13" t="str">
        <f>IFERROR(INDEX(DESEMPATE!$D$3:$D$106,MATCH('EXP GEN.'!B319,DESEMPATE!$C$3:$C$106,0)),"")</f>
        <v/>
      </c>
      <c r="E319" s="21"/>
      <c r="F319" s="246"/>
      <c r="G319" s="21"/>
      <c r="H319" s="247"/>
      <c r="I319" s="21"/>
      <c r="J319" s="15"/>
      <c r="K319" s="16"/>
      <c r="L319" s="16"/>
      <c r="M319" s="17" t="str">
        <f t="shared" si="39"/>
        <v/>
      </c>
      <c r="N319" s="18" t="str">
        <f>IFERROR(INDEX(PARAMETROS!$B$50:$B$76,MATCH(M319,PARAMETROS!$A$50:$A$76,0)),"")</f>
        <v/>
      </c>
      <c r="O319" s="277"/>
      <c r="P319" s="19"/>
      <c r="Q319" s="11" t="str">
        <f>IFERROR(IF(P319="","",IF(P319="COP","N/A",IF(OR(P319="USD",P319="US"),1,IF(P319="EUR",VLOOKUP(L319,'SH EURO'!$A$6:$B$6338,2,FALSE),"INGRESAR TASA")))),"")</f>
        <v/>
      </c>
      <c r="R319" s="387" t="str">
        <f t="shared" si="36"/>
        <v/>
      </c>
      <c r="S319" s="20" t="str">
        <f>IFERROR(IF(P319="","",IF(P319="COP",1,IF(Q319&lt;&gt;"N/A",VLOOKUP(L319,'[1]SH TRM'!$A$9:$B$8912,2,FALSE),"REVISAR"))),"")</f>
        <v/>
      </c>
      <c r="T319" s="390" t="str">
        <f t="shared" si="37"/>
        <v/>
      </c>
      <c r="U319" s="11" t="str">
        <f t="shared" si="38"/>
        <v/>
      </c>
      <c r="V319" s="11" t="str">
        <f t="shared" si="34"/>
        <v/>
      </c>
      <c r="W319" s="584"/>
      <c r="X319" s="336"/>
      <c r="Y319" s="577"/>
      <c r="Z319" s="577"/>
      <c r="AA319" s="577"/>
      <c r="AB319" s="577"/>
      <c r="AC319" s="577"/>
      <c r="AD319" s="577"/>
      <c r="AE319" s="409" t="str">
        <f t="shared" si="35"/>
        <v/>
      </c>
      <c r="AF319" s="590"/>
      <c r="AG319" s="251"/>
      <c r="AH319" s="253"/>
      <c r="AN319" s="242"/>
    </row>
    <row r="320" spans="1:40" s="237" customFormat="1" ht="30" hidden="1" customHeight="1" thickBot="1" x14ac:dyDescent="0.3">
      <c r="A320" s="582"/>
      <c r="B320" s="32"/>
      <c r="C320" s="133"/>
      <c r="D320" s="349" t="str">
        <f>IFERROR(INDEX(DESEMPATE!$D$3:$D$106,MATCH('EXP GEN.'!B320,DESEMPATE!$C$3:$C$106,0)),"")</f>
        <v/>
      </c>
      <c r="E320" s="134"/>
      <c r="F320" s="250"/>
      <c r="G320" s="134"/>
      <c r="H320" s="249"/>
      <c r="I320" s="134"/>
      <c r="J320" s="34"/>
      <c r="K320" s="350"/>
      <c r="L320" s="350"/>
      <c r="M320" s="35" t="str">
        <f t="shared" si="39"/>
        <v/>
      </c>
      <c r="N320" s="36" t="str">
        <f>IFERROR(INDEX(PARAMETROS!$B$50:$B$76,MATCH(M320,PARAMETROS!$A$50:$A$76,0)),"")</f>
        <v/>
      </c>
      <c r="O320" s="351"/>
      <c r="P320" s="37"/>
      <c r="Q320" s="39" t="str">
        <f>IFERROR(IF(P320="","",IF(P320="COP","N/A",IF(OR(P320="USD",P320="US"),1,IF(P320="EUR",VLOOKUP(L320,'SH EURO'!$A$6:$B$6338,2,FALSE),"INGRESAR TASA")))),"")</f>
        <v/>
      </c>
      <c r="R320" s="388" t="str">
        <f t="shared" si="36"/>
        <v/>
      </c>
      <c r="S320" s="38" t="str">
        <f>IFERROR(IF(P320="","",IF(P320="COP",1,IF(Q320&lt;&gt;"N/A",VLOOKUP(L320,'[1]SH TRM'!$A$9:$B$8912,2,FALSE),"REVISAR"))),"")</f>
        <v/>
      </c>
      <c r="T320" s="391" t="str">
        <f t="shared" si="37"/>
        <v/>
      </c>
      <c r="U320" s="39" t="str">
        <f t="shared" si="38"/>
        <v/>
      </c>
      <c r="V320" s="39" t="str">
        <f t="shared" si="34"/>
        <v/>
      </c>
      <c r="W320" s="585"/>
      <c r="X320" s="337"/>
      <c r="Y320" s="578"/>
      <c r="Z320" s="578"/>
      <c r="AA320" s="578"/>
      <c r="AB320" s="578"/>
      <c r="AC320" s="578"/>
      <c r="AD320" s="578"/>
      <c r="AE320" s="410" t="str">
        <f t="shared" si="35"/>
        <v/>
      </c>
      <c r="AF320" s="591"/>
      <c r="AG320" s="252"/>
      <c r="AH320" s="253"/>
      <c r="AN320" s="242"/>
    </row>
    <row r="321" spans="1:40" s="237" customFormat="1" ht="30" hidden="1" customHeight="1" x14ac:dyDescent="0.25">
      <c r="A321" s="580" t="s">
        <v>210</v>
      </c>
      <c r="B321" s="24"/>
      <c r="C321" s="25"/>
      <c r="D321" s="325" t="str">
        <f>IFERROR(INDEX(DESEMPATE!$D$3:$D$106,MATCH('EXP GEN.'!B321,DESEMPATE!$C$3:$C$106,0)),"")</f>
        <v/>
      </c>
      <c r="E321" s="31"/>
      <c r="F321" s="245"/>
      <c r="G321" s="31"/>
      <c r="H321" s="248"/>
      <c r="I321" s="31"/>
      <c r="J321" s="26"/>
      <c r="K321" s="27"/>
      <c r="L321" s="27"/>
      <c r="M321" s="28" t="str">
        <f t="shared" si="39"/>
        <v/>
      </c>
      <c r="N321" s="135" t="str">
        <f>IFERROR(INDEX(PARAMETROS!$B$50:$B$76,MATCH(M321,PARAMETROS!$A$50:$A$76,0)),"")</f>
        <v/>
      </c>
      <c r="O321" s="276"/>
      <c r="P321" s="29"/>
      <c r="Q321" s="30" t="str">
        <f>IFERROR(IF(P321="","",IF(P321="COP","N/A",IF(OR(P321="USD",P321="US"),1,IF(P321="EUR",VLOOKUP(L321,'SH EURO'!$A$6:$B$6338,2,FALSE),"INGRESAR TASA")))),"")</f>
        <v/>
      </c>
      <c r="R321" s="386" t="str">
        <f t="shared" si="36"/>
        <v/>
      </c>
      <c r="S321" s="136" t="str">
        <f>IFERROR(IF(P321="","",IF(P321="COP",1,IF(Q321&lt;&gt;"N/A",VLOOKUP(L321,'[1]SH TRM'!$A$9:$B$8912,2,FALSE),"REVISAR"))),"")</f>
        <v/>
      </c>
      <c r="T321" s="389" t="str">
        <f t="shared" si="37"/>
        <v/>
      </c>
      <c r="U321" s="30" t="str">
        <f t="shared" si="38"/>
        <v/>
      </c>
      <c r="V321" s="30" t="str">
        <f t="shared" si="34"/>
        <v/>
      </c>
      <c r="W321" s="583" t="str">
        <f>IFERROR(IF(COUNTIF(V321:V326,"")=6,"",IF(SUM(V321:V326)&gt;=SAMC009,"CUMPLE","NO CUMPLE")),"")</f>
        <v/>
      </c>
      <c r="X321" s="335"/>
      <c r="Y321" s="579"/>
      <c r="Z321" s="579"/>
      <c r="AA321" s="579"/>
      <c r="AB321" s="579"/>
      <c r="AC321" s="579"/>
      <c r="AD321" s="579"/>
      <c r="AE321" s="411" t="str">
        <f t="shared" si="35"/>
        <v/>
      </c>
      <c r="AF321" s="589" t="s">
        <v>261</v>
      </c>
      <c r="AG321" s="272"/>
      <c r="AH321" s="253"/>
      <c r="AN321" s="242"/>
    </row>
    <row r="322" spans="1:40" s="237" customFormat="1" ht="30" hidden="1" customHeight="1" x14ac:dyDescent="0.25">
      <c r="A322" s="581"/>
      <c r="B322" s="12"/>
      <c r="C322" s="13"/>
      <c r="D322" s="13" t="str">
        <f>IFERROR(INDEX(DESEMPATE!$D$3:$D$106,MATCH('EXP GEN.'!B322,DESEMPATE!$C$3:$C$106,0)),"")</f>
        <v/>
      </c>
      <c r="E322" s="21"/>
      <c r="F322" s="246"/>
      <c r="G322" s="21"/>
      <c r="H322" s="247"/>
      <c r="I322" s="21"/>
      <c r="J322" s="22"/>
      <c r="K322" s="275"/>
      <c r="L322" s="16"/>
      <c r="M322" s="17" t="str">
        <f t="shared" si="39"/>
        <v/>
      </c>
      <c r="N322" s="18" t="str">
        <f>IFERROR(INDEX(PARAMETROS!$B$50:$B$76,MATCH(M322,PARAMETROS!$A$50:$A$76,0)),"")</f>
        <v/>
      </c>
      <c r="O322" s="277"/>
      <c r="P322" s="18"/>
      <c r="Q322" s="11" t="str">
        <f>IFERROR(IF(P322="","",IF(P322="COP","N/A",IF(OR(P322="USD",P322="US"),1,IF(P322="EUR",VLOOKUP(L322,'SH EURO'!$A$6:$B$6338,2,FALSE),"INGRESAR TASA")))),"")</f>
        <v/>
      </c>
      <c r="R322" s="387" t="str">
        <f t="shared" si="36"/>
        <v/>
      </c>
      <c r="S322" s="20" t="str">
        <f>IFERROR(IF(P322="","",IF(P322="COP",1,IF(Q322&lt;&gt;"N/A",VLOOKUP(L322,'[1]SH TRM'!$A$9:$B$8912,2,FALSE),"REVISAR"))),"")</f>
        <v/>
      </c>
      <c r="T322" s="390" t="str">
        <f t="shared" si="37"/>
        <v/>
      </c>
      <c r="U322" s="11" t="str">
        <f t="shared" si="38"/>
        <v/>
      </c>
      <c r="V322" s="11" t="str">
        <f t="shared" si="34"/>
        <v/>
      </c>
      <c r="W322" s="584"/>
      <c r="X322" s="336"/>
      <c r="Y322" s="577"/>
      <c r="Z322" s="577"/>
      <c r="AA322" s="577"/>
      <c r="AB322" s="577"/>
      <c r="AC322" s="577"/>
      <c r="AD322" s="577"/>
      <c r="AE322" s="408" t="str">
        <f t="shared" si="35"/>
        <v/>
      </c>
      <c r="AF322" s="590"/>
      <c r="AG322" s="273"/>
      <c r="AH322" s="253"/>
      <c r="AN322" s="242"/>
    </row>
    <row r="323" spans="1:40" s="237" customFormat="1" ht="30" hidden="1" customHeight="1" x14ac:dyDescent="0.25">
      <c r="A323" s="581"/>
      <c r="B323" s="12"/>
      <c r="C323" s="13"/>
      <c r="D323" s="13" t="str">
        <f>IFERROR(INDEX(DESEMPATE!$D$3:$D$106,MATCH('EXP GEN.'!B323,DESEMPATE!$C$3:$C$106,0)),"")</f>
        <v/>
      </c>
      <c r="E323" s="21"/>
      <c r="F323" s="246"/>
      <c r="G323" s="21"/>
      <c r="H323" s="247"/>
      <c r="I323" s="21"/>
      <c r="J323" s="15"/>
      <c r="K323" s="16"/>
      <c r="L323" s="16"/>
      <c r="M323" s="17" t="str">
        <f t="shared" si="39"/>
        <v/>
      </c>
      <c r="N323" s="18" t="str">
        <f>IFERROR(INDEX(PARAMETROS!$B$50:$B$76,MATCH(M323,PARAMETROS!$A$50:$A$76,0)),"")</f>
        <v/>
      </c>
      <c r="O323" s="277"/>
      <c r="P323" s="19"/>
      <c r="Q323" s="11" t="str">
        <f>IFERROR(IF(P323="","",IF(P323="COP","N/A",IF(OR(P323="USD",P323="US"),1,IF(P323="EUR",VLOOKUP(L323,'SH EURO'!$A$6:$B$6338,2,FALSE),"INGRESAR TASA")))),"")</f>
        <v/>
      </c>
      <c r="R323" s="387" t="str">
        <f t="shared" si="36"/>
        <v/>
      </c>
      <c r="S323" s="23" t="str">
        <f>IFERROR(IF(P323="","",IF(P323="COP",1,IF(Q323&lt;&gt;"N/A",VLOOKUP(L323,'[1]SH TRM'!$A$9:$B$8912,2,FALSE),"REVISAR"))),"")</f>
        <v/>
      </c>
      <c r="T323" s="390" t="str">
        <f t="shared" si="37"/>
        <v/>
      </c>
      <c r="U323" s="11" t="str">
        <f t="shared" si="38"/>
        <v/>
      </c>
      <c r="V323" s="11" t="str">
        <f t="shared" si="34"/>
        <v/>
      </c>
      <c r="W323" s="584"/>
      <c r="X323" s="336"/>
      <c r="Y323" s="577"/>
      <c r="Z323" s="577"/>
      <c r="AA323" s="577"/>
      <c r="AB323" s="577"/>
      <c r="AC323" s="577"/>
      <c r="AD323" s="577"/>
      <c r="AE323" s="409" t="str">
        <f t="shared" si="35"/>
        <v/>
      </c>
      <c r="AF323" s="590"/>
      <c r="AG323" s="251"/>
      <c r="AH323" s="253"/>
      <c r="AN323" s="242"/>
    </row>
    <row r="324" spans="1:40" s="237" customFormat="1" ht="30" hidden="1" customHeight="1" x14ac:dyDescent="0.25">
      <c r="A324" s="581"/>
      <c r="B324" s="12"/>
      <c r="C324" s="13"/>
      <c r="D324" s="13" t="str">
        <f>IFERROR(INDEX(DESEMPATE!$D$3:$D$106,MATCH('EXP GEN.'!B324,DESEMPATE!$C$3:$C$106,0)),"")</f>
        <v/>
      </c>
      <c r="E324" s="21"/>
      <c r="F324" s="246"/>
      <c r="G324" s="21"/>
      <c r="H324" s="247"/>
      <c r="I324" s="21"/>
      <c r="J324" s="15"/>
      <c r="K324" s="16"/>
      <c r="L324" s="16"/>
      <c r="M324" s="17" t="str">
        <f t="shared" si="39"/>
        <v/>
      </c>
      <c r="N324" s="18" t="str">
        <f>IFERROR(INDEX(PARAMETROS!$B$50:$B$76,MATCH(M324,PARAMETROS!$A$50:$A$76,0)),"")</f>
        <v/>
      </c>
      <c r="O324" s="277"/>
      <c r="P324" s="19"/>
      <c r="Q324" s="11" t="str">
        <f>IFERROR(IF(P324="","",IF(P324="COP","N/A",IF(OR(P324="USD",P324="US"),1,IF(P324="EUR",VLOOKUP(L324,'SH EURO'!$A$6:$B$6338,2,FALSE),"INGRESAR TASA")))),"")</f>
        <v/>
      </c>
      <c r="R324" s="387" t="str">
        <f t="shared" si="36"/>
        <v/>
      </c>
      <c r="S324" s="20" t="str">
        <f>IFERROR(IF(P324="","",IF(P324="COP",1,IF(Q324&lt;&gt;"N/A",VLOOKUP(L324,'[1]SH TRM'!$A$9:$B$8912,2,FALSE),"REVISAR"))),"")</f>
        <v/>
      </c>
      <c r="T324" s="390" t="str">
        <f t="shared" si="37"/>
        <v/>
      </c>
      <c r="U324" s="11" t="str">
        <f t="shared" si="38"/>
        <v/>
      </c>
      <c r="V324" s="11" t="str">
        <f t="shared" ref="V324:V374" si="40">IFERROR(IF(OR(I324="",I324="NO"),"",IFERROR(U324*J324,"")),"")</f>
        <v/>
      </c>
      <c r="W324" s="584"/>
      <c r="X324" s="336"/>
      <c r="Y324" s="574"/>
      <c r="Z324" s="575"/>
      <c r="AA324" s="576"/>
      <c r="AB324" s="574"/>
      <c r="AC324" s="575"/>
      <c r="AD324" s="576"/>
      <c r="AE324" s="408" t="str">
        <f t="shared" si="35"/>
        <v/>
      </c>
      <c r="AF324" s="590"/>
      <c r="AG324" s="273"/>
      <c r="AH324" s="253"/>
      <c r="AN324" s="242"/>
    </row>
    <row r="325" spans="1:40" s="237" customFormat="1" ht="30" hidden="1" customHeight="1" x14ac:dyDescent="0.25">
      <c r="A325" s="581"/>
      <c r="B325" s="12"/>
      <c r="C325" s="13"/>
      <c r="D325" s="13" t="str">
        <f>IFERROR(INDEX(DESEMPATE!$D$3:$D$106,MATCH('EXP GEN.'!B325,DESEMPATE!$C$3:$C$106,0)),"")</f>
        <v/>
      </c>
      <c r="E325" s="21"/>
      <c r="F325" s="246"/>
      <c r="G325" s="21"/>
      <c r="H325" s="247"/>
      <c r="I325" s="21"/>
      <c r="J325" s="15"/>
      <c r="K325" s="16"/>
      <c r="L325" s="16"/>
      <c r="M325" s="17" t="str">
        <f t="shared" si="39"/>
        <v/>
      </c>
      <c r="N325" s="18" t="str">
        <f>IFERROR(INDEX(PARAMETROS!$B$50:$B$76,MATCH(M325,PARAMETROS!$A$50:$A$76,0)),"")</f>
        <v/>
      </c>
      <c r="O325" s="277"/>
      <c r="P325" s="19"/>
      <c r="Q325" s="11" t="str">
        <f>IFERROR(IF(P325="","",IF(P325="COP","N/A",IF(OR(P325="USD",P325="US"),1,IF(P325="EUR",VLOOKUP(L325,'SH EURO'!$A$6:$B$6338,2,FALSE),"INGRESAR TASA")))),"")</f>
        <v/>
      </c>
      <c r="R325" s="387" t="str">
        <f t="shared" si="36"/>
        <v/>
      </c>
      <c r="S325" s="20" t="str">
        <f>IFERROR(IF(P325="","",IF(P325="COP",1,IF(Q325&lt;&gt;"N/A",VLOOKUP(L325,'[1]SH TRM'!$A$9:$B$8912,2,FALSE),"REVISAR"))),"")</f>
        <v/>
      </c>
      <c r="T325" s="390" t="str">
        <f t="shared" si="37"/>
        <v/>
      </c>
      <c r="U325" s="11" t="str">
        <f t="shared" si="38"/>
        <v/>
      </c>
      <c r="V325" s="11" t="str">
        <f t="shared" si="40"/>
        <v/>
      </c>
      <c r="W325" s="584"/>
      <c r="X325" s="336"/>
      <c r="Y325" s="577"/>
      <c r="Z325" s="577"/>
      <c r="AA325" s="577"/>
      <c r="AB325" s="577"/>
      <c r="AC325" s="577"/>
      <c r="AD325" s="577"/>
      <c r="AE325" s="409" t="str">
        <f t="shared" si="35"/>
        <v/>
      </c>
      <c r="AF325" s="590"/>
      <c r="AG325" s="251"/>
      <c r="AH325" s="253"/>
      <c r="AN325" s="242"/>
    </row>
    <row r="326" spans="1:40" s="237" customFormat="1" ht="30" hidden="1" customHeight="1" thickBot="1" x14ac:dyDescent="0.3">
      <c r="A326" s="582"/>
      <c r="B326" s="32"/>
      <c r="C326" s="133"/>
      <c r="D326" s="349" t="str">
        <f>IFERROR(INDEX(DESEMPATE!$D$3:$D$106,MATCH('EXP GEN.'!B326,DESEMPATE!$C$3:$C$106,0)),"")</f>
        <v/>
      </c>
      <c r="E326" s="134"/>
      <c r="F326" s="250"/>
      <c r="G326" s="134"/>
      <c r="H326" s="249"/>
      <c r="I326" s="134"/>
      <c r="J326" s="34"/>
      <c r="K326" s="350"/>
      <c r="L326" s="350"/>
      <c r="M326" s="35" t="str">
        <f t="shared" si="39"/>
        <v/>
      </c>
      <c r="N326" s="36" t="str">
        <f>IFERROR(INDEX(PARAMETROS!$B$50:$B$76,MATCH(M326,PARAMETROS!$A$50:$A$76,0)),"")</f>
        <v/>
      </c>
      <c r="O326" s="351"/>
      <c r="P326" s="37"/>
      <c r="Q326" s="39" t="str">
        <f>IFERROR(IF(P326="","",IF(P326="COP","N/A",IF(OR(P326="USD",P326="US"),1,IF(P326="EUR",VLOOKUP(L326,'SH EURO'!$A$6:$B$6338,2,FALSE),"INGRESAR TASA")))),"")</f>
        <v/>
      </c>
      <c r="R326" s="388" t="str">
        <f t="shared" si="36"/>
        <v/>
      </c>
      <c r="S326" s="38" t="str">
        <f>IFERROR(IF(P326="","",IF(P326="COP",1,IF(Q326&lt;&gt;"N/A",VLOOKUP(L326,'[1]SH TRM'!$A$9:$B$8912,2,FALSE),"REVISAR"))),"")</f>
        <v/>
      </c>
      <c r="T326" s="391" t="str">
        <f t="shared" si="37"/>
        <v/>
      </c>
      <c r="U326" s="39" t="str">
        <f t="shared" si="38"/>
        <v/>
      </c>
      <c r="V326" s="39" t="str">
        <f t="shared" si="40"/>
        <v/>
      </c>
      <c r="W326" s="585"/>
      <c r="X326" s="337"/>
      <c r="Y326" s="578"/>
      <c r="Z326" s="578"/>
      <c r="AA326" s="578"/>
      <c r="AB326" s="578"/>
      <c r="AC326" s="578"/>
      <c r="AD326" s="578"/>
      <c r="AE326" s="410" t="str">
        <f t="shared" si="35"/>
        <v/>
      </c>
      <c r="AF326" s="591"/>
      <c r="AG326" s="252"/>
      <c r="AH326" s="253"/>
      <c r="AN326" s="242"/>
    </row>
    <row r="327" spans="1:40" s="237" customFormat="1" ht="30" hidden="1" customHeight="1" x14ac:dyDescent="0.25">
      <c r="A327" s="580" t="s">
        <v>211</v>
      </c>
      <c r="B327" s="24"/>
      <c r="C327" s="25"/>
      <c r="D327" s="325" t="str">
        <f>IFERROR(INDEX(DESEMPATE!$D$3:$D$106,MATCH('EXP GEN.'!B327,DESEMPATE!$C$3:$C$106,0)),"")</f>
        <v/>
      </c>
      <c r="E327" s="31"/>
      <c r="F327" s="245"/>
      <c r="G327" s="31"/>
      <c r="H327" s="248"/>
      <c r="I327" s="31"/>
      <c r="J327" s="26"/>
      <c r="K327" s="27"/>
      <c r="L327" s="27"/>
      <c r="M327" s="28" t="str">
        <f t="shared" si="39"/>
        <v/>
      </c>
      <c r="N327" s="135" t="str">
        <f>IFERROR(INDEX(PARAMETROS!$B$50:$B$76,MATCH(M327,PARAMETROS!$A$50:$A$76,0)),"")</f>
        <v/>
      </c>
      <c r="O327" s="276"/>
      <c r="P327" s="29"/>
      <c r="Q327" s="30" t="str">
        <f>IFERROR(IF(P327="","",IF(P327="COP","N/A",IF(OR(P327="USD",P327="US"),1,IF(P327="EUR",VLOOKUP(L327,'SH EURO'!$A$6:$B$6338,2,FALSE),"INGRESAR TASA")))),"")</f>
        <v/>
      </c>
      <c r="R327" s="386" t="str">
        <f t="shared" si="36"/>
        <v/>
      </c>
      <c r="S327" s="136" t="str">
        <f>IFERROR(IF(P327="","",IF(P327="COP",1,IF(Q327&lt;&gt;"N/A",VLOOKUP(L327,'[1]SH TRM'!$A$9:$B$8912,2,FALSE),"REVISAR"))),"")</f>
        <v/>
      </c>
      <c r="T327" s="389" t="str">
        <f t="shared" si="37"/>
        <v/>
      </c>
      <c r="U327" s="30" t="str">
        <f t="shared" si="38"/>
        <v/>
      </c>
      <c r="V327" s="30" t="str">
        <f t="shared" si="40"/>
        <v/>
      </c>
      <c r="W327" s="583" t="str">
        <f>IFERROR(IF(COUNTIF(V327:V332,"")=6,"",IF(SUM(V327:V332)&gt;=SAMC009,"CUMPLE","NO CUMPLE")),"")</f>
        <v/>
      </c>
      <c r="X327" s="335"/>
      <c r="Y327" s="579"/>
      <c r="Z327" s="579"/>
      <c r="AA327" s="579"/>
      <c r="AB327" s="579"/>
      <c r="AC327" s="579"/>
      <c r="AD327" s="579"/>
      <c r="AE327" s="411" t="str">
        <f t="shared" si="35"/>
        <v/>
      </c>
      <c r="AF327" s="589" t="s">
        <v>261</v>
      </c>
      <c r="AG327" s="272"/>
      <c r="AH327" s="253"/>
      <c r="AN327" s="242"/>
    </row>
    <row r="328" spans="1:40" s="237" customFormat="1" ht="30" hidden="1" customHeight="1" x14ac:dyDescent="0.25">
      <c r="A328" s="581"/>
      <c r="B328" s="12"/>
      <c r="C328" s="13"/>
      <c r="D328" s="13" t="str">
        <f>IFERROR(INDEX(DESEMPATE!$D$3:$D$106,MATCH('EXP GEN.'!B328,DESEMPATE!$C$3:$C$106,0)),"")</f>
        <v/>
      </c>
      <c r="E328" s="21"/>
      <c r="F328" s="246"/>
      <c r="G328" s="21"/>
      <c r="H328" s="247"/>
      <c r="I328" s="21"/>
      <c r="J328" s="22"/>
      <c r="K328" s="275"/>
      <c r="L328" s="16"/>
      <c r="M328" s="17" t="str">
        <f t="shared" si="39"/>
        <v/>
      </c>
      <c r="N328" s="18" t="str">
        <f>IFERROR(INDEX(PARAMETROS!$B$50:$B$76,MATCH(M328,PARAMETROS!$A$50:$A$76,0)),"")</f>
        <v/>
      </c>
      <c r="O328" s="277"/>
      <c r="P328" s="18"/>
      <c r="Q328" s="11" t="str">
        <f>IFERROR(IF(P328="","",IF(P328="COP","N/A",IF(OR(P328="USD",P328="US"),1,IF(P328="EUR",VLOOKUP(L328,'SH EURO'!$A$6:$B$6338,2,FALSE),"INGRESAR TASA")))),"")</f>
        <v/>
      </c>
      <c r="R328" s="387" t="str">
        <f t="shared" si="36"/>
        <v/>
      </c>
      <c r="S328" s="20" t="str">
        <f>IFERROR(IF(P328="","",IF(P328="COP",1,IF(Q328&lt;&gt;"N/A",VLOOKUP(L328,'[1]SH TRM'!$A$9:$B$8912,2,FALSE),"REVISAR"))),"")</f>
        <v/>
      </c>
      <c r="T328" s="390" t="str">
        <f t="shared" si="37"/>
        <v/>
      </c>
      <c r="U328" s="11" t="str">
        <f t="shared" si="38"/>
        <v/>
      </c>
      <c r="V328" s="11" t="str">
        <f t="shared" si="40"/>
        <v/>
      </c>
      <c r="W328" s="584"/>
      <c r="X328" s="336"/>
      <c r="Y328" s="577"/>
      <c r="Z328" s="577"/>
      <c r="AA328" s="577"/>
      <c r="AB328" s="577"/>
      <c r="AC328" s="577"/>
      <c r="AD328" s="577"/>
      <c r="AE328" s="408" t="str">
        <f t="shared" si="35"/>
        <v/>
      </c>
      <c r="AF328" s="590"/>
      <c r="AG328" s="273"/>
      <c r="AH328" s="253"/>
      <c r="AN328" s="242"/>
    </row>
    <row r="329" spans="1:40" s="237" customFormat="1" ht="30" hidden="1" customHeight="1" x14ac:dyDescent="0.25">
      <c r="A329" s="581"/>
      <c r="B329" s="12"/>
      <c r="C329" s="13"/>
      <c r="D329" s="13" t="str">
        <f>IFERROR(INDEX(DESEMPATE!$D$3:$D$106,MATCH('EXP GEN.'!B329,DESEMPATE!$C$3:$C$106,0)),"")</f>
        <v/>
      </c>
      <c r="E329" s="21"/>
      <c r="F329" s="246"/>
      <c r="G329" s="21"/>
      <c r="H329" s="247"/>
      <c r="I329" s="21"/>
      <c r="J329" s="15"/>
      <c r="K329" s="16"/>
      <c r="L329" s="16"/>
      <c r="M329" s="17" t="str">
        <f t="shared" si="39"/>
        <v/>
      </c>
      <c r="N329" s="18" t="str">
        <f>IFERROR(INDEX(PARAMETROS!$B$50:$B$76,MATCH(M329,PARAMETROS!$A$50:$A$76,0)),"")</f>
        <v/>
      </c>
      <c r="O329" s="277"/>
      <c r="P329" s="19"/>
      <c r="Q329" s="11" t="str">
        <f>IFERROR(IF(P329="","",IF(P329="COP","N/A",IF(OR(P329="USD",P329="US"),1,IF(P329="EUR",VLOOKUP(L329,'SH EURO'!$A$6:$B$6338,2,FALSE),"INGRESAR TASA")))),"")</f>
        <v/>
      </c>
      <c r="R329" s="387" t="str">
        <f t="shared" si="36"/>
        <v/>
      </c>
      <c r="S329" s="23" t="str">
        <f>IFERROR(IF(P329="","",IF(P329="COP",1,IF(Q329&lt;&gt;"N/A",VLOOKUP(L329,'[1]SH TRM'!$A$9:$B$8912,2,FALSE),"REVISAR"))),"")</f>
        <v/>
      </c>
      <c r="T329" s="390" t="str">
        <f t="shared" si="37"/>
        <v/>
      </c>
      <c r="U329" s="11" t="str">
        <f t="shared" si="38"/>
        <v/>
      </c>
      <c r="V329" s="11" t="str">
        <f t="shared" si="40"/>
        <v/>
      </c>
      <c r="W329" s="584"/>
      <c r="X329" s="336"/>
      <c r="Y329" s="577"/>
      <c r="Z329" s="577"/>
      <c r="AA329" s="577"/>
      <c r="AB329" s="577"/>
      <c r="AC329" s="577"/>
      <c r="AD329" s="577"/>
      <c r="AE329" s="409" t="str">
        <f t="shared" ref="AE329:AE374" si="41">IFERROR(IF(X329="","",IF(ISNUMBER(X329),IF(COUNTIF(Y329:AD329,"SI")&gt;0,"SI","NO"),X329)),"")</f>
        <v/>
      </c>
      <c r="AF329" s="590"/>
      <c r="AG329" s="251"/>
      <c r="AH329" s="253"/>
      <c r="AN329" s="242"/>
    </row>
    <row r="330" spans="1:40" s="237" customFormat="1" ht="30" hidden="1" customHeight="1" x14ac:dyDescent="0.25">
      <c r="A330" s="581"/>
      <c r="B330" s="12"/>
      <c r="C330" s="13"/>
      <c r="D330" s="13" t="str">
        <f>IFERROR(INDEX(DESEMPATE!$D$3:$D$106,MATCH('EXP GEN.'!B330,DESEMPATE!$C$3:$C$106,0)),"")</f>
        <v/>
      </c>
      <c r="E330" s="21"/>
      <c r="F330" s="246"/>
      <c r="G330" s="21"/>
      <c r="H330" s="247"/>
      <c r="I330" s="21"/>
      <c r="J330" s="15"/>
      <c r="K330" s="16"/>
      <c r="L330" s="16"/>
      <c r="M330" s="17" t="str">
        <f t="shared" si="39"/>
        <v/>
      </c>
      <c r="N330" s="18" t="str">
        <f>IFERROR(INDEX(PARAMETROS!$B$50:$B$76,MATCH(M330,PARAMETROS!$A$50:$A$76,0)),"")</f>
        <v/>
      </c>
      <c r="O330" s="277"/>
      <c r="P330" s="19"/>
      <c r="Q330" s="11" t="str">
        <f>IFERROR(IF(P330="","",IF(P330="COP","N/A",IF(OR(P330="USD",P330="US"),1,IF(P330="EUR",VLOOKUP(L330,'SH EURO'!$A$6:$B$6338,2,FALSE),"INGRESAR TASA")))),"")</f>
        <v/>
      </c>
      <c r="R330" s="387" t="str">
        <f t="shared" ref="R330:R374" si="42">IFERROR(IF(O330="","",IF(Q330="INGRESAR TASA","INGRESAR TASA USD",IF(Q330="N/A","N/A",Q330*O330))),"")</f>
        <v/>
      </c>
      <c r="S330" s="20" t="str">
        <f>IFERROR(IF(P330="","",IF(P330="COP",1,IF(Q330&lt;&gt;"N/A",VLOOKUP(L330,'[1]SH TRM'!$A$9:$B$8912,2,FALSE),"REVISAR"))),"")</f>
        <v/>
      </c>
      <c r="T330" s="390" t="str">
        <f t="shared" ref="T330:T374" si="43">IFERROR(IF(S330&lt;&gt;"",IF(P330&lt;&gt;"COP",R330*S330,O330),""),"")</f>
        <v/>
      </c>
      <c r="U330" s="11" t="str">
        <f t="shared" ref="U330:U374" si="44">IFERROR(T330/N330,"")</f>
        <v/>
      </c>
      <c r="V330" s="11" t="str">
        <f t="shared" si="40"/>
        <v/>
      </c>
      <c r="W330" s="584"/>
      <c r="X330" s="336"/>
      <c r="Y330" s="574"/>
      <c r="Z330" s="575"/>
      <c r="AA330" s="576"/>
      <c r="AB330" s="574"/>
      <c r="AC330" s="575"/>
      <c r="AD330" s="576"/>
      <c r="AE330" s="408" t="str">
        <f t="shared" si="41"/>
        <v/>
      </c>
      <c r="AF330" s="590"/>
      <c r="AG330" s="273"/>
      <c r="AH330" s="253"/>
      <c r="AN330" s="242"/>
    </row>
    <row r="331" spans="1:40" s="237" customFormat="1" ht="30" hidden="1" customHeight="1" x14ac:dyDescent="0.25">
      <c r="A331" s="581"/>
      <c r="B331" s="12"/>
      <c r="C331" s="13"/>
      <c r="D331" s="13" t="str">
        <f>IFERROR(INDEX(DESEMPATE!$D$3:$D$106,MATCH('EXP GEN.'!B331,DESEMPATE!$C$3:$C$106,0)),"")</f>
        <v/>
      </c>
      <c r="E331" s="21"/>
      <c r="F331" s="246"/>
      <c r="G331" s="21"/>
      <c r="H331" s="247"/>
      <c r="I331" s="21"/>
      <c r="J331" s="15"/>
      <c r="K331" s="16"/>
      <c r="L331" s="16"/>
      <c r="M331" s="17" t="str">
        <f t="shared" si="39"/>
        <v/>
      </c>
      <c r="N331" s="18" t="str">
        <f>IFERROR(INDEX(PARAMETROS!$B$50:$B$76,MATCH(M331,PARAMETROS!$A$50:$A$76,0)),"")</f>
        <v/>
      </c>
      <c r="O331" s="277"/>
      <c r="P331" s="19"/>
      <c r="Q331" s="11" t="str">
        <f>IFERROR(IF(P331="","",IF(P331="COP","N/A",IF(OR(P331="USD",P331="US"),1,IF(P331="EUR",VLOOKUP(L331,'SH EURO'!$A$6:$B$6338,2,FALSE),"INGRESAR TASA")))),"")</f>
        <v/>
      </c>
      <c r="R331" s="387" t="str">
        <f t="shared" si="42"/>
        <v/>
      </c>
      <c r="S331" s="20" t="str">
        <f>IFERROR(IF(P331="","",IF(P331="COP",1,IF(Q331&lt;&gt;"N/A",VLOOKUP(L331,'[1]SH TRM'!$A$9:$B$8912,2,FALSE),"REVISAR"))),"")</f>
        <v/>
      </c>
      <c r="T331" s="390" t="str">
        <f t="shared" si="43"/>
        <v/>
      </c>
      <c r="U331" s="11" t="str">
        <f t="shared" si="44"/>
        <v/>
      </c>
      <c r="V331" s="11" t="str">
        <f t="shared" si="40"/>
        <v/>
      </c>
      <c r="W331" s="584"/>
      <c r="X331" s="336"/>
      <c r="Y331" s="577"/>
      <c r="Z331" s="577"/>
      <c r="AA331" s="577"/>
      <c r="AB331" s="577"/>
      <c r="AC331" s="577"/>
      <c r="AD331" s="577"/>
      <c r="AE331" s="409" t="str">
        <f t="shared" si="41"/>
        <v/>
      </c>
      <c r="AF331" s="590"/>
      <c r="AG331" s="251"/>
      <c r="AH331" s="253"/>
      <c r="AN331" s="242"/>
    </row>
    <row r="332" spans="1:40" s="237" customFormat="1" ht="30" hidden="1" customHeight="1" thickBot="1" x14ac:dyDescent="0.3">
      <c r="A332" s="582"/>
      <c r="B332" s="32"/>
      <c r="C332" s="133"/>
      <c r="D332" s="349" t="str">
        <f>IFERROR(INDEX(DESEMPATE!$D$3:$D$106,MATCH('EXP GEN.'!B332,DESEMPATE!$C$3:$C$106,0)),"")</f>
        <v/>
      </c>
      <c r="E332" s="134"/>
      <c r="F332" s="250"/>
      <c r="G332" s="134"/>
      <c r="H332" s="249"/>
      <c r="I332" s="134"/>
      <c r="J332" s="34"/>
      <c r="K332" s="350"/>
      <c r="L332" s="350"/>
      <c r="M332" s="35" t="str">
        <f t="shared" si="39"/>
        <v/>
      </c>
      <c r="N332" s="36" t="str">
        <f>IFERROR(INDEX(PARAMETROS!$B$50:$B$76,MATCH(M332,PARAMETROS!$A$50:$A$76,0)),"")</f>
        <v/>
      </c>
      <c r="O332" s="351"/>
      <c r="P332" s="37"/>
      <c r="Q332" s="39" t="str">
        <f>IFERROR(IF(P332="","",IF(P332="COP","N/A",IF(OR(P332="USD",P332="US"),1,IF(P332="EUR",VLOOKUP(L332,'SH EURO'!$A$6:$B$6338,2,FALSE),"INGRESAR TASA")))),"")</f>
        <v/>
      </c>
      <c r="R332" s="388" t="str">
        <f t="shared" si="42"/>
        <v/>
      </c>
      <c r="S332" s="38" t="str">
        <f>IFERROR(IF(P332="","",IF(P332="COP",1,IF(Q332&lt;&gt;"N/A",VLOOKUP(L332,'[1]SH TRM'!$A$9:$B$8912,2,FALSE),"REVISAR"))),"")</f>
        <v/>
      </c>
      <c r="T332" s="391" t="str">
        <f t="shared" si="43"/>
        <v/>
      </c>
      <c r="U332" s="39" t="str">
        <f t="shared" si="44"/>
        <v/>
      </c>
      <c r="V332" s="39" t="str">
        <f t="shared" si="40"/>
        <v/>
      </c>
      <c r="W332" s="585"/>
      <c r="X332" s="337"/>
      <c r="Y332" s="578"/>
      <c r="Z332" s="578"/>
      <c r="AA332" s="578"/>
      <c r="AB332" s="578"/>
      <c r="AC332" s="578"/>
      <c r="AD332" s="578"/>
      <c r="AE332" s="410" t="str">
        <f t="shared" si="41"/>
        <v/>
      </c>
      <c r="AF332" s="591"/>
      <c r="AG332" s="252"/>
      <c r="AH332" s="253"/>
      <c r="AN332" s="242"/>
    </row>
    <row r="333" spans="1:40" s="237" customFormat="1" ht="30" hidden="1" customHeight="1" x14ac:dyDescent="0.25">
      <c r="A333" s="580" t="s">
        <v>212</v>
      </c>
      <c r="B333" s="24"/>
      <c r="C333" s="25"/>
      <c r="D333" s="325" t="str">
        <f>IFERROR(INDEX(DESEMPATE!$D$3:$D$106,MATCH('EXP GEN.'!B333,DESEMPATE!$C$3:$C$106,0)),"")</f>
        <v/>
      </c>
      <c r="E333" s="31"/>
      <c r="F333" s="245"/>
      <c r="G333" s="31"/>
      <c r="H333" s="248"/>
      <c r="I333" s="31"/>
      <c r="J333" s="26"/>
      <c r="K333" s="27"/>
      <c r="L333" s="27"/>
      <c r="M333" s="28" t="str">
        <f t="shared" si="39"/>
        <v/>
      </c>
      <c r="N333" s="135" t="str">
        <f>IFERROR(INDEX(PARAMETROS!$B$50:$B$76,MATCH(M333,PARAMETROS!$A$50:$A$76,0)),"")</f>
        <v/>
      </c>
      <c r="O333" s="276"/>
      <c r="P333" s="29"/>
      <c r="Q333" s="30" t="str">
        <f>IFERROR(IF(P333="","",IF(P333="COP","N/A",IF(OR(P333="USD",P333="US"),1,IF(P333="EUR",VLOOKUP(L333,'SH EURO'!$A$6:$B$6338,2,FALSE),"INGRESAR TASA")))),"")</f>
        <v/>
      </c>
      <c r="R333" s="386" t="str">
        <f t="shared" si="42"/>
        <v/>
      </c>
      <c r="S333" s="136" t="str">
        <f>IFERROR(IF(P333="","",IF(P333="COP",1,IF(Q333&lt;&gt;"N/A",VLOOKUP(L333,'[1]SH TRM'!$A$9:$B$8912,2,FALSE),"REVISAR"))),"")</f>
        <v/>
      </c>
      <c r="T333" s="389" t="str">
        <f t="shared" si="43"/>
        <v/>
      </c>
      <c r="U333" s="30" t="str">
        <f t="shared" si="44"/>
        <v/>
      </c>
      <c r="V333" s="30" t="str">
        <f t="shared" si="40"/>
        <v/>
      </c>
      <c r="W333" s="583" t="str">
        <f>IFERROR(IF(COUNTIF(V333:V338,"")=6,"",IF(SUM(V333:V338)&gt;=SAMC009,"CUMPLE","NO CUMPLE")),"")</f>
        <v/>
      </c>
      <c r="X333" s="335"/>
      <c r="Y333" s="579"/>
      <c r="Z333" s="579"/>
      <c r="AA333" s="579"/>
      <c r="AB333" s="579"/>
      <c r="AC333" s="579"/>
      <c r="AD333" s="579"/>
      <c r="AE333" s="411" t="str">
        <f t="shared" si="41"/>
        <v/>
      </c>
      <c r="AF333" s="589" t="s">
        <v>261</v>
      </c>
      <c r="AG333" s="272"/>
      <c r="AH333" s="253"/>
      <c r="AN333" s="242"/>
    </row>
    <row r="334" spans="1:40" s="237" customFormat="1" ht="30" hidden="1" customHeight="1" x14ac:dyDescent="0.25">
      <c r="A334" s="581"/>
      <c r="B334" s="12"/>
      <c r="C334" s="13"/>
      <c r="D334" s="13" t="str">
        <f>IFERROR(INDEX(DESEMPATE!$D$3:$D$106,MATCH('EXP GEN.'!B334,DESEMPATE!$C$3:$C$106,0)),"")</f>
        <v/>
      </c>
      <c r="E334" s="21"/>
      <c r="F334" s="246"/>
      <c r="G334" s="21"/>
      <c r="H334" s="247"/>
      <c r="I334" s="21"/>
      <c r="J334" s="22"/>
      <c r="K334" s="275"/>
      <c r="L334" s="16"/>
      <c r="M334" s="17" t="str">
        <f t="shared" ref="M334:M374" si="45">IF(L334="","",YEAR(L334))</f>
        <v/>
      </c>
      <c r="N334" s="18" t="str">
        <f>IFERROR(INDEX(PARAMETROS!$B$50:$B$76,MATCH(M334,PARAMETROS!$A$50:$A$76,0)),"")</f>
        <v/>
      </c>
      <c r="O334" s="277"/>
      <c r="P334" s="18"/>
      <c r="Q334" s="11" t="str">
        <f>IFERROR(IF(P334="","",IF(P334="COP","N/A",IF(OR(P334="USD",P334="US"),1,IF(P334="EUR",VLOOKUP(L334,'SH EURO'!$A$6:$B$6338,2,FALSE),"INGRESAR TASA")))),"")</f>
        <v/>
      </c>
      <c r="R334" s="387" t="str">
        <f t="shared" si="42"/>
        <v/>
      </c>
      <c r="S334" s="20" t="str">
        <f>IFERROR(IF(P334="","",IF(P334="COP",1,IF(Q334&lt;&gt;"N/A",VLOOKUP(L334,'[1]SH TRM'!$A$9:$B$8912,2,FALSE),"REVISAR"))),"")</f>
        <v/>
      </c>
      <c r="T334" s="390" t="str">
        <f t="shared" si="43"/>
        <v/>
      </c>
      <c r="U334" s="11" t="str">
        <f t="shared" si="44"/>
        <v/>
      </c>
      <c r="V334" s="11" t="str">
        <f t="shared" si="40"/>
        <v/>
      </c>
      <c r="W334" s="584"/>
      <c r="X334" s="336"/>
      <c r="Y334" s="577"/>
      <c r="Z334" s="577"/>
      <c r="AA334" s="577"/>
      <c r="AB334" s="577"/>
      <c r="AC334" s="577"/>
      <c r="AD334" s="577"/>
      <c r="AE334" s="408" t="str">
        <f t="shared" si="41"/>
        <v/>
      </c>
      <c r="AF334" s="590"/>
      <c r="AG334" s="273"/>
      <c r="AH334" s="253"/>
      <c r="AN334" s="242"/>
    </row>
    <row r="335" spans="1:40" s="237" customFormat="1" ht="30" hidden="1" customHeight="1" x14ac:dyDescent="0.25">
      <c r="A335" s="581"/>
      <c r="B335" s="12"/>
      <c r="C335" s="13"/>
      <c r="D335" s="13" t="str">
        <f>IFERROR(INDEX(DESEMPATE!$D$3:$D$106,MATCH('EXP GEN.'!B335,DESEMPATE!$C$3:$C$106,0)),"")</f>
        <v/>
      </c>
      <c r="E335" s="21"/>
      <c r="F335" s="246"/>
      <c r="G335" s="21"/>
      <c r="H335" s="247"/>
      <c r="I335" s="21"/>
      <c r="J335" s="15"/>
      <c r="K335" s="16"/>
      <c r="L335" s="16"/>
      <c r="M335" s="17" t="str">
        <f t="shared" si="45"/>
        <v/>
      </c>
      <c r="N335" s="18" t="str">
        <f>IFERROR(INDEX(PARAMETROS!$B$50:$B$76,MATCH(M335,PARAMETROS!$A$50:$A$76,0)),"")</f>
        <v/>
      </c>
      <c r="O335" s="277"/>
      <c r="P335" s="19"/>
      <c r="Q335" s="11" t="str">
        <f>IFERROR(IF(P335="","",IF(P335="COP","N/A",IF(OR(P335="USD",P335="US"),1,IF(P335="EUR",VLOOKUP(L335,'SH EURO'!$A$6:$B$6338,2,FALSE),"INGRESAR TASA")))),"")</f>
        <v/>
      </c>
      <c r="R335" s="387" t="str">
        <f t="shared" si="42"/>
        <v/>
      </c>
      <c r="S335" s="23" t="str">
        <f>IFERROR(IF(P335="","",IF(P335="COP",1,IF(Q335&lt;&gt;"N/A",VLOOKUP(L335,'[1]SH TRM'!$A$9:$B$8912,2,FALSE),"REVISAR"))),"")</f>
        <v/>
      </c>
      <c r="T335" s="390" t="str">
        <f t="shared" si="43"/>
        <v/>
      </c>
      <c r="U335" s="11" t="str">
        <f t="shared" si="44"/>
        <v/>
      </c>
      <c r="V335" s="11" t="str">
        <f t="shared" si="40"/>
        <v/>
      </c>
      <c r="W335" s="584"/>
      <c r="X335" s="336"/>
      <c r="Y335" s="577"/>
      <c r="Z335" s="577"/>
      <c r="AA335" s="577"/>
      <c r="AB335" s="577"/>
      <c r="AC335" s="577"/>
      <c r="AD335" s="577"/>
      <c r="AE335" s="409" t="str">
        <f t="shared" si="41"/>
        <v/>
      </c>
      <c r="AF335" s="590"/>
      <c r="AG335" s="251"/>
      <c r="AH335" s="253"/>
      <c r="AN335" s="242"/>
    </row>
    <row r="336" spans="1:40" s="237" customFormat="1" ht="30" hidden="1" customHeight="1" x14ac:dyDescent="0.25">
      <c r="A336" s="581"/>
      <c r="B336" s="12"/>
      <c r="C336" s="13"/>
      <c r="D336" s="13" t="str">
        <f>IFERROR(INDEX(DESEMPATE!$D$3:$D$106,MATCH('EXP GEN.'!B336,DESEMPATE!$C$3:$C$106,0)),"")</f>
        <v/>
      </c>
      <c r="E336" s="21"/>
      <c r="F336" s="246"/>
      <c r="G336" s="21"/>
      <c r="H336" s="247"/>
      <c r="I336" s="21"/>
      <c r="J336" s="15"/>
      <c r="K336" s="16"/>
      <c r="L336" s="16"/>
      <c r="M336" s="17" t="str">
        <f t="shared" si="45"/>
        <v/>
      </c>
      <c r="N336" s="18" t="str">
        <f>IFERROR(INDEX(PARAMETROS!$B$50:$B$76,MATCH(M336,PARAMETROS!$A$50:$A$76,0)),"")</f>
        <v/>
      </c>
      <c r="O336" s="277"/>
      <c r="P336" s="19"/>
      <c r="Q336" s="11" t="str">
        <f>IFERROR(IF(P336="","",IF(P336="COP","N/A",IF(OR(P336="USD",P336="US"),1,IF(P336="EUR",VLOOKUP(L336,'SH EURO'!$A$6:$B$6338,2,FALSE),"INGRESAR TASA")))),"")</f>
        <v/>
      </c>
      <c r="R336" s="387" t="str">
        <f t="shared" si="42"/>
        <v/>
      </c>
      <c r="S336" s="20" t="str">
        <f>IFERROR(IF(P336="","",IF(P336="COP",1,IF(Q336&lt;&gt;"N/A",VLOOKUP(L336,'[1]SH TRM'!$A$9:$B$8912,2,FALSE),"REVISAR"))),"")</f>
        <v/>
      </c>
      <c r="T336" s="390" t="str">
        <f t="shared" si="43"/>
        <v/>
      </c>
      <c r="U336" s="11" t="str">
        <f t="shared" si="44"/>
        <v/>
      </c>
      <c r="V336" s="11" t="str">
        <f t="shared" si="40"/>
        <v/>
      </c>
      <c r="W336" s="584"/>
      <c r="X336" s="336"/>
      <c r="Y336" s="574"/>
      <c r="Z336" s="575"/>
      <c r="AA336" s="576"/>
      <c r="AB336" s="574"/>
      <c r="AC336" s="575"/>
      <c r="AD336" s="576"/>
      <c r="AE336" s="408" t="str">
        <f t="shared" si="41"/>
        <v/>
      </c>
      <c r="AF336" s="590"/>
      <c r="AG336" s="273"/>
      <c r="AH336" s="253"/>
      <c r="AN336" s="242"/>
    </row>
    <row r="337" spans="1:40" s="237" customFormat="1" ht="30" hidden="1" customHeight="1" x14ac:dyDescent="0.25">
      <c r="A337" s="581"/>
      <c r="B337" s="12"/>
      <c r="C337" s="13"/>
      <c r="D337" s="13" t="str">
        <f>IFERROR(INDEX(DESEMPATE!$D$3:$D$106,MATCH('EXP GEN.'!B337,DESEMPATE!$C$3:$C$106,0)),"")</f>
        <v/>
      </c>
      <c r="E337" s="21"/>
      <c r="F337" s="246"/>
      <c r="G337" s="21"/>
      <c r="H337" s="247"/>
      <c r="I337" s="21"/>
      <c r="J337" s="15"/>
      <c r="K337" s="16"/>
      <c r="L337" s="16"/>
      <c r="M337" s="17" t="str">
        <f t="shared" si="45"/>
        <v/>
      </c>
      <c r="N337" s="18" t="str">
        <f>IFERROR(INDEX(PARAMETROS!$B$50:$B$76,MATCH(M337,PARAMETROS!$A$50:$A$76,0)),"")</f>
        <v/>
      </c>
      <c r="O337" s="277"/>
      <c r="P337" s="19"/>
      <c r="Q337" s="11" t="str">
        <f>IFERROR(IF(P337="","",IF(P337="COP","N/A",IF(OR(P337="USD",P337="US"),1,IF(P337="EUR",VLOOKUP(L337,'SH EURO'!$A$6:$B$6338,2,FALSE),"INGRESAR TASA")))),"")</f>
        <v/>
      </c>
      <c r="R337" s="387" t="str">
        <f t="shared" si="42"/>
        <v/>
      </c>
      <c r="S337" s="20" t="str">
        <f>IFERROR(IF(P337="","",IF(P337="COP",1,IF(Q337&lt;&gt;"N/A",VLOOKUP(L337,'[1]SH TRM'!$A$9:$B$8912,2,FALSE),"REVISAR"))),"")</f>
        <v/>
      </c>
      <c r="T337" s="390" t="str">
        <f t="shared" si="43"/>
        <v/>
      </c>
      <c r="U337" s="11" t="str">
        <f t="shared" si="44"/>
        <v/>
      </c>
      <c r="V337" s="11" t="str">
        <f t="shared" si="40"/>
        <v/>
      </c>
      <c r="W337" s="584"/>
      <c r="X337" s="336"/>
      <c r="Y337" s="577"/>
      <c r="Z337" s="577"/>
      <c r="AA337" s="577"/>
      <c r="AB337" s="577"/>
      <c r="AC337" s="577"/>
      <c r="AD337" s="577"/>
      <c r="AE337" s="409" t="str">
        <f t="shared" si="41"/>
        <v/>
      </c>
      <c r="AF337" s="590"/>
      <c r="AG337" s="251"/>
      <c r="AH337" s="253"/>
      <c r="AN337" s="242"/>
    </row>
    <row r="338" spans="1:40" s="237" customFormat="1" ht="30" hidden="1" customHeight="1" thickBot="1" x14ac:dyDescent="0.3">
      <c r="A338" s="582"/>
      <c r="B338" s="32"/>
      <c r="C338" s="133"/>
      <c r="D338" s="349" t="str">
        <f>IFERROR(INDEX(DESEMPATE!$D$3:$D$106,MATCH('EXP GEN.'!B338,DESEMPATE!$C$3:$C$106,0)),"")</f>
        <v/>
      </c>
      <c r="E338" s="134"/>
      <c r="F338" s="250"/>
      <c r="G338" s="134"/>
      <c r="H338" s="249"/>
      <c r="I338" s="134"/>
      <c r="J338" s="34"/>
      <c r="K338" s="350"/>
      <c r="L338" s="350"/>
      <c r="M338" s="35" t="str">
        <f t="shared" si="45"/>
        <v/>
      </c>
      <c r="N338" s="36" t="str">
        <f>IFERROR(INDEX(PARAMETROS!$B$50:$B$76,MATCH(M338,PARAMETROS!$A$50:$A$76,0)),"")</f>
        <v/>
      </c>
      <c r="O338" s="351"/>
      <c r="P338" s="37"/>
      <c r="Q338" s="39" t="str">
        <f>IFERROR(IF(P338="","",IF(P338="COP","N/A",IF(OR(P338="USD",P338="US"),1,IF(P338="EUR",VLOOKUP(L338,'SH EURO'!$A$6:$B$6338,2,FALSE),"INGRESAR TASA")))),"")</f>
        <v/>
      </c>
      <c r="R338" s="388" t="str">
        <f t="shared" si="42"/>
        <v/>
      </c>
      <c r="S338" s="38" t="str">
        <f>IFERROR(IF(P338="","",IF(P338="COP",1,IF(Q338&lt;&gt;"N/A",VLOOKUP(L338,'[1]SH TRM'!$A$9:$B$8912,2,FALSE),"REVISAR"))),"")</f>
        <v/>
      </c>
      <c r="T338" s="391" t="str">
        <f t="shared" si="43"/>
        <v/>
      </c>
      <c r="U338" s="39" t="str">
        <f t="shared" si="44"/>
        <v/>
      </c>
      <c r="V338" s="39" t="str">
        <f t="shared" si="40"/>
        <v/>
      </c>
      <c r="W338" s="585"/>
      <c r="X338" s="337"/>
      <c r="Y338" s="578"/>
      <c r="Z338" s="578"/>
      <c r="AA338" s="578"/>
      <c r="AB338" s="578"/>
      <c r="AC338" s="578"/>
      <c r="AD338" s="578"/>
      <c r="AE338" s="410" t="str">
        <f t="shared" si="41"/>
        <v/>
      </c>
      <c r="AF338" s="591"/>
      <c r="AG338" s="252"/>
      <c r="AH338" s="253"/>
      <c r="AN338" s="242"/>
    </row>
    <row r="339" spans="1:40" s="237" customFormat="1" ht="30" hidden="1" customHeight="1" x14ac:dyDescent="0.25">
      <c r="A339" s="580" t="s">
        <v>213</v>
      </c>
      <c r="B339" s="24"/>
      <c r="C339" s="25"/>
      <c r="D339" s="325" t="str">
        <f>IFERROR(INDEX(DESEMPATE!$D$3:$D$106,MATCH('EXP GEN.'!B339,DESEMPATE!$C$3:$C$106,0)),"")</f>
        <v/>
      </c>
      <c r="E339" s="31"/>
      <c r="F339" s="245"/>
      <c r="G339" s="31"/>
      <c r="H339" s="248"/>
      <c r="I339" s="31"/>
      <c r="J339" s="26"/>
      <c r="K339" s="27"/>
      <c r="L339" s="27"/>
      <c r="M339" s="28" t="str">
        <f t="shared" si="45"/>
        <v/>
      </c>
      <c r="N339" s="135" t="str">
        <f>IFERROR(INDEX(PARAMETROS!$B$50:$B$76,MATCH(M339,PARAMETROS!$A$50:$A$76,0)),"")</f>
        <v/>
      </c>
      <c r="O339" s="276"/>
      <c r="P339" s="29"/>
      <c r="Q339" s="30" t="str">
        <f>IFERROR(IF(P339="","",IF(P339="COP","N/A",IF(OR(P339="USD",P339="US"),1,IF(P339="EUR",VLOOKUP(L339,'SH EURO'!$A$6:$B$6338,2,FALSE),"INGRESAR TASA")))),"")</f>
        <v/>
      </c>
      <c r="R339" s="386" t="str">
        <f t="shared" si="42"/>
        <v/>
      </c>
      <c r="S339" s="136" t="str">
        <f>IFERROR(IF(P339="","",IF(P339="COP",1,IF(Q339&lt;&gt;"N/A",VLOOKUP(L339,'[1]SH TRM'!$A$9:$B$8912,2,FALSE),"REVISAR"))),"")</f>
        <v/>
      </c>
      <c r="T339" s="389" t="str">
        <f t="shared" si="43"/>
        <v/>
      </c>
      <c r="U339" s="30" t="str">
        <f t="shared" si="44"/>
        <v/>
      </c>
      <c r="V339" s="30" t="str">
        <f t="shared" si="40"/>
        <v/>
      </c>
      <c r="W339" s="583" t="str">
        <f>IFERROR(IF(COUNTIF(V339:V344,"")=6,"",IF(SUM(V339:V344)&gt;=SAMC009,"CUMPLE","NO CUMPLE")),"")</f>
        <v/>
      </c>
      <c r="X339" s="335"/>
      <c r="Y339" s="579"/>
      <c r="Z339" s="579"/>
      <c r="AA339" s="579"/>
      <c r="AB339" s="579"/>
      <c r="AC339" s="579"/>
      <c r="AD339" s="579"/>
      <c r="AE339" s="411" t="str">
        <f t="shared" si="41"/>
        <v/>
      </c>
      <c r="AF339" s="589" t="s">
        <v>261</v>
      </c>
      <c r="AG339" s="272"/>
      <c r="AH339" s="253"/>
      <c r="AN339" s="242"/>
    </row>
    <row r="340" spans="1:40" s="237" customFormat="1" ht="30" hidden="1" customHeight="1" x14ac:dyDescent="0.25">
      <c r="A340" s="581"/>
      <c r="B340" s="12"/>
      <c r="C340" s="13"/>
      <c r="D340" s="13" t="str">
        <f>IFERROR(INDEX(DESEMPATE!$D$3:$D$106,MATCH('EXP GEN.'!B340,DESEMPATE!$C$3:$C$106,0)),"")</f>
        <v/>
      </c>
      <c r="E340" s="21"/>
      <c r="F340" s="246"/>
      <c r="G340" s="21"/>
      <c r="H340" s="247"/>
      <c r="I340" s="21"/>
      <c r="J340" s="22"/>
      <c r="K340" s="275"/>
      <c r="L340" s="16"/>
      <c r="M340" s="17" t="str">
        <f t="shared" si="45"/>
        <v/>
      </c>
      <c r="N340" s="18" t="str">
        <f>IFERROR(INDEX(PARAMETROS!$B$50:$B$76,MATCH(M340,PARAMETROS!$A$50:$A$76,0)),"")</f>
        <v/>
      </c>
      <c r="O340" s="277"/>
      <c r="P340" s="18"/>
      <c r="Q340" s="11" t="str">
        <f>IFERROR(IF(P340="","",IF(P340="COP","N/A",IF(OR(P340="USD",P340="US"),1,IF(P340="EUR",VLOOKUP(L340,'SH EURO'!$A$6:$B$6338,2,FALSE),"INGRESAR TASA")))),"")</f>
        <v/>
      </c>
      <c r="R340" s="387" t="str">
        <f t="shared" si="42"/>
        <v/>
      </c>
      <c r="S340" s="20" t="str">
        <f>IFERROR(IF(P340="","",IF(P340="COP",1,IF(Q340&lt;&gt;"N/A",VLOOKUP(L340,'[1]SH TRM'!$A$9:$B$8912,2,FALSE),"REVISAR"))),"")</f>
        <v/>
      </c>
      <c r="T340" s="390" t="str">
        <f t="shared" si="43"/>
        <v/>
      </c>
      <c r="U340" s="11" t="str">
        <f t="shared" si="44"/>
        <v/>
      </c>
      <c r="V340" s="11" t="str">
        <f t="shared" si="40"/>
        <v/>
      </c>
      <c r="W340" s="584"/>
      <c r="X340" s="336"/>
      <c r="Y340" s="577"/>
      <c r="Z340" s="577"/>
      <c r="AA340" s="577"/>
      <c r="AB340" s="577"/>
      <c r="AC340" s="577"/>
      <c r="AD340" s="577"/>
      <c r="AE340" s="408" t="str">
        <f t="shared" si="41"/>
        <v/>
      </c>
      <c r="AF340" s="590"/>
      <c r="AG340" s="273"/>
      <c r="AH340" s="253"/>
      <c r="AN340" s="242"/>
    </row>
    <row r="341" spans="1:40" s="237" customFormat="1" ht="30" hidden="1" customHeight="1" x14ac:dyDescent="0.25">
      <c r="A341" s="581"/>
      <c r="B341" s="12"/>
      <c r="C341" s="13"/>
      <c r="D341" s="13" t="str">
        <f>IFERROR(INDEX(DESEMPATE!$D$3:$D$106,MATCH('EXP GEN.'!B341,DESEMPATE!$C$3:$C$106,0)),"")</f>
        <v/>
      </c>
      <c r="E341" s="21"/>
      <c r="F341" s="246"/>
      <c r="G341" s="21"/>
      <c r="H341" s="247"/>
      <c r="I341" s="21"/>
      <c r="J341" s="15"/>
      <c r="K341" s="16"/>
      <c r="L341" s="16"/>
      <c r="M341" s="17" t="str">
        <f t="shared" si="45"/>
        <v/>
      </c>
      <c r="N341" s="18" t="str">
        <f>IFERROR(INDEX(PARAMETROS!$B$50:$B$76,MATCH(M341,PARAMETROS!$A$50:$A$76,0)),"")</f>
        <v/>
      </c>
      <c r="O341" s="277"/>
      <c r="P341" s="19"/>
      <c r="Q341" s="11" t="str">
        <f>IFERROR(IF(P341="","",IF(P341="COP","N/A",IF(OR(P341="USD",P341="US"),1,IF(P341="EUR",VLOOKUP(L341,'SH EURO'!$A$6:$B$6338,2,FALSE),"INGRESAR TASA")))),"")</f>
        <v/>
      </c>
      <c r="R341" s="387" t="str">
        <f t="shared" si="42"/>
        <v/>
      </c>
      <c r="S341" s="23" t="str">
        <f>IFERROR(IF(P341="","",IF(P341="COP",1,IF(Q341&lt;&gt;"N/A",VLOOKUP(L341,'[1]SH TRM'!$A$9:$B$8912,2,FALSE),"REVISAR"))),"")</f>
        <v/>
      </c>
      <c r="T341" s="390" t="str">
        <f t="shared" si="43"/>
        <v/>
      </c>
      <c r="U341" s="11" t="str">
        <f t="shared" si="44"/>
        <v/>
      </c>
      <c r="V341" s="11" t="str">
        <f t="shared" si="40"/>
        <v/>
      </c>
      <c r="W341" s="584"/>
      <c r="X341" s="336"/>
      <c r="Y341" s="577"/>
      <c r="Z341" s="577"/>
      <c r="AA341" s="577"/>
      <c r="AB341" s="577"/>
      <c r="AC341" s="577"/>
      <c r="AD341" s="577"/>
      <c r="AE341" s="409" t="str">
        <f t="shared" si="41"/>
        <v/>
      </c>
      <c r="AF341" s="590"/>
      <c r="AG341" s="251"/>
      <c r="AH341" s="253"/>
      <c r="AN341" s="242"/>
    </row>
    <row r="342" spans="1:40" s="237" customFormat="1" ht="30" hidden="1" customHeight="1" x14ac:dyDescent="0.25">
      <c r="A342" s="581"/>
      <c r="B342" s="12"/>
      <c r="C342" s="13"/>
      <c r="D342" s="13" t="str">
        <f>IFERROR(INDEX(DESEMPATE!$D$3:$D$106,MATCH('EXP GEN.'!B342,DESEMPATE!$C$3:$C$106,0)),"")</f>
        <v/>
      </c>
      <c r="E342" s="21"/>
      <c r="F342" s="246"/>
      <c r="G342" s="21"/>
      <c r="H342" s="247"/>
      <c r="I342" s="21"/>
      <c r="J342" s="15"/>
      <c r="K342" s="16"/>
      <c r="L342" s="16"/>
      <c r="M342" s="17" t="str">
        <f t="shared" si="45"/>
        <v/>
      </c>
      <c r="N342" s="18" t="str">
        <f>IFERROR(INDEX(PARAMETROS!$B$50:$B$76,MATCH(M342,PARAMETROS!$A$50:$A$76,0)),"")</f>
        <v/>
      </c>
      <c r="O342" s="277"/>
      <c r="P342" s="19"/>
      <c r="Q342" s="11" t="str">
        <f>IFERROR(IF(P342="","",IF(P342="COP","N/A",IF(OR(P342="USD",P342="US"),1,IF(P342="EUR",VLOOKUP(L342,'SH EURO'!$A$6:$B$6338,2,FALSE),"INGRESAR TASA")))),"")</f>
        <v/>
      </c>
      <c r="R342" s="387" t="str">
        <f t="shared" si="42"/>
        <v/>
      </c>
      <c r="S342" s="20" t="str">
        <f>IFERROR(IF(P342="","",IF(P342="COP",1,IF(Q342&lt;&gt;"N/A",VLOOKUP(L342,'[1]SH TRM'!$A$9:$B$8912,2,FALSE),"REVISAR"))),"")</f>
        <v/>
      </c>
      <c r="T342" s="390" t="str">
        <f t="shared" si="43"/>
        <v/>
      </c>
      <c r="U342" s="11" t="str">
        <f t="shared" si="44"/>
        <v/>
      </c>
      <c r="V342" s="11" t="str">
        <f t="shared" si="40"/>
        <v/>
      </c>
      <c r="W342" s="584"/>
      <c r="X342" s="336"/>
      <c r="Y342" s="574"/>
      <c r="Z342" s="575"/>
      <c r="AA342" s="576"/>
      <c r="AB342" s="574"/>
      <c r="AC342" s="575"/>
      <c r="AD342" s="576"/>
      <c r="AE342" s="408" t="str">
        <f t="shared" si="41"/>
        <v/>
      </c>
      <c r="AF342" s="590"/>
      <c r="AG342" s="273"/>
      <c r="AH342" s="253"/>
      <c r="AN342" s="242"/>
    </row>
    <row r="343" spans="1:40" s="237" customFormat="1" ht="30" hidden="1" customHeight="1" x14ac:dyDescent="0.25">
      <c r="A343" s="581"/>
      <c r="B343" s="12"/>
      <c r="C343" s="13"/>
      <c r="D343" s="13" t="str">
        <f>IFERROR(INDEX(DESEMPATE!$D$3:$D$106,MATCH('EXP GEN.'!B343,DESEMPATE!$C$3:$C$106,0)),"")</f>
        <v/>
      </c>
      <c r="E343" s="21"/>
      <c r="F343" s="246"/>
      <c r="G343" s="21"/>
      <c r="H343" s="247"/>
      <c r="I343" s="21"/>
      <c r="J343" s="15"/>
      <c r="K343" s="16"/>
      <c r="L343" s="16"/>
      <c r="M343" s="17" t="str">
        <f t="shared" si="45"/>
        <v/>
      </c>
      <c r="N343" s="18" t="str">
        <f>IFERROR(INDEX(PARAMETROS!$B$50:$B$76,MATCH(M343,PARAMETROS!$A$50:$A$76,0)),"")</f>
        <v/>
      </c>
      <c r="O343" s="277"/>
      <c r="P343" s="19"/>
      <c r="Q343" s="11" t="str">
        <f>IFERROR(IF(P343="","",IF(P343="COP","N/A",IF(OR(P343="USD",P343="US"),1,IF(P343="EUR",VLOOKUP(L343,'SH EURO'!$A$6:$B$6338,2,FALSE),"INGRESAR TASA")))),"")</f>
        <v/>
      </c>
      <c r="R343" s="387" t="str">
        <f t="shared" si="42"/>
        <v/>
      </c>
      <c r="S343" s="20" t="str">
        <f>IFERROR(IF(P343="","",IF(P343="COP",1,IF(Q343&lt;&gt;"N/A",VLOOKUP(L343,'[1]SH TRM'!$A$9:$B$8912,2,FALSE),"REVISAR"))),"")</f>
        <v/>
      </c>
      <c r="T343" s="390" t="str">
        <f t="shared" si="43"/>
        <v/>
      </c>
      <c r="U343" s="11" t="str">
        <f t="shared" si="44"/>
        <v/>
      </c>
      <c r="V343" s="11" t="str">
        <f t="shared" si="40"/>
        <v/>
      </c>
      <c r="W343" s="584"/>
      <c r="X343" s="336"/>
      <c r="Y343" s="577"/>
      <c r="Z343" s="577"/>
      <c r="AA343" s="577"/>
      <c r="AB343" s="577"/>
      <c r="AC343" s="577"/>
      <c r="AD343" s="577"/>
      <c r="AE343" s="409" t="str">
        <f t="shared" si="41"/>
        <v/>
      </c>
      <c r="AF343" s="590"/>
      <c r="AG343" s="251"/>
      <c r="AH343" s="253"/>
      <c r="AN343" s="242"/>
    </row>
    <row r="344" spans="1:40" s="237" customFormat="1" ht="30" hidden="1" customHeight="1" thickBot="1" x14ac:dyDescent="0.3">
      <c r="A344" s="582"/>
      <c r="B344" s="32"/>
      <c r="C344" s="133"/>
      <c r="D344" s="349" t="str">
        <f>IFERROR(INDEX(DESEMPATE!$D$3:$D$106,MATCH('EXP GEN.'!B344,DESEMPATE!$C$3:$C$106,0)),"")</f>
        <v/>
      </c>
      <c r="E344" s="134"/>
      <c r="F344" s="250"/>
      <c r="G344" s="134"/>
      <c r="H344" s="249"/>
      <c r="I344" s="134"/>
      <c r="J344" s="34"/>
      <c r="K344" s="350"/>
      <c r="L344" s="350"/>
      <c r="M344" s="35" t="str">
        <f t="shared" si="45"/>
        <v/>
      </c>
      <c r="N344" s="36" t="str">
        <f>IFERROR(INDEX(PARAMETROS!$B$50:$B$76,MATCH(M344,PARAMETROS!$A$50:$A$76,0)),"")</f>
        <v/>
      </c>
      <c r="O344" s="351"/>
      <c r="P344" s="37"/>
      <c r="Q344" s="39" t="str">
        <f>IFERROR(IF(P344="","",IF(P344="COP","N/A",IF(OR(P344="USD",P344="US"),1,IF(P344="EUR",VLOOKUP(L344,'SH EURO'!$A$6:$B$6338,2,FALSE),"INGRESAR TASA")))),"")</f>
        <v/>
      </c>
      <c r="R344" s="388" t="str">
        <f t="shared" si="42"/>
        <v/>
      </c>
      <c r="S344" s="38" t="str">
        <f>IFERROR(IF(P344="","",IF(P344="COP",1,IF(Q344&lt;&gt;"N/A",VLOOKUP(L344,'[1]SH TRM'!$A$9:$B$8912,2,FALSE),"REVISAR"))),"")</f>
        <v/>
      </c>
      <c r="T344" s="391" t="str">
        <f t="shared" si="43"/>
        <v/>
      </c>
      <c r="U344" s="39" t="str">
        <f t="shared" si="44"/>
        <v/>
      </c>
      <c r="V344" s="39" t="str">
        <f t="shared" si="40"/>
        <v/>
      </c>
      <c r="W344" s="585"/>
      <c r="X344" s="337"/>
      <c r="Y344" s="578"/>
      <c r="Z344" s="578"/>
      <c r="AA344" s="578"/>
      <c r="AB344" s="578"/>
      <c r="AC344" s="578"/>
      <c r="AD344" s="578"/>
      <c r="AE344" s="410" t="str">
        <f t="shared" si="41"/>
        <v/>
      </c>
      <c r="AF344" s="591"/>
      <c r="AG344" s="252"/>
      <c r="AH344" s="253"/>
      <c r="AN344" s="242"/>
    </row>
    <row r="345" spans="1:40" s="237" customFormat="1" ht="30" hidden="1" customHeight="1" x14ac:dyDescent="0.25">
      <c r="A345" s="580" t="s">
        <v>214</v>
      </c>
      <c r="B345" s="24"/>
      <c r="C345" s="25"/>
      <c r="D345" s="325" t="str">
        <f>IFERROR(INDEX(DESEMPATE!$D$3:$D$106,MATCH('EXP GEN.'!B345,DESEMPATE!$C$3:$C$106,0)),"")</f>
        <v/>
      </c>
      <c r="E345" s="31"/>
      <c r="F345" s="245"/>
      <c r="G345" s="31"/>
      <c r="H345" s="248"/>
      <c r="I345" s="31"/>
      <c r="J345" s="26"/>
      <c r="K345" s="27"/>
      <c r="L345" s="27"/>
      <c r="M345" s="28" t="str">
        <f t="shared" si="45"/>
        <v/>
      </c>
      <c r="N345" s="135" t="str">
        <f>IFERROR(INDEX(PARAMETROS!$B$50:$B$76,MATCH(M345,PARAMETROS!$A$50:$A$76,0)),"")</f>
        <v/>
      </c>
      <c r="O345" s="276"/>
      <c r="P345" s="29"/>
      <c r="Q345" s="30" t="str">
        <f>IFERROR(IF(P345="","",IF(P345="COP","N/A",IF(OR(P345="USD",P345="US"),1,IF(P345="EUR",VLOOKUP(L345,'SH EURO'!$A$6:$B$6338,2,FALSE),"INGRESAR TASA")))),"")</f>
        <v/>
      </c>
      <c r="R345" s="386" t="str">
        <f t="shared" si="42"/>
        <v/>
      </c>
      <c r="S345" s="136" t="str">
        <f>IFERROR(IF(P345="","",IF(P345="COP",1,IF(Q345&lt;&gt;"N/A",VLOOKUP(L345,'[1]SH TRM'!$A$9:$B$8912,2,FALSE),"REVISAR"))),"")</f>
        <v/>
      </c>
      <c r="T345" s="389" t="str">
        <f t="shared" si="43"/>
        <v/>
      </c>
      <c r="U345" s="30" t="str">
        <f t="shared" si="44"/>
        <v/>
      </c>
      <c r="V345" s="30" t="str">
        <f t="shared" si="40"/>
        <v/>
      </c>
      <c r="W345" s="583" t="str">
        <f>IFERROR(IF(COUNTIF(V345:V350,"")=6,"",IF(SUM(V345:V350)&gt;=SAMC009,"CUMPLE","NO CUMPLE")),"")</f>
        <v/>
      </c>
      <c r="X345" s="335"/>
      <c r="Y345" s="579"/>
      <c r="Z345" s="579"/>
      <c r="AA345" s="579"/>
      <c r="AB345" s="579"/>
      <c r="AC345" s="579"/>
      <c r="AD345" s="579"/>
      <c r="AE345" s="411" t="str">
        <f t="shared" si="41"/>
        <v/>
      </c>
      <c r="AF345" s="589" t="s">
        <v>261</v>
      </c>
      <c r="AG345" s="272"/>
      <c r="AH345" s="253"/>
      <c r="AN345" s="242"/>
    </row>
    <row r="346" spans="1:40" s="237" customFormat="1" ht="30" hidden="1" customHeight="1" x14ac:dyDescent="0.25">
      <c r="A346" s="581"/>
      <c r="B346" s="12"/>
      <c r="C346" s="13"/>
      <c r="D346" s="13" t="str">
        <f>IFERROR(INDEX(DESEMPATE!$D$3:$D$106,MATCH('EXP GEN.'!B346,DESEMPATE!$C$3:$C$106,0)),"")</f>
        <v/>
      </c>
      <c r="E346" s="21"/>
      <c r="F346" s="246"/>
      <c r="G346" s="21"/>
      <c r="H346" s="247"/>
      <c r="I346" s="21"/>
      <c r="J346" s="22"/>
      <c r="K346" s="275"/>
      <c r="L346" s="16"/>
      <c r="M346" s="17" t="str">
        <f t="shared" si="45"/>
        <v/>
      </c>
      <c r="N346" s="18" t="str">
        <f>IFERROR(INDEX(PARAMETROS!$B$50:$B$76,MATCH(M346,PARAMETROS!$A$50:$A$76,0)),"")</f>
        <v/>
      </c>
      <c r="O346" s="277"/>
      <c r="P346" s="18"/>
      <c r="Q346" s="11" t="str">
        <f>IFERROR(IF(P346="","",IF(P346="COP","N/A",IF(OR(P346="USD",P346="US"),1,IF(P346="EUR",VLOOKUP(L346,'SH EURO'!$A$6:$B$6338,2,FALSE),"INGRESAR TASA")))),"")</f>
        <v/>
      </c>
      <c r="R346" s="387" t="str">
        <f t="shared" si="42"/>
        <v/>
      </c>
      <c r="S346" s="20" t="str">
        <f>IFERROR(IF(P346="","",IF(P346="COP",1,IF(Q346&lt;&gt;"N/A",VLOOKUP(L346,'[1]SH TRM'!$A$9:$B$8912,2,FALSE),"REVISAR"))),"")</f>
        <v/>
      </c>
      <c r="T346" s="390" t="str">
        <f t="shared" si="43"/>
        <v/>
      </c>
      <c r="U346" s="11" t="str">
        <f t="shared" si="44"/>
        <v/>
      </c>
      <c r="V346" s="11" t="str">
        <f t="shared" si="40"/>
        <v/>
      </c>
      <c r="W346" s="584"/>
      <c r="X346" s="336"/>
      <c r="Y346" s="577"/>
      <c r="Z346" s="577"/>
      <c r="AA346" s="577"/>
      <c r="AB346" s="577"/>
      <c r="AC346" s="577"/>
      <c r="AD346" s="577"/>
      <c r="AE346" s="408" t="str">
        <f t="shared" si="41"/>
        <v/>
      </c>
      <c r="AF346" s="590"/>
      <c r="AG346" s="273"/>
      <c r="AH346" s="253"/>
      <c r="AN346" s="242"/>
    </row>
    <row r="347" spans="1:40" s="237" customFormat="1" ht="30" hidden="1" customHeight="1" x14ac:dyDescent="0.25">
      <c r="A347" s="581"/>
      <c r="B347" s="12"/>
      <c r="C347" s="13"/>
      <c r="D347" s="13" t="str">
        <f>IFERROR(INDEX(DESEMPATE!$D$3:$D$106,MATCH('EXP GEN.'!B347,DESEMPATE!$C$3:$C$106,0)),"")</f>
        <v/>
      </c>
      <c r="E347" s="21"/>
      <c r="F347" s="246"/>
      <c r="G347" s="21"/>
      <c r="H347" s="247"/>
      <c r="I347" s="21"/>
      <c r="J347" s="15"/>
      <c r="K347" s="16"/>
      <c r="L347" s="16"/>
      <c r="M347" s="17" t="str">
        <f t="shared" si="45"/>
        <v/>
      </c>
      <c r="N347" s="18" t="str">
        <f>IFERROR(INDEX(PARAMETROS!$B$50:$B$76,MATCH(M347,PARAMETROS!$A$50:$A$76,0)),"")</f>
        <v/>
      </c>
      <c r="O347" s="277"/>
      <c r="P347" s="19"/>
      <c r="Q347" s="11" t="str">
        <f>IFERROR(IF(P347="","",IF(P347="COP","N/A",IF(OR(P347="USD",P347="US"),1,IF(P347="EUR",VLOOKUP(L347,'SH EURO'!$A$6:$B$6338,2,FALSE),"INGRESAR TASA")))),"")</f>
        <v/>
      </c>
      <c r="R347" s="387" t="str">
        <f t="shared" si="42"/>
        <v/>
      </c>
      <c r="S347" s="23" t="str">
        <f>IFERROR(IF(P347="","",IF(P347="COP",1,IF(Q347&lt;&gt;"N/A",VLOOKUP(L347,'[1]SH TRM'!$A$9:$B$8912,2,FALSE),"REVISAR"))),"")</f>
        <v/>
      </c>
      <c r="T347" s="390" t="str">
        <f t="shared" si="43"/>
        <v/>
      </c>
      <c r="U347" s="11" t="str">
        <f t="shared" si="44"/>
        <v/>
      </c>
      <c r="V347" s="11" t="str">
        <f t="shared" si="40"/>
        <v/>
      </c>
      <c r="W347" s="584"/>
      <c r="X347" s="336"/>
      <c r="Y347" s="577"/>
      <c r="Z347" s="577"/>
      <c r="AA347" s="577"/>
      <c r="AB347" s="577"/>
      <c r="AC347" s="577"/>
      <c r="AD347" s="577"/>
      <c r="AE347" s="409" t="str">
        <f t="shared" si="41"/>
        <v/>
      </c>
      <c r="AF347" s="590"/>
      <c r="AG347" s="251"/>
      <c r="AH347" s="253"/>
      <c r="AN347" s="242"/>
    </row>
    <row r="348" spans="1:40" s="237" customFormat="1" ht="30" hidden="1" customHeight="1" x14ac:dyDescent="0.25">
      <c r="A348" s="581"/>
      <c r="B348" s="12"/>
      <c r="C348" s="13"/>
      <c r="D348" s="13" t="str">
        <f>IFERROR(INDEX(DESEMPATE!$D$3:$D$106,MATCH('EXP GEN.'!B348,DESEMPATE!$C$3:$C$106,0)),"")</f>
        <v/>
      </c>
      <c r="E348" s="21"/>
      <c r="F348" s="246"/>
      <c r="G348" s="21"/>
      <c r="H348" s="247"/>
      <c r="I348" s="21"/>
      <c r="J348" s="15"/>
      <c r="K348" s="16"/>
      <c r="L348" s="16"/>
      <c r="M348" s="17" t="str">
        <f t="shared" si="45"/>
        <v/>
      </c>
      <c r="N348" s="18" t="str">
        <f>IFERROR(INDEX(PARAMETROS!$B$50:$B$76,MATCH(M348,PARAMETROS!$A$50:$A$76,0)),"")</f>
        <v/>
      </c>
      <c r="O348" s="277"/>
      <c r="P348" s="19"/>
      <c r="Q348" s="11" t="str">
        <f>IFERROR(IF(P348="","",IF(P348="COP","N/A",IF(OR(P348="USD",P348="US"),1,IF(P348="EUR",VLOOKUP(L348,'SH EURO'!$A$6:$B$6338,2,FALSE),"INGRESAR TASA")))),"")</f>
        <v/>
      </c>
      <c r="R348" s="387" t="str">
        <f t="shared" si="42"/>
        <v/>
      </c>
      <c r="S348" s="20" t="str">
        <f>IFERROR(IF(P348="","",IF(P348="COP",1,IF(Q348&lt;&gt;"N/A",VLOOKUP(L348,'[1]SH TRM'!$A$9:$B$8912,2,FALSE),"REVISAR"))),"")</f>
        <v/>
      </c>
      <c r="T348" s="390" t="str">
        <f t="shared" si="43"/>
        <v/>
      </c>
      <c r="U348" s="11" t="str">
        <f t="shared" si="44"/>
        <v/>
      </c>
      <c r="V348" s="11" t="str">
        <f t="shared" si="40"/>
        <v/>
      </c>
      <c r="W348" s="584"/>
      <c r="X348" s="336"/>
      <c r="Y348" s="574"/>
      <c r="Z348" s="575"/>
      <c r="AA348" s="576"/>
      <c r="AB348" s="574"/>
      <c r="AC348" s="575"/>
      <c r="AD348" s="576"/>
      <c r="AE348" s="408" t="str">
        <f t="shared" si="41"/>
        <v/>
      </c>
      <c r="AF348" s="590"/>
      <c r="AG348" s="273"/>
      <c r="AH348" s="253"/>
      <c r="AN348" s="242"/>
    </row>
    <row r="349" spans="1:40" s="237" customFormat="1" ht="30" hidden="1" customHeight="1" x14ac:dyDescent="0.25">
      <c r="A349" s="581"/>
      <c r="B349" s="12"/>
      <c r="C349" s="13"/>
      <c r="D349" s="13" t="str">
        <f>IFERROR(INDEX(DESEMPATE!$D$3:$D$106,MATCH('EXP GEN.'!B349,DESEMPATE!$C$3:$C$106,0)),"")</f>
        <v/>
      </c>
      <c r="E349" s="21"/>
      <c r="F349" s="246"/>
      <c r="G349" s="21"/>
      <c r="H349" s="247"/>
      <c r="I349" s="21"/>
      <c r="J349" s="15"/>
      <c r="K349" s="16"/>
      <c r="L349" s="16"/>
      <c r="M349" s="17" t="str">
        <f t="shared" si="45"/>
        <v/>
      </c>
      <c r="N349" s="18" t="str">
        <f>IFERROR(INDEX(PARAMETROS!$B$50:$B$76,MATCH(M349,PARAMETROS!$A$50:$A$76,0)),"")</f>
        <v/>
      </c>
      <c r="O349" s="277"/>
      <c r="P349" s="19"/>
      <c r="Q349" s="11" t="str">
        <f>IFERROR(IF(P349="","",IF(P349="COP","N/A",IF(OR(P349="USD",P349="US"),1,IF(P349="EUR",VLOOKUP(L349,'SH EURO'!$A$6:$B$6338,2,FALSE),"INGRESAR TASA")))),"")</f>
        <v/>
      </c>
      <c r="R349" s="387" t="str">
        <f t="shared" si="42"/>
        <v/>
      </c>
      <c r="S349" s="20" t="str">
        <f>IFERROR(IF(P349="","",IF(P349="COP",1,IF(Q349&lt;&gt;"N/A",VLOOKUP(L349,'[1]SH TRM'!$A$9:$B$8912,2,FALSE),"REVISAR"))),"")</f>
        <v/>
      </c>
      <c r="T349" s="390" t="str">
        <f t="shared" si="43"/>
        <v/>
      </c>
      <c r="U349" s="11" t="str">
        <f t="shared" si="44"/>
        <v/>
      </c>
      <c r="V349" s="11" t="str">
        <f t="shared" si="40"/>
        <v/>
      </c>
      <c r="W349" s="584"/>
      <c r="X349" s="336"/>
      <c r="Y349" s="577"/>
      <c r="Z349" s="577"/>
      <c r="AA349" s="577"/>
      <c r="AB349" s="577"/>
      <c r="AC349" s="577"/>
      <c r="AD349" s="577"/>
      <c r="AE349" s="409" t="str">
        <f t="shared" si="41"/>
        <v/>
      </c>
      <c r="AF349" s="590"/>
      <c r="AG349" s="251"/>
      <c r="AH349" s="253"/>
      <c r="AN349" s="242"/>
    </row>
    <row r="350" spans="1:40" s="237" customFormat="1" ht="30" hidden="1" customHeight="1" thickBot="1" x14ac:dyDescent="0.3">
      <c r="A350" s="582"/>
      <c r="B350" s="32"/>
      <c r="C350" s="133"/>
      <c r="D350" s="349" t="str">
        <f>IFERROR(INDEX(DESEMPATE!$D$3:$D$106,MATCH('EXP GEN.'!B350,DESEMPATE!$C$3:$C$106,0)),"")</f>
        <v/>
      </c>
      <c r="E350" s="134"/>
      <c r="F350" s="250"/>
      <c r="G350" s="134"/>
      <c r="H350" s="249"/>
      <c r="I350" s="134"/>
      <c r="J350" s="34"/>
      <c r="K350" s="350"/>
      <c r="L350" s="350"/>
      <c r="M350" s="35" t="str">
        <f t="shared" si="45"/>
        <v/>
      </c>
      <c r="N350" s="36" t="str">
        <f>IFERROR(INDEX(PARAMETROS!$B$50:$B$76,MATCH(M350,PARAMETROS!$A$50:$A$76,0)),"")</f>
        <v/>
      </c>
      <c r="O350" s="351"/>
      <c r="P350" s="37"/>
      <c r="Q350" s="39" t="str">
        <f>IFERROR(IF(P350="","",IF(P350="COP","N/A",IF(OR(P350="USD",P350="US"),1,IF(P350="EUR",VLOOKUP(L350,'SH EURO'!$A$6:$B$6338,2,FALSE),"INGRESAR TASA")))),"")</f>
        <v/>
      </c>
      <c r="R350" s="388" t="str">
        <f t="shared" si="42"/>
        <v/>
      </c>
      <c r="S350" s="38" t="str">
        <f>IFERROR(IF(P350="","",IF(P350="COP",1,IF(Q350&lt;&gt;"N/A",VLOOKUP(L350,'[1]SH TRM'!$A$9:$B$8912,2,FALSE),"REVISAR"))),"")</f>
        <v/>
      </c>
      <c r="T350" s="391" t="str">
        <f t="shared" si="43"/>
        <v/>
      </c>
      <c r="U350" s="39" t="str">
        <f t="shared" si="44"/>
        <v/>
      </c>
      <c r="V350" s="39" t="str">
        <f t="shared" si="40"/>
        <v/>
      </c>
      <c r="W350" s="585"/>
      <c r="X350" s="337"/>
      <c r="Y350" s="578"/>
      <c r="Z350" s="578"/>
      <c r="AA350" s="578"/>
      <c r="AB350" s="578"/>
      <c r="AC350" s="578"/>
      <c r="AD350" s="578"/>
      <c r="AE350" s="410" t="str">
        <f t="shared" si="41"/>
        <v/>
      </c>
      <c r="AF350" s="591"/>
      <c r="AG350" s="252"/>
      <c r="AH350" s="253"/>
      <c r="AN350" s="242"/>
    </row>
    <row r="351" spans="1:40" s="237" customFormat="1" ht="30" hidden="1" customHeight="1" x14ac:dyDescent="0.25">
      <c r="A351" s="580" t="s">
        <v>215</v>
      </c>
      <c r="B351" s="24"/>
      <c r="C351" s="25"/>
      <c r="D351" s="325" t="str">
        <f>IFERROR(INDEX(DESEMPATE!$D$3:$D$106,MATCH('EXP GEN.'!B351,DESEMPATE!$C$3:$C$106,0)),"")</f>
        <v/>
      </c>
      <c r="E351" s="31"/>
      <c r="F351" s="245"/>
      <c r="G351" s="31"/>
      <c r="H351" s="248"/>
      <c r="I351" s="31"/>
      <c r="J351" s="26"/>
      <c r="K351" s="27"/>
      <c r="L351" s="27"/>
      <c r="M351" s="28" t="str">
        <f t="shared" si="45"/>
        <v/>
      </c>
      <c r="N351" s="135" t="str">
        <f>IFERROR(INDEX(PARAMETROS!$B$50:$B$76,MATCH(M351,PARAMETROS!$A$50:$A$76,0)),"")</f>
        <v/>
      </c>
      <c r="O351" s="276"/>
      <c r="P351" s="29"/>
      <c r="Q351" s="30" t="str">
        <f>IFERROR(IF(P351="","",IF(P351="COP","N/A",IF(OR(P351="USD",P351="US"),1,IF(P351="EUR",VLOOKUP(L351,'SH EURO'!$A$6:$B$6338,2,FALSE),"INGRESAR TASA")))),"")</f>
        <v/>
      </c>
      <c r="R351" s="386" t="str">
        <f t="shared" si="42"/>
        <v/>
      </c>
      <c r="S351" s="136" t="str">
        <f>IFERROR(IF(P351="","",IF(P351="COP",1,IF(Q351&lt;&gt;"N/A",VLOOKUP(L351,'[1]SH TRM'!$A$9:$B$8912,2,FALSE),"REVISAR"))),"")</f>
        <v/>
      </c>
      <c r="T351" s="389" t="str">
        <f t="shared" si="43"/>
        <v/>
      </c>
      <c r="U351" s="30" t="str">
        <f t="shared" si="44"/>
        <v/>
      </c>
      <c r="V351" s="30" t="str">
        <f t="shared" si="40"/>
        <v/>
      </c>
      <c r="W351" s="583" t="str">
        <f>IFERROR(IF(COUNTIF(V351:V356,"")=6,"",IF(SUM(V351:V356)&gt;=SAMC009,"CUMPLE","NO CUMPLE")),"")</f>
        <v/>
      </c>
      <c r="X351" s="335"/>
      <c r="Y351" s="579"/>
      <c r="Z351" s="579"/>
      <c r="AA351" s="579"/>
      <c r="AB351" s="579"/>
      <c r="AC351" s="579"/>
      <c r="AD351" s="579"/>
      <c r="AE351" s="411" t="str">
        <f t="shared" si="41"/>
        <v/>
      </c>
      <c r="AF351" s="589" t="s">
        <v>261</v>
      </c>
      <c r="AG351" s="272"/>
      <c r="AH351" s="253"/>
      <c r="AN351" s="242"/>
    </row>
    <row r="352" spans="1:40" s="237" customFormat="1" ht="30" hidden="1" customHeight="1" x14ac:dyDescent="0.25">
      <c r="A352" s="581"/>
      <c r="B352" s="12"/>
      <c r="C352" s="13"/>
      <c r="D352" s="13" t="str">
        <f>IFERROR(INDEX(DESEMPATE!$D$3:$D$106,MATCH('EXP GEN.'!B352,DESEMPATE!$C$3:$C$106,0)),"")</f>
        <v/>
      </c>
      <c r="E352" s="21"/>
      <c r="F352" s="246"/>
      <c r="G352" s="21"/>
      <c r="H352" s="247"/>
      <c r="I352" s="21"/>
      <c r="J352" s="22"/>
      <c r="K352" s="275"/>
      <c r="L352" s="16"/>
      <c r="M352" s="17" t="str">
        <f t="shared" si="45"/>
        <v/>
      </c>
      <c r="N352" s="18" t="str">
        <f>IFERROR(INDEX(PARAMETROS!$B$50:$B$76,MATCH(M352,PARAMETROS!$A$50:$A$76,0)),"")</f>
        <v/>
      </c>
      <c r="O352" s="277"/>
      <c r="P352" s="18"/>
      <c r="Q352" s="11" t="str">
        <f>IFERROR(IF(P352="","",IF(P352="COP","N/A",IF(OR(P352="USD",P352="US"),1,IF(P352="EUR",VLOOKUP(L352,'SH EURO'!$A$6:$B$6338,2,FALSE),"INGRESAR TASA")))),"")</f>
        <v/>
      </c>
      <c r="R352" s="387" t="str">
        <f t="shared" si="42"/>
        <v/>
      </c>
      <c r="S352" s="20" t="str">
        <f>IFERROR(IF(P352="","",IF(P352="COP",1,IF(Q352&lt;&gt;"N/A",VLOOKUP(L352,'[1]SH TRM'!$A$9:$B$8912,2,FALSE),"REVISAR"))),"")</f>
        <v/>
      </c>
      <c r="T352" s="390" t="str">
        <f t="shared" si="43"/>
        <v/>
      </c>
      <c r="U352" s="11" t="str">
        <f t="shared" si="44"/>
        <v/>
      </c>
      <c r="V352" s="11" t="str">
        <f t="shared" si="40"/>
        <v/>
      </c>
      <c r="W352" s="584"/>
      <c r="X352" s="336"/>
      <c r="Y352" s="577"/>
      <c r="Z352" s="577"/>
      <c r="AA352" s="577"/>
      <c r="AB352" s="577"/>
      <c r="AC352" s="577"/>
      <c r="AD352" s="577"/>
      <c r="AE352" s="408" t="str">
        <f t="shared" si="41"/>
        <v/>
      </c>
      <c r="AF352" s="590"/>
      <c r="AG352" s="273"/>
      <c r="AH352" s="253"/>
      <c r="AN352" s="242"/>
    </row>
    <row r="353" spans="1:40" s="237" customFormat="1" ht="30" hidden="1" customHeight="1" x14ac:dyDescent="0.25">
      <c r="A353" s="581"/>
      <c r="B353" s="12"/>
      <c r="C353" s="13"/>
      <c r="D353" s="13" t="str">
        <f>IFERROR(INDEX(DESEMPATE!$D$3:$D$106,MATCH('EXP GEN.'!B353,DESEMPATE!$C$3:$C$106,0)),"")</f>
        <v/>
      </c>
      <c r="E353" s="21"/>
      <c r="F353" s="246"/>
      <c r="G353" s="21"/>
      <c r="H353" s="247"/>
      <c r="I353" s="21"/>
      <c r="J353" s="15"/>
      <c r="K353" s="16"/>
      <c r="L353" s="16"/>
      <c r="M353" s="17" t="str">
        <f t="shared" si="45"/>
        <v/>
      </c>
      <c r="N353" s="18" t="str">
        <f>IFERROR(INDEX(PARAMETROS!$B$50:$B$76,MATCH(M353,PARAMETROS!$A$50:$A$76,0)),"")</f>
        <v/>
      </c>
      <c r="O353" s="277"/>
      <c r="P353" s="19"/>
      <c r="Q353" s="11" t="str">
        <f>IFERROR(IF(P353="","",IF(P353="COP","N/A",IF(OR(P353="USD",P353="US"),1,IF(P353="EUR",VLOOKUP(L353,'SH EURO'!$A$6:$B$6338,2,FALSE),"INGRESAR TASA")))),"")</f>
        <v/>
      </c>
      <c r="R353" s="387" t="str">
        <f t="shared" si="42"/>
        <v/>
      </c>
      <c r="S353" s="23" t="str">
        <f>IFERROR(IF(P353="","",IF(P353="COP",1,IF(Q353&lt;&gt;"N/A",VLOOKUP(L353,'[1]SH TRM'!$A$9:$B$8912,2,FALSE),"REVISAR"))),"")</f>
        <v/>
      </c>
      <c r="T353" s="390" t="str">
        <f t="shared" si="43"/>
        <v/>
      </c>
      <c r="U353" s="11" t="str">
        <f t="shared" si="44"/>
        <v/>
      </c>
      <c r="V353" s="11" t="str">
        <f t="shared" si="40"/>
        <v/>
      </c>
      <c r="W353" s="584"/>
      <c r="X353" s="336"/>
      <c r="Y353" s="577"/>
      <c r="Z353" s="577"/>
      <c r="AA353" s="577"/>
      <c r="AB353" s="577"/>
      <c r="AC353" s="577"/>
      <c r="AD353" s="577"/>
      <c r="AE353" s="409" t="str">
        <f t="shared" si="41"/>
        <v/>
      </c>
      <c r="AF353" s="590"/>
      <c r="AG353" s="251"/>
      <c r="AH353" s="253"/>
      <c r="AN353" s="242"/>
    </row>
    <row r="354" spans="1:40" s="237" customFormat="1" ht="30" hidden="1" customHeight="1" x14ac:dyDescent="0.25">
      <c r="A354" s="581"/>
      <c r="B354" s="12"/>
      <c r="C354" s="13"/>
      <c r="D354" s="13" t="str">
        <f>IFERROR(INDEX(DESEMPATE!$D$3:$D$106,MATCH('EXP GEN.'!B354,DESEMPATE!$C$3:$C$106,0)),"")</f>
        <v/>
      </c>
      <c r="E354" s="21"/>
      <c r="F354" s="246"/>
      <c r="G354" s="21"/>
      <c r="H354" s="247"/>
      <c r="I354" s="21"/>
      <c r="J354" s="15"/>
      <c r="K354" s="16"/>
      <c r="L354" s="16"/>
      <c r="M354" s="17" t="str">
        <f t="shared" si="45"/>
        <v/>
      </c>
      <c r="N354" s="18" t="str">
        <f>IFERROR(INDEX(PARAMETROS!$B$50:$B$76,MATCH(M354,PARAMETROS!$A$50:$A$76,0)),"")</f>
        <v/>
      </c>
      <c r="O354" s="277"/>
      <c r="P354" s="19"/>
      <c r="Q354" s="11" t="str">
        <f>IFERROR(IF(P354="","",IF(P354="COP","N/A",IF(OR(P354="USD",P354="US"),1,IF(P354="EUR",VLOOKUP(L354,'SH EURO'!$A$6:$B$6338,2,FALSE),"INGRESAR TASA")))),"")</f>
        <v/>
      </c>
      <c r="R354" s="387" t="str">
        <f t="shared" si="42"/>
        <v/>
      </c>
      <c r="S354" s="20" t="str">
        <f>IFERROR(IF(P354="","",IF(P354="COP",1,IF(Q354&lt;&gt;"N/A",VLOOKUP(L354,'[1]SH TRM'!$A$9:$B$8912,2,FALSE),"REVISAR"))),"")</f>
        <v/>
      </c>
      <c r="T354" s="390" t="str">
        <f t="shared" si="43"/>
        <v/>
      </c>
      <c r="U354" s="11" t="str">
        <f t="shared" si="44"/>
        <v/>
      </c>
      <c r="V354" s="11" t="str">
        <f t="shared" si="40"/>
        <v/>
      </c>
      <c r="W354" s="584"/>
      <c r="X354" s="336"/>
      <c r="Y354" s="574"/>
      <c r="Z354" s="575"/>
      <c r="AA354" s="576"/>
      <c r="AB354" s="574"/>
      <c r="AC354" s="575"/>
      <c r="AD354" s="576"/>
      <c r="AE354" s="408" t="str">
        <f t="shared" si="41"/>
        <v/>
      </c>
      <c r="AF354" s="590"/>
      <c r="AG354" s="273"/>
      <c r="AH354" s="253"/>
      <c r="AN354" s="242"/>
    </row>
    <row r="355" spans="1:40" s="237" customFormat="1" ht="30" hidden="1" customHeight="1" x14ac:dyDescent="0.25">
      <c r="A355" s="581"/>
      <c r="B355" s="12"/>
      <c r="C355" s="13"/>
      <c r="D355" s="13" t="str">
        <f>IFERROR(INDEX(DESEMPATE!$D$3:$D$106,MATCH('EXP GEN.'!B355,DESEMPATE!$C$3:$C$106,0)),"")</f>
        <v/>
      </c>
      <c r="E355" s="21"/>
      <c r="F355" s="246"/>
      <c r="G355" s="21"/>
      <c r="H355" s="247"/>
      <c r="I355" s="21"/>
      <c r="J355" s="15"/>
      <c r="K355" s="16"/>
      <c r="L355" s="16"/>
      <c r="M355" s="17" t="str">
        <f t="shared" si="45"/>
        <v/>
      </c>
      <c r="N355" s="18" t="str">
        <f>IFERROR(INDEX(PARAMETROS!$B$50:$B$76,MATCH(M355,PARAMETROS!$A$50:$A$76,0)),"")</f>
        <v/>
      </c>
      <c r="O355" s="277"/>
      <c r="P355" s="19"/>
      <c r="Q355" s="11" t="str">
        <f>IFERROR(IF(P355="","",IF(P355="COP","N/A",IF(OR(P355="USD",P355="US"),1,IF(P355="EUR",VLOOKUP(L355,'SH EURO'!$A$6:$B$6338,2,FALSE),"INGRESAR TASA")))),"")</f>
        <v/>
      </c>
      <c r="R355" s="387" t="str">
        <f t="shared" si="42"/>
        <v/>
      </c>
      <c r="S355" s="20" t="str">
        <f>IFERROR(IF(P355="","",IF(P355="COP",1,IF(Q355&lt;&gt;"N/A",VLOOKUP(L355,'[1]SH TRM'!$A$9:$B$8912,2,FALSE),"REVISAR"))),"")</f>
        <v/>
      </c>
      <c r="T355" s="390" t="str">
        <f t="shared" si="43"/>
        <v/>
      </c>
      <c r="U355" s="11" t="str">
        <f t="shared" si="44"/>
        <v/>
      </c>
      <c r="V355" s="11" t="str">
        <f t="shared" si="40"/>
        <v/>
      </c>
      <c r="W355" s="584"/>
      <c r="X355" s="336"/>
      <c r="Y355" s="577"/>
      <c r="Z355" s="577"/>
      <c r="AA355" s="577"/>
      <c r="AB355" s="577"/>
      <c r="AC355" s="577"/>
      <c r="AD355" s="577"/>
      <c r="AE355" s="409" t="str">
        <f t="shared" si="41"/>
        <v/>
      </c>
      <c r="AF355" s="590"/>
      <c r="AG355" s="251"/>
      <c r="AH355" s="253"/>
      <c r="AN355" s="242"/>
    </row>
    <row r="356" spans="1:40" s="237" customFormat="1" ht="30" hidden="1" customHeight="1" thickBot="1" x14ac:dyDescent="0.3">
      <c r="A356" s="582"/>
      <c r="B356" s="32"/>
      <c r="C356" s="133"/>
      <c r="D356" s="349" t="str">
        <f>IFERROR(INDEX(DESEMPATE!$D$3:$D$106,MATCH('EXP GEN.'!B356,DESEMPATE!$C$3:$C$106,0)),"")</f>
        <v/>
      </c>
      <c r="E356" s="134"/>
      <c r="F356" s="250"/>
      <c r="G356" s="134"/>
      <c r="H356" s="249"/>
      <c r="I356" s="134"/>
      <c r="J356" s="34"/>
      <c r="K356" s="350"/>
      <c r="L356" s="350"/>
      <c r="M356" s="35" t="str">
        <f t="shared" si="45"/>
        <v/>
      </c>
      <c r="N356" s="36" t="str">
        <f>IFERROR(INDEX(PARAMETROS!$B$50:$B$76,MATCH(M356,PARAMETROS!$A$50:$A$76,0)),"")</f>
        <v/>
      </c>
      <c r="O356" s="351"/>
      <c r="P356" s="37"/>
      <c r="Q356" s="39" t="str">
        <f>IFERROR(IF(P356="","",IF(P356="COP","N/A",IF(OR(P356="USD",P356="US"),1,IF(P356="EUR",VLOOKUP(L356,'SH EURO'!$A$6:$B$6338,2,FALSE),"INGRESAR TASA")))),"")</f>
        <v/>
      </c>
      <c r="R356" s="388" t="str">
        <f t="shared" si="42"/>
        <v/>
      </c>
      <c r="S356" s="38" t="str">
        <f>IFERROR(IF(P356="","",IF(P356="COP",1,IF(Q356&lt;&gt;"N/A",VLOOKUP(L356,'[1]SH TRM'!$A$9:$B$8912,2,FALSE),"REVISAR"))),"")</f>
        <v/>
      </c>
      <c r="T356" s="391" t="str">
        <f t="shared" si="43"/>
        <v/>
      </c>
      <c r="U356" s="39" t="str">
        <f t="shared" si="44"/>
        <v/>
      </c>
      <c r="V356" s="39" t="str">
        <f t="shared" si="40"/>
        <v/>
      </c>
      <c r="W356" s="585"/>
      <c r="X356" s="337"/>
      <c r="Y356" s="578"/>
      <c r="Z356" s="578"/>
      <c r="AA356" s="578"/>
      <c r="AB356" s="578"/>
      <c r="AC356" s="578"/>
      <c r="AD356" s="578"/>
      <c r="AE356" s="410" t="str">
        <f t="shared" si="41"/>
        <v/>
      </c>
      <c r="AF356" s="591"/>
      <c r="AG356" s="252"/>
      <c r="AH356" s="253"/>
      <c r="AN356" s="242"/>
    </row>
    <row r="357" spans="1:40" s="237" customFormat="1" ht="30" hidden="1" customHeight="1" x14ac:dyDescent="0.25">
      <c r="A357" s="580" t="s">
        <v>216</v>
      </c>
      <c r="B357" s="24"/>
      <c r="C357" s="25"/>
      <c r="D357" s="325" t="str">
        <f>IFERROR(INDEX(DESEMPATE!$D$3:$D$106,MATCH('EXP GEN.'!B357,DESEMPATE!$C$3:$C$106,0)),"")</f>
        <v/>
      </c>
      <c r="E357" s="31"/>
      <c r="F357" s="245"/>
      <c r="G357" s="31"/>
      <c r="H357" s="248"/>
      <c r="I357" s="31"/>
      <c r="J357" s="26"/>
      <c r="K357" s="27"/>
      <c r="L357" s="27"/>
      <c r="M357" s="28" t="str">
        <f t="shared" si="45"/>
        <v/>
      </c>
      <c r="N357" s="135" t="str">
        <f>IFERROR(INDEX(PARAMETROS!$B$50:$B$76,MATCH(M357,PARAMETROS!$A$50:$A$76,0)),"")</f>
        <v/>
      </c>
      <c r="O357" s="276"/>
      <c r="P357" s="29"/>
      <c r="Q357" s="30" t="str">
        <f>IFERROR(IF(P357="","",IF(P357="COP","N/A",IF(OR(P357="USD",P357="US"),1,IF(P357="EUR",VLOOKUP(L357,'SH EURO'!$A$6:$B$6338,2,FALSE),"INGRESAR TASA")))),"")</f>
        <v/>
      </c>
      <c r="R357" s="386" t="str">
        <f t="shared" si="42"/>
        <v/>
      </c>
      <c r="S357" s="136" t="str">
        <f>IFERROR(IF(P357="","",IF(P357="COP",1,IF(Q357&lt;&gt;"N/A",VLOOKUP(L357,'[1]SH TRM'!$A$9:$B$8912,2,FALSE),"REVISAR"))),"")</f>
        <v/>
      </c>
      <c r="T357" s="389" t="str">
        <f t="shared" si="43"/>
        <v/>
      </c>
      <c r="U357" s="30" t="str">
        <f t="shared" si="44"/>
        <v/>
      </c>
      <c r="V357" s="30" t="str">
        <f t="shared" si="40"/>
        <v/>
      </c>
      <c r="W357" s="583" t="str">
        <f>IFERROR(IF(COUNTIF(V357:V362,"")=6,"",IF(SUM(V357:V362)&gt;=SAMC009,"CUMPLE","NO CUMPLE")),"")</f>
        <v/>
      </c>
      <c r="X357" s="335"/>
      <c r="Y357" s="579"/>
      <c r="Z357" s="579"/>
      <c r="AA357" s="579"/>
      <c r="AB357" s="579"/>
      <c r="AC357" s="579"/>
      <c r="AD357" s="579"/>
      <c r="AE357" s="411" t="str">
        <f t="shared" si="41"/>
        <v/>
      </c>
      <c r="AF357" s="589" t="s">
        <v>261</v>
      </c>
      <c r="AG357" s="272"/>
      <c r="AH357" s="253"/>
      <c r="AN357" s="242"/>
    </row>
    <row r="358" spans="1:40" s="237" customFormat="1" ht="30" hidden="1" customHeight="1" x14ac:dyDescent="0.25">
      <c r="A358" s="581"/>
      <c r="B358" s="12"/>
      <c r="C358" s="13"/>
      <c r="D358" s="13" t="str">
        <f>IFERROR(INDEX(DESEMPATE!$D$3:$D$106,MATCH('EXP GEN.'!B358,DESEMPATE!$C$3:$C$106,0)),"")</f>
        <v/>
      </c>
      <c r="E358" s="21"/>
      <c r="F358" s="246"/>
      <c r="G358" s="21"/>
      <c r="H358" s="247"/>
      <c r="I358" s="21"/>
      <c r="J358" s="22"/>
      <c r="K358" s="275"/>
      <c r="L358" s="16"/>
      <c r="M358" s="17" t="str">
        <f t="shared" si="45"/>
        <v/>
      </c>
      <c r="N358" s="18" t="str">
        <f>IFERROR(INDEX(PARAMETROS!$B$50:$B$76,MATCH(M358,PARAMETROS!$A$50:$A$76,0)),"")</f>
        <v/>
      </c>
      <c r="O358" s="277"/>
      <c r="P358" s="18"/>
      <c r="Q358" s="11" t="str">
        <f>IFERROR(IF(P358="","",IF(P358="COP","N/A",IF(OR(P358="USD",P358="US"),1,IF(P358="EUR",VLOOKUP(L358,'SH EURO'!$A$6:$B$6338,2,FALSE),"INGRESAR TASA")))),"")</f>
        <v/>
      </c>
      <c r="R358" s="387" t="str">
        <f t="shared" si="42"/>
        <v/>
      </c>
      <c r="S358" s="20" t="str">
        <f>IFERROR(IF(P358="","",IF(P358="COP",1,IF(Q358&lt;&gt;"N/A",VLOOKUP(L358,'[1]SH TRM'!$A$9:$B$8912,2,FALSE),"REVISAR"))),"")</f>
        <v/>
      </c>
      <c r="T358" s="390" t="str">
        <f t="shared" si="43"/>
        <v/>
      </c>
      <c r="U358" s="11" t="str">
        <f t="shared" si="44"/>
        <v/>
      </c>
      <c r="V358" s="11" t="str">
        <f t="shared" si="40"/>
        <v/>
      </c>
      <c r="W358" s="584"/>
      <c r="X358" s="336"/>
      <c r="Y358" s="577"/>
      <c r="Z358" s="577"/>
      <c r="AA358" s="577"/>
      <c r="AB358" s="577"/>
      <c r="AC358" s="577"/>
      <c r="AD358" s="577"/>
      <c r="AE358" s="408" t="str">
        <f t="shared" si="41"/>
        <v/>
      </c>
      <c r="AF358" s="590"/>
      <c r="AG358" s="273"/>
      <c r="AH358" s="253"/>
      <c r="AN358" s="242"/>
    </row>
    <row r="359" spans="1:40" s="237" customFormat="1" ht="30" hidden="1" customHeight="1" x14ac:dyDescent="0.25">
      <c r="A359" s="581"/>
      <c r="B359" s="12"/>
      <c r="C359" s="13"/>
      <c r="D359" s="13" t="str">
        <f>IFERROR(INDEX(DESEMPATE!$D$3:$D$106,MATCH('EXP GEN.'!B359,DESEMPATE!$C$3:$C$106,0)),"")</f>
        <v/>
      </c>
      <c r="E359" s="21"/>
      <c r="F359" s="246"/>
      <c r="G359" s="21"/>
      <c r="H359" s="247"/>
      <c r="I359" s="21"/>
      <c r="J359" s="15"/>
      <c r="K359" s="16"/>
      <c r="L359" s="16"/>
      <c r="M359" s="17" t="str">
        <f t="shared" si="45"/>
        <v/>
      </c>
      <c r="N359" s="18" t="str">
        <f>IFERROR(INDEX(PARAMETROS!$B$50:$B$76,MATCH(M359,PARAMETROS!$A$50:$A$76,0)),"")</f>
        <v/>
      </c>
      <c r="O359" s="277"/>
      <c r="P359" s="19"/>
      <c r="Q359" s="11" t="str">
        <f>IFERROR(IF(P359="","",IF(P359="COP","N/A",IF(OR(P359="USD",P359="US"),1,IF(P359="EUR",VLOOKUP(L359,'SH EURO'!$A$6:$B$6338,2,FALSE),"INGRESAR TASA")))),"")</f>
        <v/>
      </c>
      <c r="R359" s="387" t="str">
        <f t="shared" si="42"/>
        <v/>
      </c>
      <c r="S359" s="23" t="str">
        <f>IFERROR(IF(P359="","",IF(P359="COP",1,IF(Q359&lt;&gt;"N/A",VLOOKUP(L359,'[1]SH TRM'!$A$9:$B$8912,2,FALSE),"REVISAR"))),"")</f>
        <v/>
      </c>
      <c r="T359" s="390" t="str">
        <f t="shared" si="43"/>
        <v/>
      </c>
      <c r="U359" s="11" t="str">
        <f t="shared" si="44"/>
        <v/>
      </c>
      <c r="V359" s="11" t="str">
        <f t="shared" si="40"/>
        <v/>
      </c>
      <c r="W359" s="584"/>
      <c r="X359" s="336"/>
      <c r="Y359" s="577"/>
      <c r="Z359" s="577"/>
      <c r="AA359" s="577"/>
      <c r="AB359" s="577"/>
      <c r="AC359" s="577"/>
      <c r="AD359" s="577"/>
      <c r="AE359" s="409" t="str">
        <f t="shared" si="41"/>
        <v/>
      </c>
      <c r="AF359" s="590"/>
      <c r="AG359" s="251"/>
      <c r="AH359" s="253"/>
      <c r="AN359" s="242"/>
    </row>
    <row r="360" spans="1:40" s="237" customFormat="1" ht="30" hidden="1" customHeight="1" x14ac:dyDescent="0.25">
      <c r="A360" s="581"/>
      <c r="B360" s="12"/>
      <c r="C360" s="13"/>
      <c r="D360" s="13" t="str">
        <f>IFERROR(INDEX(DESEMPATE!$D$3:$D$106,MATCH('EXP GEN.'!B360,DESEMPATE!$C$3:$C$106,0)),"")</f>
        <v/>
      </c>
      <c r="E360" s="21"/>
      <c r="F360" s="246"/>
      <c r="G360" s="21"/>
      <c r="H360" s="247"/>
      <c r="I360" s="21"/>
      <c r="J360" s="15"/>
      <c r="K360" s="16"/>
      <c r="L360" s="16"/>
      <c r="M360" s="17" t="str">
        <f t="shared" si="45"/>
        <v/>
      </c>
      <c r="N360" s="18" t="str">
        <f>IFERROR(INDEX(PARAMETROS!$B$50:$B$76,MATCH(M360,PARAMETROS!$A$50:$A$76,0)),"")</f>
        <v/>
      </c>
      <c r="O360" s="277"/>
      <c r="P360" s="19"/>
      <c r="Q360" s="11" t="str">
        <f>IFERROR(IF(P360="","",IF(P360="COP","N/A",IF(OR(P360="USD",P360="US"),1,IF(P360="EUR",VLOOKUP(L360,'SH EURO'!$A$6:$B$6338,2,FALSE),"INGRESAR TASA")))),"")</f>
        <v/>
      </c>
      <c r="R360" s="387" t="str">
        <f t="shared" si="42"/>
        <v/>
      </c>
      <c r="S360" s="20" t="str">
        <f>IFERROR(IF(P360="","",IF(P360="COP",1,IF(Q360&lt;&gt;"N/A",VLOOKUP(L360,'[1]SH TRM'!$A$9:$B$8912,2,FALSE),"REVISAR"))),"")</f>
        <v/>
      </c>
      <c r="T360" s="390" t="str">
        <f t="shared" si="43"/>
        <v/>
      </c>
      <c r="U360" s="11" t="str">
        <f t="shared" si="44"/>
        <v/>
      </c>
      <c r="V360" s="11" t="str">
        <f t="shared" si="40"/>
        <v/>
      </c>
      <c r="W360" s="584"/>
      <c r="X360" s="336"/>
      <c r="Y360" s="574"/>
      <c r="Z360" s="575"/>
      <c r="AA360" s="576"/>
      <c r="AB360" s="574"/>
      <c r="AC360" s="575"/>
      <c r="AD360" s="576"/>
      <c r="AE360" s="408" t="str">
        <f t="shared" si="41"/>
        <v/>
      </c>
      <c r="AF360" s="590"/>
      <c r="AG360" s="273"/>
      <c r="AH360" s="253"/>
      <c r="AN360" s="242"/>
    </row>
    <row r="361" spans="1:40" s="237" customFormat="1" ht="30" hidden="1" customHeight="1" x14ac:dyDescent="0.25">
      <c r="A361" s="581"/>
      <c r="B361" s="12"/>
      <c r="C361" s="13"/>
      <c r="D361" s="13" t="str">
        <f>IFERROR(INDEX(DESEMPATE!$D$3:$D$106,MATCH('EXP GEN.'!B361,DESEMPATE!$C$3:$C$106,0)),"")</f>
        <v/>
      </c>
      <c r="E361" s="21"/>
      <c r="F361" s="246"/>
      <c r="G361" s="21"/>
      <c r="H361" s="247"/>
      <c r="I361" s="21"/>
      <c r="J361" s="15"/>
      <c r="K361" s="16"/>
      <c r="L361" s="16"/>
      <c r="M361" s="17" t="str">
        <f t="shared" si="45"/>
        <v/>
      </c>
      <c r="N361" s="18" t="str">
        <f>IFERROR(INDEX(PARAMETROS!$B$50:$B$76,MATCH(M361,PARAMETROS!$A$50:$A$76,0)),"")</f>
        <v/>
      </c>
      <c r="O361" s="277"/>
      <c r="P361" s="19"/>
      <c r="Q361" s="11" t="str">
        <f>IFERROR(IF(P361="","",IF(P361="COP","N/A",IF(OR(P361="USD",P361="US"),1,IF(P361="EUR",VLOOKUP(L361,'SH EURO'!$A$6:$B$6338,2,FALSE),"INGRESAR TASA")))),"")</f>
        <v/>
      </c>
      <c r="R361" s="387" t="str">
        <f t="shared" si="42"/>
        <v/>
      </c>
      <c r="S361" s="20" t="str">
        <f>IFERROR(IF(P361="","",IF(P361="COP",1,IF(Q361&lt;&gt;"N/A",VLOOKUP(L361,'[1]SH TRM'!$A$9:$B$8912,2,FALSE),"REVISAR"))),"")</f>
        <v/>
      </c>
      <c r="T361" s="390" t="str">
        <f t="shared" si="43"/>
        <v/>
      </c>
      <c r="U361" s="11" t="str">
        <f t="shared" si="44"/>
        <v/>
      </c>
      <c r="V361" s="11" t="str">
        <f t="shared" si="40"/>
        <v/>
      </c>
      <c r="W361" s="584"/>
      <c r="X361" s="336"/>
      <c r="Y361" s="577"/>
      <c r="Z361" s="577"/>
      <c r="AA361" s="577"/>
      <c r="AB361" s="577"/>
      <c r="AC361" s="577"/>
      <c r="AD361" s="577"/>
      <c r="AE361" s="409" t="str">
        <f t="shared" si="41"/>
        <v/>
      </c>
      <c r="AF361" s="590"/>
      <c r="AG361" s="251"/>
      <c r="AH361" s="253"/>
      <c r="AN361" s="242"/>
    </row>
    <row r="362" spans="1:40" s="237" customFormat="1" ht="30" hidden="1" customHeight="1" thickBot="1" x14ac:dyDescent="0.3">
      <c r="A362" s="582"/>
      <c r="B362" s="32"/>
      <c r="C362" s="133"/>
      <c r="D362" s="349" t="str">
        <f>IFERROR(INDEX(DESEMPATE!$D$3:$D$106,MATCH('EXP GEN.'!B362,DESEMPATE!$C$3:$C$106,0)),"")</f>
        <v/>
      </c>
      <c r="E362" s="134"/>
      <c r="F362" s="250"/>
      <c r="G362" s="134"/>
      <c r="H362" s="249"/>
      <c r="I362" s="134"/>
      <c r="J362" s="34"/>
      <c r="K362" s="350"/>
      <c r="L362" s="350"/>
      <c r="M362" s="35" t="str">
        <f t="shared" si="45"/>
        <v/>
      </c>
      <c r="N362" s="36" t="str">
        <f>IFERROR(INDEX(PARAMETROS!$B$50:$B$76,MATCH(M362,PARAMETROS!$A$50:$A$76,0)),"")</f>
        <v/>
      </c>
      <c r="O362" s="351"/>
      <c r="P362" s="37"/>
      <c r="Q362" s="39" t="str">
        <f>IFERROR(IF(P362="","",IF(P362="COP","N/A",IF(OR(P362="USD",P362="US"),1,IF(P362="EUR",VLOOKUP(L362,'SH EURO'!$A$6:$B$6338,2,FALSE),"INGRESAR TASA")))),"")</f>
        <v/>
      </c>
      <c r="R362" s="388" t="str">
        <f t="shared" si="42"/>
        <v/>
      </c>
      <c r="S362" s="38" t="str">
        <f>IFERROR(IF(P362="","",IF(P362="COP",1,IF(Q362&lt;&gt;"N/A",VLOOKUP(L362,'[1]SH TRM'!$A$9:$B$8912,2,FALSE),"REVISAR"))),"")</f>
        <v/>
      </c>
      <c r="T362" s="391" t="str">
        <f t="shared" si="43"/>
        <v/>
      </c>
      <c r="U362" s="39" t="str">
        <f t="shared" si="44"/>
        <v/>
      </c>
      <c r="V362" s="39" t="str">
        <f t="shared" si="40"/>
        <v/>
      </c>
      <c r="W362" s="585"/>
      <c r="X362" s="337"/>
      <c r="Y362" s="578"/>
      <c r="Z362" s="578"/>
      <c r="AA362" s="578"/>
      <c r="AB362" s="578"/>
      <c r="AC362" s="578"/>
      <c r="AD362" s="578"/>
      <c r="AE362" s="410" t="str">
        <f t="shared" si="41"/>
        <v/>
      </c>
      <c r="AF362" s="591"/>
      <c r="AG362" s="252"/>
      <c r="AH362" s="253"/>
      <c r="AN362" s="242"/>
    </row>
    <row r="363" spans="1:40" s="237" customFormat="1" ht="30" hidden="1" customHeight="1" x14ac:dyDescent="0.25">
      <c r="A363" s="580" t="s">
        <v>217</v>
      </c>
      <c r="B363" s="24"/>
      <c r="C363" s="25"/>
      <c r="D363" s="325" t="str">
        <f>IFERROR(INDEX(DESEMPATE!$D$3:$D$106,MATCH('EXP GEN.'!B363,DESEMPATE!$C$3:$C$106,0)),"")</f>
        <v/>
      </c>
      <c r="E363" s="31"/>
      <c r="F363" s="245"/>
      <c r="G363" s="31"/>
      <c r="H363" s="248"/>
      <c r="I363" s="31"/>
      <c r="J363" s="26"/>
      <c r="K363" s="27"/>
      <c r="L363" s="27"/>
      <c r="M363" s="28" t="str">
        <f t="shared" si="45"/>
        <v/>
      </c>
      <c r="N363" s="135" t="str">
        <f>IFERROR(INDEX(PARAMETROS!$B$50:$B$76,MATCH(M363,PARAMETROS!$A$50:$A$76,0)),"")</f>
        <v/>
      </c>
      <c r="O363" s="276"/>
      <c r="P363" s="29"/>
      <c r="Q363" s="30" t="str">
        <f>IFERROR(IF(P363="","",IF(P363="COP","N/A",IF(OR(P363="USD",P363="US"),1,IF(P363="EUR",VLOOKUP(L363,'SH EURO'!$A$6:$B$6338,2,FALSE),"INGRESAR TASA")))),"")</f>
        <v/>
      </c>
      <c r="R363" s="386" t="str">
        <f t="shared" si="42"/>
        <v/>
      </c>
      <c r="S363" s="136" t="str">
        <f>IFERROR(IF(P363="","",IF(P363="COP",1,IF(Q363&lt;&gt;"N/A",VLOOKUP(L363,'[1]SH TRM'!$A$9:$B$8912,2,FALSE),"REVISAR"))),"")</f>
        <v/>
      </c>
      <c r="T363" s="389" t="str">
        <f t="shared" si="43"/>
        <v/>
      </c>
      <c r="U363" s="30" t="str">
        <f t="shared" si="44"/>
        <v/>
      </c>
      <c r="V363" s="30" t="str">
        <f t="shared" si="40"/>
        <v/>
      </c>
      <c r="W363" s="583" t="str">
        <f>IFERROR(IF(COUNTIF(V363:V368,"")=6,"",IF(SUM(V363:V368)&gt;=SAMC009,"CUMPLE","NO CUMPLE")),"")</f>
        <v/>
      </c>
      <c r="X363" s="335"/>
      <c r="Y363" s="579"/>
      <c r="Z363" s="579"/>
      <c r="AA363" s="579"/>
      <c r="AB363" s="579"/>
      <c r="AC363" s="579"/>
      <c r="AD363" s="579"/>
      <c r="AE363" s="411" t="str">
        <f t="shared" si="41"/>
        <v/>
      </c>
      <c r="AF363" s="589" t="s">
        <v>261</v>
      </c>
      <c r="AG363" s="272"/>
      <c r="AH363" s="253"/>
      <c r="AN363" s="242"/>
    </row>
    <row r="364" spans="1:40" ht="30" hidden="1" customHeight="1" x14ac:dyDescent="0.25">
      <c r="A364" s="581"/>
      <c r="B364" s="12"/>
      <c r="C364" s="13"/>
      <c r="D364" s="13" t="str">
        <f>IFERROR(INDEX(DESEMPATE!$D$3:$D$106,MATCH('EXP GEN.'!B364,DESEMPATE!$C$3:$C$106,0)),"")</f>
        <v/>
      </c>
      <c r="E364" s="21"/>
      <c r="F364" s="246"/>
      <c r="G364" s="21"/>
      <c r="H364" s="247"/>
      <c r="I364" s="21"/>
      <c r="J364" s="22"/>
      <c r="K364" s="275"/>
      <c r="L364" s="16"/>
      <c r="M364" s="17" t="str">
        <f t="shared" si="45"/>
        <v/>
      </c>
      <c r="N364" s="18" t="str">
        <f>IFERROR(INDEX(PARAMETROS!$B$50:$B$76,MATCH(M364,PARAMETROS!$A$50:$A$76,0)),"")</f>
        <v/>
      </c>
      <c r="O364" s="277"/>
      <c r="P364" s="18"/>
      <c r="Q364" s="11" t="str">
        <f>IFERROR(IF(P364="","",IF(P364="COP","N/A",IF(OR(P364="USD",P364="US"),1,IF(P364="EUR",VLOOKUP(L364,'SH EURO'!$A$6:$B$6338,2,FALSE),"INGRESAR TASA")))),"")</f>
        <v/>
      </c>
      <c r="R364" s="387" t="str">
        <f t="shared" si="42"/>
        <v/>
      </c>
      <c r="S364" s="20" t="str">
        <f>IFERROR(IF(P364="","",IF(P364="COP",1,IF(Q364&lt;&gt;"N/A",VLOOKUP(L364,'[1]SH TRM'!$A$9:$B$8912,2,FALSE),"REVISAR"))),"")</f>
        <v/>
      </c>
      <c r="T364" s="390" t="str">
        <f t="shared" si="43"/>
        <v/>
      </c>
      <c r="U364" s="11" t="str">
        <f t="shared" si="44"/>
        <v/>
      </c>
      <c r="V364" s="11" t="str">
        <f t="shared" si="40"/>
        <v/>
      </c>
      <c r="W364" s="584"/>
      <c r="X364" s="336"/>
      <c r="Y364" s="577"/>
      <c r="Z364" s="577"/>
      <c r="AA364" s="577"/>
      <c r="AB364" s="577"/>
      <c r="AC364" s="577"/>
      <c r="AD364" s="577"/>
      <c r="AE364" s="408" t="str">
        <f t="shared" si="41"/>
        <v/>
      </c>
      <c r="AF364" s="590"/>
      <c r="AG364" s="273"/>
      <c r="AH364" s="255"/>
    </row>
    <row r="365" spans="1:40" ht="30" hidden="1" customHeight="1" x14ac:dyDescent="0.25">
      <c r="A365" s="581"/>
      <c r="B365" s="12"/>
      <c r="C365" s="13"/>
      <c r="D365" s="13" t="str">
        <f>IFERROR(INDEX(DESEMPATE!$D$3:$D$106,MATCH('EXP GEN.'!B365,DESEMPATE!$C$3:$C$106,0)),"")</f>
        <v/>
      </c>
      <c r="E365" s="21"/>
      <c r="F365" s="246"/>
      <c r="G365" s="21"/>
      <c r="H365" s="247"/>
      <c r="I365" s="21"/>
      <c r="J365" s="15"/>
      <c r="K365" s="16"/>
      <c r="L365" s="16"/>
      <c r="M365" s="17" t="str">
        <f t="shared" si="45"/>
        <v/>
      </c>
      <c r="N365" s="18" t="str">
        <f>IFERROR(INDEX(PARAMETROS!$B$50:$B$76,MATCH(M365,PARAMETROS!$A$50:$A$76,0)),"")</f>
        <v/>
      </c>
      <c r="O365" s="277"/>
      <c r="P365" s="19"/>
      <c r="Q365" s="11" t="str">
        <f>IFERROR(IF(P365="","",IF(P365="COP","N/A",IF(OR(P365="USD",P365="US"),1,IF(P365="EUR",VLOOKUP(L365,'SH EURO'!$A$6:$B$6338,2,FALSE),"INGRESAR TASA")))),"")</f>
        <v/>
      </c>
      <c r="R365" s="387" t="str">
        <f t="shared" si="42"/>
        <v/>
      </c>
      <c r="S365" s="23" t="str">
        <f>IFERROR(IF(P365="","",IF(P365="COP",1,IF(Q365&lt;&gt;"N/A",VLOOKUP(L365,'[1]SH TRM'!$A$9:$B$8912,2,FALSE),"REVISAR"))),"")</f>
        <v/>
      </c>
      <c r="T365" s="390" t="str">
        <f t="shared" si="43"/>
        <v/>
      </c>
      <c r="U365" s="11" t="str">
        <f t="shared" si="44"/>
        <v/>
      </c>
      <c r="V365" s="11" t="str">
        <f t="shared" si="40"/>
        <v/>
      </c>
      <c r="W365" s="584"/>
      <c r="X365" s="336"/>
      <c r="Y365" s="577"/>
      <c r="Z365" s="577"/>
      <c r="AA365" s="577"/>
      <c r="AB365" s="577"/>
      <c r="AC365" s="577"/>
      <c r="AD365" s="577"/>
      <c r="AE365" s="409" t="str">
        <f t="shared" si="41"/>
        <v/>
      </c>
      <c r="AF365" s="590"/>
      <c r="AG365" s="251"/>
      <c r="AH365" s="255"/>
    </row>
    <row r="366" spans="1:40" ht="30" hidden="1" customHeight="1" x14ac:dyDescent="0.25">
      <c r="A366" s="581"/>
      <c r="B366" s="12"/>
      <c r="C366" s="13"/>
      <c r="D366" s="13" t="str">
        <f>IFERROR(INDEX(DESEMPATE!$D$3:$D$106,MATCH('EXP GEN.'!B366,DESEMPATE!$C$3:$C$106,0)),"")</f>
        <v/>
      </c>
      <c r="E366" s="21"/>
      <c r="F366" s="246"/>
      <c r="G366" s="21"/>
      <c r="H366" s="247"/>
      <c r="I366" s="21"/>
      <c r="J366" s="15"/>
      <c r="K366" s="16"/>
      <c r="L366" s="16"/>
      <c r="M366" s="17" t="str">
        <f t="shared" si="45"/>
        <v/>
      </c>
      <c r="N366" s="18" t="str">
        <f>IFERROR(INDEX(PARAMETROS!$B$50:$B$76,MATCH(M366,PARAMETROS!$A$50:$A$76,0)),"")</f>
        <v/>
      </c>
      <c r="O366" s="277"/>
      <c r="P366" s="19"/>
      <c r="Q366" s="11" t="str">
        <f>IFERROR(IF(P366="","",IF(P366="COP","N/A",IF(OR(P366="USD",P366="US"),1,IF(P366="EUR",VLOOKUP(L366,'SH EURO'!$A$6:$B$6338,2,FALSE),"INGRESAR TASA")))),"")</f>
        <v/>
      </c>
      <c r="R366" s="387" t="str">
        <f t="shared" si="42"/>
        <v/>
      </c>
      <c r="S366" s="20" t="str">
        <f>IFERROR(IF(P366="","",IF(P366="COP",1,IF(Q366&lt;&gt;"N/A",VLOOKUP(L366,'[1]SH TRM'!$A$9:$B$8912,2,FALSE),"REVISAR"))),"")</f>
        <v/>
      </c>
      <c r="T366" s="390" t="str">
        <f t="shared" si="43"/>
        <v/>
      </c>
      <c r="U366" s="11" t="str">
        <f t="shared" si="44"/>
        <v/>
      </c>
      <c r="V366" s="11" t="str">
        <f t="shared" si="40"/>
        <v/>
      </c>
      <c r="W366" s="584"/>
      <c r="X366" s="336"/>
      <c r="Y366" s="574"/>
      <c r="Z366" s="575"/>
      <c r="AA366" s="576"/>
      <c r="AB366" s="574"/>
      <c r="AC366" s="575"/>
      <c r="AD366" s="576"/>
      <c r="AE366" s="408" t="str">
        <f t="shared" si="41"/>
        <v/>
      </c>
      <c r="AF366" s="590"/>
      <c r="AG366" s="273"/>
      <c r="AH366" s="255"/>
    </row>
    <row r="367" spans="1:40" ht="30" hidden="1" customHeight="1" x14ac:dyDescent="0.25">
      <c r="A367" s="581"/>
      <c r="B367" s="12"/>
      <c r="C367" s="13"/>
      <c r="D367" s="13" t="str">
        <f>IFERROR(INDEX(DESEMPATE!$D$3:$D$106,MATCH('EXP GEN.'!B367,DESEMPATE!$C$3:$C$106,0)),"")</f>
        <v/>
      </c>
      <c r="E367" s="21"/>
      <c r="F367" s="246"/>
      <c r="G367" s="21"/>
      <c r="H367" s="247"/>
      <c r="I367" s="21"/>
      <c r="J367" s="15"/>
      <c r="K367" s="16"/>
      <c r="L367" s="16"/>
      <c r="M367" s="17" t="str">
        <f t="shared" si="45"/>
        <v/>
      </c>
      <c r="N367" s="18" t="str">
        <f>IFERROR(INDEX(PARAMETROS!$B$50:$B$76,MATCH(M367,PARAMETROS!$A$50:$A$76,0)),"")</f>
        <v/>
      </c>
      <c r="O367" s="277"/>
      <c r="P367" s="19"/>
      <c r="Q367" s="11" t="str">
        <f>IFERROR(IF(P367="","",IF(P367="COP","N/A",IF(OR(P367="USD",P367="US"),1,IF(P367="EUR",VLOOKUP(L367,'SH EURO'!$A$6:$B$6338,2,FALSE),"INGRESAR TASA")))),"")</f>
        <v/>
      </c>
      <c r="R367" s="387" t="str">
        <f t="shared" si="42"/>
        <v/>
      </c>
      <c r="S367" s="20" t="str">
        <f>IFERROR(IF(P367="","",IF(P367="COP",1,IF(Q367&lt;&gt;"N/A",VLOOKUP(L367,'[1]SH TRM'!$A$9:$B$8912,2,FALSE),"REVISAR"))),"")</f>
        <v/>
      </c>
      <c r="T367" s="390" t="str">
        <f t="shared" si="43"/>
        <v/>
      </c>
      <c r="U367" s="11" t="str">
        <f t="shared" si="44"/>
        <v/>
      </c>
      <c r="V367" s="11" t="str">
        <f t="shared" si="40"/>
        <v/>
      </c>
      <c r="W367" s="584"/>
      <c r="X367" s="336"/>
      <c r="Y367" s="577"/>
      <c r="Z367" s="577"/>
      <c r="AA367" s="577"/>
      <c r="AB367" s="577"/>
      <c r="AC367" s="577"/>
      <c r="AD367" s="577"/>
      <c r="AE367" s="409" t="str">
        <f t="shared" si="41"/>
        <v/>
      </c>
      <c r="AF367" s="590"/>
      <c r="AG367" s="251"/>
      <c r="AH367" s="255"/>
    </row>
    <row r="368" spans="1:40" ht="30" hidden="1" customHeight="1" thickBot="1" x14ac:dyDescent="0.3">
      <c r="A368" s="582"/>
      <c r="B368" s="32"/>
      <c r="C368" s="133"/>
      <c r="D368" s="349" t="str">
        <f>IFERROR(INDEX(DESEMPATE!$D$3:$D$106,MATCH('EXP GEN.'!B368,DESEMPATE!$C$3:$C$106,0)),"")</f>
        <v/>
      </c>
      <c r="E368" s="134"/>
      <c r="F368" s="250"/>
      <c r="G368" s="134"/>
      <c r="H368" s="249"/>
      <c r="I368" s="134"/>
      <c r="J368" s="34"/>
      <c r="K368" s="350"/>
      <c r="L368" s="350"/>
      <c r="M368" s="35" t="str">
        <f t="shared" si="45"/>
        <v/>
      </c>
      <c r="N368" s="36" t="str">
        <f>IFERROR(INDEX(PARAMETROS!$B$50:$B$76,MATCH(M368,PARAMETROS!$A$50:$A$76,0)),"")</f>
        <v/>
      </c>
      <c r="O368" s="351"/>
      <c r="P368" s="37"/>
      <c r="Q368" s="39" t="str">
        <f>IFERROR(IF(P368="","",IF(P368="COP","N/A",IF(OR(P368="USD",P368="US"),1,IF(P368="EUR",VLOOKUP(L368,'SH EURO'!$A$6:$B$6338,2,FALSE),"INGRESAR TASA")))),"")</f>
        <v/>
      </c>
      <c r="R368" s="388" t="str">
        <f t="shared" si="42"/>
        <v/>
      </c>
      <c r="S368" s="38" t="str">
        <f>IFERROR(IF(P368="","",IF(P368="COP",1,IF(Q368&lt;&gt;"N/A",VLOOKUP(L368,'[1]SH TRM'!$A$9:$B$8912,2,FALSE),"REVISAR"))),"")</f>
        <v/>
      </c>
      <c r="T368" s="391" t="str">
        <f t="shared" si="43"/>
        <v/>
      </c>
      <c r="U368" s="39" t="str">
        <f t="shared" si="44"/>
        <v/>
      </c>
      <c r="V368" s="39" t="str">
        <f t="shared" si="40"/>
        <v/>
      </c>
      <c r="W368" s="585"/>
      <c r="X368" s="337"/>
      <c r="Y368" s="578"/>
      <c r="Z368" s="578"/>
      <c r="AA368" s="578"/>
      <c r="AB368" s="578"/>
      <c r="AC368" s="578"/>
      <c r="AD368" s="578"/>
      <c r="AE368" s="410" t="str">
        <f t="shared" si="41"/>
        <v/>
      </c>
      <c r="AF368" s="591"/>
      <c r="AG368" s="252"/>
      <c r="AH368" s="255"/>
    </row>
    <row r="369" spans="1:34" ht="30" hidden="1" customHeight="1" x14ac:dyDescent="0.25">
      <c r="A369" s="580" t="s">
        <v>218</v>
      </c>
      <c r="B369" s="24"/>
      <c r="C369" s="25"/>
      <c r="D369" s="325" t="str">
        <f>IFERROR(INDEX(DESEMPATE!$D$3:$D$106,MATCH('EXP GEN.'!B369,DESEMPATE!$C$3:$C$106,0)),"")</f>
        <v/>
      </c>
      <c r="E369" s="31"/>
      <c r="F369" s="245"/>
      <c r="G369" s="31"/>
      <c r="H369" s="248"/>
      <c r="I369" s="31"/>
      <c r="J369" s="26"/>
      <c r="K369" s="27"/>
      <c r="L369" s="27"/>
      <c r="M369" s="28" t="str">
        <f t="shared" si="45"/>
        <v/>
      </c>
      <c r="N369" s="135" t="str">
        <f>IFERROR(INDEX(PARAMETROS!$B$50:$B$76,MATCH(M369,PARAMETROS!$A$50:$A$76,0)),"")</f>
        <v/>
      </c>
      <c r="O369" s="276"/>
      <c r="P369" s="29"/>
      <c r="Q369" s="30" t="str">
        <f>IFERROR(IF(P369="","",IF(P369="COP","N/A",IF(OR(P369="USD",P369="US"),1,IF(P369="EUR",VLOOKUP(L369,'SH EURO'!$A$6:$B$6338,2,FALSE),"INGRESAR TASA")))),"")</f>
        <v/>
      </c>
      <c r="R369" s="386" t="str">
        <f t="shared" si="42"/>
        <v/>
      </c>
      <c r="S369" s="136" t="str">
        <f>IFERROR(IF(P369="","",IF(P369="COP",1,IF(Q369&lt;&gt;"N/A",VLOOKUP(L369,'[1]SH TRM'!$A$9:$B$8912,2,FALSE),"REVISAR"))),"")</f>
        <v/>
      </c>
      <c r="T369" s="389" t="str">
        <f t="shared" si="43"/>
        <v/>
      </c>
      <c r="U369" s="30" t="str">
        <f t="shared" si="44"/>
        <v/>
      </c>
      <c r="V369" s="30" t="str">
        <f t="shared" si="40"/>
        <v/>
      </c>
      <c r="W369" s="583" t="str">
        <f>IFERROR(IF(COUNTIF(V369:V374,"")=6,"",IF(SUM(V369:V374)&gt;=SAMC009,"CUMPLE","NO CUMPLE")),"")</f>
        <v>CUMPLE</v>
      </c>
      <c r="X369" s="335"/>
      <c r="Y369" s="579"/>
      <c r="Z369" s="579"/>
      <c r="AA369" s="579"/>
      <c r="AB369" s="579"/>
      <c r="AC369" s="579"/>
      <c r="AD369" s="579"/>
      <c r="AE369" s="411" t="str">
        <f t="shared" si="41"/>
        <v/>
      </c>
      <c r="AF369" s="589" t="s">
        <v>261</v>
      </c>
      <c r="AG369" s="272"/>
      <c r="AH369" s="255"/>
    </row>
    <row r="370" spans="1:34" ht="30" hidden="1" customHeight="1" x14ac:dyDescent="0.25">
      <c r="A370" s="581"/>
      <c r="B370" s="12"/>
      <c r="C370" s="13"/>
      <c r="D370" s="13" t="str">
        <f>IFERROR(INDEX(DESEMPATE!$D$3:$D$106,MATCH('EXP GEN.'!B370,DESEMPATE!$C$3:$C$106,0)),"")</f>
        <v/>
      </c>
      <c r="E370" s="21"/>
      <c r="F370" s="246"/>
      <c r="G370" s="21"/>
      <c r="H370" s="247"/>
      <c r="I370" s="21"/>
      <c r="J370" s="22"/>
      <c r="K370" s="275"/>
      <c r="L370" s="16"/>
      <c r="M370" s="17" t="str">
        <f t="shared" si="45"/>
        <v/>
      </c>
      <c r="N370" s="18" t="str">
        <f>IFERROR(INDEX(PARAMETROS!$B$50:$B$76,MATCH(M370,PARAMETROS!$A$50:$A$76,0)),"")</f>
        <v/>
      </c>
      <c r="O370" s="277"/>
      <c r="P370" s="18"/>
      <c r="Q370" s="11" t="str">
        <f>IFERROR(IF(P370="","",IF(P370="COP","N/A",IF(OR(P370="USD",P370="US"),1,IF(P370="EUR",VLOOKUP(L370,'SH EURO'!$A$6:$B$6338,2,FALSE),"INGRESAR TASA")))),"")</f>
        <v/>
      </c>
      <c r="R370" s="387" t="str">
        <f t="shared" si="42"/>
        <v/>
      </c>
      <c r="S370" s="20" t="str">
        <f>IFERROR(IF(P370="","",IF(P370="COP",1,IF(Q370&lt;&gt;"N/A",VLOOKUP(L370,'[1]SH TRM'!$A$9:$B$8912,2,FALSE),"REVISAR"))),"")</f>
        <v/>
      </c>
      <c r="T370" s="390" t="str">
        <f t="shared" si="43"/>
        <v/>
      </c>
      <c r="U370" s="11" t="str">
        <f t="shared" si="44"/>
        <v/>
      </c>
      <c r="V370" s="11" t="str">
        <f t="shared" si="40"/>
        <v/>
      </c>
      <c r="W370" s="584"/>
      <c r="X370" s="336"/>
      <c r="Y370" s="577"/>
      <c r="Z370" s="577"/>
      <c r="AA370" s="577"/>
      <c r="AB370" s="577"/>
      <c r="AC370" s="577"/>
      <c r="AD370" s="577"/>
      <c r="AE370" s="408" t="str">
        <f t="shared" si="41"/>
        <v/>
      </c>
      <c r="AF370" s="590"/>
      <c r="AG370" s="273"/>
      <c r="AH370" s="255"/>
    </row>
    <row r="371" spans="1:34" ht="30" hidden="1" customHeight="1" x14ac:dyDescent="0.25">
      <c r="A371" s="581"/>
      <c r="B371" s="12"/>
      <c r="C371" s="13"/>
      <c r="D371" s="13" t="str">
        <f>IFERROR(INDEX(DESEMPATE!$D$3:$D$106,MATCH('EXP GEN.'!B371,DESEMPATE!$C$3:$C$106,0)),"")</f>
        <v/>
      </c>
      <c r="E371" s="21"/>
      <c r="F371" s="246"/>
      <c r="G371" s="21"/>
      <c r="H371" s="247"/>
      <c r="I371" s="21"/>
      <c r="J371" s="15"/>
      <c r="K371" s="16"/>
      <c r="L371" s="16"/>
      <c r="M371" s="17" t="str">
        <f t="shared" si="45"/>
        <v/>
      </c>
      <c r="N371" s="18" t="str">
        <f>IFERROR(INDEX(PARAMETROS!$B$50:$B$76,MATCH(M371,PARAMETROS!$A$50:$A$76,0)),"")</f>
        <v/>
      </c>
      <c r="O371" s="277"/>
      <c r="P371" s="19"/>
      <c r="Q371" s="11" t="str">
        <f>IFERROR(IF(P371="","",IF(P371="COP","N/A",IF(OR(P371="USD",P371="US"),1,IF(P371="EUR",VLOOKUP(L371,'SH EURO'!$A$6:$B$6338,2,FALSE),"INGRESAR TASA")))),"")</f>
        <v/>
      </c>
      <c r="R371" s="387" t="str">
        <f t="shared" si="42"/>
        <v/>
      </c>
      <c r="S371" s="23" t="str">
        <f>IFERROR(IF(P371="","",IF(P371="COP",1,IF(Q371&lt;&gt;"N/A",VLOOKUP(L371,'[1]SH TRM'!$A$9:$B$8912,2,FALSE),"REVISAR"))),"")</f>
        <v/>
      </c>
      <c r="T371" s="390" t="str">
        <f t="shared" si="43"/>
        <v/>
      </c>
      <c r="U371" s="11" t="str">
        <f t="shared" si="44"/>
        <v/>
      </c>
      <c r="V371" s="11" t="str">
        <f t="shared" si="40"/>
        <v/>
      </c>
      <c r="W371" s="584"/>
      <c r="X371" s="336"/>
      <c r="Y371" s="577"/>
      <c r="Z371" s="577"/>
      <c r="AA371" s="577"/>
      <c r="AB371" s="577"/>
      <c r="AC371" s="577"/>
      <c r="AD371" s="577"/>
      <c r="AE371" s="409" t="str">
        <f t="shared" si="41"/>
        <v/>
      </c>
      <c r="AF371" s="590"/>
      <c r="AG371" s="251"/>
      <c r="AH371" s="255"/>
    </row>
    <row r="372" spans="1:34" ht="30" hidden="1" customHeight="1" x14ac:dyDescent="0.25">
      <c r="A372" s="581"/>
      <c r="B372" s="12"/>
      <c r="C372" s="13"/>
      <c r="D372" s="13" t="str">
        <f>IFERROR(INDEX(DESEMPATE!$D$3:$D$106,MATCH('EXP GEN.'!B372,DESEMPATE!$C$3:$C$106,0)),"")</f>
        <v/>
      </c>
      <c r="E372" s="21"/>
      <c r="F372" s="246"/>
      <c r="G372" s="21"/>
      <c r="H372" s="247"/>
      <c r="I372" s="21"/>
      <c r="J372" s="15"/>
      <c r="K372" s="16"/>
      <c r="L372" s="16"/>
      <c r="M372" s="17" t="str">
        <f t="shared" si="45"/>
        <v/>
      </c>
      <c r="N372" s="18" t="str">
        <f>IFERROR(INDEX(PARAMETROS!$B$50:$B$76,MATCH(M372,PARAMETROS!$A$50:$A$76,0)),"")</f>
        <v/>
      </c>
      <c r="O372" s="277"/>
      <c r="P372" s="19"/>
      <c r="Q372" s="11" t="str">
        <f>IFERROR(IF(P372="","",IF(P372="COP","N/A",IF(OR(P372="USD",P372="US"),1,IF(P372="EUR",VLOOKUP(L372,'SH EURO'!$A$6:$B$6338,2,FALSE),"INGRESAR TASA")))),"")</f>
        <v/>
      </c>
      <c r="R372" s="387" t="str">
        <f t="shared" si="42"/>
        <v/>
      </c>
      <c r="S372" s="20" t="str">
        <f>IFERROR(IF(P372="","",IF(P372="COP",1,IF(Q372&lt;&gt;"N/A",VLOOKUP(L372,'[1]SH TRM'!$A$9:$B$8912,2,FALSE),"REVISAR"))),"")</f>
        <v/>
      </c>
      <c r="T372" s="390" t="str">
        <f t="shared" si="43"/>
        <v/>
      </c>
      <c r="U372" s="11" t="str">
        <f t="shared" si="44"/>
        <v/>
      </c>
      <c r="V372" s="11" t="str">
        <f t="shared" si="40"/>
        <v/>
      </c>
      <c r="W372" s="584"/>
      <c r="X372" s="336"/>
      <c r="Y372" s="574"/>
      <c r="Z372" s="575"/>
      <c r="AA372" s="576"/>
      <c r="AB372" s="574"/>
      <c r="AC372" s="575"/>
      <c r="AD372" s="576"/>
      <c r="AE372" s="408" t="str">
        <f t="shared" si="41"/>
        <v/>
      </c>
      <c r="AF372" s="590"/>
      <c r="AG372" s="273"/>
      <c r="AH372" s="255"/>
    </row>
    <row r="373" spans="1:34" ht="30" hidden="1" customHeight="1" x14ac:dyDescent="0.25">
      <c r="A373" s="581"/>
      <c r="B373" s="12"/>
      <c r="C373" s="13"/>
      <c r="D373" s="13" t="str">
        <f>IFERROR(INDEX(DESEMPATE!$D$3:$D$106,MATCH('EXP GEN.'!B373,DESEMPATE!$C$3:$C$106,0)),"")</f>
        <v/>
      </c>
      <c r="E373" s="21"/>
      <c r="F373" s="246"/>
      <c r="G373" s="21"/>
      <c r="H373" s="247"/>
      <c r="I373" s="21"/>
      <c r="J373" s="15"/>
      <c r="K373" s="16"/>
      <c r="L373" s="16"/>
      <c r="M373" s="17" t="str">
        <f t="shared" si="45"/>
        <v/>
      </c>
      <c r="N373" s="18" t="str">
        <f>IFERROR(INDEX(PARAMETROS!$B$50:$B$76,MATCH(M373,PARAMETROS!$A$50:$A$76,0)),"")</f>
        <v/>
      </c>
      <c r="O373" s="277"/>
      <c r="P373" s="19"/>
      <c r="Q373" s="11" t="str">
        <f>IFERROR(IF(P373="","",IF(P373="COP","N/A",IF(OR(P373="USD",P373="US"),1,IF(P373="EUR",VLOOKUP(L373,'SH EURO'!$A$6:$B$6338,2,FALSE),"INGRESAR TASA")))),"")</f>
        <v/>
      </c>
      <c r="R373" s="387" t="str">
        <f t="shared" si="42"/>
        <v/>
      </c>
      <c r="S373" s="20" t="str">
        <f>IFERROR(IF(P373="","",IF(P373="COP",1,IF(Q373&lt;&gt;"N/A",VLOOKUP(L373,'[1]SH TRM'!$A$9:$B$8912,2,FALSE),"REVISAR"))),"")</f>
        <v/>
      </c>
      <c r="T373" s="390" t="str">
        <f t="shared" si="43"/>
        <v/>
      </c>
      <c r="U373" s="11" t="str">
        <f t="shared" si="44"/>
        <v/>
      </c>
      <c r="V373" s="11" t="str">
        <f t="shared" si="40"/>
        <v/>
      </c>
      <c r="W373" s="584"/>
      <c r="X373" s="336"/>
      <c r="Y373" s="577"/>
      <c r="Z373" s="577"/>
      <c r="AA373" s="577"/>
      <c r="AB373" s="577"/>
      <c r="AC373" s="577"/>
      <c r="AD373" s="577"/>
      <c r="AE373" s="409" t="str">
        <f t="shared" si="41"/>
        <v/>
      </c>
      <c r="AF373" s="590"/>
      <c r="AG373" s="251"/>
      <c r="AH373" s="255"/>
    </row>
    <row r="374" spans="1:34" ht="30" hidden="1" customHeight="1" thickBot="1" x14ac:dyDescent="0.3">
      <c r="A374" s="582"/>
      <c r="B374" s="32"/>
      <c r="C374" s="133"/>
      <c r="D374" s="43" t="str">
        <f>IFERROR(INDEX(DESEMPATE!$D$3:$D$106,MATCH('EXP GEN.'!B374,DESEMPATE!$C$3:$C$106,0)),"")</f>
        <v/>
      </c>
      <c r="E374" s="134"/>
      <c r="F374" s="250"/>
      <c r="G374" s="134"/>
      <c r="H374" s="249"/>
      <c r="I374" s="134" t="s">
        <v>8</v>
      </c>
      <c r="J374" s="34">
        <v>1</v>
      </c>
      <c r="K374" s="350">
        <v>42175</v>
      </c>
      <c r="L374" s="350">
        <v>42641</v>
      </c>
      <c r="M374" s="35">
        <f t="shared" si="45"/>
        <v>2016</v>
      </c>
      <c r="N374" s="36">
        <f>IFERROR(INDEX(PARAMETROS!$B$50:$B$76,MATCH(M374,PARAMETROS!$A$50:$A$76,0)),"")</f>
        <v>689455</v>
      </c>
      <c r="O374" s="351">
        <v>987654321</v>
      </c>
      <c r="P374" s="37" t="s">
        <v>289</v>
      </c>
      <c r="Q374" s="39" t="str">
        <f>IFERROR(IF(P374="","",IF(P374="COP","N/A",IF(OR(P374="USD",P374="US"),1,IF(P374="EUR",VLOOKUP(L374,'SH EURO'!$A$6:$B$6338,2,FALSE),"INGRESAR TASA")))),"")</f>
        <v>N/A</v>
      </c>
      <c r="R374" s="388" t="str">
        <f t="shared" si="42"/>
        <v>N/A</v>
      </c>
      <c r="S374" s="38">
        <f>IFERROR(IF(P374="","",IF(P374="COP",1,IF(Q374&lt;&gt;"N/A",VLOOKUP(L374,'[1]SH TRM'!$A$9:$B$8912,2,FALSE),"REVISAR"))),"")</f>
        <v>1</v>
      </c>
      <c r="T374" s="391">
        <f t="shared" si="43"/>
        <v>987654321</v>
      </c>
      <c r="U374" s="39">
        <f t="shared" si="44"/>
        <v>1432.5145527989498</v>
      </c>
      <c r="V374" s="39">
        <f t="shared" si="40"/>
        <v>1432.5145527989498</v>
      </c>
      <c r="W374" s="585"/>
      <c r="X374" s="337"/>
      <c r="Y374" s="578"/>
      <c r="Z374" s="578"/>
      <c r="AA374" s="578"/>
      <c r="AB374" s="578"/>
      <c r="AC374" s="578"/>
      <c r="AD374" s="578"/>
      <c r="AE374" s="410" t="str">
        <f t="shared" si="41"/>
        <v/>
      </c>
      <c r="AF374" s="591"/>
      <c r="AG374" s="252"/>
      <c r="AH374" s="255"/>
    </row>
    <row r="375" spans="1:34" hidden="1" x14ac:dyDescent="0.25">
      <c r="A375" s="364"/>
      <c r="B375" s="365"/>
      <c r="C375" s="366"/>
      <c r="E375" s="367"/>
      <c r="F375" s="368"/>
      <c r="G375" s="367"/>
      <c r="H375" s="369"/>
      <c r="I375" s="367"/>
      <c r="W375" s="365"/>
      <c r="X375" s="377"/>
      <c r="Y375" s="365"/>
      <c r="Z375" s="378"/>
      <c r="AA375" s="378"/>
      <c r="AB375" s="378"/>
      <c r="AC375" s="378"/>
      <c r="AD375" s="378"/>
    </row>
    <row r="376" spans="1:34" hidden="1" x14ac:dyDescent="0.25"/>
    <row r="377" spans="1:34" hidden="1" x14ac:dyDescent="0.25"/>
    <row r="378" spans="1:34" hidden="1" x14ac:dyDescent="0.25"/>
    <row r="379" spans="1:34" hidden="1" x14ac:dyDescent="0.25"/>
    <row r="380" spans="1:34" hidden="1" x14ac:dyDescent="0.25"/>
    <row r="381" spans="1:34" hidden="1" x14ac:dyDescent="0.25"/>
    <row r="382" spans="1:34" hidden="1" x14ac:dyDescent="0.25"/>
    <row r="383" spans="1:34" hidden="1" x14ac:dyDescent="0.25"/>
    <row r="384" spans="1:3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sheetData>
  <mergeCells count="959">
    <mergeCell ref="AF351:AF356"/>
    <mergeCell ref="AF357:AF362"/>
    <mergeCell ref="AF363:AF368"/>
    <mergeCell ref="AF369:AF374"/>
    <mergeCell ref="AF213:AF218"/>
    <mergeCell ref="AF219:AF224"/>
    <mergeCell ref="AF225:AF230"/>
    <mergeCell ref="AF231:AF236"/>
    <mergeCell ref="AF237:AF242"/>
    <mergeCell ref="AF243:AF248"/>
    <mergeCell ref="AF249:AF254"/>
    <mergeCell ref="AF255:AF260"/>
    <mergeCell ref="AF261:AF266"/>
    <mergeCell ref="AF267:AF272"/>
    <mergeCell ref="AF273:AF278"/>
    <mergeCell ref="AF279:AF284"/>
    <mergeCell ref="AF285:AF290"/>
    <mergeCell ref="AF291:AF296"/>
    <mergeCell ref="AF297:AF302"/>
    <mergeCell ref="AF303:AF308"/>
    <mergeCell ref="AF309:AF314"/>
    <mergeCell ref="AF315:AF320"/>
    <mergeCell ref="AF321:AF326"/>
    <mergeCell ref="AF327:AF332"/>
    <mergeCell ref="AF345:AF350"/>
    <mergeCell ref="AF111:AF116"/>
    <mergeCell ref="AF117:AF122"/>
    <mergeCell ref="AF123:AF128"/>
    <mergeCell ref="AF129:AF134"/>
    <mergeCell ref="AF135:AF140"/>
    <mergeCell ref="AF141:AF146"/>
    <mergeCell ref="AF147:AF152"/>
    <mergeCell ref="AF153:AF158"/>
    <mergeCell ref="AF159:AF164"/>
    <mergeCell ref="AF165:AF170"/>
    <mergeCell ref="AF171:AF176"/>
    <mergeCell ref="AF177:AF182"/>
    <mergeCell ref="AF183:AF188"/>
    <mergeCell ref="AF189:AF194"/>
    <mergeCell ref="AF195:AF200"/>
    <mergeCell ref="AF201:AF206"/>
    <mergeCell ref="AF207:AF212"/>
    <mergeCell ref="AF21:AF26"/>
    <mergeCell ref="AF27:AF32"/>
    <mergeCell ref="AF33:AF38"/>
    <mergeCell ref="AF39:AF44"/>
    <mergeCell ref="AF45:AF50"/>
    <mergeCell ref="AF51:AF56"/>
    <mergeCell ref="AF57:AF62"/>
    <mergeCell ref="AF333:AF338"/>
    <mergeCell ref="AF339:AF344"/>
    <mergeCell ref="AF63:AF68"/>
    <mergeCell ref="AF69:AF74"/>
    <mergeCell ref="AF75:AF80"/>
    <mergeCell ref="AF81:AF86"/>
    <mergeCell ref="AF87:AF92"/>
    <mergeCell ref="AF93:AF98"/>
    <mergeCell ref="AF99:AF104"/>
    <mergeCell ref="AF105:AF110"/>
    <mergeCell ref="A345:A350"/>
    <mergeCell ref="W345:W350"/>
    <mergeCell ref="Y345:AA345"/>
    <mergeCell ref="AB345:AD345"/>
    <mergeCell ref="Y346:AA346"/>
    <mergeCell ref="AB346:AD346"/>
    <mergeCell ref="Y347:AA347"/>
    <mergeCell ref="AB347:AD347"/>
    <mergeCell ref="Y348:AA348"/>
    <mergeCell ref="AB348:AD348"/>
    <mergeCell ref="Y349:AA349"/>
    <mergeCell ref="AB349:AD349"/>
    <mergeCell ref="Y350:AA350"/>
    <mergeCell ref="AB350:AD350"/>
    <mergeCell ref="A363:A368"/>
    <mergeCell ref="A351:A356"/>
    <mergeCell ref="W351:W356"/>
    <mergeCell ref="Y351:AA351"/>
    <mergeCell ref="AB351:AD351"/>
    <mergeCell ref="Y352:AA352"/>
    <mergeCell ref="AB352:AD352"/>
    <mergeCell ref="Y353:AA353"/>
    <mergeCell ref="AB353:AD353"/>
    <mergeCell ref="Y354:AA354"/>
    <mergeCell ref="Y363:AA363"/>
    <mergeCell ref="AB363:AD363"/>
    <mergeCell ref="AB354:AD354"/>
    <mergeCell ref="Y355:AA355"/>
    <mergeCell ref="AB355:AD355"/>
    <mergeCell ref="Y356:AA356"/>
    <mergeCell ref="AB356:AD356"/>
    <mergeCell ref="Y373:AA373"/>
    <mergeCell ref="AB373:AD373"/>
    <mergeCell ref="Y374:AA374"/>
    <mergeCell ref="AB374:AD374"/>
    <mergeCell ref="Y369:AA369"/>
    <mergeCell ref="AB369:AD369"/>
    <mergeCell ref="Y370:AA370"/>
    <mergeCell ref="AB324:AD324"/>
    <mergeCell ref="Y325:AA325"/>
    <mergeCell ref="AB325:AD325"/>
    <mergeCell ref="Y326:AA326"/>
    <mergeCell ref="AB326:AD326"/>
    <mergeCell ref="Y335:AA335"/>
    <mergeCell ref="AB335:AD335"/>
    <mergeCell ref="Y336:AA336"/>
    <mergeCell ref="AB336:AD336"/>
    <mergeCell ref="AB358:AD358"/>
    <mergeCell ref="Y359:AA359"/>
    <mergeCell ref="AB359:AD359"/>
    <mergeCell ref="Y360:AA360"/>
    <mergeCell ref="AB360:AD360"/>
    <mergeCell ref="Y361:AA361"/>
    <mergeCell ref="AB361:AD361"/>
    <mergeCell ref="Y362:AA362"/>
    <mergeCell ref="AB362:AD362"/>
    <mergeCell ref="Y372:AA372"/>
    <mergeCell ref="AB372:AD372"/>
    <mergeCell ref="A339:A344"/>
    <mergeCell ref="W339:W344"/>
    <mergeCell ref="Y339:AA339"/>
    <mergeCell ref="AB339:AD339"/>
    <mergeCell ref="Y340:AA340"/>
    <mergeCell ref="AB340:AD340"/>
    <mergeCell ref="Y341:AA341"/>
    <mergeCell ref="AB341:AD341"/>
    <mergeCell ref="Y342:AA342"/>
    <mergeCell ref="AB342:AD342"/>
    <mergeCell ref="Y343:AA343"/>
    <mergeCell ref="AB343:AD343"/>
    <mergeCell ref="Y344:AA344"/>
    <mergeCell ref="AB344:AD344"/>
    <mergeCell ref="A369:A374"/>
    <mergeCell ref="W363:W368"/>
    <mergeCell ref="W369:W374"/>
    <mergeCell ref="A357:A362"/>
    <mergeCell ref="W357:W362"/>
    <mergeCell ref="Y357:AA357"/>
    <mergeCell ref="AB357:AD357"/>
    <mergeCell ref="Y358:AA358"/>
    <mergeCell ref="A333:A338"/>
    <mergeCell ref="W333:W338"/>
    <mergeCell ref="Y333:AA333"/>
    <mergeCell ref="AB333:AD333"/>
    <mergeCell ref="Y337:AA337"/>
    <mergeCell ref="AB337:AD337"/>
    <mergeCell ref="Y338:AA338"/>
    <mergeCell ref="AB338:AD338"/>
    <mergeCell ref="AB331:AD331"/>
    <mergeCell ref="Y332:AA332"/>
    <mergeCell ref="AB332:AD332"/>
    <mergeCell ref="Y334:AA334"/>
    <mergeCell ref="AB334:AD334"/>
    <mergeCell ref="A327:A332"/>
    <mergeCell ref="W327:W332"/>
    <mergeCell ref="Y327:AA327"/>
    <mergeCell ref="AB327:AD327"/>
    <mergeCell ref="Y328:AA328"/>
    <mergeCell ref="AB328:AD328"/>
    <mergeCell ref="Y329:AA329"/>
    <mergeCell ref="AB329:AD329"/>
    <mergeCell ref="Y330:AA330"/>
    <mergeCell ref="AB330:AD330"/>
    <mergeCell ref="Y331:AA331"/>
    <mergeCell ref="AB319:AD319"/>
    <mergeCell ref="Y320:AA320"/>
    <mergeCell ref="AB320:AD320"/>
    <mergeCell ref="A321:A326"/>
    <mergeCell ref="W321:W326"/>
    <mergeCell ref="Y321:AA321"/>
    <mergeCell ref="AB321:AD321"/>
    <mergeCell ref="Y322:AA322"/>
    <mergeCell ref="AB322:AD322"/>
    <mergeCell ref="Y323:AA323"/>
    <mergeCell ref="AB323:AD323"/>
    <mergeCell ref="Y324:AA324"/>
    <mergeCell ref="Y313:AA313"/>
    <mergeCell ref="AB313:AD313"/>
    <mergeCell ref="Y314:AA314"/>
    <mergeCell ref="AB314:AD314"/>
    <mergeCell ref="A315:A320"/>
    <mergeCell ref="W315:W320"/>
    <mergeCell ref="Y315:AA315"/>
    <mergeCell ref="AB315:AD315"/>
    <mergeCell ref="Y316:AA316"/>
    <mergeCell ref="AB316:AD316"/>
    <mergeCell ref="Y317:AA317"/>
    <mergeCell ref="AB317:AD317"/>
    <mergeCell ref="Y318:AA318"/>
    <mergeCell ref="A309:A314"/>
    <mergeCell ref="W309:W314"/>
    <mergeCell ref="Y309:AA309"/>
    <mergeCell ref="Y312:AA312"/>
    <mergeCell ref="AB312:AD312"/>
    <mergeCell ref="Y310:AA310"/>
    <mergeCell ref="AB310:AD310"/>
    <mergeCell ref="Y311:AA311"/>
    <mergeCell ref="AB311:AD311"/>
    <mergeCell ref="AB318:AD318"/>
    <mergeCell ref="Y319:AA319"/>
    <mergeCell ref="A297:A302"/>
    <mergeCell ref="W297:W302"/>
    <mergeCell ref="Y297:AA297"/>
    <mergeCell ref="AB297:AD297"/>
    <mergeCell ref="Y301:AA301"/>
    <mergeCell ref="AB301:AD301"/>
    <mergeCell ref="Y302:AA302"/>
    <mergeCell ref="AB302:AD302"/>
    <mergeCell ref="AB309:AD309"/>
    <mergeCell ref="A303:A308"/>
    <mergeCell ref="W303:W308"/>
    <mergeCell ref="Y303:AA303"/>
    <mergeCell ref="AB303:AD303"/>
    <mergeCell ref="Y304:AA304"/>
    <mergeCell ref="AB304:AD304"/>
    <mergeCell ref="Y305:AA305"/>
    <mergeCell ref="AB305:AD305"/>
    <mergeCell ref="Y306:AA306"/>
    <mergeCell ref="AB306:AD306"/>
    <mergeCell ref="Y307:AA307"/>
    <mergeCell ref="AB307:AD307"/>
    <mergeCell ref="Y308:AA308"/>
    <mergeCell ref="AB295:AD295"/>
    <mergeCell ref="Y296:AA296"/>
    <mergeCell ref="AB296:AD296"/>
    <mergeCell ref="AB288:AD288"/>
    <mergeCell ref="Y289:AA289"/>
    <mergeCell ref="AB289:AD289"/>
    <mergeCell ref="Y290:AA290"/>
    <mergeCell ref="AB290:AD290"/>
    <mergeCell ref="AB308:AD308"/>
    <mergeCell ref="Y298:AA298"/>
    <mergeCell ref="AB298:AD298"/>
    <mergeCell ref="Y299:AA299"/>
    <mergeCell ref="AB299:AD299"/>
    <mergeCell ref="Y300:AA300"/>
    <mergeCell ref="AB300:AD300"/>
    <mergeCell ref="Y288:AA288"/>
    <mergeCell ref="A291:A296"/>
    <mergeCell ref="W291:W296"/>
    <mergeCell ref="Y291:AA291"/>
    <mergeCell ref="AB291:AD291"/>
    <mergeCell ref="Y292:AA292"/>
    <mergeCell ref="AB292:AD292"/>
    <mergeCell ref="Y293:AA293"/>
    <mergeCell ref="AB293:AD293"/>
    <mergeCell ref="AB282:AD282"/>
    <mergeCell ref="Y283:AA283"/>
    <mergeCell ref="AB283:AD283"/>
    <mergeCell ref="Y284:AA284"/>
    <mergeCell ref="AB284:AD284"/>
    <mergeCell ref="A285:A290"/>
    <mergeCell ref="W285:W290"/>
    <mergeCell ref="Y285:AA285"/>
    <mergeCell ref="AB285:AD285"/>
    <mergeCell ref="Y286:AA286"/>
    <mergeCell ref="AB286:AD286"/>
    <mergeCell ref="Y294:AA294"/>
    <mergeCell ref="AB294:AD294"/>
    <mergeCell ref="Y295:AA295"/>
    <mergeCell ref="Y287:AA287"/>
    <mergeCell ref="AB287:AD287"/>
    <mergeCell ref="Y277:AA277"/>
    <mergeCell ref="AB277:AD277"/>
    <mergeCell ref="Y278:AA278"/>
    <mergeCell ref="AB278:AD278"/>
    <mergeCell ref="A279:A284"/>
    <mergeCell ref="W279:W284"/>
    <mergeCell ref="Y279:AA279"/>
    <mergeCell ref="AB279:AD279"/>
    <mergeCell ref="Y280:AA280"/>
    <mergeCell ref="AB280:AD280"/>
    <mergeCell ref="Y281:AA281"/>
    <mergeCell ref="AB281:AD281"/>
    <mergeCell ref="Y282:AA282"/>
    <mergeCell ref="A273:A278"/>
    <mergeCell ref="W273:W278"/>
    <mergeCell ref="Y273:AA273"/>
    <mergeCell ref="Y276:AA276"/>
    <mergeCell ref="AB276:AD276"/>
    <mergeCell ref="Y274:AA274"/>
    <mergeCell ref="AB274:AD274"/>
    <mergeCell ref="Y275:AA275"/>
    <mergeCell ref="AB275:AD275"/>
    <mergeCell ref="A261:A266"/>
    <mergeCell ref="W261:W266"/>
    <mergeCell ref="Y261:AA261"/>
    <mergeCell ref="AB261:AD261"/>
    <mergeCell ref="Y265:AA265"/>
    <mergeCell ref="AB265:AD265"/>
    <mergeCell ref="Y266:AA266"/>
    <mergeCell ref="AB266:AD266"/>
    <mergeCell ref="AB273:AD273"/>
    <mergeCell ref="A267:A272"/>
    <mergeCell ref="W267:W272"/>
    <mergeCell ref="Y267:AA267"/>
    <mergeCell ref="AB267:AD267"/>
    <mergeCell ref="Y268:AA268"/>
    <mergeCell ref="AB268:AD268"/>
    <mergeCell ref="Y269:AA269"/>
    <mergeCell ref="AB269:AD269"/>
    <mergeCell ref="Y270:AA270"/>
    <mergeCell ref="AB270:AD270"/>
    <mergeCell ref="Y271:AA271"/>
    <mergeCell ref="AB271:AD271"/>
    <mergeCell ref="Y272:AA272"/>
    <mergeCell ref="AB259:AD259"/>
    <mergeCell ref="Y260:AA260"/>
    <mergeCell ref="AB260:AD260"/>
    <mergeCell ref="AB252:AD252"/>
    <mergeCell ref="Y253:AA253"/>
    <mergeCell ref="AB253:AD253"/>
    <mergeCell ref="Y254:AA254"/>
    <mergeCell ref="AB254:AD254"/>
    <mergeCell ref="AB272:AD272"/>
    <mergeCell ref="Y262:AA262"/>
    <mergeCell ref="AB262:AD262"/>
    <mergeCell ref="Y263:AA263"/>
    <mergeCell ref="AB263:AD263"/>
    <mergeCell ref="Y264:AA264"/>
    <mergeCell ref="AB264:AD264"/>
    <mergeCell ref="Y252:AA252"/>
    <mergeCell ref="A255:A260"/>
    <mergeCell ref="W255:W260"/>
    <mergeCell ref="Y255:AA255"/>
    <mergeCell ref="AB255:AD255"/>
    <mergeCell ref="Y256:AA256"/>
    <mergeCell ref="AB256:AD256"/>
    <mergeCell ref="Y257:AA257"/>
    <mergeCell ref="AB257:AD257"/>
    <mergeCell ref="AB246:AD246"/>
    <mergeCell ref="Y247:AA247"/>
    <mergeCell ref="AB247:AD247"/>
    <mergeCell ref="Y248:AA248"/>
    <mergeCell ref="AB248:AD248"/>
    <mergeCell ref="A249:A254"/>
    <mergeCell ref="W249:W254"/>
    <mergeCell ref="Y249:AA249"/>
    <mergeCell ref="AB249:AD249"/>
    <mergeCell ref="Y250:AA250"/>
    <mergeCell ref="AB250:AD250"/>
    <mergeCell ref="Y258:AA258"/>
    <mergeCell ref="AB258:AD258"/>
    <mergeCell ref="Y259:AA259"/>
    <mergeCell ref="Y251:AA251"/>
    <mergeCell ref="AB251:AD251"/>
    <mergeCell ref="Y241:AA241"/>
    <mergeCell ref="AB241:AD241"/>
    <mergeCell ref="Y242:AA242"/>
    <mergeCell ref="AB242:AD242"/>
    <mergeCell ref="A243:A248"/>
    <mergeCell ref="W243:W248"/>
    <mergeCell ref="Y243:AA243"/>
    <mergeCell ref="AB243:AD243"/>
    <mergeCell ref="Y244:AA244"/>
    <mergeCell ref="AB244:AD244"/>
    <mergeCell ref="Y245:AA245"/>
    <mergeCell ref="AB245:AD245"/>
    <mergeCell ref="Y246:AA246"/>
    <mergeCell ref="A237:A242"/>
    <mergeCell ref="W237:W242"/>
    <mergeCell ref="Y237:AA237"/>
    <mergeCell ref="Y240:AA240"/>
    <mergeCell ref="AB240:AD240"/>
    <mergeCell ref="Y238:AA238"/>
    <mergeCell ref="AB238:AD238"/>
    <mergeCell ref="Y239:AA239"/>
    <mergeCell ref="AB239:AD239"/>
    <mergeCell ref="A225:A230"/>
    <mergeCell ref="W225:W230"/>
    <mergeCell ref="Y225:AA225"/>
    <mergeCell ref="AB225:AD225"/>
    <mergeCell ref="Y229:AA229"/>
    <mergeCell ref="AB229:AD229"/>
    <mergeCell ref="Y230:AA230"/>
    <mergeCell ref="AB230:AD230"/>
    <mergeCell ref="AB237:AD237"/>
    <mergeCell ref="A231:A236"/>
    <mergeCell ref="W231:W236"/>
    <mergeCell ref="Y231:AA231"/>
    <mergeCell ref="AB231:AD231"/>
    <mergeCell ref="Y232:AA232"/>
    <mergeCell ref="AB232:AD232"/>
    <mergeCell ref="Y233:AA233"/>
    <mergeCell ref="AB233:AD233"/>
    <mergeCell ref="Y234:AA234"/>
    <mergeCell ref="AB234:AD234"/>
    <mergeCell ref="Y235:AA235"/>
    <mergeCell ref="AB235:AD235"/>
    <mergeCell ref="Y236:AA236"/>
    <mergeCell ref="AB223:AD223"/>
    <mergeCell ref="Y224:AA224"/>
    <mergeCell ref="AB224:AD224"/>
    <mergeCell ref="AB216:AD216"/>
    <mergeCell ref="Y217:AA217"/>
    <mergeCell ref="AB217:AD217"/>
    <mergeCell ref="Y218:AA218"/>
    <mergeCell ref="AB218:AD218"/>
    <mergeCell ref="AB236:AD236"/>
    <mergeCell ref="Y226:AA226"/>
    <mergeCell ref="AB226:AD226"/>
    <mergeCell ref="Y227:AA227"/>
    <mergeCell ref="AB227:AD227"/>
    <mergeCell ref="Y228:AA228"/>
    <mergeCell ref="AB228:AD228"/>
    <mergeCell ref="Y216:AA216"/>
    <mergeCell ref="A219:A224"/>
    <mergeCell ref="W219:W224"/>
    <mergeCell ref="Y219:AA219"/>
    <mergeCell ref="AB219:AD219"/>
    <mergeCell ref="Y220:AA220"/>
    <mergeCell ref="AB220:AD220"/>
    <mergeCell ref="Y221:AA221"/>
    <mergeCell ref="AB221:AD221"/>
    <mergeCell ref="AB210:AD210"/>
    <mergeCell ref="Y211:AA211"/>
    <mergeCell ref="AB211:AD211"/>
    <mergeCell ref="Y212:AA212"/>
    <mergeCell ref="AB212:AD212"/>
    <mergeCell ref="A213:A218"/>
    <mergeCell ref="W213:W218"/>
    <mergeCell ref="Y213:AA213"/>
    <mergeCell ref="AB213:AD213"/>
    <mergeCell ref="Y214:AA214"/>
    <mergeCell ref="AB214:AD214"/>
    <mergeCell ref="Y222:AA222"/>
    <mergeCell ref="AB222:AD222"/>
    <mergeCell ref="Y223:AA223"/>
    <mergeCell ref="Y215:AA215"/>
    <mergeCell ref="AB215:AD215"/>
    <mergeCell ref="Y205:AA205"/>
    <mergeCell ref="AB205:AD205"/>
    <mergeCell ref="Y206:AA206"/>
    <mergeCell ref="AB206:AD206"/>
    <mergeCell ref="A207:A212"/>
    <mergeCell ref="W207:W212"/>
    <mergeCell ref="Y207:AA207"/>
    <mergeCell ref="AB207:AD207"/>
    <mergeCell ref="Y208:AA208"/>
    <mergeCell ref="AB208:AD208"/>
    <mergeCell ref="Y209:AA209"/>
    <mergeCell ref="AB209:AD209"/>
    <mergeCell ref="Y210:AA210"/>
    <mergeCell ref="A201:A206"/>
    <mergeCell ref="W201:W206"/>
    <mergeCell ref="Y201:AA201"/>
    <mergeCell ref="Y204:AA204"/>
    <mergeCell ref="AB204:AD204"/>
    <mergeCell ref="Y202:AA202"/>
    <mergeCell ref="AB202:AD202"/>
    <mergeCell ref="Y203:AA203"/>
    <mergeCell ref="AB203:AD203"/>
    <mergeCell ref="A189:A194"/>
    <mergeCell ref="W189:W194"/>
    <mergeCell ref="Y189:AA189"/>
    <mergeCell ref="AB189:AD189"/>
    <mergeCell ref="Y193:AA193"/>
    <mergeCell ref="AB193:AD193"/>
    <mergeCell ref="Y194:AA194"/>
    <mergeCell ref="AB194:AD194"/>
    <mergeCell ref="AB201:AD201"/>
    <mergeCell ref="A195:A200"/>
    <mergeCell ref="W195:W200"/>
    <mergeCell ref="Y195:AA195"/>
    <mergeCell ref="AB195:AD195"/>
    <mergeCell ref="Y196:AA196"/>
    <mergeCell ref="AB196:AD196"/>
    <mergeCell ref="Y197:AA197"/>
    <mergeCell ref="AB197:AD197"/>
    <mergeCell ref="Y198:AA198"/>
    <mergeCell ref="AB198:AD198"/>
    <mergeCell ref="Y199:AA199"/>
    <mergeCell ref="AB199:AD199"/>
    <mergeCell ref="Y200:AA200"/>
    <mergeCell ref="AB187:AD187"/>
    <mergeCell ref="Y188:AA188"/>
    <mergeCell ref="AB188:AD188"/>
    <mergeCell ref="AB180:AD180"/>
    <mergeCell ref="Y181:AA181"/>
    <mergeCell ref="AB181:AD181"/>
    <mergeCell ref="Y182:AA182"/>
    <mergeCell ref="AB182:AD182"/>
    <mergeCell ref="AB200:AD200"/>
    <mergeCell ref="Y190:AA190"/>
    <mergeCell ref="AB190:AD190"/>
    <mergeCell ref="Y191:AA191"/>
    <mergeCell ref="AB191:AD191"/>
    <mergeCell ref="Y192:AA192"/>
    <mergeCell ref="AB192:AD192"/>
    <mergeCell ref="Y180:AA180"/>
    <mergeCell ref="A183:A188"/>
    <mergeCell ref="W183:W188"/>
    <mergeCell ref="Y183:AA183"/>
    <mergeCell ref="AB183:AD183"/>
    <mergeCell ref="Y184:AA184"/>
    <mergeCell ref="AB184:AD184"/>
    <mergeCell ref="Y185:AA185"/>
    <mergeCell ref="AB185:AD185"/>
    <mergeCell ref="AB174:AD174"/>
    <mergeCell ref="Y175:AA175"/>
    <mergeCell ref="AB175:AD175"/>
    <mergeCell ref="Y176:AA176"/>
    <mergeCell ref="AB176:AD176"/>
    <mergeCell ref="A177:A182"/>
    <mergeCell ref="W177:W182"/>
    <mergeCell ref="Y177:AA177"/>
    <mergeCell ref="AB177:AD177"/>
    <mergeCell ref="Y178:AA178"/>
    <mergeCell ref="AB178:AD178"/>
    <mergeCell ref="Y186:AA186"/>
    <mergeCell ref="AB186:AD186"/>
    <mergeCell ref="Y187:AA187"/>
    <mergeCell ref="Y179:AA179"/>
    <mergeCell ref="AB179:AD179"/>
    <mergeCell ref="Y169:AA169"/>
    <mergeCell ref="AB169:AD169"/>
    <mergeCell ref="Y170:AA170"/>
    <mergeCell ref="AB170:AD170"/>
    <mergeCell ref="A171:A176"/>
    <mergeCell ref="W171:W176"/>
    <mergeCell ref="Y171:AA171"/>
    <mergeCell ref="AB171:AD171"/>
    <mergeCell ref="Y172:AA172"/>
    <mergeCell ref="AB172:AD172"/>
    <mergeCell ref="Y173:AA173"/>
    <mergeCell ref="AB173:AD173"/>
    <mergeCell ref="Y174:AA174"/>
    <mergeCell ref="A165:A170"/>
    <mergeCell ref="W165:W170"/>
    <mergeCell ref="Y165:AA165"/>
    <mergeCell ref="Y168:AA168"/>
    <mergeCell ref="AB168:AD168"/>
    <mergeCell ref="Y166:AA166"/>
    <mergeCell ref="AB166:AD166"/>
    <mergeCell ref="Y167:AA167"/>
    <mergeCell ref="AB167:AD167"/>
    <mergeCell ref="A153:A158"/>
    <mergeCell ref="W153:W158"/>
    <mergeCell ref="Y153:AA153"/>
    <mergeCell ref="AB153:AD153"/>
    <mergeCell ref="Y157:AA157"/>
    <mergeCell ref="AB157:AD157"/>
    <mergeCell ref="Y158:AA158"/>
    <mergeCell ref="AB158:AD158"/>
    <mergeCell ref="AB165:AD165"/>
    <mergeCell ref="A159:A164"/>
    <mergeCell ref="W159:W164"/>
    <mergeCell ref="Y159:AA159"/>
    <mergeCell ref="AB159:AD159"/>
    <mergeCell ref="Y160:AA160"/>
    <mergeCell ref="AB160:AD160"/>
    <mergeCell ref="Y161:AA161"/>
    <mergeCell ref="AB161:AD161"/>
    <mergeCell ref="Y162:AA162"/>
    <mergeCell ref="AB162:AD162"/>
    <mergeCell ref="Y163:AA163"/>
    <mergeCell ref="AB163:AD163"/>
    <mergeCell ref="Y164:AA164"/>
    <mergeCell ref="AB151:AD151"/>
    <mergeCell ref="Y152:AA152"/>
    <mergeCell ref="AB152:AD152"/>
    <mergeCell ref="AB144:AD144"/>
    <mergeCell ref="Y145:AA145"/>
    <mergeCell ref="AB145:AD145"/>
    <mergeCell ref="Y146:AA146"/>
    <mergeCell ref="AB146:AD146"/>
    <mergeCell ref="AB164:AD164"/>
    <mergeCell ref="Y154:AA154"/>
    <mergeCell ref="AB154:AD154"/>
    <mergeCell ref="Y155:AA155"/>
    <mergeCell ref="AB155:AD155"/>
    <mergeCell ref="Y156:AA156"/>
    <mergeCell ref="AB156:AD156"/>
    <mergeCell ref="Y144:AA144"/>
    <mergeCell ref="A147:A152"/>
    <mergeCell ref="W147:W152"/>
    <mergeCell ref="Y147:AA147"/>
    <mergeCell ref="AB147:AD147"/>
    <mergeCell ref="Y148:AA148"/>
    <mergeCell ref="AB148:AD148"/>
    <mergeCell ref="Y149:AA149"/>
    <mergeCell ref="AB149:AD149"/>
    <mergeCell ref="AB138:AD138"/>
    <mergeCell ref="Y139:AA139"/>
    <mergeCell ref="AB139:AD139"/>
    <mergeCell ref="Y140:AA140"/>
    <mergeCell ref="AB140:AD140"/>
    <mergeCell ref="A141:A146"/>
    <mergeCell ref="W141:W146"/>
    <mergeCell ref="Y141:AA141"/>
    <mergeCell ref="AB141:AD141"/>
    <mergeCell ref="Y142:AA142"/>
    <mergeCell ref="AB142:AD142"/>
    <mergeCell ref="Y150:AA150"/>
    <mergeCell ref="AB150:AD150"/>
    <mergeCell ref="Y151:AA151"/>
    <mergeCell ref="Y143:AA143"/>
    <mergeCell ref="AB143:AD143"/>
    <mergeCell ref="Y133:AA133"/>
    <mergeCell ref="AB133:AD133"/>
    <mergeCell ref="Y134:AA134"/>
    <mergeCell ref="AB134:AD134"/>
    <mergeCell ref="A135:A140"/>
    <mergeCell ref="W135:W140"/>
    <mergeCell ref="Y135:AA135"/>
    <mergeCell ref="AB135:AD135"/>
    <mergeCell ref="Y136:AA136"/>
    <mergeCell ref="AB136:AD136"/>
    <mergeCell ref="Y137:AA137"/>
    <mergeCell ref="AB137:AD137"/>
    <mergeCell ref="Y138:AA138"/>
    <mergeCell ref="A129:A134"/>
    <mergeCell ref="W129:W134"/>
    <mergeCell ref="Y129:AA129"/>
    <mergeCell ref="Y132:AA132"/>
    <mergeCell ref="AB132:AD132"/>
    <mergeCell ref="Y130:AA130"/>
    <mergeCell ref="AB130:AD130"/>
    <mergeCell ref="Y131:AA131"/>
    <mergeCell ref="AB131:AD131"/>
    <mergeCell ref="AB129:AD129"/>
    <mergeCell ref="A123:A128"/>
    <mergeCell ref="W123:W128"/>
    <mergeCell ref="Y123:AA123"/>
    <mergeCell ref="AB123:AD123"/>
    <mergeCell ref="Y124:AA124"/>
    <mergeCell ref="AB124:AD124"/>
    <mergeCell ref="Y125:AA125"/>
    <mergeCell ref="AB125:AD125"/>
    <mergeCell ref="Y126:AA126"/>
    <mergeCell ref="AB126:AD126"/>
    <mergeCell ref="Y127:AA127"/>
    <mergeCell ref="AB127:AD127"/>
    <mergeCell ref="Y128:AA128"/>
    <mergeCell ref="Y119:AA119"/>
    <mergeCell ref="AB119:AD119"/>
    <mergeCell ref="Y120:AA120"/>
    <mergeCell ref="AB120:AD120"/>
    <mergeCell ref="A117:A122"/>
    <mergeCell ref="W117:W122"/>
    <mergeCell ref="Y117:AA117"/>
    <mergeCell ref="AB117:AD117"/>
    <mergeCell ref="Y121:AA121"/>
    <mergeCell ref="AB121:AD121"/>
    <mergeCell ref="Y122:AA122"/>
    <mergeCell ref="AB122:AD122"/>
    <mergeCell ref="A111:A116"/>
    <mergeCell ref="W111:W116"/>
    <mergeCell ref="Y111:AA111"/>
    <mergeCell ref="AB111:AD111"/>
    <mergeCell ref="Y112:AA112"/>
    <mergeCell ref="AB112:AD112"/>
    <mergeCell ref="Y113:AA113"/>
    <mergeCell ref="AB113:AD113"/>
    <mergeCell ref="AB102:AD102"/>
    <mergeCell ref="Y103:AA103"/>
    <mergeCell ref="AB103:AD103"/>
    <mergeCell ref="Y104:AA104"/>
    <mergeCell ref="AB104:AD104"/>
    <mergeCell ref="A105:A110"/>
    <mergeCell ref="W105:W110"/>
    <mergeCell ref="Y105:AA105"/>
    <mergeCell ref="AB105:AD105"/>
    <mergeCell ref="Y106:AA106"/>
    <mergeCell ref="AB106:AD106"/>
    <mergeCell ref="Y114:AA114"/>
    <mergeCell ref="AB114:AD114"/>
    <mergeCell ref="Y115:AA115"/>
    <mergeCell ref="AB115:AD115"/>
    <mergeCell ref="Y116:AA116"/>
    <mergeCell ref="AB97:AD97"/>
    <mergeCell ref="Y98:AA98"/>
    <mergeCell ref="AB98:AD98"/>
    <mergeCell ref="A99:A104"/>
    <mergeCell ref="W99:W104"/>
    <mergeCell ref="Y99:AA99"/>
    <mergeCell ref="AB99:AD99"/>
    <mergeCell ref="Y100:AA100"/>
    <mergeCell ref="AB100:AD100"/>
    <mergeCell ref="Y101:AA101"/>
    <mergeCell ref="AB101:AD101"/>
    <mergeCell ref="Y102:AA102"/>
    <mergeCell ref="A93:A98"/>
    <mergeCell ref="W93:W98"/>
    <mergeCell ref="Y93:AA93"/>
    <mergeCell ref="AB93:AD93"/>
    <mergeCell ref="Y94:AA94"/>
    <mergeCell ref="AB94:AD94"/>
    <mergeCell ref="Y95:AA95"/>
    <mergeCell ref="AB95:AD95"/>
    <mergeCell ref="Y96:AA96"/>
    <mergeCell ref="AB96:AD96"/>
    <mergeCell ref="A87:A92"/>
    <mergeCell ref="W87:W92"/>
    <mergeCell ref="Y87:AA87"/>
    <mergeCell ref="AB87:AD87"/>
    <mergeCell ref="Y88:AA88"/>
    <mergeCell ref="AB88:AD88"/>
    <mergeCell ref="Y89:AA89"/>
    <mergeCell ref="AB89:AD89"/>
    <mergeCell ref="Y90:AA90"/>
    <mergeCell ref="AB90:AD90"/>
    <mergeCell ref="Y91:AA91"/>
    <mergeCell ref="AB91:AD91"/>
    <mergeCell ref="Y92:AA92"/>
    <mergeCell ref="AB92:AD92"/>
    <mergeCell ref="A81:A86"/>
    <mergeCell ref="W81:W86"/>
    <mergeCell ref="Y81:AA81"/>
    <mergeCell ref="AB81:AD81"/>
    <mergeCell ref="Y85:AA85"/>
    <mergeCell ref="AB85:AD85"/>
    <mergeCell ref="Y86:AA86"/>
    <mergeCell ref="AB86:AD86"/>
    <mergeCell ref="Y82:AA82"/>
    <mergeCell ref="AB82:AD82"/>
    <mergeCell ref="Y83:AA83"/>
    <mergeCell ref="AB83:AD83"/>
    <mergeCell ref="Y84:AA84"/>
    <mergeCell ref="AB84:AD84"/>
    <mergeCell ref="W15:W20"/>
    <mergeCell ref="R1:R2"/>
    <mergeCell ref="AB8:AD8"/>
    <mergeCell ref="Y4:AA4"/>
    <mergeCell ref="AB4:AD4"/>
    <mergeCell ref="Y9:AA9"/>
    <mergeCell ref="Y10:AA10"/>
    <mergeCell ref="Y5:AA5"/>
    <mergeCell ref="AB5:AD5"/>
    <mergeCell ref="Y7:AA7"/>
    <mergeCell ref="S1:S2"/>
    <mergeCell ref="AB13:AD13"/>
    <mergeCell ref="AB14:AD14"/>
    <mergeCell ref="AB11:AD11"/>
    <mergeCell ref="AB12:AD12"/>
    <mergeCell ref="AB9:AD9"/>
    <mergeCell ref="W9:W14"/>
    <mergeCell ref="W3:W8"/>
    <mergeCell ref="AB7:AD7"/>
    <mergeCell ref="AB1:AD1"/>
    <mergeCell ref="L1:L2"/>
    <mergeCell ref="M1:M2"/>
    <mergeCell ref="N1:N2"/>
    <mergeCell ref="O1:O2"/>
    <mergeCell ref="P1:P2"/>
    <mergeCell ref="Q1:Q2"/>
    <mergeCell ref="G1:G2"/>
    <mergeCell ref="A3:A8"/>
    <mergeCell ref="I1:I2"/>
    <mergeCell ref="F1:F2"/>
    <mergeCell ref="A1:A2"/>
    <mergeCell ref="B1:B2"/>
    <mergeCell ref="D1:D2"/>
    <mergeCell ref="E1:E2"/>
    <mergeCell ref="H1:H2"/>
    <mergeCell ref="C1:C2"/>
    <mergeCell ref="J1:J2"/>
    <mergeCell ref="K1:K2"/>
    <mergeCell ref="AE1:AE2"/>
    <mergeCell ref="AG1:AG2"/>
    <mergeCell ref="T1:T2"/>
    <mergeCell ref="U1:U2"/>
    <mergeCell ref="V1:V2"/>
    <mergeCell ref="Y1:AA1"/>
    <mergeCell ref="X1:X2"/>
    <mergeCell ref="W1:W2"/>
    <mergeCell ref="AF1:AF2"/>
    <mergeCell ref="AF3:AF8"/>
    <mergeCell ref="Y19:AA19"/>
    <mergeCell ref="Y20:AA20"/>
    <mergeCell ref="AB10:AD10"/>
    <mergeCell ref="Y3:AA3"/>
    <mergeCell ref="AB3:AD3"/>
    <mergeCell ref="Y8:AA8"/>
    <mergeCell ref="AB19:AD19"/>
    <mergeCell ref="AB20:AD20"/>
    <mergeCell ref="Y15:AA15"/>
    <mergeCell ref="Y16:AA16"/>
    <mergeCell ref="Y17:AA17"/>
    <mergeCell ref="Y18:AA18"/>
    <mergeCell ref="AB6:AD6"/>
    <mergeCell ref="Y6:AA6"/>
    <mergeCell ref="Y12:AA12"/>
    <mergeCell ref="Y13:AA13"/>
    <mergeCell ref="AB17:AD17"/>
    <mergeCell ref="AB18:AD18"/>
    <mergeCell ref="AB15:AD15"/>
    <mergeCell ref="AF9:AF14"/>
    <mergeCell ref="AF15:AF20"/>
    <mergeCell ref="AB21:AD21"/>
    <mergeCell ref="AB22:AD22"/>
    <mergeCell ref="AB16:AD16"/>
    <mergeCell ref="AB37:AD37"/>
    <mergeCell ref="AB38:AD38"/>
    <mergeCell ref="AB35:AD35"/>
    <mergeCell ref="AB36:AD36"/>
    <mergeCell ref="AB41:AD41"/>
    <mergeCell ref="AB23:AD23"/>
    <mergeCell ref="AB24:AD24"/>
    <mergeCell ref="AB31:AD31"/>
    <mergeCell ref="AB32:AD32"/>
    <mergeCell ref="AB29:AD29"/>
    <mergeCell ref="AB30:AD30"/>
    <mergeCell ref="AB27:AD27"/>
    <mergeCell ref="AB25:AD25"/>
    <mergeCell ref="AB26:AD26"/>
    <mergeCell ref="Y50:AA50"/>
    <mergeCell ref="Y51:AA51"/>
    <mergeCell ref="Y52:AA52"/>
    <mergeCell ref="AB47:AD47"/>
    <mergeCell ref="AB48:AD48"/>
    <mergeCell ref="AB53:AD53"/>
    <mergeCell ref="AB33:AD33"/>
    <mergeCell ref="AB34:AD34"/>
    <mergeCell ref="AB28:AD28"/>
    <mergeCell ref="AB54:AD54"/>
    <mergeCell ref="AB51:AD51"/>
    <mergeCell ref="AB52:AD52"/>
    <mergeCell ref="AB57:AD57"/>
    <mergeCell ref="AB58:AD58"/>
    <mergeCell ref="AB42:AD42"/>
    <mergeCell ref="AB39:AD39"/>
    <mergeCell ref="AB40:AD40"/>
    <mergeCell ref="AB45:AD45"/>
    <mergeCell ref="AB46:AD46"/>
    <mergeCell ref="AB43:AD43"/>
    <mergeCell ref="AB44:AD44"/>
    <mergeCell ref="AB49:AD49"/>
    <mergeCell ref="AB50:AD50"/>
    <mergeCell ref="AB55:AD55"/>
    <mergeCell ref="AB56:AD56"/>
    <mergeCell ref="AB61:AD61"/>
    <mergeCell ref="AB62:AD62"/>
    <mergeCell ref="AB59:AD59"/>
    <mergeCell ref="AB60:AD60"/>
    <mergeCell ref="AB78:AD78"/>
    <mergeCell ref="AB75:AD75"/>
    <mergeCell ref="AB76:AD76"/>
    <mergeCell ref="AB73:AD73"/>
    <mergeCell ref="AB65:AD65"/>
    <mergeCell ref="AB63:AD63"/>
    <mergeCell ref="AB66:AD66"/>
    <mergeCell ref="AB67:AD67"/>
    <mergeCell ref="AB68:AD68"/>
    <mergeCell ref="AB64:AD64"/>
    <mergeCell ref="Y23:AA23"/>
    <mergeCell ref="Y11:AA11"/>
    <mergeCell ref="Y14:AA14"/>
    <mergeCell ref="A33:A38"/>
    <mergeCell ref="A39:A44"/>
    <mergeCell ref="A45:A50"/>
    <mergeCell ref="W51:W56"/>
    <mergeCell ref="W57:W62"/>
    <mergeCell ref="W63:W68"/>
    <mergeCell ref="W33:W38"/>
    <mergeCell ref="W39:W44"/>
    <mergeCell ref="W45:W50"/>
    <mergeCell ref="A63:A68"/>
    <mergeCell ref="A51:A56"/>
    <mergeCell ref="A57:A62"/>
    <mergeCell ref="A9:A14"/>
    <mergeCell ref="A15:A20"/>
    <mergeCell ref="A21:A26"/>
    <mergeCell ref="A27:A32"/>
    <mergeCell ref="Y28:AA28"/>
    <mergeCell ref="Y29:AA29"/>
    <mergeCell ref="W21:W26"/>
    <mergeCell ref="W27:W32"/>
    <mergeCell ref="Y38:AA38"/>
    <mergeCell ref="Y24:AA24"/>
    <mergeCell ref="Y25:AA25"/>
    <mergeCell ref="Y26:AA26"/>
    <mergeCell ref="Y27:AA27"/>
    <mergeCell ref="Y41:AA41"/>
    <mergeCell ref="Y42:AA42"/>
    <mergeCell ref="Y36:AA36"/>
    <mergeCell ref="Y37:AA37"/>
    <mergeCell ref="Y48:AA48"/>
    <mergeCell ref="Y39:AA39"/>
    <mergeCell ref="Y40:AA40"/>
    <mergeCell ref="Y30:AA30"/>
    <mergeCell ref="Y31:AA31"/>
    <mergeCell ref="Y32:AA32"/>
    <mergeCell ref="Y33:AA33"/>
    <mergeCell ref="Y34:AA34"/>
    <mergeCell ref="Y35:AA35"/>
    <mergeCell ref="AB80:AD80"/>
    <mergeCell ref="AB74:AD74"/>
    <mergeCell ref="AB71:AD71"/>
    <mergeCell ref="AB72:AD72"/>
    <mergeCell ref="AB69:AD69"/>
    <mergeCell ref="AB70:AD70"/>
    <mergeCell ref="Y68:AA68"/>
    <mergeCell ref="Y63:AA63"/>
    <mergeCell ref="Y64:AA64"/>
    <mergeCell ref="Y65:AA65"/>
    <mergeCell ref="Y66:AA66"/>
    <mergeCell ref="Y67:AA67"/>
    <mergeCell ref="Y71:AA71"/>
    <mergeCell ref="Y72:AA72"/>
    <mergeCell ref="AB79:AD79"/>
    <mergeCell ref="AB77:AD77"/>
    <mergeCell ref="Y21:AA21"/>
    <mergeCell ref="Y22:AA22"/>
    <mergeCell ref="Y49:AA49"/>
    <mergeCell ref="Y58:AA58"/>
    <mergeCell ref="Y59:AA59"/>
    <mergeCell ref="A69:A74"/>
    <mergeCell ref="A75:A80"/>
    <mergeCell ref="W69:W74"/>
    <mergeCell ref="W75:W80"/>
    <mergeCell ref="Y80:AA80"/>
    <mergeCell ref="Y78:AA78"/>
    <mergeCell ref="Y79:AA79"/>
    <mergeCell ref="Y73:AA73"/>
    <mergeCell ref="Y74:AA74"/>
    <mergeCell ref="Y75:AA75"/>
    <mergeCell ref="Y76:AA76"/>
    <mergeCell ref="Y77:AA77"/>
    <mergeCell ref="Y43:AA43"/>
    <mergeCell ref="Y44:AA44"/>
    <mergeCell ref="Y45:AA45"/>
    <mergeCell ref="Y46:AA46"/>
    <mergeCell ref="Y47:AA47"/>
    <mergeCell ref="Y69:AA69"/>
    <mergeCell ref="Y70:AA70"/>
    <mergeCell ref="AB107:AD107"/>
    <mergeCell ref="Y108:AA108"/>
    <mergeCell ref="AB370:AD370"/>
    <mergeCell ref="Y371:AA371"/>
    <mergeCell ref="AB371:AD371"/>
    <mergeCell ref="Y364:AA364"/>
    <mergeCell ref="AB364:AD364"/>
    <mergeCell ref="Y365:AA365"/>
    <mergeCell ref="AB365:AD365"/>
    <mergeCell ref="Y366:AA366"/>
    <mergeCell ref="AB366:AD366"/>
    <mergeCell ref="Y367:AA367"/>
    <mergeCell ref="AB367:AD367"/>
    <mergeCell ref="Y368:AA368"/>
    <mergeCell ref="AB368:AD368"/>
    <mergeCell ref="AB116:AD116"/>
    <mergeCell ref="AB108:AD108"/>
    <mergeCell ref="Y109:AA109"/>
    <mergeCell ref="AB109:AD109"/>
    <mergeCell ref="Y110:AA110"/>
    <mergeCell ref="AB110:AD110"/>
    <mergeCell ref="AB128:AD128"/>
    <mergeCell ref="Y118:AA118"/>
    <mergeCell ref="AB118:AD118"/>
    <mergeCell ref="Y60:AA60"/>
    <mergeCell ref="Y61:AA61"/>
    <mergeCell ref="Y62:AA62"/>
    <mergeCell ref="Y53:AA53"/>
    <mergeCell ref="Y54:AA54"/>
    <mergeCell ref="Y55:AA55"/>
    <mergeCell ref="Y56:AA56"/>
    <mergeCell ref="Y57:AA57"/>
    <mergeCell ref="Y107:AA107"/>
    <mergeCell ref="Y97:AA97"/>
  </mergeCells>
  <conditionalFormatting sqref="W3 AE3:AF3">
    <cfRule type="containsText" dxfId="61" priority="68" operator="containsText" text="NO">
      <formula>NOT(ISERROR(SEARCH("NO",W3)))</formula>
    </cfRule>
  </conditionalFormatting>
  <conditionalFormatting sqref="AE4:AE8">
    <cfRule type="containsText" dxfId="60" priority="66" operator="containsText" text="NO">
      <formula>NOT(ISERROR(SEARCH("NO",AE4)))</formula>
    </cfRule>
  </conditionalFormatting>
  <conditionalFormatting sqref="I3:I8">
    <cfRule type="cellIs" dxfId="59" priority="60" operator="equal">
      <formula>"NO"</formula>
    </cfRule>
  </conditionalFormatting>
  <conditionalFormatting sqref="Q3:Q8">
    <cfRule type="cellIs" dxfId="58" priority="48" operator="equal">
      <formula>"INGRESAR TASA"</formula>
    </cfRule>
  </conditionalFormatting>
  <conditionalFormatting sqref="R3:R8">
    <cfRule type="cellIs" dxfId="57" priority="47" operator="equal">
      <formula>"INGRESAR TASA USD"</formula>
    </cfRule>
  </conditionalFormatting>
  <conditionalFormatting sqref="AF3:AF8">
    <cfRule type="cellIs" dxfId="56" priority="44" operator="equal">
      <formula>"PENDIENTE"</formula>
    </cfRule>
    <cfRule type="cellIs" dxfId="55" priority="45" operator="equal">
      <formula>"NO HÁBIL"</formula>
    </cfRule>
  </conditionalFormatting>
  <conditionalFormatting sqref="W9 W15 W21 W27 W33 W39 W45 W51 W57 W63 W69 W75 W81 W87 W93 W99 W105 W111 W117 W123 W129 W135 W141 W147 W153 W159 W165 W171 W177 W183 W189 W195 W201 W207 W213 W219 W225 W231 W237 W243 W249 W255 W261 W267 W273 W279 W285 W291 W297 W303 W309 W315 W321 W327 W333 W339 W345 W351 W357 W363 W369 AE9:AF9 AE15:AF15 AE21:AF21 AE27:AF27 AE33:AF33 AE39:AF39 AE171:AF171 AE225:AF225 AE231:AF231 AE237:AF237 AE243:AF243 AE249:AF249 AE255:AF255 AE261:AF261 AE267:AF267 AE273:AF273 AE279:AF279 AE285:AF285 AE291:AF291 AE297:AF297 AE303:AF303 AE309:AF309 AE315:AF315 AE321:AF321 AE327:AF327 AE333:AF333 AE339:AF339 AE345:AF345 AE351:AF351 AE357:AF357 AE363:AF363 AE369:AF369">
    <cfRule type="containsText" dxfId="54" priority="42" operator="containsText" text="NO">
      <formula>NOT(ISERROR(SEARCH("NO",W9)))</formula>
    </cfRule>
  </conditionalFormatting>
  <conditionalFormatting sqref="AE10:AE14 AE16:AE20 AE22:AE26 AE28:AE32 AE34:AE38 AE40:AE44 AE172:AE176 AE226:AE230 AE232:AE236 AE238:AE242 AE244:AE248 AE250:AE254 AE256:AE260 AE262:AE266 AE268:AE272 AE274:AE278 AE280:AE284 AE286:AE290 AE292:AE296 AE298:AE302 AE304:AE308 AE310:AE314 AE316:AE320 AE322:AE326 AE328:AE332 AE334:AE338 AE340:AE344 AE346:AE350 AE352:AE356 AE358:AE362 AE364:AE368 AE370:AE374">
    <cfRule type="containsText" dxfId="53" priority="41" operator="containsText" text="NO">
      <formula>NOT(ISERROR(SEARCH("NO",AE10)))</formula>
    </cfRule>
  </conditionalFormatting>
  <conditionalFormatting sqref="I9:I44 I374 I102:I104">
    <cfRule type="cellIs" dxfId="52" priority="40" operator="equal">
      <formula>"NO"</formula>
    </cfRule>
  </conditionalFormatting>
  <conditionalFormatting sqref="Q9:Q374">
    <cfRule type="cellIs" dxfId="51" priority="39" operator="equal">
      <formula>"INGRESAR TASA"</formula>
    </cfRule>
  </conditionalFormatting>
  <conditionalFormatting sqref="R9:R374">
    <cfRule type="cellIs" dxfId="50" priority="38" operator="equal">
      <formula>"INGRESAR TASA USD"</formula>
    </cfRule>
  </conditionalFormatting>
  <conditionalFormatting sqref="AF9:AF44 AF171:AF176 AF225:AF374">
    <cfRule type="cellIs" dxfId="49" priority="36" operator="equal">
      <formula>"PENDIENTE"</formula>
    </cfRule>
    <cfRule type="cellIs" dxfId="48" priority="37" operator="equal">
      <formula>"NO HÁBIL"</formula>
    </cfRule>
  </conditionalFormatting>
  <conditionalFormatting sqref="W3:W374">
    <cfRule type="cellIs" dxfId="47" priority="35" operator="equal">
      <formula>"CUMPLE"</formula>
    </cfRule>
  </conditionalFormatting>
  <conditionalFormatting sqref="I105:I164 I222:I373 I204:I206">
    <cfRule type="cellIs" dxfId="46" priority="34" operator="equal">
      <formula>"NO"</formula>
    </cfRule>
  </conditionalFormatting>
  <conditionalFormatting sqref="AE105:AF105 AE111:AF111 AE117:AF117 AE123:AF123 AE129:AF129 AE135:AF135 AE141:AF141 AE147:AF147 AE153:AF153 AE159:AF159">
    <cfRule type="containsText" dxfId="45" priority="33" operator="containsText" text="NO">
      <formula>NOT(ISERROR(SEARCH("NO",AE105)))</formula>
    </cfRule>
  </conditionalFormatting>
  <conditionalFormatting sqref="AE106:AE110 AE112:AE116 AE118:AE122 AE124:AE128 AE130:AE134 AE136:AE140 AE142:AE146 AE148:AE152 AE154:AE158 AE160:AE164">
    <cfRule type="containsText" dxfId="44" priority="32" operator="containsText" text="NO">
      <formula>NOT(ISERROR(SEARCH("NO",AE106)))</formula>
    </cfRule>
  </conditionalFormatting>
  <conditionalFormatting sqref="AF105:AF164">
    <cfRule type="cellIs" dxfId="43" priority="30" operator="equal">
      <formula>"PENDIENTE"</formula>
    </cfRule>
    <cfRule type="cellIs" dxfId="42" priority="31" operator="equal">
      <formula>"NO HÁBIL"</formula>
    </cfRule>
  </conditionalFormatting>
  <conditionalFormatting sqref="I45:I50">
    <cfRule type="cellIs" dxfId="41" priority="29" operator="equal">
      <formula>"NO"</formula>
    </cfRule>
  </conditionalFormatting>
  <conditionalFormatting sqref="I51:I101">
    <cfRule type="cellIs" dxfId="40" priority="28" operator="equal">
      <formula>"NO"</formula>
    </cfRule>
  </conditionalFormatting>
  <conditionalFormatting sqref="AE45:AF45">
    <cfRule type="containsText" dxfId="39" priority="27" operator="containsText" text="NO">
      <formula>NOT(ISERROR(SEARCH("NO",AE45)))</formula>
    </cfRule>
  </conditionalFormatting>
  <conditionalFormatting sqref="AE46:AE50">
    <cfRule type="containsText" dxfId="38" priority="26" operator="containsText" text="NO">
      <formula>NOT(ISERROR(SEARCH("NO",AE46)))</formula>
    </cfRule>
  </conditionalFormatting>
  <conditionalFormatting sqref="AF45:AF50">
    <cfRule type="cellIs" dxfId="37" priority="24" operator="equal">
      <formula>"PENDIENTE"</formula>
    </cfRule>
    <cfRule type="cellIs" dxfId="36" priority="25" operator="equal">
      <formula>"NO HÁBIL"</formula>
    </cfRule>
  </conditionalFormatting>
  <conditionalFormatting sqref="AE51:AF51 AE57:AF57 AE63:AF63 AE69:AF69 AE75:AF75 AE81:AF81 AE87:AF87 AE93:AF93 AE99:AF99">
    <cfRule type="containsText" dxfId="35" priority="23" operator="containsText" text="NO">
      <formula>NOT(ISERROR(SEARCH("NO",AE51)))</formula>
    </cfRule>
  </conditionalFormatting>
  <conditionalFormatting sqref="AE52:AE56 AE58:AE62 AE64:AE68 AE70:AE74 AE76:AE80 AE82:AE86 AE88:AE92 AE94:AE98 AE100:AE104">
    <cfRule type="containsText" dxfId="34" priority="22" operator="containsText" text="NO">
      <formula>NOT(ISERROR(SEARCH("NO",AE52)))</formula>
    </cfRule>
  </conditionalFormatting>
  <conditionalFormatting sqref="AF51:AF104">
    <cfRule type="cellIs" dxfId="33" priority="20" operator="equal">
      <formula>"PENDIENTE"</formula>
    </cfRule>
    <cfRule type="cellIs" dxfId="32" priority="21" operator="equal">
      <formula>"NO HÁBIL"</formula>
    </cfRule>
  </conditionalFormatting>
  <conditionalFormatting sqref="I207:I221">
    <cfRule type="cellIs" dxfId="31" priority="19" operator="equal">
      <formula>"NO"</formula>
    </cfRule>
  </conditionalFormatting>
  <conditionalFormatting sqref="AE207:AF207 AE213:AF213 AE219:AF219">
    <cfRule type="containsText" dxfId="30" priority="18" operator="containsText" text="NO">
      <formula>NOT(ISERROR(SEARCH("NO",AE207)))</formula>
    </cfRule>
  </conditionalFormatting>
  <conditionalFormatting sqref="AE208:AE212 AE214:AE218 AE220:AE224">
    <cfRule type="containsText" dxfId="29" priority="17" operator="containsText" text="NO">
      <formula>NOT(ISERROR(SEARCH("NO",AE208)))</formula>
    </cfRule>
  </conditionalFormatting>
  <conditionalFormatting sqref="AF207:AF224">
    <cfRule type="cellIs" dxfId="28" priority="15" operator="equal">
      <formula>"PENDIENTE"</formula>
    </cfRule>
    <cfRule type="cellIs" dxfId="27" priority="16" operator="equal">
      <formula>"NO HÁBIL"</formula>
    </cfRule>
  </conditionalFormatting>
  <conditionalFormatting sqref="I165:I176">
    <cfRule type="cellIs" dxfId="26" priority="14" operator="equal">
      <formula>"NO"</formula>
    </cfRule>
  </conditionalFormatting>
  <conditionalFormatting sqref="I177:I203">
    <cfRule type="cellIs" dxfId="25" priority="13" operator="equal">
      <formula>"NO"</formula>
    </cfRule>
  </conditionalFormatting>
  <conditionalFormatting sqref="AE165:AF165">
    <cfRule type="containsText" dxfId="24" priority="12" operator="containsText" text="NO">
      <formula>NOT(ISERROR(SEARCH("NO",AE165)))</formula>
    </cfRule>
  </conditionalFormatting>
  <conditionalFormatting sqref="AE166:AE170">
    <cfRule type="containsText" dxfId="23" priority="11" operator="containsText" text="NO">
      <formula>NOT(ISERROR(SEARCH("NO",AE166)))</formula>
    </cfRule>
  </conditionalFormatting>
  <conditionalFormatting sqref="AF165:AF170">
    <cfRule type="cellIs" dxfId="22" priority="9" operator="equal">
      <formula>"PENDIENTE"</formula>
    </cfRule>
    <cfRule type="cellIs" dxfId="21" priority="10" operator="equal">
      <formula>"NO HÁBIL"</formula>
    </cfRule>
  </conditionalFormatting>
  <conditionalFormatting sqref="AF177:AF188">
    <cfRule type="cellIs" dxfId="20" priority="7" operator="equal">
      <formula>"PENDIENTE"</formula>
    </cfRule>
    <cfRule type="cellIs" dxfId="19" priority="8" operator="equal">
      <formula>"NO HÁBIL"</formula>
    </cfRule>
  </conditionalFormatting>
  <conditionalFormatting sqref="AE177:AF177 AE183:AF183">
    <cfRule type="containsText" dxfId="18" priority="6" operator="containsText" text="NO">
      <formula>NOT(ISERROR(SEARCH("NO",AE177)))</formula>
    </cfRule>
  </conditionalFormatting>
  <conditionalFormatting sqref="AE178:AE182 AE184:AE188">
    <cfRule type="containsText" dxfId="17" priority="5" operator="containsText" text="NO">
      <formula>NOT(ISERROR(SEARCH("NO",AE178)))</formula>
    </cfRule>
  </conditionalFormatting>
  <conditionalFormatting sqref="AF189:AF206">
    <cfRule type="cellIs" dxfId="16" priority="3" operator="equal">
      <formula>"PENDIENTE"</formula>
    </cfRule>
    <cfRule type="cellIs" dxfId="15" priority="4" operator="equal">
      <formula>"NO HÁBIL"</formula>
    </cfRule>
  </conditionalFormatting>
  <conditionalFormatting sqref="AE189:AF189 AE195:AF195 AE201:AF201">
    <cfRule type="containsText" dxfId="14" priority="2" operator="containsText" text="NO">
      <formula>NOT(ISERROR(SEARCH("NO",AE189)))</formula>
    </cfRule>
  </conditionalFormatting>
  <conditionalFormatting sqref="AE190:AE194 AE196:AE200 AE202:AE206">
    <cfRule type="containsText" dxfId="13" priority="1" operator="containsText" text="NO">
      <formula>NOT(ISERROR(SEARCH("NO",AE190)))</formula>
    </cfRule>
  </conditionalFormatting>
  <dataValidations count="1">
    <dataValidation type="list" allowBlank="1" showInputMessage="1" showErrorMessage="1" sqref="AF3:AF374">
      <formula1>$AI$2:$AK$2</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75"/>
  <sheetViews>
    <sheetView zoomScaleNormal="100" zoomScalePageLayoutView="125" workbookViewId="0">
      <pane xSplit="1" ySplit="3" topLeftCell="B26" activePane="bottomRight" state="frozen"/>
      <selection pane="topRight" activeCell="B1" sqref="B1"/>
      <selection pane="bottomLeft" activeCell="A4" sqref="A4"/>
      <selection pane="bottomRight" activeCell="C76" sqref="C76"/>
    </sheetView>
  </sheetViews>
  <sheetFormatPr baseColWidth="10" defaultRowHeight="15.75" x14ac:dyDescent="0.25"/>
  <cols>
    <col min="1" max="1" width="9.25" style="219" customWidth="1"/>
    <col min="2" max="2" width="33.25" style="219" customWidth="1"/>
    <col min="3" max="3" width="19.125" style="217" customWidth="1"/>
    <col min="4" max="7" width="19.125" style="214" customWidth="1"/>
    <col min="8" max="8" width="16" style="214" customWidth="1"/>
    <col min="9" max="9" width="8.375" style="214" customWidth="1"/>
    <col min="10" max="10" width="7.375" style="214" customWidth="1"/>
    <col min="11" max="11" width="7.125" style="214" customWidth="1"/>
    <col min="12" max="12" width="8.125" style="214" customWidth="1"/>
    <col min="13" max="16384" width="11" style="215"/>
  </cols>
  <sheetData>
    <row r="1" spans="1:12" x14ac:dyDescent="0.25">
      <c r="A1" s="518" t="s">
        <v>279</v>
      </c>
      <c r="B1" s="519"/>
      <c r="C1" s="519"/>
      <c r="D1" s="519"/>
      <c r="E1" s="519"/>
      <c r="F1" s="519"/>
      <c r="G1" s="519"/>
      <c r="H1" s="519"/>
      <c r="I1" s="213"/>
      <c r="J1" s="453" t="s">
        <v>62</v>
      </c>
    </row>
    <row r="2" spans="1:12" s="216" customFormat="1" ht="18.75" customHeight="1" x14ac:dyDescent="0.25">
      <c r="A2" s="522" t="s">
        <v>297</v>
      </c>
      <c r="B2" s="523"/>
      <c r="C2" s="523"/>
      <c r="D2" s="523"/>
      <c r="E2" s="523"/>
      <c r="F2" s="523"/>
      <c r="G2" s="523"/>
      <c r="H2" s="523"/>
      <c r="I2" s="213"/>
      <c r="J2" s="454" t="s">
        <v>66</v>
      </c>
    </row>
    <row r="3" spans="1:12" ht="63" customHeight="1" x14ac:dyDescent="0.25">
      <c r="A3" s="442" t="s">
        <v>26</v>
      </c>
      <c r="B3" s="442" t="s">
        <v>27</v>
      </c>
      <c r="C3" s="1" t="s">
        <v>298</v>
      </c>
      <c r="D3" s="1" t="s">
        <v>299</v>
      </c>
      <c r="E3" s="447" t="s">
        <v>300</v>
      </c>
      <c r="F3" s="447" t="s">
        <v>301</v>
      </c>
      <c r="G3" s="447" t="s">
        <v>302</v>
      </c>
      <c r="H3" s="1" t="s">
        <v>303</v>
      </c>
      <c r="J3" s="453" t="s">
        <v>261</v>
      </c>
    </row>
    <row r="4" spans="1:12" x14ac:dyDescent="0.25">
      <c r="A4" s="499" t="s">
        <v>138</v>
      </c>
      <c r="B4" s="499" t="s">
        <v>304</v>
      </c>
      <c r="C4" s="455" t="s">
        <v>62</v>
      </c>
      <c r="D4" s="456" t="s">
        <v>62</v>
      </c>
      <c r="E4" s="456" t="s">
        <v>62</v>
      </c>
      <c r="F4" s="456" t="s">
        <v>62</v>
      </c>
      <c r="G4" s="456" t="s">
        <v>62</v>
      </c>
      <c r="H4" s="456" t="str">
        <f>IF(COUNTIF(C4:G4,"")&gt;0,"",IF(COUNTIF(C4:G4,"PENDIENTE")&gt;0,"PENDIENTE",IF(COUNTIF(C4:G4,"NO CUMPLE")&gt;0,"NO HÁBIL","HÁBIL")))</f>
        <v>HÁBIL</v>
      </c>
    </row>
    <row r="5" spans="1:12" x14ac:dyDescent="0.25">
      <c r="A5" s="499" t="s">
        <v>139</v>
      </c>
      <c r="B5" s="499" t="s">
        <v>305</v>
      </c>
      <c r="C5" s="455" t="s">
        <v>62</v>
      </c>
      <c r="D5" s="456" t="s">
        <v>62</v>
      </c>
      <c r="E5" s="456" t="s">
        <v>62</v>
      </c>
      <c r="F5" s="456" t="s">
        <v>62</v>
      </c>
      <c r="G5" s="456" t="s">
        <v>62</v>
      </c>
      <c r="H5" s="456" t="str">
        <f t="shared" ref="H5:H65" si="0">IF(COUNTIF(C5:G5,"")&gt;0,"",IF(COUNTIF(C5:G5,"PENDIENTE")&gt;0,"PENDIENTE",IF(COUNTIF(C5:G5,"NO CUMPLE")&gt;0,"NO HÁBIL","HÁBIL")))</f>
        <v>HÁBIL</v>
      </c>
    </row>
    <row r="6" spans="1:12" x14ac:dyDescent="0.25">
      <c r="A6" s="499" t="s">
        <v>140</v>
      </c>
      <c r="B6" s="499" t="s">
        <v>306</v>
      </c>
      <c r="C6" s="455" t="s">
        <v>62</v>
      </c>
      <c r="D6" s="456" t="s">
        <v>62</v>
      </c>
      <c r="E6" s="456" t="s">
        <v>62</v>
      </c>
      <c r="F6" s="456" t="s">
        <v>62</v>
      </c>
      <c r="G6" s="456" t="s">
        <v>62</v>
      </c>
      <c r="H6" s="456" t="str">
        <f t="shared" si="0"/>
        <v>HÁBIL</v>
      </c>
    </row>
    <row r="7" spans="1:12" x14ac:dyDescent="0.25">
      <c r="A7" s="499" t="s">
        <v>141</v>
      </c>
      <c r="B7" s="499" t="s">
        <v>347</v>
      </c>
      <c r="C7" s="455" t="s">
        <v>62</v>
      </c>
      <c r="D7" s="456" t="s">
        <v>62</v>
      </c>
      <c r="E7" s="456" t="s">
        <v>62</v>
      </c>
      <c r="F7" s="456" t="s">
        <v>62</v>
      </c>
      <c r="G7" s="456" t="s">
        <v>62</v>
      </c>
      <c r="H7" s="456" t="str">
        <f t="shared" si="0"/>
        <v>HÁBIL</v>
      </c>
    </row>
    <row r="8" spans="1:12" x14ac:dyDescent="0.25">
      <c r="A8" s="499" t="s">
        <v>142</v>
      </c>
      <c r="B8" s="499" t="s">
        <v>309</v>
      </c>
      <c r="C8" s="455" t="s">
        <v>62</v>
      </c>
      <c r="D8" s="456" t="s">
        <v>62</v>
      </c>
      <c r="E8" s="456" t="s">
        <v>62</v>
      </c>
      <c r="F8" s="456" t="s">
        <v>62</v>
      </c>
      <c r="G8" s="456" t="s">
        <v>62</v>
      </c>
      <c r="H8" s="456" t="str">
        <f t="shared" si="0"/>
        <v>HÁBIL</v>
      </c>
    </row>
    <row r="9" spans="1:12" x14ac:dyDescent="0.25">
      <c r="A9" s="499" t="s">
        <v>143</v>
      </c>
      <c r="B9" s="499" t="s">
        <v>310</v>
      </c>
      <c r="C9" s="455" t="s">
        <v>62</v>
      </c>
      <c r="D9" s="456" t="s">
        <v>62</v>
      </c>
      <c r="E9" s="456" t="s">
        <v>62</v>
      </c>
      <c r="F9" s="456" t="s">
        <v>62</v>
      </c>
      <c r="G9" s="456" t="s">
        <v>62</v>
      </c>
      <c r="H9" s="456" t="str">
        <f t="shared" si="0"/>
        <v>HÁBIL</v>
      </c>
      <c r="K9" s="341"/>
    </row>
    <row r="10" spans="1:12" x14ac:dyDescent="0.25">
      <c r="A10" s="499" t="s">
        <v>144</v>
      </c>
      <c r="B10" s="499" t="s">
        <v>348</v>
      </c>
      <c r="C10" s="455" t="s">
        <v>62</v>
      </c>
      <c r="D10" s="456" t="s">
        <v>62</v>
      </c>
      <c r="E10" s="456" t="s">
        <v>62</v>
      </c>
      <c r="F10" s="456" t="s">
        <v>62</v>
      </c>
      <c r="G10" s="456" t="s">
        <v>62</v>
      </c>
      <c r="H10" s="456" t="str">
        <f t="shared" si="0"/>
        <v>HÁBIL</v>
      </c>
      <c r="K10" s="348"/>
      <c r="L10" s="348"/>
    </row>
    <row r="11" spans="1:12" x14ac:dyDescent="0.25">
      <c r="A11" s="499" t="s">
        <v>145</v>
      </c>
      <c r="B11" s="499" t="s">
        <v>351</v>
      </c>
      <c r="C11" s="455" t="s">
        <v>62</v>
      </c>
      <c r="D11" s="456" t="s">
        <v>62</v>
      </c>
      <c r="E11" s="456" t="s">
        <v>62</v>
      </c>
      <c r="F11" s="456" t="s">
        <v>62</v>
      </c>
      <c r="G11" s="456" t="s">
        <v>62</v>
      </c>
      <c r="H11" s="456" t="str">
        <f t="shared" si="0"/>
        <v>HÁBIL</v>
      </c>
      <c r="K11" s="341"/>
    </row>
    <row r="12" spans="1:12" x14ac:dyDescent="0.25">
      <c r="A12" s="499" t="s">
        <v>146</v>
      </c>
      <c r="B12" s="499" t="s">
        <v>313</v>
      </c>
      <c r="C12" s="455" t="s">
        <v>62</v>
      </c>
      <c r="D12" s="456" t="s">
        <v>62</v>
      </c>
      <c r="E12" s="456" t="s">
        <v>62</v>
      </c>
      <c r="F12" s="456" t="s">
        <v>62</v>
      </c>
      <c r="G12" s="456" t="s">
        <v>62</v>
      </c>
      <c r="H12" s="456" t="str">
        <f t="shared" si="0"/>
        <v>HÁBIL</v>
      </c>
      <c r="K12" s="341"/>
    </row>
    <row r="13" spans="1:12" x14ac:dyDescent="0.25">
      <c r="A13" s="499" t="s">
        <v>147</v>
      </c>
      <c r="B13" s="499" t="s">
        <v>314</v>
      </c>
      <c r="C13" s="455" t="s">
        <v>62</v>
      </c>
      <c r="D13" s="456" t="s">
        <v>62</v>
      </c>
      <c r="E13" s="456" t="s">
        <v>62</v>
      </c>
      <c r="F13" s="456" t="s">
        <v>62</v>
      </c>
      <c r="G13" s="456" t="s">
        <v>62</v>
      </c>
      <c r="H13" s="456" t="str">
        <f t="shared" si="0"/>
        <v>HÁBIL</v>
      </c>
      <c r="K13" s="341"/>
    </row>
    <row r="14" spans="1:12" x14ac:dyDescent="0.25">
      <c r="A14" s="499" t="s">
        <v>148</v>
      </c>
      <c r="B14" s="499" t="s">
        <v>315</v>
      </c>
      <c r="C14" s="455" t="s">
        <v>62</v>
      </c>
      <c r="D14" s="456" t="s">
        <v>62</v>
      </c>
      <c r="E14" s="456" t="s">
        <v>62</v>
      </c>
      <c r="F14" s="456" t="s">
        <v>62</v>
      </c>
      <c r="G14" s="456" t="s">
        <v>62</v>
      </c>
      <c r="H14" s="456" t="str">
        <f t="shared" si="0"/>
        <v>HÁBIL</v>
      </c>
      <c r="K14" s="341"/>
    </row>
    <row r="15" spans="1:12" x14ac:dyDescent="0.25">
      <c r="A15" s="499" t="s">
        <v>149</v>
      </c>
      <c r="B15" s="499" t="s">
        <v>316</v>
      </c>
      <c r="C15" s="455" t="s">
        <v>62</v>
      </c>
      <c r="D15" s="456" t="s">
        <v>62</v>
      </c>
      <c r="E15" s="456" t="s">
        <v>62</v>
      </c>
      <c r="F15" s="456" t="s">
        <v>62</v>
      </c>
      <c r="G15" s="456" t="s">
        <v>62</v>
      </c>
      <c r="H15" s="456" t="str">
        <f t="shared" si="0"/>
        <v>HÁBIL</v>
      </c>
      <c r="K15" s="341"/>
    </row>
    <row r="16" spans="1:12" x14ac:dyDescent="0.25">
      <c r="A16" s="499" t="s">
        <v>150</v>
      </c>
      <c r="B16" s="499" t="s">
        <v>317</v>
      </c>
      <c r="C16" s="455" t="s">
        <v>62</v>
      </c>
      <c r="D16" s="456" t="s">
        <v>62</v>
      </c>
      <c r="E16" s="456" t="s">
        <v>62</v>
      </c>
      <c r="F16" s="456" t="s">
        <v>62</v>
      </c>
      <c r="G16" s="456" t="s">
        <v>62</v>
      </c>
      <c r="H16" s="456" t="str">
        <f t="shared" si="0"/>
        <v>HÁBIL</v>
      </c>
      <c r="K16" s="341"/>
    </row>
    <row r="17" spans="1:10" x14ac:dyDescent="0.25">
      <c r="A17" s="499" t="s">
        <v>151</v>
      </c>
      <c r="B17" s="499" t="s">
        <v>349</v>
      </c>
      <c r="C17" s="455" t="s">
        <v>62</v>
      </c>
      <c r="D17" s="456" t="s">
        <v>62</v>
      </c>
      <c r="E17" s="456" t="s">
        <v>62</v>
      </c>
      <c r="F17" s="456" t="s">
        <v>62</v>
      </c>
      <c r="G17" s="456" t="s">
        <v>62</v>
      </c>
      <c r="H17" s="456" t="str">
        <f t="shared" si="0"/>
        <v>HÁBIL</v>
      </c>
      <c r="J17" s="340"/>
    </row>
    <row r="18" spans="1:10" x14ac:dyDescent="0.25">
      <c r="A18" s="499" t="s">
        <v>152</v>
      </c>
      <c r="B18" s="499" t="s">
        <v>320</v>
      </c>
      <c r="C18" s="455" t="s">
        <v>62</v>
      </c>
      <c r="D18" s="456" t="s">
        <v>62</v>
      </c>
      <c r="E18" s="456" t="s">
        <v>62</v>
      </c>
      <c r="F18" s="456" t="s">
        <v>62</v>
      </c>
      <c r="G18" s="456" t="s">
        <v>62</v>
      </c>
      <c r="H18" s="456" t="str">
        <f t="shared" si="0"/>
        <v>HÁBIL</v>
      </c>
    </row>
    <row r="19" spans="1:10" x14ac:dyDescent="0.25">
      <c r="A19" s="499" t="s">
        <v>153</v>
      </c>
      <c r="B19" s="499" t="s">
        <v>321</v>
      </c>
      <c r="C19" s="455" t="s">
        <v>62</v>
      </c>
      <c r="D19" s="456" t="s">
        <v>62</v>
      </c>
      <c r="E19" s="456" t="s">
        <v>62</v>
      </c>
      <c r="F19" s="456" t="s">
        <v>62</v>
      </c>
      <c r="G19" s="456" t="s">
        <v>62</v>
      </c>
      <c r="H19" s="456" t="str">
        <f t="shared" si="0"/>
        <v>HÁBIL</v>
      </c>
    </row>
    <row r="20" spans="1:10" ht="24" x14ac:dyDescent="0.25">
      <c r="A20" s="499" t="s">
        <v>154</v>
      </c>
      <c r="B20" s="499" t="s">
        <v>322</v>
      </c>
      <c r="C20" s="455" t="s">
        <v>62</v>
      </c>
      <c r="D20" s="456" t="s">
        <v>62</v>
      </c>
      <c r="E20" s="456" t="s">
        <v>62</v>
      </c>
      <c r="F20" s="456" t="s">
        <v>62</v>
      </c>
      <c r="G20" s="456" t="s">
        <v>62</v>
      </c>
      <c r="H20" s="456" t="str">
        <f t="shared" si="0"/>
        <v>HÁBIL</v>
      </c>
    </row>
    <row r="21" spans="1:10" x14ac:dyDescent="0.25">
      <c r="A21" s="499" t="s">
        <v>155</v>
      </c>
      <c r="B21" s="499" t="s">
        <v>323</v>
      </c>
      <c r="C21" s="455" t="s">
        <v>62</v>
      </c>
      <c r="D21" s="456" t="s">
        <v>62</v>
      </c>
      <c r="E21" s="456" t="s">
        <v>62</v>
      </c>
      <c r="F21" s="456" t="s">
        <v>62</v>
      </c>
      <c r="G21" s="456" t="s">
        <v>62</v>
      </c>
      <c r="H21" s="456" t="str">
        <f t="shared" si="0"/>
        <v>HÁBIL</v>
      </c>
    </row>
    <row r="22" spans="1:10" ht="24" x14ac:dyDescent="0.25">
      <c r="A22" s="499" t="s">
        <v>156</v>
      </c>
      <c r="B22" s="499" t="s">
        <v>324</v>
      </c>
      <c r="C22" s="455" t="s">
        <v>62</v>
      </c>
      <c r="D22" s="456" t="s">
        <v>62</v>
      </c>
      <c r="E22" s="456" t="s">
        <v>62</v>
      </c>
      <c r="F22" s="456" t="s">
        <v>62</v>
      </c>
      <c r="G22" s="456" t="s">
        <v>62</v>
      </c>
      <c r="H22" s="456" t="str">
        <f t="shared" si="0"/>
        <v>HÁBIL</v>
      </c>
    </row>
    <row r="23" spans="1:10" ht="24" x14ac:dyDescent="0.25">
      <c r="A23" s="499" t="s">
        <v>157</v>
      </c>
      <c r="B23" s="499" t="s">
        <v>325</v>
      </c>
      <c r="C23" s="455" t="s">
        <v>62</v>
      </c>
      <c r="D23" s="456" t="s">
        <v>62</v>
      </c>
      <c r="E23" s="456" t="s">
        <v>62</v>
      </c>
      <c r="F23" s="456" t="s">
        <v>62</v>
      </c>
      <c r="G23" s="456" t="s">
        <v>62</v>
      </c>
      <c r="H23" s="456" t="str">
        <f t="shared" si="0"/>
        <v>HÁBIL</v>
      </c>
    </row>
    <row r="24" spans="1:10" x14ac:dyDescent="0.25">
      <c r="A24" s="499" t="s">
        <v>158</v>
      </c>
      <c r="B24" s="499" t="s">
        <v>326</v>
      </c>
      <c r="C24" s="455" t="s">
        <v>62</v>
      </c>
      <c r="D24" s="456" t="s">
        <v>62</v>
      </c>
      <c r="E24" s="456" t="s">
        <v>62</v>
      </c>
      <c r="F24" s="456" t="s">
        <v>62</v>
      </c>
      <c r="G24" s="456" t="s">
        <v>62</v>
      </c>
      <c r="H24" s="456" t="str">
        <f t="shared" si="0"/>
        <v>HÁBIL</v>
      </c>
    </row>
    <row r="25" spans="1:10" x14ac:dyDescent="0.25">
      <c r="A25" s="499" t="s">
        <v>159</v>
      </c>
      <c r="B25" s="499" t="s">
        <v>327</v>
      </c>
      <c r="C25" s="455" t="s">
        <v>62</v>
      </c>
      <c r="D25" s="456" t="s">
        <v>62</v>
      </c>
      <c r="E25" s="456" t="s">
        <v>62</v>
      </c>
      <c r="F25" s="456" t="s">
        <v>62</v>
      </c>
      <c r="G25" s="456" t="s">
        <v>62</v>
      </c>
      <c r="H25" s="456" t="str">
        <f t="shared" si="0"/>
        <v>HÁBIL</v>
      </c>
    </row>
    <row r="26" spans="1:10" x14ac:dyDescent="0.25">
      <c r="A26" s="499" t="s">
        <v>160</v>
      </c>
      <c r="B26" s="499" t="s">
        <v>328</v>
      </c>
      <c r="C26" s="455" t="s">
        <v>62</v>
      </c>
      <c r="D26" s="456" t="s">
        <v>62</v>
      </c>
      <c r="E26" s="456" t="s">
        <v>62</v>
      </c>
      <c r="F26" s="456" t="s">
        <v>62</v>
      </c>
      <c r="G26" s="456" t="s">
        <v>62</v>
      </c>
      <c r="H26" s="456" t="str">
        <f t="shared" si="0"/>
        <v>HÁBIL</v>
      </c>
    </row>
    <row r="27" spans="1:10" x14ac:dyDescent="0.25">
      <c r="A27" s="499" t="s">
        <v>161</v>
      </c>
      <c r="B27" s="499" t="s">
        <v>329</v>
      </c>
      <c r="C27" s="455" t="s">
        <v>62</v>
      </c>
      <c r="D27" s="456" t="s">
        <v>62</v>
      </c>
      <c r="E27" s="456" t="s">
        <v>62</v>
      </c>
      <c r="F27" s="456" t="s">
        <v>62</v>
      </c>
      <c r="G27" s="456" t="s">
        <v>62</v>
      </c>
      <c r="H27" s="456" t="str">
        <f t="shared" si="0"/>
        <v>HÁBIL</v>
      </c>
    </row>
    <row r="28" spans="1:10" ht="24" x14ac:dyDescent="0.25">
      <c r="A28" s="499" t="s">
        <v>162</v>
      </c>
      <c r="B28" s="499" t="s">
        <v>330</v>
      </c>
      <c r="C28" s="455" t="s">
        <v>62</v>
      </c>
      <c r="D28" s="456" t="s">
        <v>62</v>
      </c>
      <c r="E28" s="456" t="s">
        <v>62</v>
      </c>
      <c r="F28" s="456" t="s">
        <v>62</v>
      </c>
      <c r="G28" s="456" t="s">
        <v>62</v>
      </c>
      <c r="H28" s="456" t="str">
        <f t="shared" si="0"/>
        <v>HÁBIL</v>
      </c>
    </row>
    <row r="29" spans="1:10" x14ac:dyDescent="0.25">
      <c r="A29" s="499" t="s">
        <v>163</v>
      </c>
      <c r="B29" s="499" t="s">
        <v>331</v>
      </c>
      <c r="C29" s="455" t="s">
        <v>62</v>
      </c>
      <c r="D29" s="456" t="s">
        <v>62</v>
      </c>
      <c r="E29" s="456" t="s">
        <v>62</v>
      </c>
      <c r="F29" s="456" t="s">
        <v>62</v>
      </c>
      <c r="G29" s="456" t="s">
        <v>62</v>
      </c>
      <c r="H29" s="456" t="str">
        <f t="shared" si="0"/>
        <v>HÁBIL</v>
      </c>
    </row>
    <row r="30" spans="1:10" x14ac:dyDescent="0.25">
      <c r="A30" s="499" t="s">
        <v>164</v>
      </c>
      <c r="B30" s="499" t="s">
        <v>332</v>
      </c>
      <c r="C30" s="455" t="s">
        <v>62</v>
      </c>
      <c r="D30" s="456" t="s">
        <v>62</v>
      </c>
      <c r="E30" s="456" t="s">
        <v>62</v>
      </c>
      <c r="F30" s="456" t="s">
        <v>62</v>
      </c>
      <c r="G30" s="456" t="s">
        <v>62</v>
      </c>
      <c r="H30" s="456" t="str">
        <f t="shared" si="0"/>
        <v>HÁBIL</v>
      </c>
    </row>
    <row r="31" spans="1:10" x14ac:dyDescent="0.25">
      <c r="A31" s="499" t="s">
        <v>165</v>
      </c>
      <c r="B31" s="499" t="s">
        <v>333</v>
      </c>
      <c r="C31" s="455" t="s">
        <v>62</v>
      </c>
      <c r="D31" s="456" t="s">
        <v>62</v>
      </c>
      <c r="E31" s="456" t="s">
        <v>62</v>
      </c>
      <c r="F31" s="456" t="s">
        <v>62</v>
      </c>
      <c r="G31" s="456" t="s">
        <v>62</v>
      </c>
      <c r="H31" s="456" t="str">
        <f t="shared" si="0"/>
        <v>HÁBIL</v>
      </c>
    </row>
    <row r="32" spans="1:10" x14ac:dyDescent="0.25">
      <c r="A32" s="499" t="s">
        <v>166</v>
      </c>
      <c r="B32" s="499" t="s">
        <v>334</v>
      </c>
      <c r="C32" s="455" t="s">
        <v>62</v>
      </c>
      <c r="D32" s="456" t="s">
        <v>62</v>
      </c>
      <c r="E32" s="456" t="s">
        <v>62</v>
      </c>
      <c r="F32" s="456" t="s">
        <v>62</v>
      </c>
      <c r="G32" s="456" t="s">
        <v>62</v>
      </c>
      <c r="H32" s="456" t="str">
        <f t="shared" si="0"/>
        <v>HÁBIL</v>
      </c>
    </row>
    <row r="33" spans="1:8" x14ac:dyDescent="0.25">
      <c r="A33" s="499" t="s">
        <v>167</v>
      </c>
      <c r="B33" s="499" t="s">
        <v>335</v>
      </c>
      <c r="C33" s="455" t="s">
        <v>62</v>
      </c>
      <c r="D33" s="456" t="s">
        <v>62</v>
      </c>
      <c r="E33" s="456" t="s">
        <v>62</v>
      </c>
      <c r="F33" s="456" t="s">
        <v>62</v>
      </c>
      <c r="G33" s="456" t="s">
        <v>62</v>
      </c>
      <c r="H33" s="456" t="str">
        <f t="shared" si="0"/>
        <v>HÁBIL</v>
      </c>
    </row>
    <row r="34" spans="1:8" ht="24" x14ac:dyDescent="0.25">
      <c r="A34" s="499" t="s">
        <v>168</v>
      </c>
      <c r="B34" s="499" t="s">
        <v>336</v>
      </c>
      <c r="C34" s="455" t="s">
        <v>62</v>
      </c>
      <c r="D34" s="456" t="s">
        <v>62</v>
      </c>
      <c r="E34" s="456" t="s">
        <v>62</v>
      </c>
      <c r="F34" s="456" t="s">
        <v>62</v>
      </c>
      <c r="G34" s="456" t="s">
        <v>62</v>
      </c>
      <c r="H34" s="456" t="str">
        <f t="shared" si="0"/>
        <v>HÁBIL</v>
      </c>
    </row>
    <row r="35" spans="1:8" x14ac:dyDescent="0.25">
      <c r="A35" s="499" t="s">
        <v>169</v>
      </c>
      <c r="B35" s="499" t="s">
        <v>337</v>
      </c>
      <c r="C35" s="455" t="s">
        <v>62</v>
      </c>
      <c r="D35" s="456" t="s">
        <v>62</v>
      </c>
      <c r="E35" s="456" t="s">
        <v>62</v>
      </c>
      <c r="F35" s="456" t="s">
        <v>62</v>
      </c>
      <c r="G35" s="456" t="s">
        <v>62</v>
      </c>
      <c r="H35" s="456" t="str">
        <f t="shared" si="0"/>
        <v>HÁBIL</v>
      </c>
    </row>
    <row r="36" spans="1:8" ht="36" x14ac:dyDescent="0.25">
      <c r="A36" s="499" t="s">
        <v>170</v>
      </c>
      <c r="B36" s="499" t="s">
        <v>338</v>
      </c>
      <c r="C36" s="491" t="s">
        <v>261</v>
      </c>
      <c r="D36" s="490" t="s">
        <v>62</v>
      </c>
      <c r="E36" s="456" t="s">
        <v>62</v>
      </c>
      <c r="F36" s="456" t="s">
        <v>62</v>
      </c>
      <c r="G36" s="456" t="s">
        <v>62</v>
      </c>
      <c r="H36" s="456" t="str">
        <f t="shared" si="0"/>
        <v>PENDIENTE</v>
      </c>
    </row>
    <row r="37" spans="1:8" x14ac:dyDescent="0.25">
      <c r="A37" s="499" t="s">
        <v>171</v>
      </c>
      <c r="B37" s="499" t="s">
        <v>339</v>
      </c>
      <c r="C37" s="455" t="s">
        <v>62</v>
      </c>
      <c r="D37" s="456" t="s">
        <v>62</v>
      </c>
      <c r="E37" s="456" t="s">
        <v>62</v>
      </c>
      <c r="F37" s="456" t="s">
        <v>62</v>
      </c>
      <c r="G37" s="456" t="s">
        <v>62</v>
      </c>
      <c r="H37" s="456" t="str">
        <f t="shared" si="0"/>
        <v>HÁBIL</v>
      </c>
    </row>
    <row r="38" spans="1:8" x14ac:dyDescent="0.25">
      <c r="A38" s="499" t="s">
        <v>172</v>
      </c>
      <c r="B38" s="499" t="s">
        <v>350</v>
      </c>
      <c r="C38" s="455" t="s">
        <v>62</v>
      </c>
      <c r="D38" s="456" t="s">
        <v>62</v>
      </c>
      <c r="E38" s="456" t="s">
        <v>62</v>
      </c>
      <c r="F38" s="456" t="s">
        <v>62</v>
      </c>
      <c r="G38" s="456" t="s">
        <v>62</v>
      </c>
      <c r="H38" s="456" t="str">
        <f t="shared" si="0"/>
        <v>HÁBIL</v>
      </c>
    </row>
    <row r="39" spans="1:8" x14ac:dyDescent="0.25">
      <c r="A39" s="499" t="s">
        <v>173</v>
      </c>
      <c r="B39" s="499" t="s">
        <v>342</v>
      </c>
      <c r="C39" s="491" t="s">
        <v>261</v>
      </c>
      <c r="D39" s="490" t="s">
        <v>261</v>
      </c>
      <c r="E39" s="456" t="s">
        <v>62</v>
      </c>
      <c r="F39" s="456" t="s">
        <v>62</v>
      </c>
      <c r="G39" s="456" t="s">
        <v>62</v>
      </c>
      <c r="H39" s="456" t="str">
        <f t="shared" si="0"/>
        <v>PENDIENTE</v>
      </c>
    </row>
    <row r="40" spans="1:8" x14ac:dyDescent="0.25">
      <c r="A40" s="499" t="s">
        <v>174</v>
      </c>
      <c r="B40" s="499" t="s">
        <v>343</v>
      </c>
      <c r="C40" s="455" t="s">
        <v>62</v>
      </c>
      <c r="D40" s="456" t="s">
        <v>62</v>
      </c>
      <c r="E40" s="456" t="s">
        <v>62</v>
      </c>
      <c r="F40" s="456" t="s">
        <v>62</v>
      </c>
      <c r="G40" s="456" t="s">
        <v>62</v>
      </c>
      <c r="H40" s="456" t="str">
        <f t="shared" si="0"/>
        <v>HÁBIL</v>
      </c>
    </row>
    <row r="41" spans="1:8" hidden="1" x14ac:dyDescent="0.25">
      <c r="A41" s="499" t="s">
        <v>175</v>
      </c>
      <c r="B41" s="499" t="str">
        <f>+IFERROR(INDEX(DESEMPATE!$B$3:$B$84,MATCH(REQ.HAB.!A41,DESEMPATE!$A$3:$A$84,0)),"")</f>
        <v>L1</v>
      </c>
      <c r="C41" s="455"/>
      <c r="D41" s="456"/>
      <c r="E41" s="456"/>
      <c r="F41" s="456"/>
      <c r="G41" s="456"/>
      <c r="H41" s="456" t="str">
        <f t="shared" si="0"/>
        <v/>
      </c>
    </row>
    <row r="42" spans="1:8" hidden="1" x14ac:dyDescent="0.25">
      <c r="A42" s="499" t="s">
        <v>185</v>
      </c>
      <c r="B42" s="499" t="str">
        <f>+IFERROR(INDEX(DESEMPATE!$B$3:$B$84,MATCH(REQ.HAB.!A42,DESEMPATE!$A$3:$A$84,0)),"")</f>
        <v>M1</v>
      </c>
      <c r="C42" s="455"/>
      <c r="D42" s="456"/>
      <c r="E42" s="456"/>
      <c r="F42" s="456"/>
      <c r="G42" s="456"/>
      <c r="H42" s="456" t="str">
        <f t="shared" si="0"/>
        <v/>
      </c>
    </row>
    <row r="43" spans="1:8" hidden="1" x14ac:dyDescent="0.25">
      <c r="A43" s="499" t="s">
        <v>186</v>
      </c>
      <c r="B43" s="499" t="str">
        <f>+IFERROR(INDEX(DESEMPATE!$B$3:$B$84,MATCH(REQ.HAB.!A43,DESEMPATE!$A$3:$A$84,0)),"")</f>
        <v>N1</v>
      </c>
      <c r="C43" s="455"/>
      <c r="D43" s="456"/>
      <c r="E43" s="456"/>
      <c r="F43" s="456"/>
      <c r="G43" s="456"/>
      <c r="H43" s="456" t="str">
        <f t="shared" si="0"/>
        <v/>
      </c>
    </row>
    <row r="44" spans="1:8" hidden="1" x14ac:dyDescent="0.25">
      <c r="A44" s="499" t="s">
        <v>187</v>
      </c>
      <c r="B44" s="499" t="str">
        <f>+IFERROR(INDEX(DESEMPATE!$B$3:$B$84,MATCH(REQ.HAB.!A44,DESEMPATE!$A$3:$A$84,0)),"")</f>
        <v>O1</v>
      </c>
      <c r="C44" s="455"/>
      <c r="D44" s="456"/>
      <c r="E44" s="456"/>
      <c r="F44" s="456"/>
      <c r="G44" s="456"/>
      <c r="H44" s="456" t="str">
        <f t="shared" si="0"/>
        <v/>
      </c>
    </row>
    <row r="45" spans="1:8" hidden="1" x14ac:dyDescent="0.25">
      <c r="A45" s="499" t="s">
        <v>198</v>
      </c>
      <c r="B45" s="499" t="str">
        <f>+IFERROR(INDEX(DESEMPATE!$B$3:$B$84,MATCH(REQ.HAB.!A45,DESEMPATE!$A$3:$A$84,0)),"")</f>
        <v>P1</v>
      </c>
      <c r="C45" s="455"/>
      <c r="D45" s="456"/>
      <c r="E45" s="456"/>
      <c r="F45" s="456"/>
      <c r="G45" s="456"/>
      <c r="H45" s="456" t="str">
        <f t="shared" si="0"/>
        <v/>
      </c>
    </row>
    <row r="46" spans="1:8" hidden="1" x14ac:dyDescent="0.25">
      <c r="A46" s="499" t="s">
        <v>199</v>
      </c>
      <c r="B46" s="499" t="str">
        <f>+IFERROR(INDEX(DESEMPATE!$B$3:$B$84,MATCH(REQ.HAB.!A46,DESEMPATE!$A$3:$A$84,0)),"")</f>
        <v>Q1</v>
      </c>
      <c r="C46" s="455"/>
      <c r="D46" s="456"/>
      <c r="E46" s="456"/>
      <c r="F46" s="456"/>
      <c r="G46" s="456"/>
      <c r="H46" s="456" t="str">
        <f t="shared" si="0"/>
        <v/>
      </c>
    </row>
    <row r="47" spans="1:8" hidden="1" x14ac:dyDescent="0.25">
      <c r="A47" s="499" t="s">
        <v>200</v>
      </c>
      <c r="B47" s="499" t="str">
        <f>+IFERROR(INDEX(DESEMPATE!$B$3:$B$84,MATCH(REQ.HAB.!A47,DESEMPATE!$A$3:$A$84,0)),"")</f>
        <v>R1</v>
      </c>
      <c r="C47" s="455"/>
      <c r="D47" s="456"/>
      <c r="E47" s="456"/>
      <c r="F47" s="456"/>
      <c r="G47" s="456"/>
      <c r="H47" s="456" t="str">
        <f t="shared" si="0"/>
        <v/>
      </c>
    </row>
    <row r="48" spans="1:8" hidden="1" x14ac:dyDescent="0.25">
      <c r="A48" s="499" t="s">
        <v>201</v>
      </c>
      <c r="B48" s="499" t="str">
        <f>+IFERROR(INDEX(DESEMPATE!$B$3:$B$84,MATCH(REQ.HAB.!A48,DESEMPATE!$A$3:$A$84,0)),"")</f>
        <v>S1</v>
      </c>
      <c r="C48" s="455"/>
      <c r="D48" s="456"/>
      <c r="E48" s="456"/>
      <c r="F48" s="456"/>
      <c r="G48" s="456"/>
      <c r="H48" s="456" t="str">
        <f t="shared" si="0"/>
        <v/>
      </c>
    </row>
    <row r="49" spans="1:8" hidden="1" x14ac:dyDescent="0.25">
      <c r="A49" s="499" t="s">
        <v>202</v>
      </c>
      <c r="B49" s="499" t="str">
        <f>+IFERROR(INDEX(DESEMPATE!$B$3:$B$84,MATCH(REQ.HAB.!A49,DESEMPATE!$A$3:$A$84,0)),"")</f>
        <v>T1</v>
      </c>
      <c r="C49" s="455"/>
      <c r="D49" s="456"/>
      <c r="E49" s="456"/>
      <c r="F49" s="456"/>
      <c r="G49" s="456"/>
      <c r="H49" s="456" t="str">
        <f t="shared" si="0"/>
        <v/>
      </c>
    </row>
    <row r="50" spans="1:8" hidden="1" x14ac:dyDescent="0.25">
      <c r="A50" s="499" t="s">
        <v>203</v>
      </c>
      <c r="B50" s="499" t="str">
        <f>+IFERROR(INDEX(DESEMPATE!$B$3:$B$84,MATCH(REQ.HAB.!A50,DESEMPATE!$A$3:$A$84,0)),"")</f>
        <v>U1</v>
      </c>
      <c r="C50" s="455"/>
      <c r="D50" s="456"/>
      <c r="E50" s="456"/>
      <c r="F50" s="456"/>
      <c r="G50" s="456"/>
      <c r="H50" s="456" t="str">
        <f t="shared" si="0"/>
        <v/>
      </c>
    </row>
    <row r="51" spans="1:8" hidden="1" x14ac:dyDescent="0.25">
      <c r="A51" s="499" t="s">
        <v>204</v>
      </c>
      <c r="B51" s="499">
        <f>+IFERROR(INDEX(DESEMPATE!$B$3:$B$84,MATCH(REQ.HAB.!A51,DESEMPATE!$A$3:$A$84,0)),"")</f>
        <v>0</v>
      </c>
      <c r="C51" s="455"/>
      <c r="D51" s="456"/>
      <c r="E51" s="456"/>
      <c r="F51" s="456"/>
      <c r="G51" s="456"/>
      <c r="H51" s="456" t="str">
        <f t="shared" si="0"/>
        <v/>
      </c>
    </row>
    <row r="52" spans="1:8" hidden="1" x14ac:dyDescent="0.25">
      <c r="A52" s="499" t="s">
        <v>205</v>
      </c>
      <c r="B52" s="499">
        <f>+IFERROR(INDEX(DESEMPATE!$B$3:$B$84,MATCH(REQ.HAB.!A52,DESEMPATE!$A$3:$A$84,0)),"")</f>
        <v>0</v>
      </c>
      <c r="C52" s="455"/>
      <c r="D52" s="456"/>
      <c r="E52" s="456"/>
      <c r="F52" s="456"/>
      <c r="G52" s="456"/>
      <c r="H52" s="456" t="str">
        <f t="shared" si="0"/>
        <v/>
      </c>
    </row>
    <row r="53" spans="1:8" hidden="1" x14ac:dyDescent="0.25">
      <c r="A53" s="499" t="s">
        <v>206</v>
      </c>
      <c r="B53" s="499">
        <f>+IFERROR(INDEX(DESEMPATE!$B$3:$B$84,MATCH(REQ.HAB.!A53,DESEMPATE!$A$3:$A$84,0)),"")</f>
        <v>0</v>
      </c>
      <c r="C53" s="455"/>
      <c r="D53" s="456"/>
      <c r="E53" s="456"/>
      <c r="F53" s="456"/>
      <c r="G53" s="456"/>
      <c r="H53" s="456" t="str">
        <f t="shared" si="0"/>
        <v/>
      </c>
    </row>
    <row r="54" spans="1:8" hidden="1" x14ac:dyDescent="0.25">
      <c r="A54" s="499" t="s">
        <v>207</v>
      </c>
      <c r="B54" s="499">
        <f>+IFERROR(INDEX(DESEMPATE!$B$3:$B$84,MATCH(REQ.HAB.!A54,DESEMPATE!$A$3:$A$84,0)),"")</f>
        <v>0</v>
      </c>
      <c r="C54" s="455"/>
      <c r="D54" s="456"/>
      <c r="E54" s="456"/>
      <c r="F54" s="456"/>
      <c r="G54" s="456"/>
      <c r="H54" s="456" t="str">
        <f t="shared" si="0"/>
        <v/>
      </c>
    </row>
    <row r="55" spans="1:8" hidden="1" x14ac:dyDescent="0.25">
      <c r="A55" s="499" t="s">
        <v>208</v>
      </c>
      <c r="B55" s="499">
        <f>+IFERROR(INDEX(DESEMPATE!$B$3:$B$84,MATCH(REQ.HAB.!A55,DESEMPATE!$A$3:$A$84,0)),"")</f>
        <v>0</v>
      </c>
      <c r="C55" s="455"/>
      <c r="D55" s="456"/>
      <c r="E55" s="456"/>
      <c r="F55" s="456"/>
      <c r="G55" s="456"/>
      <c r="H55" s="456" t="str">
        <f t="shared" si="0"/>
        <v/>
      </c>
    </row>
    <row r="56" spans="1:8" hidden="1" x14ac:dyDescent="0.25">
      <c r="A56" s="499" t="s">
        <v>209</v>
      </c>
      <c r="B56" s="499">
        <f>+IFERROR(INDEX(DESEMPATE!$B$3:$B$84,MATCH(REQ.HAB.!A56,DESEMPATE!$A$3:$A$84,0)),"")</f>
        <v>0</v>
      </c>
      <c r="C56" s="455"/>
      <c r="D56" s="456"/>
      <c r="E56" s="456"/>
      <c r="F56" s="456"/>
      <c r="G56" s="456"/>
      <c r="H56" s="456" t="str">
        <f t="shared" si="0"/>
        <v/>
      </c>
    </row>
    <row r="57" spans="1:8" hidden="1" x14ac:dyDescent="0.25">
      <c r="A57" s="499" t="s">
        <v>210</v>
      </c>
      <c r="B57" s="499">
        <f>+IFERROR(INDEX(DESEMPATE!$B$3:$B$84,MATCH(REQ.HAB.!A57,DESEMPATE!$A$3:$A$84,0)),"")</f>
        <v>0</v>
      </c>
      <c r="C57" s="455"/>
      <c r="D57" s="456"/>
      <c r="E57" s="456"/>
      <c r="F57" s="456"/>
      <c r="G57" s="456"/>
      <c r="H57" s="456" t="str">
        <f t="shared" si="0"/>
        <v/>
      </c>
    </row>
    <row r="58" spans="1:8" hidden="1" x14ac:dyDescent="0.25">
      <c r="A58" s="499" t="s">
        <v>211</v>
      </c>
      <c r="B58" s="499">
        <f>+IFERROR(INDEX(DESEMPATE!$B$3:$B$84,MATCH(REQ.HAB.!A58,DESEMPATE!$A$3:$A$84,0)),"")</f>
        <v>0</v>
      </c>
      <c r="C58" s="455"/>
      <c r="D58" s="456"/>
      <c r="E58" s="456"/>
      <c r="F58" s="456"/>
      <c r="G58" s="456"/>
      <c r="H58" s="456" t="str">
        <f t="shared" si="0"/>
        <v/>
      </c>
    </row>
    <row r="59" spans="1:8" hidden="1" x14ac:dyDescent="0.25">
      <c r="A59" s="499" t="s">
        <v>212</v>
      </c>
      <c r="B59" s="499">
        <f>+IFERROR(INDEX(DESEMPATE!$B$3:$B$84,MATCH(REQ.HAB.!A59,DESEMPATE!$A$3:$A$84,0)),"")</f>
        <v>0</v>
      </c>
      <c r="C59" s="455"/>
      <c r="D59" s="456"/>
      <c r="E59" s="456"/>
      <c r="F59" s="456"/>
      <c r="G59" s="456"/>
      <c r="H59" s="456" t="str">
        <f t="shared" si="0"/>
        <v/>
      </c>
    </row>
    <row r="60" spans="1:8" hidden="1" x14ac:dyDescent="0.25">
      <c r="A60" s="499" t="s">
        <v>213</v>
      </c>
      <c r="B60" s="499">
        <f>+IFERROR(INDEX(DESEMPATE!$B$3:$B$84,MATCH(REQ.HAB.!A60,DESEMPATE!$A$3:$A$84,0)),"")</f>
        <v>0</v>
      </c>
      <c r="C60" s="455"/>
      <c r="D60" s="456"/>
      <c r="E60" s="456"/>
      <c r="F60" s="456"/>
      <c r="G60" s="456"/>
      <c r="H60" s="456" t="str">
        <f t="shared" si="0"/>
        <v/>
      </c>
    </row>
    <row r="61" spans="1:8" hidden="1" x14ac:dyDescent="0.25">
      <c r="A61" s="499" t="s">
        <v>214</v>
      </c>
      <c r="B61" s="499">
        <f>+IFERROR(INDEX(DESEMPATE!$B$3:$B$84,MATCH(REQ.HAB.!A61,DESEMPATE!$A$3:$A$84,0)),"")</f>
        <v>0</v>
      </c>
      <c r="C61" s="455"/>
      <c r="D61" s="456"/>
      <c r="E61" s="456"/>
      <c r="F61" s="456"/>
      <c r="G61" s="456"/>
      <c r="H61" s="456" t="str">
        <f t="shared" si="0"/>
        <v/>
      </c>
    </row>
    <row r="62" spans="1:8" hidden="1" x14ac:dyDescent="0.25">
      <c r="A62" s="499" t="s">
        <v>215</v>
      </c>
      <c r="B62" s="499">
        <f>+IFERROR(INDEX(DESEMPATE!$B$3:$B$84,MATCH(REQ.HAB.!A62,DESEMPATE!$A$3:$A$84,0)),"")</f>
        <v>0</v>
      </c>
      <c r="C62" s="455"/>
      <c r="D62" s="456"/>
      <c r="E62" s="456"/>
      <c r="F62" s="456"/>
      <c r="G62" s="456"/>
      <c r="H62" s="456" t="str">
        <f t="shared" si="0"/>
        <v/>
      </c>
    </row>
    <row r="63" spans="1:8" hidden="1" x14ac:dyDescent="0.25">
      <c r="A63" s="499" t="s">
        <v>216</v>
      </c>
      <c r="B63" s="499">
        <f>+IFERROR(INDEX(DESEMPATE!$B$3:$B$84,MATCH(REQ.HAB.!A63,DESEMPATE!$A$3:$A$84,0)),"")</f>
        <v>0</v>
      </c>
      <c r="C63" s="455"/>
      <c r="D63" s="456"/>
      <c r="E63" s="456"/>
      <c r="F63" s="456"/>
      <c r="G63" s="456"/>
      <c r="H63" s="456" t="str">
        <f t="shared" si="0"/>
        <v/>
      </c>
    </row>
    <row r="64" spans="1:8" hidden="1" x14ac:dyDescent="0.25">
      <c r="A64" s="499" t="s">
        <v>217</v>
      </c>
      <c r="B64" s="499">
        <f>+IFERROR(INDEX(DESEMPATE!$B$3:$B$84,MATCH(REQ.HAB.!A64,DESEMPATE!$A$3:$A$84,0)),"")</f>
        <v>0</v>
      </c>
      <c r="C64" s="455"/>
      <c r="D64" s="456"/>
      <c r="E64" s="456"/>
      <c r="F64" s="456"/>
      <c r="G64" s="456"/>
      <c r="H64" s="456" t="str">
        <f t="shared" si="0"/>
        <v/>
      </c>
    </row>
    <row r="65" spans="1:8" hidden="1" x14ac:dyDescent="0.25">
      <c r="A65" s="499" t="s">
        <v>218</v>
      </c>
      <c r="B65" s="499">
        <f>+IFERROR(INDEX(DESEMPATE!$B$3:$B$84,MATCH(REQ.HAB.!A65,DESEMPATE!$A$3:$A$84,0)),"")</f>
        <v>0</v>
      </c>
      <c r="C65" s="455"/>
      <c r="D65" s="456"/>
      <c r="E65" s="456"/>
      <c r="F65" s="456"/>
      <c r="G65" s="456"/>
      <c r="H65" s="456" t="str">
        <f t="shared" si="0"/>
        <v/>
      </c>
    </row>
    <row r="66" spans="1:8" ht="16.5" hidden="1" thickBot="1" x14ac:dyDescent="0.3">
      <c r="A66" s="500" t="s">
        <v>219</v>
      </c>
      <c r="B66" s="501" t="str">
        <f>+IFERROR(INDEX(DESEMPATE!$B$3:$B$84,MATCH(REQ.HAB.!A66,DESEMPATE!$A$3:$A$84,0)),"")</f>
        <v/>
      </c>
      <c r="C66" s="321"/>
      <c r="D66" s="322"/>
      <c r="E66" s="322"/>
      <c r="F66" s="322"/>
      <c r="G66" s="322"/>
      <c r="H66" s="322"/>
    </row>
    <row r="67" spans="1:8" ht="16.5" hidden="1" thickBot="1" x14ac:dyDescent="0.3">
      <c r="A67" s="502" t="s">
        <v>220</v>
      </c>
      <c r="B67" s="503" t="str">
        <f>+IFERROR(INDEX(DESEMPATE!$B$3:$B$84,MATCH(REQ.HAB.!A67,DESEMPATE!$A$3:$A$84,0)),"")</f>
        <v/>
      </c>
      <c r="C67" s="321"/>
      <c r="D67" s="322"/>
      <c r="E67" s="322"/>
      <c r="F67" s="322"/>
      <c r="G67" s="322"/>
      <c r="H67" s="322"/>
    </row>
    <row r="68" spans="1:8" ht="16.5" hidden="1" thickBot="1" x14ac:dyDescent="0.3">
      <c r="A68" s="502" t="s">
        <v>221</v>
      </c>
      <c r="B68" s="503" t="str">
        <f>+IFERROR(INDEX(DESEMPATE!$B$3:$B$84,MATCH(REQ.HAB.!A68,DESEMPATE!$A$3:$A$84,0)),"")</f>
        <v/>
      </c>
      <c r="C68" s="321"/>
      <c r="D68" s="322"/>
      <c r="E68" s="322"/>
      <c r="F68" s="322"/>
      <c r="G68" s="322"/>
      <c r="H68" s="322"/>
    </row>
    <row r="69" spans="1:8" ht="16.5" hidden="1" thickBot="1" x14ac:dyDescent="0.3">
      <c r="A69" s="502" t="s">
        <v>222</v>
      </c>
      <c r="B69" s="503" t="str">
        <f>+IFERROR(INDEX(DESEMPATE!$B$3:$B$84,MATCH(REQ.HAB.!A69,DESEMPATE!$A$3:$A$84,0)),"")</f>
        <v/>
      </c>
      <c r="C69" s="321"/>
      <c r="D69" s="322"/>
      <c r="E69" s="322"/>
      <c r="F69" s="322"/>
      <c r="G69" s="322"/>
      <c r="H69" s="322"/>
    </row>
    <row r="70" spans="1:8" ht="16.5" hidden="1" thickBot="1" x14ac:dyDescent="0.3">
      <c r="A70" s="502" t="s">
        <v>223</v>
      </c>
      <c r="B70" s="503" t="str">
        <f>+IFERROR(INDEX(DESEMPATE!$B$3:$B$84,MATCH(REQ.HAB.!A70,DESEMPATE!$A$3:$A$84,0)),"")</f>
        <v/>
      </c>
      <c r="C70" s="321"/>
      <c r="D70" s="322"/>
      <c r="E70" s="322"/>
      <c r="F70" s="322"/>
      <c r="G70" s="322"/>
      <c r="H70" s="322"/>
    </row>
    <row r="71" spans="1:8" ht="16.5" hidden="1" thickBot="1" x14ac:dyDescent="0.3">
      <c r="A71" s="502" t="s">
        <v>224</v>
      </c>
      <c r="B71" s="503" t="str">
        <f>+IFERROR(INDEX(DESEMPATE!$B$3:$B$84,MATCH(REQ.HAB.!A71,DESEMPATE!$A$3:$A$84,0)),"")</f>
        <v/>
      </c>
      <c r="C71" s="321"/>
      <c r="D71" s="322"/>
      <c r="E71" s="322"/>
      <c r="F71" s="322"/>
      <c r="G71" s="322"/>
      <c r="H71" s="322"/>
    </row>
    <row r="72" spans="1:8" ht="16.5" hidden="1" thickBot="1" x14ac:dyDescent="0.3">
      <c r="A72" s="502" t="s">
        <v>225</v>
      </c>
      <c r="B72" s="503" t="str">
        <f>+IFERROR(INDEX(DESEMPATE!$B$3:$B$84,MATCH(REQ.HAB.!A72,DESEMPATE!$A$3:$A$84,0)),"")</f>
        <v/>
      </c>
      <c r="C72" s="321"/>
      <c r="D72" s="322"/>
      <c r="E72" s="322"/>
      <c r="F72" s="322"/>
      <c r="G72" s="322"/>
      <c r="H72" s="322"/>
    </row>
    <row r="73" spans="1:8" ht="16.5" hidden="1" thickBot="1" x14ac:dyDescent="0.3">
      <c r="A73" s="502" t="s">
        <v>226</v>
      </c>
      <c r="B73" s="503" t="str">
        <f>+IFERROR(INDEX(DESEMPATE!$B$3:$B$84,MATCH(REQ.HAB.!A73,DESEMPATE!$A$3:$A$84,0)),"")</f>
        <v/>
      </c>
      <c r="C73" s="321"/>
      <c r="D73" s="322"/>
      <c r="E73" s="322"/>
      <c r="F73" s="322"/>
      <c r="G73" s="322"/>
      <c r="H73" s="322"/>
    </row>
    <row r="74" spans="1:8" hidden="1" x14ac:dyDescent="0.25">
      <c r="A74" s="504"/>
      <c r="B74" s="504"/>
    </row>
    <row r="75" spans="1:8" x14ac:dyDescent="0.25">
      <c r="A75" s="504"/>
      <c r="B75" s="504"/>
    </row>
  </sheetData>
  <mergeCells count="2">
    <mergeCell ref="A1:H1"/>
    <mergeCell ref="A2:H2"/>
  </mergeCells>
  <conditionalFormatting sqref="H4:H65">
    <cfRule type="cellIs" dxfId="12" priority="1" operator="equal">
      <formula>"HÁBIL"</formula>
    </cfRule>
    <cfRule type="cellIs" dxfId="11" priority="2" operator="equal">
      <formula>"NO HÁBIL"</formula>
    </cfRule>
    <cfRule type="cellIs" dxfId="10" priority="3" operator="equal">
      <formula>"PENDIENTE"</formula>
    </cfRule>
  </conditionalFormatting>
  <dataValidations count="1">
    <dataValidation type="list" allowBlank="1" showInputMessage="1" showErrorMessage="1" sqref="C4:G65">
      <formula1>CUMPLIMIENTO</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O118"/>
  <sheetViews>
    <sheetView zoomScaleNormal="100" zoomScalePageLayoutView="125" workbookViewId="0">
      <pane xSplit="1" ySplit="2" topLeftCell="B18" activePane="bottomRight" state="frozen"/>
      <selection pane="topRight" activeCell="B1" sqref="B1"/>
      <selection pane="bottomLeft" activeCell="A3" sqref="A3"/>
      <selection pane="bottomRight" activeCell="B23" sqref="B23"/>
    </sheetView>
  </sheetViews>
  <sheetFormatPr baseColWidth="10" defaultRowHeight="15.75" x14ac:dyDescent="0.25"/>
  <cols>
    <col min="1" max="1" width="3.125" style="294" bestFit="1" customWidth="1"/>
    <col min="2" max="2" width="25.125" style="363" customWidth="1"/>
    <col min="3" max="3" width="9.875" style="294" customWidth="1"/>
    <col min="4" max="4" width="27.25" style="295" customWidth="1"/>
    <col min="5" max="5" width="9.625" style="296" bestFit="1" customWidth="1"/>
    <col min="6" max="6" width="9.625" style="296" customWidth="1"/>
    <col min="7" max="7" width="9.625" style="296" hidden="1" customWidth="1"/>
    <col min="8" max="13" width="11" style="297" customWidth="1"/>
    <col min="14" max="14" width="26.5" style="214" hidden="1" customWidth="1"/>
    <col min="15" max="15" width="30.875" style="214" bestFit="1" customWidth="1"/>
    <col min="16" max="16" width="38.875" style="214" customWidth="1"/>
    <col min="17" max="17" width="15.875" style="214" customWidth="1"/>
    <col min="18" max="19" width="14.875" style="214" customWidth="1"/>
    <col min="20" max="23" width="11.375" style="214" bestFit="1" customWidth="1"/>
    <col min="24" max="24" width="3.5" style="214" customWidth="1"/>
    <col min="25" max="25" width="10.5" style="214" bestFit="1" customWidth="1"/>
    <col min="26" max="26" width="30.875" style="214" bestFit="1" customWidth="1"/>
    <col min="27" max="27" width="38.875" style="214" customWidth="1"/>
    <col min="28" max="28" width="15.875" style="214" customWidth="1"/>
    <col min="29" max="30" width="14.875" style="214" customWidth="1"/>
    <col min="31" max="34" width="11.375" style="214" bestFit="1" customWidth="1"/>
    <col min="35" max="35" width="4.625" style="214" customWidth="1"/>
    <col min="36" max="36" width="9.125" style="214" customWidth="1"/>
    <col min="37" max="37" width="30.875" style="214" bestFit="1" customWidth="1"/>
    <col min="38" max="38" width="38.875" style="214" customWidth="1"/>
    <col min="39" max="39" width="15.875" style="214" customWidth="1"/>
    <col min="40" max="40" width="14.875" style="214" customWidth="1"/>
    <col min="41" max="41" width="15" style="214" customWidth="1"/>
    <col min="42" max="45" width="11.375" style="214" bestFit="1" customWidth="1"/>
    <col min="46" max="46" width="4.125" style="214" customWidth="1"/>
    <col min="47" max="47" width="10.5" style="214" bestFit="1" customWidth="1"/>
    <col min="48" max="48" width="30.875" style="214" bestFit="1" customWidth="1"/>
    <col min="49" max="49" width="38.875" style="214" customWidth="1"/>
    <col min="50" max="50" width="15.875" style="214" customWidth="1"/>
    <col min="51" max="52" width="14.875" style="214" customWidth="1"/>
    <col min="53" max="56" width="11.375" style="214" bestFit="1" customWidth="1"/>
    <col min="57" max="57" width="3.875" style="214" customWidth="1"/>
    <col min="58" max="58" width="10.5" style="214" bestFit="1" customWidth="1"/>
    <col min="59" max="59" width="30.875" style="214" bestFit="1" customWidth="1"/>
    <col min="60" max="60" width="38.875" style="214" customWidth="1"/>
    <col min="61" max="61" width="15.875" style="214" customWidth="1"/>
    <col min="62" max="63" width="14.875" style="214" customWidth="1"/>
    <col min="64" max="67" width="11.375" style="214" bestFit="1" customWidth="1"/>
    <col min="68" max="16384" width="11" style="215"/>
  </cols>
  <sheetData>
    <row r="1" spans="1:67" ht="15.75" customHeight="1" x14ac:dyDescent="0.25">
      <c r="A1" s="632" t="s">
        <v>26</v>
      </c>
      <c r="B1" s="634" t="s">
        <v>27</v>
      </c>
      <c r="C1" s="634" t="s">
        <v>42</v>
      </c>
      <c r="D1" s="634" t="s">
        <v>28</v>
      </c>
      <c r="E1" s="636" t="s">
        <v>39</v>
      </c>
      <c r="F1" s="638" t="s">
        <v>360</v>
      </c>
      <c r="G1" s="638" t="s">
        <v>362</v>
      </c>
      <c r="H1" s="638" t="s">
        <v>296</v>
      </c>
      <c r="I1" s="630" t="s">
        <v>295</v>
      </c>
      <c r="J1" s="630"/>
      <c r="K1" s="630"/>
      <c r="L1" s="630"/>
      <c r="M1" s="631"/>
      <c r="N1" s="628" t="s">
        <v>3</v>
      </c>
    </row>
    <row r="2" spans="1:67" s="218" customFormat="1" ht="45" customHeight="1" thickBot="1" x14ac:dyDescent="0.3">
      <c r="A2" s="633"/>
      <c r="B2" s="635"/>
      <c r="C2" s="635"/>
      <c r="D2" s="635"/>
      <c r="E2" s="637"/>
      <c r="F2" s="639"/>
      <c r="G2" s="639"/>
      <c r="H2" s="639"/>
      <c r="I2" s="338" t="s">
        <v>136</v>
      </c>
      <c r="J2" s="339" t="s">
        <v>58</v>
      </c>
      <c r="K2" s="339" t="s">
        <v>137</v>
      </c>
      <c r="L2" s="339" t="s">
        <v>59</v>
      </c>
      <c r="M2" s="339" t="s">
        <v>60</v>
      </c>
      <c r="N2" s="629"/>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row>
    <row r="3" spans="1:67" s="218" customFormat="1" ht="16.5" thickBot="1" x14ac:dyDescent="0.3">
      <c r="A3" s="404" t="s">
        <v>138</v>
      </c>
      <c r="B3" s="405" t="s">
        <v>304</v>
      </c>
      <c r="C3" s="278" t="s">
        <v>46</v>
      </c>
      <c r="D3" s="279" t="str">
        <f t="shared" ref="D3:D5" si="0">+B3</f>
        <v>VIGIAS DE COLOMBIA SRL LTDA</v>
      </c>
      <c r="E3" s="280">
        <v>1</v>
      </c>
      <c r="F3" s="280" t="s">
        <v>61</v>
      </c>
      <c r="G3" s="280" t="s">
        <v>61</v>
      </c>
      <c r="H3" s="463" t="s">
        <v>361</v>
      </c>
      <c r="I3" s="392">
        <f>IFERROR(IF(D3="","",SUMIF('EXP GEN.'!$D$3:$D$400,D3,'EXP GEN.'!$V$3:$V$400)),"")</f>
        <v>57509.312690438019</v>
      </c>
      <c r="J3" s="392">
        <f>IFERROR(IF(I3="",0,I3),"")</f>
        <v>57509.312690438019</v>
      </c>
      <c r="K3" s="281" t="str">
        <f>IFERROR(IF(J3=0,"",IF(J3&gt;=PARAMETROS!$I$9,"CUMPLE","NO CUMPLE")),"")</f>
        <v>CUMPLE</v>
      </c>
      <c r="L3" s="281" t="str">
        <f>IFERROR(IF(H3="ACREDITA",IF(K3="CUMPLE","CUMPLE","NO CUMPLE"),""),"")</f>
        <v/>
      </c>
      <c r="M3" s="401"/>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row>
    <row r="4" spans="1:67" s="218" customFormat="1" ht="16.5" thickBot="1" x14ac:dyDescent="0.3">
      <c r="A4" s="412" t="s">
        <v>139</v>
      </c>
      <c r="B4" s="417" t="s">
        <v>305</v>
      </c>
      <c r="C4" s="278" t="s">
        <v>49</v>
      </c>
      <c r="D4" s="279" t="str">
        <f t="shared" si="0"/>
        <v>MEGASEGURIDAD LA PROVEEDORA LTDA</v>
      </c>
      <c r="E4" s="280">
        <v>1</v>
      </c>
      <c r="F4" s="280" t="s">
        <v>61</v>
      </c>
      <c r="G4" s="280" t="s">
        <v>61</v>
      </c>
      <c r="H4" s="463" t="s">
        <v>361</v>
      </c>
      <c r="I4" s="392">
        <f>IFERROR(IF(D4="","",SUMIF('EXP GEN.'!$D$3:$D$400,D4,'EXP GEN.'!$V$3:$V$400)),"")</f>
        <v>953.70692857142853</v>
      </c>
      <c r="J4" s="392">
        <f t="shared" ref="J4:J53" si="1">IFERROR(IF(I4="",0,I4),"")</f>
        <v>953.70692857142853</v>
      </c>
      <c r="K4" s="281" t="str">
        <f>IFERROR(IF(J4=0,"",IF(J4&gt;=PARAMETROS!$I$9,"CUMPLE","NO CUMPLE")),"")</f>
        <v>CUMPLE</v>
      </c>
      <c r="L4" s="281" t="str">
        <f>IFERROR(IF(H4="ACREDITA",IF(K4="CUMPLE","CUMPLE","NO CUMPLE"),""),"")</f>
        <v/>
      </c>
      <c r="M4" s="415"/>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row>
    <row r="5" spans="1:67" s="218" customFormat="1" ht="16.5" thickBot="1" x14ac:dyDescent="0.3">
      <c r="A5" s="399" t="s">
        <v>140</v>
      </c>
      <c r="B5" s="400" t="s">
        <v>306</v>
      </c>
      <c r="C5" s="278" t="s">
        <v>50</v>
      </c>
      <c r="D5" s="279" t="str">
        <f t="shared" si="0"/>
        <v>VIGILANCIA Y SEGURIDAD CELTAS LTDA</v>
      </c>
      <c r="E5" s="280">
        <v>1</v>
      </c>
      <c r="F5" s="280" t="s">
        <v>61</v>
      </c>
      <c r="G5" s="462" t="s">
        <v>361</v>
      </c>
      <c r="H5" s="463" t="s">
        <v>361</v>
      </c>
      <c r="I5" s="392">
        <f>IFERROR(IF(D5="","",SUMIF('EXP GEN.'!$D$3:$D$400,D5,'EXP GEN.'!$V$3:$V$400)),"")</f>
        <v>15118.814829768089</v>
      </c>
      <c r="J5" s="392">
        <f t="shared" si="1"/>
        <v>15118.814829768089</v>
      </c>
      <c r="K5" s="281" t="str">
        <f>IFERROR(IF(J5=0,"",IF(J5&gt;=PARAMETROS!$I$9,"CUMPLE","NO CUMPLE")),"")</f>
        <v>CUMPLE</v>
      </c>
      <c r="L5" s="281" t="str">
        <f>IFERROR(IF(H5="ACREDITA",IF(K5="CUMPLE","CUMPLE","NO CUMPLE"),""),"")</f>
        <v/>
      </c>
      <c r="M5" s="401"/>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row>
    <row r="6" spans="1:67" s="218" customFormat="1" ht="16.5" thickBot="1" x14ac:dyDescent="0.3">
      <c r="A6" s="611" t="s">
        <v>141</v>
      </c>
      <c r="B6" s="613" t="s">
        <v>347</v>
      </c>
      <c r="C6" s="283" t="s">
        <v>51</v>
      </c>
      <c r="D6" s="284" t="s">
        <v>307</v>
      </c>
      <c r="E6" s="285">
        <v>0.6</v>
      </c>
      <c r="F6" s="281" t="s">
        <v>61</v>
      </c>
      <c r="G6" s="281" t="s">
        <v>61</v>
      </c>
      <c r="H6" s="463" t="s">
        <v>361</v>
      </c>
      <c r="I6" s="392">
        <f>IFERROR(IF(D6="","",SUMIF('EXP GEN.'!$D$3:$D$400,D6,'EXP GEN.'!$V$3:$V$400)),"")</f>
        <v>3046.807047357494</v>
      </c>
      <c r="J6" s="392">
        <f t="shared" si="1"/>
        <v>3046.807047357494</v>
      </c>
      <c r="K6" s="281" t="str">
        <f>IFERROR(IF(J6=0,"",IF(J6&gt;=PARAMETROS!$I$9,"CUMPLE","NO CUMPLE")),"")</f>
        <v>CUMPLE</v>
      </c>
      <c r="L6" s="281" t="str">
        <f>IFERROR(IF(H6="ACREDITA",IF(K6="CUMPLE","CUMPLE","NO CUMPLE"),""),"")</f>
        <v/>
      </c>
      <c r="M6" s="401"/>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row>
    <row r="7" spans="1:67" s="218" customFormat="1" ht="16.5" thickBot="1" x14ac:dyDescent="0.3">
      <c r="A7" s="612"/>
      <c r="B7" s="614"/>
      <c r="C7" s="440" t="s">
        <v>55</v>
      </c>
      <c r="D7" s="284" t="s">
        <v>308</v>
      </c>
      <c r="E7" s="285">
        <v>0.4</v>
      </c>
      <c r="F7" s="281" t="s">
        <v>61</v>
      </c>
      <c r="G7" s="463" t="s">
        <v>361</v>
      </c>
      <c r="H7" s="463" t="s">
        <v>361</v>
      </c>
      <c r="I7" s="392">
        <f>IFERROR(IF(D7="","",SUMIF('EXP GEN.'!$D$3:$D$400,D7,'EXP GEN.'!$V$3:$V$400)),"")</f>
        <v>2080.3260966921121</v>
      </c>
      <c r="J7" s="392">
        <f t="shared" ref="J7" si="2">IFERROR(IF(I7="",0,I7),"")</f>
        <v>2080.3260966921121</v>
      </c>
      <c r="K7" s="281" t="str">
        <f>IFERROR(IF(J7=0,"",IF(J7&gt;=PARAMETROS!$I$9,"CUMPLE","NO CUMPLE")),"")</f>
        <v>CUMPLE</v>
      </c>
      <c r="L7" s="281"/>
      <c r="M7" s="441"/>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row>
    <row r="8" spans="1:67" s="218" customFormat="1" ht="16.5" thickBot="1" x14ac:dyDescent="0.3">
      <c r="A8" s="404" t="s">
        <v>142</v>
      </c>
      <c r="B8" s="405" t="s">
        <v>309</v>
      </c>
      <c r="C8" s="278" t="s">
        <v>52</v>
      </c>
      <c r="D8" s="279" t="str">
        <f t="shared" ref="D8:D53" si="3">+B8</f>
        <v>COVISUR DE COLOMBIA LTDA</v>
      </c>
      <c r="E8" s="280">
        <v>1</v>
      </c>
      <c r="F8" s="280" t="s">
        <v>61</v>
      </c>
      <c r="G8" s="280" t="s">
        <v>61</v>
      </c>
      <c r="H8" s="463" t="s">
        <v>361</v>
      </c>
      <c r="I8" s="392">
        <f>IFERROR(IF(D8="","",SUMIF('EXP GEN.'!$D$3:$D$400,D8,'EXP GEN.'!$V$3:$V$400)),"")</f>
        <v>2365.8719773208468</v>
      </c>
      <c r="J8" s="392">
        <f t="shared" si="1"/>
        <v>2365.8719773208468</v>
      </c>
      <c r="K8" s="281" t="str">
        <f>IFERROR(IF(J8=0,"",IF(J8&gt;=PARAMETROS!$I$9,"CUMPLE","NO CUMPLE")),"")</f>
        <v>CUMPLE</v>
      </c>
      <c r="L8" s="281" t="str">
        <f>IFERROR(IF(H8="ACREDITA",IF(K8="CUMPLE","CUMPLE","NO CUMPLE"),""),"")</f>
        <v/>
      </c>
      <c r="M8" s="401"/>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row>
    <row r="9" spans="1:67" s="218" customFormat="1" ht="16.5" thickBot="1" x14ac:dyDescent="0.3">
      <c r="A9" s="331" t="s">
        <v>143</v>
      </c>
      <c r="B9" s="355" t="s">
        <v>310</v>
      </c>
      <c r="C9" s="283" t="s">
        <v>188</v>
      </c>
      <c r="D9" s="279" t="str">
        <f t="shared" si="3"/>
        <v>SEGURIDAD NUEVA ERA LTDA</v>
      </c>
      <c r="E9" s="280">
        <v>1</v>
      </c>
      <c r="F9" s="280" t="s">
        <v>61</v>
      </c>
      <c r="G9" s="462" t="s">
        <v>361</v>
      </c>
      <c r="H9" s="463" t="s">
        <v>361</v>
      </c>
      <c r="I9" s="392">
        <f>IFERROR(IF(D9="","",SUMIF('EXP GEN.'!$D$3:$D$400,D9,'EXP GEN.'!$V$3:$V$400)),"")</f>
        <v>2916.5821363636364</v>
      </c>
      <c r="J9" s="392">
        <f t="shared" si="1"/>
        <v>2916.5821363636364</v>
      </c>
      <c r="K9" s="281" t="str">
        <f>IFERROR(IF(J9=0,"",IF(J9&gt;=PARAMETROS!$I$9,"CUMPLE","NO CUMPLE")),"")</f>
        <v>CUMPLE</v>
      </c>
      <c r="L9" s="281" t="str">
        <f>IFERROR(IF(H9="ACREDITA",IF(K9="CUMPLE","CUMPLE","NO CUMPLE"),""),"")</f>
        <v/>
      </c>
      <c r="M9" s="329"/>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row>
    <row r="10" spans="1:67" s="218" customFormat="1" ht="16.5" thickBot="1" x14ac:dyDescent="0.3">
      <c r="A10" s="611" t="s">
        <v>144</v>
      </c>
      <c r="B10" s="613" t="s">
        <v>348</v>
      </c>
      <c r="C10" s="278" t="s">
        <v>189</v>
      </c>
      <c r="D10" s="279" t="s">
        <v>311</v>
      </c>
      <c r="E10" s="280">
        <v>0.75</v>
      </c>
      <c r="F10" s="280" t="s">
        <v>61</v>
      </c>
      <c r="G10" s="280" t="s">
        <v>61</v>
      </c>
      <c r="H10" s="463" t="s">
        <v>361</v>
      </c>
      <c r="I10" s="392">
        <f>IFERROR(IF(D10="","",SUMIF('EXP GEN.'!$D$3:$D$400,D10,'EXP GEN.'!$V$3:$V$400)),"")</f>
        <v>6330.1043437551598</v>
      </c>
      <c r="J10" s="392">
        <f t="shared" si="1"/>
        <v>6330.1043437551598</v>
      </c>
      <c r="K10" s="281" t="str">
        <f>IFERROR(IF(J10=0,"",IF(J10&gt;=PARAMETROS!$I$9,"CUMPLE","NO CUMPLE")),"")</f>
        <v>CUMPLE</v>
      </c>
      <c r="L10" s="281" t="str">
        <f>IFERROR(IF(H10="ACREDITA",IF(K10="CUMPLE","CUMPLE","NO CUMPLE"),""),"")</f>
        <v/>
      </c>
      <c r="M10" s="401"/>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row>
    <row r="11" spans="1:67" s="218" customFormat="1" ht="16.5" thickBot="1" x14ac:dyDescent="0.3">
      <c r="A11" s="612"/>
      <c r="B11" s="614"/>
      <c r="C11" s="413" t="s">
        <v>344</v>
      </c>
      <c r="D11" s="279" t="s">
        <v>312</v>
      </c>
      <c r="E11" s="280">
        <v>0.25</v>
      </c>
      <c r="F11" s="280" t="s">
        <v>61</v>
      </c>
      <c r="G11" s="280" t="s">
        <v>61</v>
      </c>
      <c r="H11" s="463" t="s">
        <v>361</v>
      </c>
      <c r="I11" s="392">
        <f>IFERROR(IF(D11="","",SUMIF('EXP GEN.'!$D$3:$D$400,D11,'EXP GEN.'!$V$3:$V$400)),"")</f>
        <v>906.10406785411362</v>
      </c>
      <c r="J11" s="392">
        <f t="shared" ref="J11" si="4">IFERROR(IF(I11="",0,I11),"")</f>
        <v>906.10406785411362</v>
      </c>
      <c r="K11" s="281" t="str">
        <f>IFERROR(IF(J11=0,"",IF(J11&gt;=PARAMETROS!$I$9,"CUMPLE","NO CUMPLE")),"")</f>
        <v>CUMPLE</v>
      </c>
      <c r="L11" s="281" t="str">
        <f>IFERROR(IF(H11="ACREDITA",IF(K11="CUMPLE","CUMPLE","NO CUMPLE"),""),"")</f>
        <v/>
      </c>
      <c r="M11" s="441"/>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row>
    <row r="12" spans="1:67" s="218" customFormat="1" ht="16.5" thickBot="1" x14ac:dyDescent="0.3">
      <c r="A12" s="326" t="s">
        <v>145</v>
      </c>
      <c r="B12" s="355" t="s">
        <v>351</v>
      </c>
      <c r="C12" s="278" t="s">
        <v>190</v>
      </c>
      <c r="D12" s="279" t="str">
        <f t="shared" si="3"/>
        <v>SERSECOL LTDA</v>
      </c>
      <c r="E12" s="280">
        <v>1</v>
      </c>
      <c r="F12" s="280" t="s">
        <v>61</v>
      </c>
      <c r="G12" s="280"/>
      <c r="H12" s="463" t="s">
        <v>361</v>
      </c>
      <c r="I12" s="392">
        <f>IFERROR(IF(D12="","",SUMIF('EXP GEN.'!$D$3:$D$400,D12,'EXP GEN.'!$V$3:$V$400)),"")</f>
        <v>29367.404106688038</v>
      </c>
      <c r="J12" s="392">
        <f t="shared" si="1"/>
        <v>29367.404106688038</v>
      </c>
      <c r="K12" s="281" t="str">
        <f>IFERROR(IF(J12=0,"",IF(J12&gt;=PARAMETROS!$I$9,"CUMPLE","NO CUMPLE")),"")</f>
        <v>CUMPLE</v>
      </c>
      <c r="L12" s="281" t="str">
        <f t="shared" ref="L12:L18" si="5">IFERROR(IF(H12="ACREDITA",IF(K12="CUMPLE","CUMPLE","NO CUMPLE"),""),"")</f>
        <v/>
      </c>
      <c r="M12" s="329"/>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row>
    <row r="13" spans="1:67" s="218" customFormat="1" ht="16.5" thickBot="1" x14ac:dyDescent="0.3">
      <c r="A13" s="412" t="s">
        <v>146</v>
      </c>
      <c r="B13" s="417" t="s">
        <v>313</v>
      </c>
      <c r="C13" s="405" t="s">
        <v>191</v>
      </c>
      <c r="D13" s="279" t="str">
        <f t="shared" si="3"/>
        <v>SEGURIDAD ATEMPI LTDA</v>
      </c>
      <c r="E13" s="280">
        <v>1</v>
      </c>
      <c r="F13" s="280" t="s">
        <v>61</v>
      </c>
      <c r="G13" s="280"/>
      <c r="H13" s="463" t="s">
        <v>361</v>
      </c>
      <c r="I13" s="392">
        <f>IFERROR(IF(D13="","",SUMIF('EXP GEN.'!$D$3:$D$400,D13,'EXP GEN.'!$V$3:$V$400)),"")</f>
        <v>29615.295212126133</v>
      </c>
      <c r="J13" s="392">
        <f t="shared" si="1"/>
        <v>29615.295212126133</v>
      </c>
      <c r="K13" s="281" t="str">
        <f>IFERROR(IF(J13=0,"",IF(J13&gt;=PARAMETROS!$I$9,"CUMPLE","NO CUMPLE")),"")</f>
        <v>CUMPLE</v>
      </c>
      <c r="L13" s="281" t="str">
        <f t="shared" si="5"/>
        <v/>
      </c>
      <c r="M13" s="401"/>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row>
    <row r="14" spans="1:67" ht="16.5" thickBot="1" x14ac:dyDescent="0.3">
      <c r="A14" s="404" t="s">
        <v>147</v>
      </c>
      <c r="B14" s="402" t="s">
        <v>314</v>
      </c>
      <c r="C14" s="332" t="s">
        <v>192</v>
      </c>
      <c r="D14" s="45" t="str">
        <f t="shared" si="3"/>
        <v>SU OPORTUNO SERVICIO LTDA</v>
      </c>
      <c r="E14" s="457">
        <v>1</v>
      </c>
      <c r="F14" s="280" t="s">
        <v>61</v>
      </c>
      <c r="G14" s="280"/>
      <c r="H14" s="463" t="s">
        <v>361</v>
      </c>
      <c r="I14" s="392">
        <f>IFERROR(IF(D14="","",SUMIF('EXP GEN.'!$D$3:$D$400,D14,'EXP GEN.'!$V$3:$V$400)),"")</f>
        <v>11566.572059145228</v>
      </c>
      <c r="J14" s="392">
        <f t="shared" si="1"/>
        <v>11566.572059145228</v>
      </c>
      <c r="K14" s="281" t="str">
        <f>IFERROR(IF(J14=0,"",IF(J14&gt;=PARAMETROS!$I$9,"CUMPLE","NO CUMPLE")),"")</f>
        <v>CUMPLE</v>
      </c>
      <c r="L14" s="281" t="str">
        <f t="shared" si="5"/>
        <v/>
      </c>
      <c r="M14" s="401"/>
    </row>
    <row r="15" spans="1:67" ht="23.25" thickBot="1" x14ac:dyDescent="0.3">
      <c r="A15" s="331" t="s">
        <v>148</v>
      </c>
      <c r="B15" s="355" t="s">
        <v>315</v>
      </c>
      <c r="C15" s="278" t="s">
        <v>193</v>
      </c>
      <c r="D15" s="279" t="str">
        <f t="shared" si="3"/>
        <v>INTERGLOBAL SEGURIDAD Y VIGILANCIA LTDA</v>
      </c>
      <c r="E15" s="280">
        <v>1</v>
      </c>
      <c r="F15" s="280" t="s">
        <v>61</v>
      </c>
      <c r="G15" s="280"/>
      <c r="H15" s="463" t="s">
        <v>361</v>
      </c>
      <c r="I15" s="392">
        <f>IFERROR(IF(D15="","",SUMIF('EXP GEN.'!$D$3:$D$400,D15,'EXP GEN.'!$V$3:$V$400)),"")</f>
        <v>59964.476146151457</v>
      </c>
      <c r="J15" s="392">
        <f t="shared" si="1"/>
        <v>59964.476146151457</v>
      </c>
      <c r="K15" s="281" t="str">
        <f>IFERROR(IF(J15=0,"",IF(J15&gt;=PARAMETROS!$I$9,"CUMPLE","NO CUMPLE")),"")</f>
        <v>CUMPLE</v>
      </c>
      <c r="L15" s="281" t="str">
        <f t="shared" si="5"/>
        <v/>
      </c>
      <c r="M15" s="329"/>
    </row>
    <row r="16" spans="1:67" ht="16.5" thickBot="1" x14ac:dyDescent="0.3">
      <c r="A16" s="404" t="s">
        <v>149</v>
      </c>
      <c r="B16" s="405" t="s">
        <v>316</v>
      </c>
      <c r="C16" s="278" t="s">
        <v>194</v>
      </c>
      <c r="D16" s="279" t="str">
        <f t="shared" si="3"/>
        <v>ZONA DE SEGURIDAD LDTA</v>
      </c>
      <c r="E16" s="280">
        <v>1</v>
      </c>
      <c r="F16" s="280" t="s">
        <v>61</v>
      </c>
      <c r="G16" s="280"/>
      <c r="H16" s="463" t="s">
        <v>361</v>
      </c>
      <c r="I16" s="392">
        <f>IFERROR(IF(D16="","",SUMIF('EXP GEN.'!$D$3:$D$400,D16,'EXP GEN.'!$V$3:$V$400)),"")</f>
        <v>1244.0189213936526</v>
      </c>
      <c r="J16" s="392">
        <f t="shared" si="1"/>
        <v>1244.0189213936526</v>
      </c>
      <c r="K16" s="281" t="str">
        <f>IFERROR(IF(J16=0,"",IF(J16&gt;=PARAMETROS!$I$9,"CUMPLE","NO CUMPLE")),"")</f>
        <v>CUMPLE</v>
      </c>
      <c r="L16" s="281" t="str">
        <f t="shared" si="5"/>
        <v/>
      </c>
      <c r="M16" s="401"/>
    </row>
    <row r="17" spans="1:67" ht="16.5" thickBot="1" x14ac:dyDescent="0.3">
      <c r="A17" s="331" t="s">
        <v>150</v>
      </c>
      <c r="B17" s="356" t="s">
        <v>317</v>
      </c>
      <c r="C17" s="332" t="s">
        <v>195</v>
      </c>
      <c r="D17" s="45" t="str">
        <f t="shared" si="3"/>
        <v>ACON SECURITY LIMITADA</v>
      </c>
      <c r="E17" s="457">
        <v>1</v>
      </c>
      <c r="F17" s="280" t="s">
        <v>61</v>
      </c>
      <c r="G17" s="280"/>
      <c r="H17" s="463" t="s">
        <v>361</v>
      </c>
      <c r="I17" s="392">
        <f>IFERROR(IF(D17="","",SUMIF('EXP GEN.'!$D$3:$D$400,D17,'EXP GEN.'!$V$3:$V$400)),"")</f>
        <v>8371.581953907038</v>
      </c>
      <c r="J17" s="392">
        <f t="shared" si="1"/>
        <v>8371.581953907038</v>
      </c>
      <c r="K17" s="281" t="str">
        <f>IFERROR(IF(J17=0,"",IF(J17&gt;=PARAMETROS!$I$9,"CUMPLE","NO CUMPLE")),"")</f>
        <v>CUMPLE</v>
      </c>
      <c r="L17" s="281" t="str">
        <f t="shared" si="5"/>
        <v/>
      </c>
      <c r="M17" s="329"/>
    </row>
    <row r="18" spans="1:67" ht="16.5" thickBot="1" x14ac:dyDescent="0.3">
      <c r="A18" s="611" t="s">
        <v>151</v>
      </c>
      <c r="B18" s="613" t="s">
        <v>349</v>
      </c>
      <c r="C18" s="278" t="s">
        <v>196</v>
      </c>
      <c r="D18" s="279" t="s">
        <v>318</v>
      </c>
      <c r="E18" s="280">
        <v>0.5</v>
      </c>
      <c r="F18" s="280" t="s">
        <v>61</v>
      </c>
      <c r="G18" s="280"/>
      <c r="H18" s="463" t="s">
        <v>361</v>
      </c>
      <c r="I18" s="392">
        <f>IFERROR(IF(D18="","",SUMIF('EXP GEN.'!$D$3:$D$400,D18,'EXP GEN.'!$V$3:$V$400)),"")</f>
        <v>1597.2293506493506</v>
      </c>
      <c r="J18" s="392">
        <f t="shared" si="1"/>
        <v>1597.2293506493506</v>
      </c>
      <c r="K18" s="281" t="str">
        <f>IFERROR(IF(J18=0,"",IF(J18&gt;=PARAMETROS!$I$9,"CUMPLE","NO CUMPLE")),"")</f>
        <v>CUMPLE</v>
      </c>
      <c r="L18" s="281" t="str">
        <f t="shared" si="5"/>
        <v/>
      </c>
      <c r="M18" s="414"/>
    </row>
    <row r="19" spans="1:67" ht="16.5" thickBot="1" x14ac:dyDescent="0.3">
      <c r="A19" s="612"/>
      <c r="B19" s="614"/>
      <c r="C19" s="413" t="s">
        <v>345</v>
      </c>
      <c r="D19" s="279" t="s">
        <v>319</v>
      </c>
      <c r="E19" s="280">
        <v>0.5</v>
      </c>
      <c r="F19" s="280" t="s">
        <v>61</v>
      </c>
      <c r="G19" s="280"/>
      <c r="H19" s="463" t="s">
        <v>361</v>
      </c>
      <c r="I19" s="392"/>
      <c r="J19" s="392"/>
      <c r="K19" s="281"/>
      <c r="L19" s="281"/>
      <c r="M19" s="441"/>
    </row>
    <row r="20" spans="1:67" ht="16.5" thickBot="1" x14ac:dyDescent="0.3">
      <c r="A20" s="416" t="s">
        <v>152</v>
      </c>
      <c r="B20" s="420" t="s">
        <v>320</v>
      </c>
      <c r="C20" s="332" t="s">
        <v>197</v>
      </c>
      <c r="D20" s="45" t="str">
        <f t="shared" si="3"/>
        <v>SERVISION DE COLOMBIA Y CIA LTDA</v>
      </c>
      <c r="E20" s="457">
        <v>1</v>
      </c>
      <c r="F20" s="280" t="s">
        <v>61</v>
      </c>
      <c r="G20" s="280"/>
      <c r="H20" s="463" t="s">
        <v>361</v>
      </c>
      <c r="I20" s="392">
        <f>IFERROR(IF(D20="","",SUMIF('EXP GEN.'!$D$3:$D$400,D20,'EXP GEN.'!$V$3:$V$400)),"")</f>
        <v>14994.394288623484</v>
      </c>
      <c r="J20" s="392">
        <f t="shared" si="1"/>
        <v>14994.394288623484</v>
      </c>
      <c r="K20" s="281" t="str">
        <f>IFERROR(IF(J20=0,"",IF(J20&gt;=PARAMETROS!$I$9,"CUMPLE","NO CUMPLE")),"")</f>
        <v>CUMPLE</v>
      </c>
      <c r="L20" s="281" t="str">
        <f t="shared" ref="L20:L40" si="6">IFERROR(IF(H20="ACREDITA",IF(K20="CUMPLE","CUMPLE","NO CUMPLE"),""),"")</f>
        <v/>
      </c>
      <c r="M20" s="414"/>
    </row>
    <row r="21" spans="1:67" ht="23.25" thickBot="1" x14ac:dyDescent="0.3">
      <c r="A21" s="416" t="s">
        <v>153</v>
      </c>
      <c r="B21" s="413" t="s">
        <v>321</v>
      </c>
      <c r="C21" s="327" t="s">
        <v>262</v>
      </c>
      <c r="D21" s="279" t="str">
        <f t="shared" si="3"/>
        <v>SEGURIDAD Y VIGILANCIA SERVICONCEL LTDA</v>
      </c>
      <c r="E21" s="280">
        <v>1</v>
      </c>
      <c r="F21" s="280" t="s">
        <v>61</v>
      </c>
      <c r="G21" s="280"/>
      <c r="H21" s="463" t="s">
        <v>361</v>
      </c>
      <c r="I21" s="392">
        <f>IFERROR(IF(D21="","",SUMIF('EXP GEN.'!$D$3:$D$400,D21,'EXP GEN.'!$V$3:$V$400)),"")</f>
        <v>6623.732369824771</v>
      </c>
      <c r="J21" s="392">
        <f t="shared" si="1"/>
        <v>6623.732369824771</v>
      </c>
      <c r="K21" s="281" t="str">
        <f>IFERROR(IF(J21=0,"",IF(J21&gt;=PARAMETROS!$I$9,"CUMPLE","NO CUMPLE")),"")</f>
        <v>CUMPLE</v>
      </c>
      <c r="L21" s="281" t="str">
        <f t="shared" si="6"/>
        <v/>
      </c>
      <c r="M21" s="414"/>
    </row>
    <row r="22" spans="1:67" ht="23.25" thickBot="1" x14ac:dyDescent="0.3">
      <c r="A22" s="404" t="s">
        <v>154</v>
      </c>
      <c r="B22" s="406" t="s">
        <v>648</v>
      </c>
      <c r="C22" s="332" t="s">
        <v>242</v>
      </c>
      <c r="D22" s="45" t="str">
        <f t="shared" si="3"/>
        <v>COOPERATIVA DE VIGILANCIA Y SERVICIOS DE BUCARAMANGA CTA - COOVIAM CTA</v>
      </c>
      <c r="E22" s="457">
        <v>1</v>
      </c>
      <c r="F22" s="280" t="s">
        <v>61</v>
      </c>
      <c r="G22" s="280"/>
      <c r="H22" s="463" t="s">
        <v>361</v>
      </c>
      <c r="I22" s="392">
        <f>IFERROR(IF(D22="","",SUMIF('EXP GEN.'!$D$3:$D$400,D22,'EXP GEN.'!$V$3:$V$400)),"")</f>
        <v>3891.5120893077592</v>
      </c>
      <c r="J22" s="392">
        <f t="shared" si="1"/>
        <v>3891.5120893077592</v>
      </c>
      <c r="K22" s="281" t="str">
        <f>IFERROR(IF(J22=0,"",IF(J22&gt;=PARAMETROS!$I$9,"CUMPLE","NO CUMPLE")),"")</f>
        <v>CUMPLE</v>
      </c>
      <c r="L22" s="281" t="str">
        <f t="shared" si="6"/>
        <v/>
      </c>
      <c r="M22" s="401"/>
    </row>
    <row r="23" spans="1:67" ht="16.5" thickBot="1" x14ac:dyDescent="0.3">
      <c r="A23" s="416" t="s">
        <v>155</v>
      </c>
      <c r="B23" s="413" t="s">
        <v>323</v>
      </c>
      <c r="C23" s="278" t="s">
        <v>228</v>
      </c>
      <c r="D23" s="279" t="str">
        <f t="shared" si="3"/>
        <v>SERACIS LTDA</v>
      </c>
      <c r="E23" s="280">
        <v>1</v>
      </c>
      <c r="F23" s="280" t="s">
        <v>61</v>
      </c>
      <c r="G23" s="280"/>
      <c r="H23" s="463" t="s">
        <v>361</v>
      </c>
      <c r="I23" s="392">
        <f>IFERROR(IF(D23="","",SUMIF('EXP GEN.'!$D$3:$D$400,D23,'EXP GEN.'!$V$3:$V$400)),"")</f>
        <v>43609.05501658783</v>
      </c>
      <c r="J23" s="392">
        <f t="shared" si="1"/>
        <v>43609.05501658783</v>
      </c>
      <c r="K23" s="281" t="str">
        <f>IFERROR(IF(J23=0,"",IF(J23&gt;=PARAMETROS!$I$9,"CUMPLE","NO CUMPLE")),"")</f>
        <v>CUMPLE</v>
      </c>
      <c r="L23" s="281" t="str">
        <f t="shared" si="6"/>
        <v/>
      </c>
      <c r="M23" s="414"/>
    </row>
    <row r="24" spans="1:67" ht="23.25" thickBot="1" x14ac:dyDescent="0.3">
      <c r="A24" s="404" t="s">
        <v>156</v>
      </c>
      <c r="B24" s="405" t="s">
        <v>324</v>
      </c>
      <c r="C24" s="283" t="s">
        <v>229</v>
      </c>
      <c r="D24" s="279" t="str">
        <f t="shared" si="3"/>
        <v>SEGURIDAD EL PENTAGONO COLOMBIANO LIMTADA SEPECOL LTDA</v>
      </c>
      <c r="E24" s="280">
        <v>1</v>
      </c>
      <c r="F24" s="280" t="s">
        <v>61</v>
      </c>
      <c r="G24" s="280"/>
      <c r="H24" s="463" t="s">
        <v>361</v>
      </c>
      <c r="I24" s="392">
        <f>IFERROR(IF(D24="","",SUMIF('EXP GEN.'!$D$3:$D$400,D24,'EXP GEN.'!$V$3:$V$400)),"")</f>
        <v>8606.4685064935056</v>
      </c>
      <c r="J24" s="392">
        <f t="shared" si="1"/>
        <v>8606.4685064935056</v>
      </c>
      <c r="K24" s="281" t="str">
        <f>IFERROR(IF(J24=0,"",IF(J24&gt;=PARAMETROS!$I$9,"CUMPLE","NO CUMPLE")),"")</f>
        <v>CUMPLE</v>
      </c>
      <c r="L24" s="281" t="str">
        <f t="shared" si="6"/>
        <v/>
      </c>
      <c r="M24" s="401"/>
    </row>
    <row r="25" spans="1:67" ht="34.5" thickBot="1" x14ac:dyDescent="0.3">
      <c r="A25" s="416" t="s">
        <v>157</v>
      </c>
      <c r="B25" s="420" t="s">
        <v>325</v>
      </c>
      <c r="C25" s="332" t="s">
        <v>243</v>
      </c>
      <c r="D25" s="45" t="str">
        <f t="shared" si="3"/>
        <v>COMPAÑÍA DE SERVICIOS DE VIGILANCIA PRIVADA PORTILLA Y PORTILLA - COSERVIPP LTDA</v>
      </c>
      <c r="E25" s="457">
        <v>1</v>
      </c>
      <c r="F25" s="280" t="s">
        <v>61</v>
      </c>
      <c r="G25" s="280"/>
      <c r="H25" s="463" t="s">
        <v>361</v>
      </c>
      <c r="I25" s="392">
        <f>IFERROR(IF(D25="","",SUMIF('EXP GEN.'!$D$3:$D$400,D25,'EXP GEN.'!$V$3:$V$400)),"")</f>
        <v>17059.708079689084</v>
      </c>
      <c r="J25" s="392">
        <f t="shared" si="1"/>
        <v>17059.708079689084</v>
      </c>
      <c r="K25" s="281" t="str">
        <f>IFERROR(IF(J25=0,"",IF(J25&gt;=PARAMETROS!$I$9,"CUMPLE","NO CUMPLE")),"")</f>
        <v>CUMPLE</v>
      </c>
      <c r="L25" s="281" t="str">
        <f t="shared" si="6"/>
        <v/>
      </c>
      <c r="M25" s="414"/>
    </row>
    <row r="26" spans="1:67" ht="16.5" thickBot="1" x14ac:dyDescent="0.3">
      <c r="A26" s="416" t="s">
        <v>158</v>
      </c>
      <c r="B26" s="413" t="s">
        <v>326</v>
      </c>
      <c r="C26" s="327" t="s">
        <v>230</v>
      </c>
      <c r="D26" s="279" t="str">
        <f t="shared" si="3"/>
        <v>HELAM SEGURIDAD LTDA</v>
      </c>
      <c r="E26" s="280">
        <v>1</v>
      </c>
      <c r="F26" s="280" t="s">
        <v>61</v>
      </c>
      <c r="G26" s="280"/>
      <c r="H26" s="463" t="s">
        <v>361</v>
      </c>
      <c r="I26" s="392">
        <f>IFERROR(IF(D26="","",SUMIF('EXP GEN.'!$D$3:$D$400,D26,'EXP GEN.'!$V$3:$V$400)),"")</f>
        <v>11108.895994730248</v>
      </c>
      <c r="J26" s="392">
        <f t="shared" si="1"/>
        <v>11108.895994730248</v>
      </c>
      <c r="K26" s="281" t="str">
        <f>IFERROR(IF(J26=0,"",IF(J26&gt;=PARAMETROS!$I$9,"CUMPLE","NO CUMPLE")),"")</f>
        <v>CUMPLE</v>
      </c>
      <c r="L26" s="281" t="str">
        <f t="shared" si="6"/>
        <v/>
      </c>
      <c r="M26" s="414"/>
    </row>
    <row r="27" spans="1:67" ht="16.5" thickBot="1" x14ac:dyDescent="0.3">
      <c r="A27" s="404" t="s">
        <v>159</v>
      </c>
      <c r="B27" s="405" t="s">
        <v>327</v>
      </c>
      <c r="C27" s="278" t="s">
        <v>231</v>
      </c>
      <c r="D27" s="279" t="str">
        <f t="shared" si="3"/>
        <v>INTERCOM SECURITY DE COLOMBIA LTDA</v>
      </c>
      <c r="E27" s="280">
        <v>1</v>
      </c>
      <c r="F27" s="280" t="s">
        <v>61</v>
      </c>
      <c r="G27" s="280"/>
      <c r="H27" s="463" t="s">
        <v>361</v>
      </c>
      <c r="I27" s="392">
        <f>IFERROR(IF(D27="","",SUMIF('EXP GEN.'!$D$3:$D$400,D27,'EXP GEN.'!$V$3:$V$400)),"")</f>
        <v>3839.6762639515491</v>
      </c>
      <c r="J27" s="392">
        <f t="shared" si="1"/>
        <v>3839.6762639515491</v>
      </c>
      <c r="K27" s="281" t="str">
        <f>IFERROR(IF(J27=0,"",IF(J27&gt;=PARAMETROS!$I$9,"CUMPLE","NO CUMPLE")),"")</f>
        <v>CUMPLE</v>
      </c>
      <c r="L27" s="281" t="str">
        <f t="shared" si="6"/>
        <v/>
      </c>
      <c r="M27" s="401"/>
    </row>
    <row r="28" spans="1:67" ht="16.5" thickBot="1" x14ac:dyDescent="0.3">
      <c r="A28" s="399" t="s">
        <v>160</v>
      </c>
      <c r="B28" s="405" t="s">
        <v>328</v>
      </c>
      <c r="C28" s="327" t="s">
        <v>246</v>
      </c>
      <c r="D28" s="279" t="str">
        <f t="shared" si="3"/>
        <v>SEGURIDAD CENTRAL LIMITADA</v>
      </c>
      <c r="E28" s="280">
        <v>1</v>
      </c>
      <c r="F28" s="280" t="s">
        <v>61</v>
      </c>
      <c r="G28" s="280"/>
      <c r="H28" s="463" t="s">
        <v>361</v>
      </c>
      <c r="I28" s="392">
        <f>IFERROR(IF(D28="","",SUMIF('EXP GEN.'!$D$3:$D$400,D28,'EXP GEN.'!$V$3:$V$400)),"")</f>
        <v>14905.686698863636</v>
      </c>
      <c r="J28" s="392">
        <f t="shared" si="1"/>
        <v>14905.686698863636</v>
      </c>
      <c r="K28" s="281" t="str">
        <f>IFERROR(IF(J28=0,"",IF(J28&gt;=PARAMETROS!$I$9,"CUMPLE","NO CUMPLE")),"")</f>
        <v>CUMPLE</v>
      </c>
      <c r="L28" s="281" t="str">
        <f t="shared" si="6"/>
        <v/>
      </c>
      <c r="M28" s="329"/>
    </row>
    <row r="29" spans="1:67" ht="16.5" thickBot="1" x14ac:dyDescent="0.3">
      <c r="A29" s="407" t="s">
        <v>161</v>
      </c>
      <c r="B29" s="406" t="s">
        <v>329</v>
      </c>
      <c r="C29" s="332" t="s">
        <v>244</v>
      </c>
      <c r="D29" s="45" t="str">
        <f t="shared" si="3"/>
        <v>AUTENTICA SEGURIDAD LTDA</v>
      </c>
      <c r="E29" s="457">
        <v>1</v>
      </c>
      <c r="F29" s="280" t="s">
        <v>61</v>
      </c>
      <c r="G29" s="280"/>
      <c r="H29" s="463" t="s">
        <v>361</v>
      </c>
      <c r="I29" s="392">
        <f>IFERROR(IF(D29="","",SUMIF('EXP GEN.'!$D$3:$D$400,D29,'EXP GEN.'!$V$3:$V$400)),"")</f>
        <v>4307.5109974251718</v>
      </c>
      <c r="J29" s="392">
        <f t="shared" si="1"/>
        <v>4307.5109974251718</v>
      </c>
      <c r="K29" s="281" t="str">
        <f>IFERROR(IF(J29=0,"",IF(J29&gt;=PARAMETROS!$I$9,"CUMPLE","NO CUMPLE")),"")</f>
        <v>CUMPLE</v>
      </c>
      <c r="L29" s="281" t="str">
        <f t="shared" si="6"/>
        <v/>
      </c>
      <c r="M29" s="329"/>
    </row>
    <row r="30" spans="1:67" ht="23.25" thickBot="1" x14ac:dyDescent="0.3">
      <c r="A30" s="404" t="s">
        <v>162</v>
      </c>
      <c r="B30" s="405" t="s">
        <v>330</v>
      </c>
      <c r="C30" s="327" t="s">
        <v>232</v>
      </c>
      <c r="D30" s="279" t="str">
        <f t="shared" si="3"/>
        <v>COMPAÑÍA DE SEGURIDAD NACIONAL COMSENAL LTDA</v>
      </c>
      <c r="E30" s="280">
        <v>1</v>
      </c>
      <c r="F30" s="280" t="s">
        <v>61</v>
      </c>
      <c r="G30" s="280"/>
      <c r="H30" s="463" t="s">
        <v>361</v>
      </c>
      <c r="I30" s="392">
        <f>IFERROR(IF(D30="","",SUMIF('EXP GEN.'!$D$3:$D$400,D30,'EXP GEN.'!$V$3:$V$400)),"")</f>
        <v>8830.057050917063</v>
      </c>
      <c r="J30" s="392">
        <f t="shared" si="1"/>
        <v>8830.057050917063</v>
      </c>
      <c r="K30" s="281" t="str">
        <f>IFERROR(IF(J30=0,"",IF(J30&gt;=PARAMETROS!$I$9,"CUMPLE","NO CUMPLE")),"")</f>
        <v>CUMPLE</v>
      </c>
      <c r="L30" s="281" t="str">
        <f t="shared" si="6"/>
        <v/>
      </c>
      <c r="M30" s="401"/>
    </row>
    <row r="31" spans="1:67" s="218" customFormat="1" ht="16.5" thickBot="1" x14ac:dyDescent="0.3">
      <c r="A31" s="404" t="s">
        <v>163</v>
      </c>
      <c r="B31" s="406" t="s">
        <v>331</v>
      </c>
      <c r="C31" s="332" t="s">
        <v>245</v>
      </c>
      <c r="D31" s="45" t="str">
        <f t="shared" si="3"/>
        <v>CUSTODIAR LIMITADA</v>
      </c>
      <c r="E31" s="342">
        <v>1</v>
      </c>
      <c r="F31" s="280" t="s">
        <v>61</v>
      </c>
      <c r="G31" s="287"/>
      <c r="H31" s="463" t="s">
        <v>361</v>
      </c>
      <c r="I31" s="392">
        <f>IFERROR(IF(D31="","",SUMIF('EXP GEN.'!$D$3:$D$400,D31,'EXP GEN.'!$V$3:$V$400)),"")</f>
        <v>13420.433467355528</v>
      </c>
      <c r="J31" s="392">
        <f t="shared" si="1"/>
        <v>13420.433467355528</v>
      </c>
      <c r="K31" s="281" t="str">
        <f>IFERROR(IF(J31=0,"",IF(J31&gt;=PARAMETROS!$I$9,"CUMPLE","NO CUMPLE")),"")</f>
        <v>CUMPLE</v>
      </c>
      <c r="L31" s="281" t="str">
        <f t="shared" si="6"/>
        <v/>
      </c>
      <c r="M31" s="401"/>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row>
    <row r="32" spans="1:67" s="218" customFormat="1" ht="16.5" thickBot="1" x14ac:dyDescent="0.3">
      <c r="A32" s="416" t="s">
        <v>164</v>
      </c>
      <c r="B32" s="413" t="s">
        <v>332</v>
      </c>
      <c r="C32" s="278" t="s">
        <v>233</v>
      </c>
      <c r="D32" s="279" t="str">
        <f t="shared" si="3"/>
        <v>SEGURIDAD DIGITAL LTDA</v>
      </c>
      <c r="E32" s="287">
        <v>1</v>
      </c>
      <c r="F32" s="280" t="s">
        <v>61</v>
      </c>
      <c r="G32" s="287"/>
      <c r="H32" s="463" t="s">
        <v>361</v>
      </c>
      <c r="I32" s="392">
        <f>IFERROR(IF(D32="","",SUMIF('EXP GEN.'!$D$3:$D$400,D32,'EXP GEN.'!$V$3:$V$400)),"")</f>
        <v>12609.104382498672</v>
      </c>
      <c r="J32" s="392">
        <f t="shared" si="1"/>
        <v>12609.104382498672</v>
      </c>
      <c r="K32" s="281" t="str">
        <f>IFERROR(IF(J32=0,"",IF(J32&gt;=PARAMETROS!$I$9,"CUMPLE","NO CUMPLE")),"")</f>
        <v>CUMPLE</v>
      </c>
      <c r="L32" s="281" t="str">
        <f t="shared" si="6"/>
        <v/>
      </c>
      <c r="M32" s="414"/>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row>
    <row r="33" spans="1:67" s="218" customFormat="1" ht="16.5" thickBot="1" x14ac:dyDescent="0.3">
      <c r="A33" s="416" t="s">
        <v>165</v>
      </c>
      <c r="B33" s="420" t="s">
        <v>333</v>
      </c>
      <c r="C33" s="332" t="s">
        <v>247</v>
      </c>
      <c r="D33" s="45" t="str">
        <f t="shared" si="3"/>
        <v>SEGURIDAD DE COLOMBIA LTDA</v>
      </c>
      <c r="E33" s="342">
        <v>1</v>
      </c>
      <c r="F33" s="280" t="s">
        <v>61</v>
      </c>
      <c r="G33" s="287"/>
      <c r="H33" s="463" t="s">
        <v>361</v>
      </c>
      <c r="I33" s="392">
        <f>IFERROR(IF(D33="","",SUMIF('EXP GEN.'!$D$3:$D$400,D33,'EXP GEN.'!$V$3:$V$400)),"")</f>
        <v>14936.911765191639</v>
      </c>
      <c r="J33" s="392">
        <f t="shared" si="1"/>
        <v>14936.911765191639</v>
      </c>
      <c r="K33" s="281" t="str">
        <f>IFERROR(IF(J33=0,"",IF(J33&gt;=PARAMETROS!$I$9,"CUMPLE","NO CUMPLE")),"")</f>
        <v>CUMPLE</v>
      </c>
      <c r="L33" s="281" t="str">
        <f t="shared" si="6"/>
        <v/>
      </c>
      <c r="M33" s="414"/>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row>
    <row r="34" spans="1:67" s="218" customFormat="1" ht="16.5" thickBot="1" x14ac:dyDescent="0.3">
      <c r="A34" s="419" t="s">
        <v>166</v>
      </c>
      <c r="B34" s="420" t="s">
        <v>334</v>
      </c>
      <c r="C34" s="332" t="s">
        <v>248</v>
      </c>
      <c r="D34" s="45" t="str">
        <f t="shared" si="3"/>
        <v>JM SECURITY ADVISORS LTDA</v>
      </c>
      <c r="E34" s="342">
        <v>1</v>
      </c>
      <c r="F34" s="280" t="s">
        <v>61</v>
      </c>
      <c r="G34" s="287"/>
      <c r="H34" s="463" t="s">
        <v>361</v>
      </c>
      <c r="I34" s="394">
        <f>IFERROR(IF(D34="","",SUMIF('EXP GEN.'!$D$3:$D$400,D34,'EXP GEN.'!$V$3:$V$400)),"")</f>
        <v>3521.4148397609993</v>
      </c>
      <c r="J34" s="394">
        <f t="shared" si="1"/>
        <v>3521.4148397609993</v>
      </c>
      <c r="K34" s="286" t="str">
        <f>IFERROR(IF(J34=0,"",IF(J34&gt;=PARAMETROS!$I$9,"CUMPLE","NO CUMPLE")),"")</f>
        <v>CUMPLE</v>
      </c>
      <c r="L34" s="286" t="str">
        <f t="shared" si="6"/>
        <v/>
      </c>
      <c r="M34" s="330"/>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row>
    <row r="35" spans="1:67" s="218" customFormat="1" ht="16.5" thickBot="1" x14ac:dyDescent="0.3">
      <c r="A35" s="416" t="s">
        <v>167</v>
      </c>
      <c r="B35" s="413" t="s">
        <v>335</v>
      </c>
      <c r="C35" s="278" t="s">
        <v>234</v>
      </c>
      <c r="D35" s="279" t="str">
        <f t="shared" si="3"/>
        <v>LIRA SEGURIDAD LTDA</v>
      </c>
      <c r="E35" s="287">
        <v>1</v>
      </c>
      <c r="F35" s="280" t="s">
        <v>61</v>
      </c>
      <c r="G35" s="287"/>
      <c r="H35" s="463" t="s">
        <v>361</v>
      </c>
      <c r="I35" s="392">
        <f>IFERROR(IF(D35="","",SUMIF('EXP GEN.'!$D$3:$D$400,D35,'EXP GEN.'!$V$3:$V$400)),"")</f>
        <v>20667.805088708141</v>
      </c>
      <c r="J35" s="392">
        <f t="shared" si="1"/>
        <v>20667.805088708141</v>
      </c>
      <c r="K35" s="281" t="str">
        <f>IFERROR(IF(J35=0,"",IF(J35&gt;=PARAMETROS!$I$9,"CUMPLE","NO CUMPLE")),"")</f>
        <v>CUMPLE</v>
      </c>
      <c r="L35" s="281" t="str">
        <f t="shared" si="6"/>
        <v/>
      </c>
      <c r="M35" s="414"/>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row>
    <row r="36" spans="1:67" s="218" customFormat="1" ht="23.25" thickBot="1" x14ac:dyDescent="0.3">
      <c r="A36" s="416" t="s">
        <v>168</v>
      </c>
      <c r="B36" s="413" t="s">
        <v>336</v>
      </c>
      <c r="C36" s="278" t="s">
        <v>236</v>
      </c>
      <c r="D36" s="279" t="str">
        <f t="shared" si="3"/>
        <v>COMPAÑÍA DE VIGILANCIA Y SEGURIDAD PRIVADA ANUBIS LTDA</v>
      </c>
      <c r="E36" s="287">
        <v>1</v>
      </c>
      <c r="F36" s="280" t="s">
        <v>61</v>
      </c>
      <c r="G36" s="287"/>
      <c r="H36" s="463" t="s">
        <v>361</v>
      </c>
      <c r="I36" s="392">
        <f>IFERROR(IF(D36="","",SUMIF('EXP GEN.'!$D$3:$D$400,D36,'EXP GEN.'!$V$3:$V$400)),"")</f>
        <v>1359.5907182643537</v>
      </c>
      <c r="J36" s="392">
        <f t="shared" si="1"/>
        <v>1359.5907182643537</v>
      </c>
      <c r="K36" s="281" t="str">
        <f>IFERROR(IF(J36=0,"",IF(J36&gt;=PARAMETROS!$I$9,"CUMPLE","NO CUMPLE")),"")</f>
        <v>CUMPLE</v>
      </c>
      <c r="L36" s="281" t="str">
        <f t="shared" si="6"/>
        <v/>
      </c>
      <c r="M36" s="414"/>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row>
    <row r="37" spans="1:67" s="218" customFormat="1" ht="16.5" thickBot="1" x14ac:dyDescent="0.3">
      <c r="A37" s="331" t="s">
        <v>169</v>
      </c>
      <c r="B37" s="356" t="s">
        <v>337</v>
      </c>
      <c r="C37" s="332" t="s">
        <v>249</v>
      </c>
      <c r="D37" s="45" t="str">
        <f t="shared" si="3"/>
        <v>WEST ARMY SECURITY LTDA</v>
      </c>
      <c r="E37" s="342">
        <v>1</v>
      </c>
      <c r="F37" s="280" t="s">
        <v>61</v>
      </c>
      <c r="G37" s="287"/>
      <c r="H37" s="463" t="s">
        <v>361</v>
      </c>
      <c r="I37" s="392">
        <f>IFERROR(IF(D37="","",SUMIF('EXP GEN.'!$D$3:$D$400,D37,'EXP GEN.'!$V$3:$V$400)),"")</f>
        <v>6124.3470505417718</v>
      </c>
      <c r="J37" s="392">
        <f t="shared" si="1"/>
        <v>6124.3470505417718</v>
      </c>
      <c r="K37" s="281" t="str">
        <f>IFERROR(IF(J37=0,"",IF(J37&gt;=PARAMETROS!$I$9,"CUMPLE","NO CUMPLE")),"")</f>
        <v>CUMPLE</v>
      </c>
      <c r="L37" s="281" t="str">
        <f t="shared" si="6"/>
        <v/>
      </c>
      <c r="M37" s="329"/>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row>
    <row r="38" spans="1:67" s="218" customFormat="1" ht="34.5" thickBot="1" x14ac:dyDescent="0.3">
      <c r="A38" s="416" t="s">
        <v>170</v>
      </c>
      <c r="B38" s="413" t="s">
        <v>338</v>
      </c>
      <c r="C38" s="278" t="s">
        <v>235</v>
      </c>
      <c r="D38" s="279" t="str">
        <f t="shared" si="3"/>
        <v>GCSI GRUPO COLOMBIANO DE SEGURIDAD INTEGRAL ADVISEGAR LTDA SEGURIDAD PRIVADA</v>
      </c>
      <c r="E38" s="287">
        <v>1</v>
      </c>
      <c r="F38" s="280" t="s">
        <v>61</v>
      </c>
      <c r="G38" s="287"/>
      <c r="H38" s="463" t="s">
        <v>361</v>
      </c>
      <c r="I38" s="392">
        <f>IFERROR(IF(D38="","",SUMIF('EXP GEN.'!$D$3:$D$400,D38,'EXP GEN.'!$V$3:$V$400)),"")</f>
        <v>12580.992512505163</v>
      </c>
      <c r="J38" s="392">
        <f t="shared" si="1"/>
        <v>12580.992512505163</v>
      </c>
      <c r="K38" s="281" t="str">
        <f>IFERROR(IF(J38=0,"",IF(J38&gt;=PARAMETROS!$I$9,"CUMPLE","NO CUMPLE")),"")</f>
        <v>CUMPLE</v>
      </c>
      <c r="L38" s="281" t="str">
        <f t="shared" si="6"/>
        <v/>
      </c>
      <c r="M38" s="414"/>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row>
    <row r="39" spans="1:67" s="218" customFormat="1" ht="16.5" thickBot="1" x14ac:dyDescent="0.3">
      <c r="A39" s="404" t="s">
        <v>171</v>
      </c>
      <c r="B39" s="406" t="s">
        <v>339</v>
      </c>
      <c r="C39" s="332" t="s">
        <v>250</v>
      </c>
      <c r="D39" s="45" t="str">
        <f t="shared" si="3"/>
        <v>CUIDAR LIMITADA</v>
      </c>
      <c r="E39" s="342">
        <v>1</v>
      </c>
      <c r="F39" s="280" t="s">
        <v>61</v>
      </c>
      <c r="G39" s="287"/>
      <c r="H39" s="463" t="s">
        <v>361</v>
      </c>
      <c r="I39" s="392">
        <f>IFERROR(IF(D39="","",SUMIF('EXP GEN.'!$D$3:$D$400,D39,'EXP GEN.'!$V$3:$V$400)),"")</f>
        <v>1015.9528416348046</v>
      </c>
      <c r="J39" s="392">
        <f t="shared" si="1"/>
        <v>1015.9528416348046</v>
      </c>
      <c r="K39" s="281" t="str">
        <f>IFERROR(IF(J39=0,"",IF(J39&gt;=PARAMETROS!$I$9,"CUMPLE","NO CUMPLE")),"")</f>
        <v>CUMPLE</v>
      </c>
      <c r="L39" s="281" t="str">
        <f t="shared" si="6"/>
        <v/>
      </c>
      <c r="M39" s="401"/>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row>
    <row r="40" spans="1:67" s="218" customFormat="1" ht="16.5" thickBot="1" x14ac:dyDescent="0.3">
      <c r="A40" s="611" t="s">
        <v>172</v>
      </c>
      <c r="B40" s="613" t="s">
        <v>350</v>
      </c>
      <c r="C40" s="327" t="s">
        <v>237</v>
      </c>
      <c r="D40" s="279" t="s">
        <v>340</v>
      </c>
      <c r="E40" s="287">
        <v>0.6</v>
      </c>
      <c r="F40" s="280" t="s">
        <v>61</v>
      </c>
      <c r="G40" s="287"/>
      <c r="H40" s="463" t="s">
        <v>361</v>
      </c>
      <c r="I40" s="392">
        <f>IFERROR(IF(D40="","",SUMIF('EXP GEN.'!$D$3:$D$400,D40,'EXP GEN.'!$V$3:$V$400)),"")</f>
        <v>5580.89</v>
      </c>
      <c r="J40" s="392">
        <f t="shared" si="1"/>
        <v>5580.89</v>
      </c>
      <c r="K40" s="281" t="str">
        <f>IFERROR(IF(J40=0,"",IF(J40&gt;=PARAMETROS!$I$9,"CUMPLE","NO CUMPLE")),"")</f>
        <v>CUMPLE</v>
      </c>
      <c r="L40" s="281" t="str">
        <f t="shared" si="6"/>
        <v/>
      </c>
      <c r="M40" s="329"/>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row>
    <row r="41" spans="1:67" s="218" customFormat="1" ht="16.5" thickBot="1" x14ac:dyDescent="0.3">
      <c r="A41" s="612"/>
      <c r="B41" s="614"/>
      <c r="C41" s="413" t="s">
        <v>346</v>
      </c>
      <c r="D41" s="279" t="s">
        <v>341</v>
      </c>
      <c r="E41" s="287">
        <v>0.4</v>
      </c>
      <c r="F41" s="280" t="s">
        <v>61</v>
      </c>
      <c r="G41" s="287"/>
      <c r="H41" s="463" t="s">
        <v>361</v>
      </c>
      <c r="I41" s="392"/>
      <c r="J41" s="392"/>
      <c r="K41" s="281"/>
      <c r="L41" s="281"/>
      <c r="M41" s="441"/>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row>
    <row r="42" spans="1:67" ht="16.5" thickBot="1" x14ac:dyDescent="0.3">
      <c r="A42" s="416" t="s">
        <v>173</v>
      </c>
      <c r="B42" s="413" t="s">
        <v>342</v>
      </c>
      <c r="C42" s="278" t="s">
        <v>238</v>
      </c>
      <c r="D42" s="279" t="str">
        <f t="shared" si="3"/>
        <v>SEGURIDAD SELECTA LTDA</v>
      </c>
      <c r="E42" s="289">
        <v>1</v>
      </c>
      <c r="F42" s="280" t="s">
        <v>61</v>
      </c>
      <c r="G42" s="289"/>
      <c r="H42" s="463" t="s">
        <v>361</v>
      </c>
      <c r="I42" s="392">
        <f>IFERROR(IF(D42="","",SUMIF('EXP GEN.'!$D$3:$D$400,D42,'EXP GEN.'!$V$3:$V$400)),"")</f>
        <v>13506.004236099499</v>
      </c>
      <c r="J42" s="392">
        <f t="shared" si="1"/>
        <v>13506.004236099499</v>
      </c>
      <c r="K42" s="281" t="str">
        <f>IFERROR(IF(J42=0,"",IF(J42&gt;=PARAMETROS!$I$9,"CUMPLE","NO CUMPLE")),"")</f>
        <v>CUMPLE</v>
      </c>
      <c r="L42" s="281" t="str">
        <f t="shared" ref="L42:L84" si="7">IFERROR(IF(H42="ACREDITA",IF(K42="CUMPLE","CUMPLE","NO CUMPLE"),""),"")</f>
        <v/>
      </c>
      <c r="M42" s="414"/>
    </row>
    <row r="43" spans="1:67" x14ac:dyDescent="0.25">
      <c r="A43" s="416" t="s">
        <v>174</v>
      </c>
      <c r="B43" s="421" t="s">
        <v>343</v>
      </c>
      <c r="C43" s="278" t="s">
        <v>239</v>
      </c>
      <c r="D43" s="279" t="str">
        <f t="shared" si="3"/>
        <v>SEGURIDAD SCANNER LTDA</v>
      </c>
      <c r="E43" s="289">
        <v>1</v>
      </c>
      <c r="F43" s="280" t="s">
        <v>61</v>
      </c>
      <c r="G43" s="289"/>
      <c r="H43" s="463" t="s">
        <v>361</v>
      </c>
      <c r="I43" s="392">
        <f>IFERROR(IF(D43="","",SUMIF('EXP GEN.'!$D$3:$D$400,D43,'EXP GEN.'!$V$3:$V$400)),"")</f>
        <v>10170.051318382866</v>
      </c>
      <c r="J43" s="392">
        <f t="shared" si="1"/>
        <v>10170.051318382866</v>
      </c>
      <c r="K43" s="281" t="str">
        <f>IFERROR(IF(J43=0,"",IF(J43&gt;=PARAMETROS!$I$9,"CUMPLE","NO CUMPLE")),"")</f>
        <v>CUMPLE</v>
      </c>
      <c r="L43" s="281" t="str">
        <f t="shared" si="7"/>
        <v/>
      </c>
      <c r="M43" s="414"/>
    </row>
    <row r="44" spans="1:67" ht="16.5" hidden="1" thickBot="1" x14ac:dyDescent="0.3">
      <c r="A44" s="326" t="s">
        <v>175</v>
      </c>
      <c r="B44" s="358" t="s">
        <v>264</v>
      </c>
      <c r="C44" s="332" t="s">
        <v>251</v>
      </c>
      <c r="D44" s="45" t="str">
        <f t="shared" si="3"/>
        <v>L1</v>
      </c>
      <c r="E44" s="359">
        <v>1</v>
      </c>
      <c r="F44" s="289"/>
      <c r="G44" s="289"/>
      <c r="H44" s="281"/>
      <c r="I44" s="392">
        <f>IFERROR(IF(D44="","",SUMIF('EXP GEN.'!$D$3:$D$400,D44,'EXP GEN.'!$V$3:$V$400)),"")</f>
        <v>0</v>
      </c>
      <c r="J44" s="392">
        <f t="shared" si="1"/>
        <v>0</v>
      </c>
      <c r="K44" s="281" t="str">
        <f>IFERROR(IF(J44=0,"",IF(J44&gt;=PARAMETROS!$I$9,"CUMPLE","NO CUMPLE")),"")</f>
        <v/>
      </c>
      <c r="L44" s="281" t="str">
        <f t="shared" si="7"/>
        <v/>
      </c>
      <c r="M44" s="329"/>
    </row>
    <row r="45" spans="1:67" ht="16.5" hidden="1" thickBot="1" x14ac:dyDescent="0.3">
      <c r="A45" s="399" t="s">
        <v>185</v>
      </c>
      <c r="B45" s="402" t="s">
        <v>265</v>
      </c>
      <c r="C45" s="332" t="s">
        <v>252</v>
      </c>
      <c r="D45" s="45" t="str">
        <f t="shared" si="3"/>
        <v>M1</v>
      </c>
      <c r="E45" s="359">
        <v>1</v>
      </c>
      <c r="F45" s="289"/>
      <c r="G45" s="289"/>
      <c r="H45" s="281"/>
      <c r="I45" s="392">
        <f>IFERROR(IF(D45="","",SUMIF('EXP GEN.'!$D$3:$D$400,D45,'EXP GEN.'!$V$3:$V$400)),"")</f>
        <v>0</v>
      </c>
      <c r="J45" s="392">
        <f t="shared" si="1"/>
        <v>0</v>
      </c>
      <c r="K45" s="281" t="str">
        <f>IFERROR(IF(J45=0,"",IF(J45&gt;=PARAMETROS!$I$9,"CUMPLE","NO CUMPLE")),"")</f>
        <v/>
      </c>
      <c r="L45" s="281" t="str">
        <f t="shared" si="7"/>
        <v/>
      </c>
      <c r="M45" s="401"/>
    </row>
    <row r="46" spans="1:67" ht="16.5" hidden="1" thickBot="1" x14ac:dyDescent="0.3">
      <c r="A46" s="399" t="s">
        <v>186</v>
      </c>
      <c r="B46" s="403" t="s">
        <v>266</v>
      </c>
      <c r="C46" s="332" t="s">
        <v>253</v>
      </c>
      <c r="D46" s="45" t="str">
        <f t="shared" si="3"/>
        <v>N1</v>
      </c>
      <c r="E46" s="359">
        <v>1</v>
      </c>
      <c r="F46" s="289"/>
      <c r="G46" s="289"/>
      <c r="H46" s="281"/>
      <c r="I46" s="392">
        <f>IFERROR(IF(D46="","",SUMIF('EXP GEN.'!$D$3:$D$400,D46,'EXP GEN.'!$V$3:$V$400)),"")</f>
        <v>0</v>
      </c>
      <c r="J46" s="392">
        <f t="shared" si="1"/>
        <v>0</v>
      </c>
      <c r="K46" s="281" t="str">
        <f>IFERROR(IF(J46=0,"",IF(J46&gt;=PARAMETROS!$I$9,"CUMPLE","NO CUMPLE")),"")</f>
        <v/>
      </c>
      <c r="L46" s="281" t="str">
        <f t="shared" si="7"/>
        <v/>
      </c>
      <c r="M46" s="401"/>
    </row>
    <row r="47" spans="1:67" ht="16.5" hidden="1" thickBot="1" x14ac:dyDescent="0.3">
      <c r="A47" s="399" t="s">
        <v>187</v>
      </c>
      <c r="B47" s="402" t="s">
        <v>267</v>
      </c>
      <c r="C47" s="332" t="s">
        <v>254</v>
      </c>
      <c r="D47" s="45" t="str">
        <f t="shared" si="3"/>
        <v>O1</v>
      </c>
      <c r="E47" s="359">
        <v>1</v>
      </c>
      <c r="F47" s="289"/>
      <c r="G47" s="289"/>
      <c r="H47" s="281"/>
      <c r="I47" s="392">
        <f>IFERROR(IF(D47="","",SUMIF('EXP GEN.'!$D$3:$D$400,D47,'EXP GEN.'!$V$3:$V$400)),"")</f>
        <v>0</v>
      </c>
      <c r="J47" s="392">
        <f t="shared" si="1"/>
        <v>0</v>
      </c>
      <c r="K47" s="281" t="str">
        <f>IFERROR(IF(J47=0,"",IF(J47&gt;=PARAMETROS!$I$9,"CUMPLE","NO CUMPLE")),"")</f>
        <v/>
      </c>
      <c r="L47" s="281" t="str">
        <f t="shared" si="7"/>
        <v/>
      </c>
      <c r="M47" s="401"/>
    </row>
    <row r="48" spans="1:67" ht="16.5" hidden="1" thickBot="1" x14ac:dyDescent="0.3">
      <c r="A48" s="399" t="s">
        <v>198</v>
      </c>
      <c r="B48" s="400" t="s">
        <v>268</v>
      </c>
      <c r="C48" s="309" t="s">
        <v>240</v>
      </c>
      <c r="D48" s="279" t="str">
        <f t="shared" si="3"/>
        <v>P1</v>
      </c>
      <c r="E48" s="289">
        <v>1</v>
      </c>
      <c r="F48" s="289"/>
      <c r="G48" s="289"/>
      <c r="H48" s="281"/>
      <c r="I48" s="392">
        <f>IFERROR(IF(D48="","",SUMIF('EXP GEN.'!$D$3:$D$400,D48,'EXP GEN.'!$V$3:$V$400)),"")</f>
        <v>0</v>
      </c>
      <c r="J48" s="392">
        <f t="shared" si="1"/>
        <v>0</v>
      </c>
      <c r="K48" s="281" t="str">
        <f>IFERROR(IF(J48=0,"",IF(J48&gt;=PARAMETROS!$I$9,"CUMPLE","NO CUMPLE")),"")</f>
        <v/>
      </c>
      <c r="L48" s="281" t="str">
        <f t="shared" si="7"/>
        <v/>
      </c>
      <c r="M48" s="401"/>
    </row>
    <row r="49" spans="1:13" ht="16.5" hidden="1" thickBot="1" x14ac:dyDescent="0.3">
      <c r="A49" s="399" t="s">
        <v>199</v>
      </c>
      <c r="B49" s="400" t="s">
        <v>269</v>
      </c>
      <c r="C49" s="309" t="s">
        <v>241</v>
      </c>
      <c r="D49" s="279" t="str">
        <f t="shared" si="3"/>
        <v>Q1</v>
      </c>
      <c r="E49" s="289">
        <v>1</v>
      </c>
      <c r="F49" s="289"/>
      <c r="G49" s="289"/>
      <c r="H49" s="281"/>
      <c r="I49" s="392">
        <f>IFERROR(IF(D49="","",SUMIF('EXP GEN.'!$D$3:$D$400,D49,'EXP GEN.'!$V$3:$V$400)),"")</f>
        <v>0</v>
      </c>
      <c r="J49" s="392">
        <f t="shared" si="1"/>
        <v>0</v>
      </c>
      <c r="K49" s="281" t="str">
        <f>IFERROR(IF(J49=0,"",IF(J49&gt;=PARAMETROS!$I$9,"CUMPLE","NO CUMPLE")),"")</f>
        <v/>
      </c>
      <c r="L49" s="281" t="str">
        <f t="shared" si="7"/>
        <v/>
      </c>
      <c r="M49" s="401"/>
    </row>
    <row r="50" spans="1:13" ht="16.5" hidden="1" thickBot="1" x14ac:dyDescent="0.3">
      <c r="A50" s="412" t="s">
        <v>200</v>
      </c>
      <c r="B50" s="418" t="s">
        <v>270</v>
      </c>
      <c r="C50" s="332" t="s">
        <v>255</v>
      </c>
      <c r="D50" s="45" t="str">
        <f t="shared" si="3"/>
        <v>R1</v>
      </c>
      <c r="E50" s="359">
        <v>1</v>
      </c>
      <c r="F50" s="289"/>
      <c r="G50" s="289"/>
      <c r="H50" s="281"/>
      <c r="I50" s="392">
        <f>IFERROR(IF(D50="","",SUMIF('EXP GEN.'!$D$3:$D$400,D50,'EXP GEN.'!$V$3:$V$400)),"")</f>
        <v>0</v>
      </c>
      <c r="J50" s="392">
        <f t="shared" si="1"/>
        <v>0</v>
      </c>
      <c r="K50" s="281" t="str">
        <f>IFERROR(IF(J50=0,"",IF(J50&gt;=PARAMETROS!$I$9,"CUMPLE","NO CUMPLE")),"")</f>
        <v/>
      </c>
      <c r="L50" s="281" t="str">
        <f t="shared" si="7"/>
        <v/>
      </c>
      <c r="M50" s="414"/>
    </row>
    <row r="51" spans="1:13" ht="16.5" hidden="1" thickBot="1" x14ac:dyDescent="0.3">
      <c r="A51" s="399" t="s">
        <v>201</v>
      </c>
      <c r="B51" s="402" t="s">
        <v>271</v>
      </c>
      <c r="C51" s="332" t="s">
        <v>256</v>
      </c>
      <c r="D51" s="45" t="str">
        <f t="shared" si="3"/>
        <v>S1</v>
      </c>
      <c r="E51" s="359">
        <v>1</v>
      </c>
      <c r="F51" s="289"/>
      <c r="G51" s="289"/>
      <c r="H51" s="281"/>
      <c r="I51" s="392">
        <f>IFERROR(IF(D51="","",SUMIF('EXP GEN.'!$D$3:$D$400,D51,'EXP GEN.'!$V$3:$V$400)),"")</f>
        <v>0</v>
      </c>
      <c r="J51" s="392">
        <f t="shared" si="1"/>
        <v>0</v>
      </c>
      <c r="K51" s="281" t="str">
        <f>IFERROR(IF(J51=0,"",IF(J51&gt;=PARAMETROS!$I$9,"CUMPLE","NO CUMPLE")),"")</f>
        <v/>
      </c>
      <c r="L51" s="281" t="str">
        <f t="shared" si="7"/>
        <v/>
      </c>
      <c r="M51" s="401"/>
    </row>
    <row r="52" spans="1:13" ht="16.5" hidden="1" thickBot="1" x14ac:dyDescent="0.3">
      <c r="A52" s="412" t="s">
        <v>202</v>
      </c>
      <c r="B52" s="418" t="s">
        <v>272</v>
      </c>
      <c r="C52" s="332" t="s">
        <v>257</v>
      </c>
      <c r="D52" s="45" t="str">
        <f t="shared" si="3"/>
        <v>T1</v>
      </c>
      <c r="E52" s="359">
        <v>1</v>
      </c>
      <c r="F52" s="289"/>
      <c r="G52" s="289"/>
      <c r="H52" s="281"/>
      <c r="I52" s="392">
        <f>IFERROR(IF(D52="","",SUMIF('EXP GEN.'!$D$3:$D$400,D52,'EXP GEN.'!$V$3:$V$400)),"")</f>
        <v>0</v>
      </c>
      <c r="J52" s="392">
        <f t="shared" si="1"/>
        <v>0</v>
      </c>
      <c r="K52" s="281" t="str">
        <f>IFERROR(IF(J52=0,"",IF(J52&gt;=PARAMETROS!$I$9,"CUMPLE","NO CUMPLE")),"")</f>
        <v/>
      </c>
      <c r="L52" s="281" t="str">
        <f t="shared" si="7"/>
        <v/>
      </c>
      <c r="M52" s="414"/>
    </row>
    <row r="53" spans="1:13" ht="16.5" hidden="1" thickBot="1" x14ac:dyDescent="0.3">
      <c r="A53" s="324" t="s">
        <v>203</v>
      </c>
      <c r="B53" s="435" t="s">
        <v>273</v>
      </c>
      <c r="C53" s="73" t="s">
        <v>258</v>
      </c>
      <c r="D53" s="74" t="str">
        <f t="shared" si="3"/>
        <v>U1</v>
      </c>
      <c r="E53" s="436">
        <v>1</v>
      </c>
      <c r="F53" s="436"/>
      <c r="G53" s="436"/>
      <c r="H53" s="437"/>
      <c r="I53" s="438">
        <f>IFERROR(IF(D53="","",SUMIF('EXP GEN.'!$D$3:$D$400,D53,'EXP GEN.'!$V$3:$V$400)),"")</f>
        <v>0</v>
      </c>
      <c r="J53" s="438">
        <f t="shared" si="1"/>
        <v>0</v>
      </c>
      <c r="K53" s="437" t="str">
        <f>IFERROR(IF(J53=0,"",IF(J53&gt;=PARAMETROS!$I$9,"CUMPLE","NO CUMPLE")),"")</f>
        <v/>
      </c>
      <c r="L53" s="437" t="str">
        <f t="shared" si="7"/>
        <v/>
      </c>
      <c r="M53" s="439"/>
    </row>
    <row r="54" spans="1:13" ht="15.75" hidden="1" customHeight="1" thickBot="1" x14ac:dyDescent="0.3">
      <c r="A54" s="326" t="s">
        <v>204</v>
      </c>
      <c r="B54" s="357"/>
      <c r="C54" s="309"/>
      <c r="D54" s="288"/>
      <c r="E54" s="289"/>
      <c r="F54" s="289"/>
      <c r="G54" s="289"/>
      <c r="H54" s="281"/>
      <c r="I54" s="392" t="str">
        <f>IFERROR(IF(D54="","",SUMIF('EXP GEN.'!$D$3:$D$400,D54,'EXP GEN.'!$V$3:$V$400)),"")</f>
        <v/>
      </c>
      <c r="J54" s="392" t="str">
        <f>IFERROR(IF(OR(I54="",#REF!=""),0,I54+#REF!),"")</f>
        <v/>
      </c>
      <c r="K54" s="281" t="str">
        <f>IFERROR(IF(J54=0,"",IF(J54&gt;=PARAMETROS!$I$9,"CUMPLE","NO CUMPLE")),"")</f>
        <v>CUMPLE</v>
      </c>
      <c r="L54" s="281" t="str">
        <f t="shared" si="7"/>
        <v/>
      </c>
      <c r="M54" s="329"/>
    </row>
    <row r="55" spans="1:13" ht="15.75" hidden="1" customHeight="1" x14ac:dyDescent="0.25">
      <c r="A55" s="611" t="s">
        <v>205</v>
      </c>
      <c r="B55" s="613"/>
      <c r="C55" s="309"/>
      <c r="D55" s="288"/>
      <c r="E55" s="289"/>
      <c r="F55" s="289"/>
      <c r="G55" s="289"/>
      <c r="H55" s="281"/>
      <c r="I55" s="392" t="str">
        <f>IFERROR(IF(D55="","",SUMIF('EXP GEN.'!$D$3:$D$400,D55,'EXP GEN.'!$V$3:$V$400)),"")</f>
        <v/>
      </c>
      <c r="J55" s="392" t="str">
        <f>IFERROR(IF(OR(I55="",#REF!=""),0,I55+#REF!),"")</f>
        <v/>
      </c>
      <c r="K55" s="281" t="str">
        <f>IFERROR(IF(J55=0,"",IF(J55&gt;=PARAMETROS!$I$9,"CUMPLE","NO CUMPLE")),"")</f>
        <v>CUMPLE</v>
      </c>
      <c r="L55" s="281" t="str">
        <f t="shared" si="7"/>
        <v/>
      </c>
      <c r="M55" s="623"/>
    </row>
    <row r="56" spans="1:13" ht="15.75" hidden="1" customHeight="1" x14ac:dyDescent="0.25">
      <c r="A56" s="615"/>
      <c r="B56" s="616"/>
      <c r="C56" s="311"/>
      <c r="D56" s="292"/>
      <c r="E56" s="293"/>
      <c r="F56" s="293"/>
      <c r="G56" s="293"/>
      <c r="H56" s="286"/>
      <c r="I56" s="394" t="str">
        <f>IFERROR(IF(D56="","",SUMIF('EXP GEN.'!$D$3:$D$400,D56,'EXP GEN.'!$V$3:$V$400)),"")</f>
        <v/>
      </c>
      <c r="J56" s="394" t="str">
        <f>IFERROR(IF(OR(I56="",#REF!=""),0,I56+#REF!),"")</f>
        <v/>
      </c>
      <c r="K56" s="286" t="str">
        <f>IFERROR(IF(J56=0,"",IF(J56&gt;=PARAMETROS!$I$9,"CUMPLE","NO CUMPLE")),"")</f>
        <v>CUMPLE</v>
      </c>
      <c r="L56" s="286" t="str">
        <f t="shared" si="7"/>
        <v/>
      </c>
      <c r="M56" s="618"/>
    </row>
    <row r="57" spans="1:13" ht="16.5" hidden="1" customHeight="1" thickBot="1" x14ac:dyDescent="0.3">
      <c r="A57" s="612"/>
      <c r="B57" s="614"/>
      <c r="C57" s="310"/>
      <c r="D57" s="290"/>
      <c r="E57" s="291"/>
      <c r="F57" s="291"/>
      <c r="G57" s="291"/>
      <c r="H57" s="282"/>
      <c r="I57" s="393" t="str">
        <f>IFERROR(IF(D57="","",SUMIF('EXP GEN.'!$D$3:$D$400,D57,'EXP GEN.'!$V$3:$V$400)),"")</f>
        <v/>
      </c>
      <c r="J57" s="393" t="str">
        <f>IFERROR(IF(OR(I57="",#REF!=""),0,I57+#REF!),"")</f>
        <v/>
      </c>
      <c r="K57" s="282" t="str">
        <f>IFERROR(IF(J57=0,"",IF(J57&gt;=PARAMETROS!$I$9,"CUMPLE","NO CUMPLE")),"")</f>
        <v>CUMPLE</v>
      </c>
      <c r="L57" s="282" t="str">
        <f t="shared" si="7"/>
        <v/>
      </c>
      <c r="M57" s="624"/>
    </row>
    <row r="58" spans="1:13" ht="15.75" hidden="1" customHeight="1" x14ac:dyDescent="0.25">
      <c r="A58" s="611" t="s">
        <v>206</v>
      </c>
      <c r="B58" s="613"/>
      <c r="C58" s="309"/>
      <c r="D58" s="288"/>
      <c r="E58" s="289"/>
      <c r="F58" s="289"/>
      <c r="G58" s="289"/>
      <c r="H58" s="281"/>
      <c r="I58" s="392" t="str">
        <f>IFERROR(IF(D58="","",SUMIF('EXP GEN.'!$D$3:$D$400,D58,'EXP GEN.'!$V$3:$V$400)),"")</f>
        <v/>
      </c>
      <c r="J58" s="392" t="str">
        <f>IFERROR(IF(OR(I58="",#REF!=""),0,I58+#REF!),"")</f>
        <v/>
      </c>
      <c r="K58" s="281" t="str">
        <f>IFERROR(IF(J58=0,"",IF(J58&gt;=PARAMETROS!$I$9,"CUMPLE","NO CUMPLE")),"")</f>
        <v>CUMPLE</v>
      </c>
      <c r="L58" s="281" t="str">
        <f t="shared" si="7"/>
        <v/>
      </c>
      <c r="M58" s="623"/>
    </row>
    <row r="59" spans="1:13" ht="16.5" hidden="1" customHeight="1" thickBot="1" x14ac:dyDescent="0.3">
      <c r="A59" s="612"/>
      <c r="B59" s="614"/>
      <c r="C59" s="310"/>
      <c r="D59" s="290"/>
      <c r="E59" s="291"/>
      <c r="F59" s="291"/>
      <c r="G59" s="291"/>
      <c r="H59" s="282"/>
      <c r="I59" s="393" t="str">
        <f>IFERROR(IF(D59="","",SUMIF('EXP GEN.'!$D$3:$D$400,D59,'EXP GEN.'!$V$3:$V$400)),"")</f>
        <v/>
      </c>
      <c r="J59" s="393" t="str">
        <f>IFERROR(IF(OR(I59="",#REF!=""),0,I59+#REF!),"")</f>
        <v/>
      </c>
      <c r="K59" s="282" t="str">
        <f>IFERROR(IF(J59=0,"",IF(J59&gt;=PARAMETROS!$I$9,"CUMPLE","NO CUMPLE")),"")</f>
        <v>CUMPLE</v>
      </c>
      <c r="L59" s="282" t="str">
        <f t="shared" si="7"/>
        <v/>
      </c>
      <c r="M59" s="624"/>
    </row>
    <row r="60" spans="1:13" ht="15.75" hidden="1" customHeight="1" x14ac:dyDescent="0.25">
      <c r="A60" s="611" t="s">
        <v>207</v>
      </c>
      <c r="B60" s="613"/>
      <c r="C60" s="309"/>
      <c r="D60" s="288"/>
      <c r="E60" s="289"/>
      <c r="F60" s="289"/>
      <c r="G60" s="289"/>
      <c r="H60" s="281"/>
      <c r="I60" s="392" t="str">
        <f>IFERROR(IF(D60="","",SUMIF('EXP GEN.'!$D$3:$D$400,D60,'EXP GEN.'!$V$3:$V$400)),"")</f>
        <v/>
      </c>
      <c r="J60" s="392" t="str">
        <f>IFERROR(IF(OR(I60="",#REF!=""),0,I60+#REF!),"")</f>
        <v/>
      </c>
      <c r="K60" s="281" t="str">
        <f>IFERROR(IF(J60=0,"",IF(J60&gt;=PARAMETROS!$I$9,"CUMPLE","NO CUMPLE")),"")</f>
        <v>CUMPLE</v>
      </c>
      <c r="L60" s="281" t="str">
        <f t="shared" si="7"/>
        <v/>
      </c>
      <c r="M60" s="623"/>
    </row>
    <row r="61" spans="1:13" ht="16.5" hidden="1" customHeight="1" thickBot="1" x14ac:dyDescent="0.3">
      <c r="A61" s="612"/>
      <c r="B61" s="614"/>
      <c r="C61" s="328"/>
      <c r="D61" s="290"/>
      <c r="E61" s="291"/>
      <c r="F61" s="291"/>
      <c r="G61" s="291"/>
      <c r="H61" s="282"/>
      <c r="I61" s="393" t="str">
        <f>IFERROR(IF(D61="","",SUMIF('EXP GEN.'!$D$3:$D$400,D61,'EXP GEN.'!$V$3:$V$400)),"")</f>
        <v/>
      </c>
      <c r="J61" s="393" t="str">
        <f>IFERROR(IF(OR(I61="",#REF!=""),0,I61+#REF!),"")</f>
        <v/>
      </c>
      <c r="K61" s="282" t="str">
        <f>IFERROR(IF(J61=0,"",IF(J61&gt;=PARAMETROS!$I$9,"CUMPLE","NO CUMPLE")),"")</f>
        <v>CUMPLE</v>
      </c>
      <c r="L61" s="282" t="str">
        <f t="shared" si="7"/>
        <v/>
      </c>
      <c r="M61" s="624"/>
    </row>
    <row r="62" spans="1:13" ht="15.75" hidden="1" customHeight="1" x14ac:dyDescent="0.25">
      <c r="A62" s="611" t="s">
        <v>208</v>
      </c>
      <c r="B62" s="625"/>
      <c r="C62" s="332"/>
      <c r="D62" s="343"/>
      <c r="E62" s="359"/>
      <c r="F62" s="289"/>
      <c r="G62" s="289"/>
      <c r="H62" s="281"/>
      <c r="I62" s="392" t="str">
        <f>IFERROR(IF(D62="","",SUMIF('EXP GEN.'!$D$3:$D$400,D62,'EXP GEN.'!$V$3:$V$400)),"")</f>
        <v/>
      </c>
      <c r="J62" s="392" t="str">
        <f>IFERROR(IF(OR(I62="",#REF!=""),0,I62+#REF!),"")</f>
        <v/>
      </c>
      <c r="K62" s="281" t="str">
        <f>IFERROR(IF(J62=0,"",IF(J62&gt;=PARAMETROS!$I$9,"CUMPLE","NO CUMPLE")),"")</f>
        <v>CUMPLE</v>
      </c>
      <c r="L62" s="281" t="str">
        <f t="shared" si="7"/>
        <v/>
      </c>
      <c r="M62" s="623"/>
    </row>
    <row r="63" spans="1:13" ht="15.75" hidden="1" customHeight="1" x14ac:dyDescent="0.25">
      <c r="A63" s="615"/>
      <c r="B63" s="626"/>
      <c r="C63" s="333"/>
      <c r="D63" s="345"/>
      <c r="E63" s="361"/>
      <c r="F63" s="293"/>
      <c r="G63" s="293"/>
      <c r="H63" s="286"/>
      <c r="I63" s="394" t="str">
        <f>IFERROR(IF(D63="","",SUMIF('EXP GEN.'!$D$3:$D$400,D63,'EXP GEN.'!$V$3:$V$400)),"")</f>
        <v/>
      </c>
      <c r="J63" s="394" t="str">
        <f>IFERROR(IF(OR(I63="",#REF!=""),0,I63+#REF!),"")</f>
        <v/>
      </c>
      <c r="K63" s="286" t="str">
        <f>IFERROR(IF(J63=0,"",IF(J63&gt;=PARAMETROS!$I$9,"CUMPLE","NO CUMPLE")),"")</f>
        <v>CUMPLE</v>
      </c>
      <c r="L63" s="286" t="str">
        <f t="shared" si="7"/>
        <v/>
      </c>
      <c r="M63" s="618"/>
    </row>
    <row r="64" spans="1:13" ht="16.5" hidden="1" customHeight="1" thickBot="1" x14ac:dyDescent="0.3">
      <c r="A64" s="612"/>
      <c r="B64" s="627"/>
      <c r="C64" s="334"/>
      <c r="D64" s="344"/>
      <c r="E64" s="360"/>
      <c r="F64" s="291"/>
      <c r="G64" s="291"/>
      <c r="H64" s="282"/>
      <c r="I64" s="393" t="str">
        <f>IFERROR(IF(D64="","",SUMIF('EXP GEN.'!$D$3:$D$400,D64,'EXP GEN.'!$V$3:$V$400)),"")</f>
        <v/>
      </c>
      <c r="J64" s="393" t="str">
        <f>IFERROR(IF(OR(I64="",#REF!=""),0,I64+#REF!),"")</f>
        <v/>
      </c>
      <c r="K64" s="282" t="str">
        <f>IFERROR(IF(J64=0,"",IF(J64&gt;=PARAMETROS!$I$9,"CUMPLE","NO CUMPLE")),"")</f>
        <v>CUMPLE</v>
      </c>
      <c r="L64" s="282" t="str">
        <f t="shared" si="7"/>
        <v/>
      </c>
      <c r="M64" s="624"/>
    </row>
    <row r="65" spans="1:13" ht="15.75" hidden="1" customHeight="1" x14ac:dyDescent="0.25">
      <c r="A65" s="611" t="s">
        <v>209</v>
      </c>
      <c r="B65" s="613"/>
      <c r="C65" s="309"/>
      <c r="D65" s="288"/>
      <c r="E65" s="289"/>
      <c r="F65" s="289"/>
      <c r="G65" s="289"/>
      <c r="H65" s="281"/>
      <c r="I65" s="392" t="str">
        <f>IFERROR(IF(D65="","",SUMIF('EXP GEN.'!$D$3:$D$400,D65,'EXP GEN.'!$V$3:$V$400)),"")</f>
        <v/>
      </c>
      <c r="J65" s="392" t="str">
        <f>IFERROR(IF(OR(I65="",#REF!=""),0,I65+#REF!),"")</f>
        <v/>
      </c>
      <c r="K65" s="281" t="str">
        <f>IFERROR(IF(J65=0,"",IF(J65&gt;=PARAMETROS!$I$9,"CUMPLE","NO CUMPLE")),"")</f>
        <v>CUMPLE</v>
      </c>
      <c r="L65" s="281" t="str">
        <f t="shared" si="7"/>
        <v/>
      </c>
      <c r="M65" s="623"/>
    </row>
    <row r="66" spans="1:13" ht="16.5" hidden="1" customHeight="1" thickBot="1" x14ac:dyDescent="0.3">
      <c r="A66" s="612"/>
      <c r="B66" s="614"/>
      <c r="C66" s="310"/>
      <c r="D66" s="290"/>
      <c r="E66" s="291"/>
      <c r="F66" s="291"/>
      <c r="G66" s="291"/>
      <c r="H66" s="282"/>
      <c r="I66" s="393" t="str">
        <f>IFERROR(IF(D66="","",SUMIF('EXP GEN.'!$D$3:$D$400,D66,'EXP GEN.'!$V$3:$V$400)),"")</f>
        <v/>
      </c>
      <c r="J66" s="393" t="str">
        <f>IFERROR(IF(OR(I66="",#REF!=""),0,I66+#REF!),"")</f>
        <v/>
      </c>
      <c r="K66" s="282" t="str">
        <f>IFERROR(IF(J66=0,"",IF(J66&gt;=PARAMETROS!$I$9,"CUMPLE","NO CUMPLE")),"")</f>
        <v>CUMPLE</v>
      </c>
      <c r="L66" s="282" t="str">
        <f t="shared" si="7"/>
        <v/>
      </c>
      <c r="M66" s="624"/>
    </row>
    <row r="67" spans="1:13" ht="15.75" hidden="1" customHeight="1" thickBot="1" x14ac:dyDescent="0.3">
      <c r="A67" s="326" t="s">
        <v>210</v>
      </c>
      <c r="B67" s="76"/>
      <c r="C67" s="346"/>
      <c r="D67" s="347"/>
      <c r="E67" s="362"/>
      <c r="F67" s="289"/>
      <c r="G67" s="289"/>
      <c r="H67" s="281"/>
      <c r="I67" s="392" t="str">
        <f>IFERROR(IF(D67="","",SUMIF('EXP GEN.'!$D$3:$D$400,D67,'EXP GEN.'!$V$3:$V$400)),"")</f>
        <v/>
      </c>
      <c r="J67" s="392" t="str">
        <f>IFERROR(IF(OR(I67="",#REF!=""),0,I67+#REF!),"")</f>
        <v/>
      </c>
      <c r="K67" s="281" t="str">
        <f>IFERROR(IF(J67=0,"",IF(J67&gt;=PARAMETROS!$I$9,"CUMPLE","NO CUMPLE")),"")</f>
        <v>CUMPLE</v>
      </c>
      <c r="L67" s="281" t="str">
        <f t="shared" si="7"/>
        <v/>
      </c>
      <c r="M67" s="329"/>
    </row>
    <row r="68" spans="1:13" ht="15.75" hidden="1" customHeight="1" x14ac:dyDescent="0.25">
      <c r="A68" s="611" t="s">
        <v>211</v>
      </c>
      <c r="B68" s="613"/>
      <c r="C68" s="309"/>
      <c r="D68" s="288"/>
      <c r="E68" s="289"/>
      <c r="F68" s="289"/>
      <c r="G68" s="289"/>
      <c r="H68" s="281"/>
      <c r="I68" s="392" t="str">
        <f>IFERROR(IF(D68="","",SUMIF('EXP GEN.'!$D$3:$D$400,D68,'EXP GEN.'!$V$3:$V$400)),"")</f>
        <v/>
      </c>
      <c r="J68" s="392" t="str">
        <f>IFERROR(IF(OR(I68="",#REF!=""),0,I68+#REF!),"")</f>
        <v/>
      </c>
      <c r="K68" s="281" t="str">
        <f>IFERROR(IF(J68=0,"",IF(J68&gt;=PARAMETROS!$I$9,"CUMPLE","NO CUMPLE")),"")</f>
        <v>CUMPLE</v>
      </c>
      <c r="L68" s="281" t="str">
        <f t="shared" si="7"/>
        <v/>
      </c>
      <c r="M68" s="623"/>
    </row>
    <row r="69" spans="1:13" ht="16.5" hidden="1" customHeight="1" thickBot="1" x14ac:dyDescent="0.3">
      <c r="A69" s="612"/>
      <c r="B69" s="614"/>
      <c r="C69" s="310"/>
      <c r="D69" s="290"/>
      <c r="E69" s="291"/>
      <c r="F69" s="291"/>
      <c r="G69" s="291"/>
      <c r="H69" s="282"/>
      <c r="I69" s="393" t="str">
        <f>IFERROR(IF(D69="","",SUMIF('EXP GEN.'!$D$3:$D$400,D69,'EXP GEN.'!$V$3:$V$400)),"")</f>
        <v/>
      </c>
      <c r="J69" s="393" t="str">
        <f>IFERROR(IF(OR(I69="",#REF!=""),0,I69+#REF!),"")</f>
        <v/>
      </c>
      <c r="K69" s="282" t="str">
        <f>IFERROR(IF(J69=0,"",IF(J69&gt;=PARAMETROS!$I$9,"CUMPLE","NO CUMPLE")),"")</f>
        <v>CUMPLE</v>
      </c>
      <c r="L69" s="282" t="str">
        <f t="shared" si="7"/>
        <v/>
      </c>
      <c r="M69" s="624"/>
    </row>
    <row r="70" spans="1:13" ht="15.75" hidden="1" customHeight="1" thickBot="1" x14ac:dyDescent="0.3">
      <c r="A70" s="326" t="s">
        <v>212</v>
      </c>
      <c r="B70" s="358"/>
      <c r="C70" s="332"/>
      <c r="D70" s="343"/>
      <c r="E70" s="359"/>
      <c r="F70" s="289"/>
      <c r="G70" s="289"/>
      <c r="H70" s="281"/>
      <c r="I70" s="392" t="str">
        <f>IFERROR(IF(D70="","",SUMIF('EXP GEN.'!$D$3:$D$400,D70,'EXP GEN.'!$V$3:$V$400)),"")</f>
        <v/>
      </c>
      <c r="J70" s="392" t="str">
        <f>IFERROR(IF(OR(I70="",#REF!=""),0,I70+#REF!),"")</f>
        <v/>
      </c>
      <c r="K70" s="281" t="str">
        <f>IFERROR(IF(J70=0,"",IF(J70&gt;=PARAMETROS!$I$9,"CUMPLE","NO CUMPLE")),"")</f>
        <v>CUMPLE</v>
      </c>
      <c r="L70" s="281" t="str">
        <f t="shared" si="7"/>
        <v/>
      </c>
      <c r="M70" s="329"/>
    </row>
    <row r="71" spans="1:13" ht="15.75" hidden="1" customHeight="1" thickBot="1" x14ac:dyDescent="0.3">
      <c r="A71" s="326" t="s">
        <v>213</v>
      </c>
      <c r="B71" s="357"/>
      <c r="C71" s="309"/>
      <c r="D71" s="288"/>
      <c r="E71" s="289"/>
      <c r="F71" s="289"/>
      <c r="G71" s="289"/>
      <c r="H71" s="281"/>
      <c r="I71" s="392" t="str">
        <f>IFERROR(IF(D71="","",SUMIF('EXP GEN.'!$D$3:$D$400,D71,'EXP GEN.'!$V$3:$V$400)),"")</f>
        <v/>
      </c>
      <c r="J71" s="392" t="str">
        <f>IFERROR(IF(OR(I71="",#REF!=""),0,I71+#REF!),"")</f>
        <v/>
      </c>
      <c r="K71" s="281" t="str">
        <f>IFERROR(IF(J71=0,"",IF(J71&gt;=PARAMETROS!$I$9,"CUMPLE","NO CUMPLE")),"")</f>
        <v>CUMPLE</v>
      </c>
      <c r="L71" s="281" t="str">
        <f t="shared" si="7"/>
        <v/>
      </c>
      <c r="M71" s="329"/>
    </row>
    <row r="72" spans="1:13" ht="15.75" hidden="1" customHeight="1" x14ac:dyDescent="0.25">
      <c r="A72" s="611" t="s">
        <v>214</v>
      </c>
      <c r="B72" s="625"/>
      <c r="C72" s="332"/>
      <c r="D72" s="343"/>
      <c r="E72" s="359"/>
      <c r="F72" s="289"/>
      <c r="G72" s="289"/>
      <c r="H72" s="281"/>
      <c r="I72" s="392" t="str">
        <f>IFERROR(IF(D72="","",SUMIF('EXP GEN.'!$D$3:$D$400,D72,'EXP GEN.'!$V$3:$V$400)),"")</f>
        <v/>
      </c>
      <c r="J72" s="392" t="str">
        <f>IFERROR(IF(OR(I72="",#REF!=""),0,I72+#REF!),"")</f>
        <v/>
      </c>
      <c r="K72" s="281" t="str">
        <f>IFERROR(IF(J72=0,"",IF(J72&gt;=PARAMETROS!$I$9,"CUMPLE","NO CUMPLE")),"")</f>
        <v>CUMPLE</v>
      </c>
      <c r="L72" s="281" t="str">
        <f t="shared" si="7"/>
        <v/>
      </c>
      <c r="M72" s="623"/>
    </row>
    <row r="73" spans="1:13" ht="15.75" hidden="1" customHeight="1" x14ac:dyDescent="0.25">
      <c r="A73" s="615"/>
      <c r="B73" s="626"/>
      <c r="C73" s="333"/>
      <c r="D73" s="345"/>
      <c r="E73" s="361"/>
      <c r="F73" s="293"/>
      <c r="G73" s="293"/>
      <c r="H73" s="286"/>
      <c r="I73" s="394" t="str">
        <f>IFERROR(IF(D73="","",SUMIF('EXP GEN.'!$D$3:$D$400,D73,'EXP GEN.'!$V$3:$V$400)),"")</f>
        <v/>
      </c>
      <c r="J73" s="394" t="str">
        <f>IFERROR(IF(OR(I73="",#REF!=""),0,I73+#REF!),"")</f>
        <v/>
      </c>
      <c r="K73" s="286" t="str">
        <f>IFERROR(IF(J73=0,"",IF(J73&gt;=PARAMETROS!$I$9,"CUMPLE","NO CUMPLE")),"")</f>
        <v>CUMPLE</v>
      </c>
      <c r="L73" s="286" t="str">
        <f t="shared" si="7"/>
        <v/>
      </c>
      <c r="M73" s="618"/>
    </row>
    <row r="74" spans="1:13" ht="16.5" hidden="1" customHeight="1" thickBot="1" x14ac:dyDescent="0.3">
      <c r="A74" s="612"/>
      <c r="B74" s="627"/>
      <c r="C74" s="334"/>
      <c r="D74" s="344"/>
      <c r="E74" s="360"/>
      <c r="F74" s="291"/>
      <c r="G74" s="291"/>
      <c r="H74" s="282"/>
      <c r="I74" s="393" t="str">
        <f>IFERROR(IF(D74="","",SUMIF('EXP GEN.'!$D$3:$D$400,D74,'EXP GEN.'!$V$3:$V$400)),"")</f>
        <v/>
      </c>
      <c r="J74" s="393" t="str">
        <f>IFERROR(IF(OR(I74="",#REF!=""),0,I74+#REF!),"")</f>
        <v/>
      </c>
      <c r="K74" s="282" t="str">
        <f>IFERROR(IF(J74=0,"",IF(J74&gt;=PARAMETROS!$I$9,"CUMPLE","NO CUMPLE")),"")</f>
        <v>CUMPLE</v>
      </c>
      <c r="L74" s="282" t="str">
        <f t="shared" si="7"/>
        <v/>
      </c>
      <c r="M74" s="624"/>
    </row>
    <row r="75" spans="1:13" ht="15.75" hidden="1" customHeight="1" x14ac:dyDescent="0.25">
      <c r="A75" s="611" t="s">
        <v>215</v>
      </c>
      <c r="B75" s="613"/>
      <c r="C75" s="309"/>
      <c r="D75" s="288"/>
      <c r="E75" s="289"/>
      <c r="F75" s="289"/>
      <c r="G75" s="289"/>
      <c r="H75" s="281"/>
      <c r="I75" s="392" t="str">
        <f>IFERROR(IF(D75="","",SUMIF('EXP GEN.'!$D$3:$D$400,D75,'EXP GEN.'!$V$3:$V$400)),"")</f>
        <v/>
      </c>
      <c r="J75" s="392" t="str">
        <f>IFERROR(IF(OR(I75="",#REF!=""),0,I75+#REF!),"")</f>
        <v/>
      </c>
      <c r="K75" s="281" t="str">
        <f>IFERROR(IF(J75=0,"",IF(J75&gt;=PARAMETROS!$I$9,"CUMPLE","NO CUMPLE")),"")</f>
        <v>CUMPLE</v>
      </c>
      <c r="L75" s="281" t="str">
        <f t="shared" si="7"/>
        <v/>
      </c>
      <c r="M75" s="623"/>
    </row>
    <row r="76" spans="1:13" ht="16.5" hidden="1" customHeight="1" thickBot="1" x14ac:dyDescent="0.3">
      <c r="A76" s="612"/>
      <c r="B76" s="614"/>
      <c r="C76" s="310"/>
      <c r="D76" s="290"/>
      <c r="E76" s="291"/>
      <c r="F76" s="291"/>
      <c r="G76" s="291"/>
      <c r="H76" s="282"/>
      <c r="I76" s="393" t="str">
        <f>IFERROR(IF(D76="","",SUMIF('EXP GEN.'!$D$3:$D$400,D76,'EXP GEN.'!$V$3:$V$400)),"")</f>
        <v/>
      </c>
      <c r="J76" s="393" t="str">
        <f>IFERROR(IF(OR(I76="",#REF!=""),0,I76+#REF!),"")</f>
        <v/>
      </c>
      <c r="K76" s="282" t="str">
        <f>IFERROR(IF(J76=0,"",IF(J76&gt;=PARAMETROS!$I$9,"CUMPLE","NO CUMPLE")),"")</f>
        <v>CUMPLE</v>
      </c>
      <c r="L76" s="282" t="str">
        <f t="shared" si="7"/>
        <v/>
      </c>
      <c r="M76" s="624"/>
    </row>
    <row r="77" spans="1:13" ht="15.75" hidden="1" customHeight="1" x14ac:dyDescent="0.25">
      <c r="A77" s="611" t="s">
        <v>216</v>
      </c>
      <c r="B77" s="613"/>
      <c r="C77" s="309"/>
      <c r="D77" s="288"/>
      <c r="E77" s="289"/>
      <c r="F77" s="289"/>
      <c r="G77" s="289"/>
      <c r="H77" s="281"/>
      <c r="I77" s="392" t="str">
        <f>IFERROR(IF(D77="","",SUMIF('EXP GEN.'!$D$3:$D$400,D77,'EXP GEN.'!$V$3:$V$400)),"")</f>
        <v/>
      </c>
      <c r="J77" s="392" t="str">
        <f>IFERROR(IF(OR(I77="",#REF!=""),0,I77+#REF!),"")</f>
        <v/>
      </c>
      <c r="K77" s="281" t="str">
        <f>IFERROR(IF(J77=0,"",IF(J77&gt;=PARAMETROS!$I$9,"CUMPLE","NO CUMPLE")),"")</f>
        <v>CUMPLE</v>
      </c>
      <c r="L77" s="281" t="str">
        <f t="shared" si="7"/>
        <v/>
      </c>
      <c r="M77" s="623"/>
    </row>
    <row r="78" spans="1:13" ht="16.5" hidden="1" customHeight="1" thickBot="1" x14ac:dyDescent="0.3">
      <c r="A78" s="612"/>
      <c r="B78" s="614"/>
      <c r="C78" s="310"/>
      <c r="D78" s="290"/>
      <c r="E78" s="291"/>
      <c r="F78" s="291"/>
      <c r="G78" s="291"/>
      <c r="H78" s="282"/>
      <c r="I78" s="393" t="str">
        <f>IFERROR(IF(D78="","",SUMIF('EXP GEN.'!$D$3:$D$400,D78,'EXP GEN.'!$V$3:$V$400)),"")</f>
        <v/>
      </c>
      <c r="J78" s="393" t="str">
        <f>IFERROR(IF(OR(I78="",#REF!=""),0,I78+#REF!),"")</f>
        <v/>
      </c>
      <c r="K78" s="282" t="str">
        <f>IFERROR(IF(J78=0,"",IF(J78&gt;=PARAMETROS!$I$9,"CUMPLE","NO CUMPLE")),"")</f>
        <v>CUMPLE</v>
      </c>
      <c r="L78" s="282" t="str">
        <f t="shared" si="7"/>
        <v/>
      </c>
      <c r="M78" s="624"/>
    </row>
    <row r="79" spans="1:13" ht="15.75" hidden="1" customHeight="1" x14ac:dyDescent="0.25">
      <c r="A79" s="611" t="s">
        <v>217</v>
      </c>
      <c r="B79" s="620"/>
      <c r="C79" s="332"/>
      <c r="D79" s="343"/>
      <c r="E79" s="359"/>
      <c r="F79" s="289"/>
      <c r="G79" s="289"/>
      <c r="H79" s="281"/>
      <c r="I79" s="392" t="str">
        <f>IFERROR(IF(D79="","",SUMIF('EXP GEN.'!$D$3:$D$400,D79,'EXP GEN.'!$V$3:$V$400)),"")</f>
        <v/>
      </c>
      <c r="J79" s="392" t="str">
        <f>IFERROR(IF(OR(I79="",#REF!=""),0,I79+#REF!),"")</f>
        <v/>
      </c>
      <c r="K79" s="281" t="str">
        <f>IFERROR(IF(J79=0,"",IF(J79&gt;=PARAMETROS!$I$9,"CUMPLE","NO CUMPLE")),"")</f>
        <v>CUMPLE</v>
      </c>
      <c r="L79" s="281" t="str">
        <f t="shared" si="7"/>
        <v/>
      </c>
      <c r="M79" s="623"/>
    </row>
    <row r="80" spans="1:13" ht="15.75" hidden="1" customHeight="1" x14ac:dyDescent="0.25">
      <c r="A80" s="615"/>
      <c r="B80" s="621"/>
      <c r="C80" s="333"/>
      <c r="D80" s="345"/>
      <c r="E80" s="361"/>
      <c r="F80" s="293"/>
      <c r="G80" s="293"/>
      <c r="H80" s="286"/>
      <c r="I80" s="394" t="str">
        <f>IFERROR(IF(D80="","",SUMIF('EXP GEN.'!$D$3:$D$400,D80,'EXP GEN.'!$V$3:$V$400)),"")</f>
        <v/>
      </c>
      <c r="J80" s="394" t="str">
        <f>IFERROR(IF(OR(I80="",#REF!=""),0,I80+#REF!),"")</f>
        <v/>
      </c>
      <c r="K80" s="286" t="str">
        <f>IFERROR(IF(J80=0,"",IF(J80&gt;=PARAMETROS!$I$9,"CUMPLE","NO CUMPLE")),"")</f>
        <v>CUMPLE</v>
      </c>
      <c r="L80" s="286" t="str">
        <f t="shared" si="7"/>
        <v/>
      </c>
      <c r="M80" s="618"/>
    </row>
    <row r="81" spans="1:13" ht="16.5" hidden="1" customHeight="1" thickBot="1" x14ac:dyDescent="0.3">
      <c r="A81" s="612"/>
      <c r="B81" s="622"/>
      <c r="C81" s="334"/>
      <c r="D81" s="344"/>
      <c r="E81" s="360"/>
      <c r="F81" s="291"/>
      <c r="G81" s="291"/>
      <c r="H81" s="282"/>
      <c r="I81" s="393" t="str">
        <f>IFERROR(IF(D81="","",SUMIF('EXP GEN.'!$D$3:$D$400,D81,'EXP GEN.'!$V$3:$V$400)),"")</f>
        <v/>
      </c>
      <c r="J81" s="393" t="str">
        <f>IFERROR(IF(OR(I81="",#REF!=""),0,I81+#REF!),"")</f>
        <v/>
      </c>
      <c r="K81" s="282" t="str">
        <f>IFERROR(IF(J81=0,"",IF(J81&gt;=PARAMETROS!$I$9,"CUMPLE","NO CUMPLE")),"")</f>
        <v>CUMPLE</v>
      </c>
      <c r="L81" s="282" t="str">
        <f t="shared" si="7"/>
        <v/>
      </c>
      <c r="M81" s="624"/>
    </row>
    <row r="82" spans="1:13" ht="15.75" hidden="1" customHeight="1" x14ac:dyDescent="0.25">
      <c r="A82" s="611" t="s">
        <v>218</v>
      </c>
      <c r="B82" s="613"/>
      <c r="C82" s="309"/>
      <c r="D82" s="288"/>
      <c r="E82" s="289"/>
      <c r="F82" s="289"/>
      <c r="G82" s="289"/>
      <c r="H82" s="281"/>
      <c r="I82" s="392" t="str">
        <f>IFERROR(IF(D82="","",SUMIF('EXP GEN.'!$D$3:$D$400,D82,'EXP GEN.'!$V$3:$V$400)),"")</f>
        <v/>
      </c>
      <c r="J82" s="392" t="str">
        <f>IFERROR(IF(OR(I82="",#REF!=""),0,I82+#REF!),"")</f>
        <v/>
      </c>
      <c r="K82" s="281" t="str">
        <f>IFERROR(IF(J82=0,"",IF(J82&gt;=PARAMETROS!$I$9,"CUMPLE","NO CUMPLE")),"")</f>
        <v>CUMPLE</v>
      </c>
      <c r="L82" s="281" t="str">
        <f t="shared" si="7"/>
        <v/>
      </c>
      <c r="M82" s="623"/>
    </row>
    <row r="83" spans="1:13" ht="15.75" hidden="1" customHeight="1" x14ac:dyDescent="0.25">
      <c r="A83" s="615"/>
      <c r="B83" s="616"/>
      <c r="C83" s="311"/>
      <c r="D83" s="292"/>
      <c r="E83" s="293"/>
      <c r="F83" s="293"/>
      <c r="G83" s="293"/>
      <c r="H83" s="286"/>
      <c r="I83" s="394" t="str">
        <f>IFERROR(IF(D83="","",SUMIF('EXP GEN.'!$D$3:$D$400,D83,'EXP GEN.'!$V$3:$V$400)),"")</f>
        <v/>
      </c>
      <c r="J83" s="394" t="str">
        <f>IFERROR(IF(OR(I83="",#REF!=""),0,I83+#REF!),"")</f>
        <v/>
      </c>
      <c r="K83" s="286" t="str">
        <f>IFERROR(IF(J83=0,"",IF(J83&gt;=PARAMETROS!$I$9,"CUMPLE","NO CUMPLE")),"")</f>
        <v>CUMPLE</v>
      </c>
      <c r="L83" s="286" t="str">
        <f t="shared" si="7"/>
        <v/>
      </c>
      <c r="M83" s="618"/>
    </row>
    <row r="84" spans="1:13" ht="16.5" hidden="1" customHeight="1" thickBot="1" x14ac:dyDescent="0.3">
      <c r="A84" s="612"/>
      <c r="B84" s="614"/>
      <c r="C84" s="310"/>
      <c r="D84" s="290"/>
      <c r="E84" s="291"/>
      <c r="F84" s="291"/>
      <c r="G84" s="291"/>
      <c r="H84" s="282"/>
      <c r="I84" s="393" t="str">
        <f>IFERROR(IF(D84="","",SUMIF('EXP GEN.'!$D$3:$D$400,D84,'EXP GEN.'!$V$3:$V$400)),"")</f>
        <v/>
      </c>
      <c r="J84" s="393" t="str">
        <f>IFERROR(IF(OR(I84="",#REF!=""),0,I84+#REF!),"")</f>
        <v/>
      </c>
      <c r="K84" s="282" t="str">
        <f>IFERROR(IF(J84=0,"",IF(J84&gt;=PARAMETROS!$I$9,"CUMPLE","NO CUMPLE")),"")</f>
        <v>CUMPLE</v>
      </c>
      <c r="L84" s="282" t="str">
        <f t="shared" si="7"/>
        <v/>
      </c>
      <c r="M84" s="624"/>
    </row>
    <row r="85" spans="1:13" ht="15.75" hidden="1" customHeight="1" x14ac:dyDescent="0.25">
      <c r="A85" s="611" t="s">
        <v>219</v>
      </c>
      <c r="B85" s="613"/>
      <c r="C85" s="309"/>
      <c r="D85" s="288"/>
      <c r="E85" s="289"/>
      <c r="F85" s="289"/>
      <c r="G85" s="289"/>
      <c r="H85" s="281"/>
      <c r="I85" s="281"/>
      <c r="J85" s="306" t="e">
        <f>IF(OR(I85="",#REF!=""),0,I85+#REF!)</f>
        <v>#REF!</v>
      </c>
      <c r="K85" s="281" t="e">
        <f>+IF(J85=0,"",IF(J85&gt;=PARAMETROS!#REF!,"CUMPLE","NO CUMPLE"))</f>
        <v>#REF!</v>
      </c>
      <c r="L85" s="281" t="str">
        <f t="shared" ref="L85:L108" si="8">+IF(H85="ACREDITA",IF(K85="SI","CUMPLE","NO CUMPLE"),"")</f>
        <v/>
      </c>
      <c r="M85" s="617"/>
    </row>
    <row r="86" spans="1:13" ht="15.75" hidden="1" customHeight="1" x14ac:dyDescent="0.25">
      <c r="A86" s="615"/>
      <c r="B86" s="616"/>
      <c r="C86" s="311"/>
      <c r="D86" s="292"/>
      <c r="E86" s="293"/>
      <c r="F86" s="293"/>
      <c r="G86" s="293"/>
      <c r="H86" s="286"/>
      <c r="I86" s="286"/>
      <c r="J86" s="308" t="e">
        <f>IF(OR(I86="",#REF!=""),0,I86+#REF!)</f>
        <v>#REF!</v>
      </c>
      <c r="K86" s="286" t="e">
        <f>+IF(J86=0,"",IF(J86&gt;=PARAMETROS!#REF!,"CUMPLE","NO CUMPLE"))</f>
        <v>#REF!</v>
      </c>
      <c r="L86" s="286" t="str">
        <f t="shared" si="8"/>
        <v/>
      </c>
      <c r="M86" s="618"/>
    </row>
    <row r="87" spans="1:13" ht="16.5" hidden="1" customHeight="1" thickBot="1" x14ac:dyDescent="0.3">
      <c r="A87" s="612"/>
      <c r="B87" s="614"/>
      <c r="C87" s="310"/>
      <c r="D87" s="290"/>
      <c r="E87" s="291"/>
      <c r="F87" s="291"/>
      <c r="G87" s="291"/>
      <c r="H87" s="282"/>
      <c r="I87" s="282"/>
      <c r="J87" s="307" t="e">
        <f>IF(OR(I87="",#REF!=""),0,I87+#REF!)</f>
        <v>#REF!</v>
      </c>
      <c r="K87" s="282" t="e">
        <f>+IF(J87=0,"",IF(J87&gt;=PARAMETROS!#REF!,"CUMPLE","NO CUMPLE"))</f>
        <v>#REF!</v>
      </c>
      <c r="L87" s="282" t="str">
        <f t="shared" si="8"/>
        <v/>
      </c>
      <c r="M87" s="619"/>
    </row>
    <row r="88" spans="1:13" ht="15.75" hidden="1" customHeight="1" x14ac:dyDescent="0.25">
      <c r="A88" s="611" t="s">
        <v>220</v>
      </c>
      <c r="B88" s="613"/>
      <c r="C88" s="309"/>
      <c r="D88" s="288"/>
      <c r="E88" s="289"/>
      <c r="F88" s="289"/>
      <c r="G88" s="289"/>
      <c r="H88" s="281"/>
      <c r="I88" s="281"/>
      <c r="J88" s="306" t="e">
        <f>IF(OR(I88="",#REF!=""),0,I88+#REF!)</f>
        <v>#REF!</v>
      </c>
      <c r="K88" s="281" t="e">
        <f>+IF(J88=0,"",IF(J88&gt;=PARAMETROS!#REF!,"CUMPLE","NO CUMPLE"))</f>
        <v>#REF!</v>
      </c>
      <c r="L88" s="281" t="str">
        <f t="shared" si="8"/>
        <v/>
      </c>
      <c r="M88" s="617"/>
    </row>
    <row r="89" spans="1:13" ht="15.75" hidden="1" customHeight="1" x14ac:dyDescent="0.25">
      <c r="A89" s="615"/>
      <c r="B89" s="616"/>
      <c r="C89" s="311"/>
      <c r="D89" s="292"/>
      <c r="E89" s="293"/>
      <c r="F89" s="293"/>
      <c r="G89" s="293"/>
      <c r="H89" s="286"/>
      <c r="I89" s="286"/>
      <c r="J89" s="308" t="e">
        <f>IF(OR(I89="",#REF!=""),0,I89+#REF!)</f>
        <v>#REF!</v>
      </c>
      <c r="K89" s="286" t="e">
        <f>+IF(J89=0,"",IF(J89&gt;=PARAMETROS!#REF!,"CUMPLE","NO CUMPLE"))</f>
        <v>#REF!</v>
      </c>
      <c r="L89" s="286" t="str">
        <f t="shared" si="8"/>
        <v/>
      </c>
      <c r="M89" s="618"/>
    </row>
    <row r="90" spans="1:13" ht="16.5" hidden="1" customHeight="1" thickBot="1" x14ac:dyDescent="0.3">
      <c r="A90" s="612"/>
      <c r="B90" s="614"/>
      <c r="C90" s="310"/>
      <c r="D90" s="290"/>
      <c r="E90" s="291"/>
      <c r="F90" s="291"/>
      <c r="G90" s="291"/>
      <c r="H90" s="282"/>
      <c r="I90" s="282"/>
      <c r="J90" s="307" t="e">
        <f>IF(OR(I90="",#REF!=""),0,I90+#REF!)</f>
        <v>#REF!</v>
      </c>
      <c r="K90" s="282" t="e">
        <f>+IF(J90=0,"",IF(J90&gt;=PARAMETROS!#REF!,"CUMPLE","NO CUMPLE"))</f>
        <v>#REF!</v>
      </c>
      <c r="L90" s="282" t="str">
        <f t="shared" si="8"/>
        <v/>
      </c>
      <c r="M90" s="619"/>
    </row>
    <row r="91" spans="1:13" ht="15.75" hidden="1" customHeight="1" x14ac:dyDescent="0.25">
      <c r="A91" s="611" t="s">
        <v>221</v>
      </c>
      <c r="B91" s="613"/>
      <c r="C91" s="309"/>
      <c r="D91" s="288"/>
      <c r="E91" s="289"/>
      <c r="F91" s="289"/>
      <c r="G91" s="289"/>
      <c r="H91" s="281"/>
      <c r="I91" s="281"/>
      <c r="J91" s="306" t="e">
        <f>IF(OR(I91="",#REF!=""),0,I91+#REF!)</f>
        <v>#REF!</v>
      </c>
      <c r="K91" s="281" t="e">
        <f>+IF(J91=0,"",IF(J91&gt;=PARAMETROS!#REF!,"CUMPLE","NO CUMPLE"))</f>
        <v>#REF!</v>
      </c>
      <c r="L91" s="281" t="str">
        <f t="shared" si="8"/>
        <v/>
      </c>
      <c r="M91" s="617"/>
    </row>
    <row r="92" spans="1:13" ht="15.75" hidden="1" customHeight="1" x14ac:dyDescent="0.25">
      <c r="A92" s="615"/>
      <c r="B92" s="616"/>
      <c r="C92" s="311"/>
      <c r="D92" s="292"/>
      <c r="E92" s="293"/>
      <c r="F92" s="293"/>
      <c r="G92" s="293"/>
      <c r="H92" s="286"/>
      <c r="I92" s="286"/>
      <c r="J92" s="308" t="e">
        <f>IF(OR(I92="",#REF!=""),0,I92+#REF!)</f>
        <v>#REF!</v>
      </c>
      <c r="K92" s="286" t="e">
        <f>+IF(J92=0,"",IF(J92&gt;=PARAMETROS!#REF!,"CUMPLE","NO CUMPLE"))</f>
        <v>#REF!</v>
      </c>
      <c r="L92" s="286" t="str">
        <f t="shared" si="8"/>
        <v/>
      </c>
      <c r="M92" s="618"/>
    </row>
    <row r="93" spans="1:13" ht="16.5" hidden="1" customHeight="1" thickBot="1" x14ac:dyDescent="0.3">
      <c r="A93" s="612"/>
      <c r="B93" s="614"/>
      <c r="C93" s="310"/>
      <c r="D93" s="290"/>
      <c r="E93" s="291"/>
      <c r="F93" s="291"/>
      <c r="G93" s="291"/>
      <c r="H93" s="282"/>
      <c r="I93" s="282"/>
      <c r="J93" s="307" t="e">
        <f>IF(OR(I93="",#REF!=""),0,I93+#REF!)</f>
        <v>#REF!</v>
      </c>
      <c r="K93" s="282" t="e">
        <f>+IF(J93=0,"",IF(J93&gt;=PARAMETROS!#REF!,"CUMPLE","NO CUMPLE"))</f>
        <v>#REF!</v>
      </c>
      <c r="L93" s="282" t="str">
        <f t="shared" si="8"/>
        <v/>
      </c>
      <c r="M93" s="619"/>
    </row>
    <row r="94" spans="1:13" ht="15.75" hidden="1" customHeight="1" x14ac:dyDescent="0.25">
      <c r="A94" s="611" t="s">
        <v>222</v>
      </c>
      <c r="B94" s="613"/>
      <c r="C94" s="309"/>
      <c r="D94" s="288"/>
      <c r="E94" s="289"/>
      <c r="F94" s="289"/>
      <c r="G94" s="289"/>
      <c r="H94" s="281"/>
      <c r="I94" s="281"/>
      <c r="J94" s="306" t="e">
        <f>IF(OR(I94="",#REF!=""),0,I94+#REF!)</f>
        <v>#REF!</v>
      </c>
      <c r="K94" s="281" t="e">
        <f>+IF(J94=0,"",IF(J94&gt;=PARAMETROS!#REF!,"CUMPLE","NO CUMPLE"))</f>
        <v>#REF!</v>
      </c>
      <c r="L94" s="281" t="str">
        <f t="shared" si="8"/>
        <v/>
      </c>
      <c r="M94" s="617"/>
    </row>
    <row r="95" spans="1:13" ht="15.75" hidden="1" customHeight="1" x14ac:dyDescent="0.25">
      <c r="A95" s="615"/>
      <c r="B95" s="616"/>
      <c r="C95" s="311"/>
      <c r="D95" s="292"/>
      <c r="E95" s="293"/>
      <c r="F95" s="293"/>
      <c r="G95" s="293"/>
      <c r="H95" s="286"/>
      <c r="I95" s="286"/>
      <c r="J95" s="308" t="e">
        <f>IF(OR(I95="",#REF!=""),0,I95+#REF!)</f>
        <v>#REF!</v>
      </c>
      <c r="K95" s="286" t="e">
        <f>+IF(J95=0,"",IF(J95&gt;=PARAMETROS!#REF!,"CUMPLE","NO CUMPLE"))</f>
        <v>#REF!</v>
      </c>
      <c r="L95" s="286" t="str">
        <f t="shared" si="8"/>
        <v/>
      </c>
      <c r="M95" s="618"/>
    </row>
    <row r="96" spans="1:13" ht="16.5" hidden="1" customHeight="1" thickBot="1" x14ac:dyDescent="0.3">
      <c r="A96" s="612"/>
      <c r="B96" s="614"/>
      <c r="C96" s="310"/>
      <c r="D96" s="290"/>
      <c r="E96" s="291"/>
      <c r="F96" s="291"/>
      <c r="G96" s="291"/>
      <c r="H96" s="282"/>
      <c r="I96" s="282"/>
      <c r="J96" s="307" t="e">
        <f>IF(OR(I96="",#REF!=""),0,I96+#REF!)</f>
        <v>#REF!</v>
      </c>
      <c r="K96" s="282" t="e">
        <f>+IF(J96=0,"",IF(J96&gt;=PARAMETROS!#REF!,"CUMPLE","NO CUMPLE"))</f>
        <v>#REF!</v>
      </c>
      <c r="L96" s="282" t="str">
        <f t="shared" si="8"/>
        <v/>
      </c>
      <c r="M96" s="619"/>
    </row>
    <row r="97" spans="1:13" ht="15.75" hidden="1" customHeight="1" x14ac:dyDescent="0.25">
      <c r="A97" s="611" t="s">
        <v>223</v>
      </c>
      <c r="B97" s="613"/>
      <c r="C97" s="309"/>
      <c r="D97" s="288"/>
      <c r="E97" s="289"/>
      <c r="F97" s="289"/>
      <c r="G97" s="289"/>
      <c r="H97" s="281"/>
      <c r="I97" s="281"/>
      <c r="J97" s="306" t="e">
        <f>IF(OR(I97="",#REF!=""),0,I97+#REF!)</f>
        <v>#REF!</v>
      </c>
      <c r="K97" s="281" t="e">
        <f>+IF(J97=0,"",IF(J97&gt;=PARAMETROS!#REF!,"CUMPLE","NO CUMPLE"))</f>
        <v>#REF!</v>
      </c>
      <c r="L97" s="281" t="str">
        <f t="shared" si="8"/>
        <v/>
      </c>
      <c r="M97" s="617"/>
    </row>
    <row r="98" spans="1:13" ht="15.75" hidden="1" customHeight="1" x14ac:dyDescent="0.25">
      <c r="A98" s="615"/>
      <c r="B98" s="616"/>
      <c r="C98" s="311"/>
      <c r="D98" s="292"/>
      <c r="E98" s="293"/>
      <c r="F98" s="293"/>
      <c r="G98" s="293"/>
      <c r="H98" s="286"/>
      <c r="I98" s="286"/>
      <c r="J98" s="308" t="e">
        <f>IF(OR(I98="",#REF!=""),0,I98+#REF!)</f>
        <v>#REF!</v>
      </c>
      <c r="K98" s="286" t="e">
        <f>+IF(J98=0,"",IF(J98&gt;=PARAMETROS!#REF!,"CUMPLE","NO CUMPLE"))</f>
        <v>#REF!</v>
      </c>
      <c r="L98" s="286" t="str">
        <f t="shared" si="8"/>
        <v/>
      </c>
      <c r="M98" s="618"/>
    </row>
    <row r="99" spans="1:13" ht="16.5" hidden="1" customHeight="1" thickBot="1" x14ac:dyDescent="0.3">
      <c r="A99" s="612"/>
      <c r="B99" s="614"/>
      <c r="C99" s="310"/>
      <c r="D99" s="290"/>
      <c r="E99" s="291"/>
      <c r="F99" s="291"/>
      <c r="G99" s="291"/>
      <c r="H99" s="282"/>
      <c r="I99" s="282"/>
      <c r="J99" s="307" t="e">
        <f>IF(OR(I99="",#REF!=""),0,I99+#REF!)</f>
        <v>#REF!</v>
      </c>
      <c r="K99" s="282" t="e">
        <f>+IF(J99=0,"",IF(J99&gt;=PARAMETROS!#REF!,"CUMPLE","NO CUMPLE"))</f>
        <v>#REF!</v>
      </c>
      <c r="L99" s="282" t="str">
        <f t="shared" si="8"/>
        <v/>
      </c>
      <c r="M99" s="619"/>
    </row>
    <row r="100" spans="1:13" ht="15.75" hidden="1" customHeight="1" x14ac:dyDescent="0.25">
      <c r="A100" s="611" t="s">
        <v>224</v>
      </c>
      <c r="B100" s="613"/>
      <c r="C100" s="309"/>
      <c r="D100" s="288"/>
      <c r="E100" s="289"/>
      <c r="F100" s="289"/>
      <c r="G100" s="289"/>
      <c r="H100" s="281"/>
      <c r="I100" s="281"/>
      <c r="J100" s="306" t="e">
        <f>IF(OR(I100="",#REF!=""),0,I100+#REF!)</f>
        <v>#REF!</v>
      </c>
      <c r="K100" s="281" t="e">
        <f>+IF(J100=0,"",IF(J100&gt;=PARAMETROS!#REF!,"CUMPLE","NO CUMPLE"))</f>
        <v>#REF!</v>
      </c>
      <c r="L100" s="281" t="str">
        <f t="shared" si="8"/>
        <v/>
      </c>
      <c r="M100" s="617"/>
    </row>
    <row r="101" spans="1:13" ht="15.75" hidden="1" customHeight="1" x14ac:dyDescent="0.25">
      <c r="A101" s="615"/>
      <c r="B101" s="616"/>
      <c r="C101" s="311"/>
      <c r="D101" s="292"/>
      <c r="E101" s="293"/>
      <c r="F101" s="293"/>
      <c r="G101" s="293"/>
      <c r="H101" s="286"/>
      <c r="I101" s="286"/>
      <c r="J101" s="308" t="e">
        <f>IF(OR(I101="",#REF!=""),0,I101+#REF!)</f>
        <v>#REF!</v>
      </c>
      <c r="K101" s="286" t="e">
        <f>+IF(J101=0,"",IF(J101&gt;=PARAMETROS!#REF!,"CUMPLE","NO CUMPLE"))</f>
        <v>#REF!</v>
      </c>
      <c r="L101" s="286" t="str">
        <f t="shared" si="8"/>
        <v/>
      </c>
      <c r="M101" s="618"/>
    </row>
    <row r="102" spans="1:13" ht="16.5" hidden="1" customHeight="1" thickBot="1" x14ac:dyDescent="0.3">
      <c r="A102" s="612"/>
      <c r="B102" s="614"/>
      <c r="C102" s="310"/>
      <c r="D102" s="290"/>
      <c r="E102" s="291"/>
      <c r="F102" s="291"/>
      <c r="G102" s="291"/>
      <c r="H102" s="282"/>
      <c r="I102" s="282"/>
      <c r="J102" s="307" t="e">
        <f>IF(OR(I102="",#REF!=""),0,I102+#REF!)</f>
        <v>#REF!</v>
      </c>
      <c r="K102" s="282" t="e">
        <f>+IF(J102=0,"",IF(J102&gt;=PARAMETROS!#REF!,"CUMPLE","NO CUMPLE"))</f>
        <v>#REF!</v>
      </c>
      <c r="L102" s="282" t="str">
        <f t="shared" si="8"/>
        <v/>
      </c>
      <c r="M102" s="619"/>
    </row>
    <row r="103" spans="1:13" ht="15.75" hidden="1" customHeight="1" x14ac:dyDescent="0.25">
      <c r="A103" s="611" t="s">
        <v>225</v>
      </c>
      <c r="B103" s="613"/>
      <c r="C103" s="309"/>
      <c r="D103" s="288"/>
      <c r="E103" s="289"/>
      <c r="F103" s="289"/>
      <c r="G103" s="289"/>
      <c r="H103" s="281"/>
      <c r="I103" s="281"/>
      <c r="J103" s="306" t="e">
        <f>IF(OR(I103="",#REF!=""),0,I103+#REF!)</f>
        <v>#REF!</v>
      </c>
      <c r="K103" s="281" t="e">
        <f>+IF(J103=0,"",IF(J103&gt;=PARAMETROS!#REF!,"CUMPLE","NO CUMPLE"))</f>
        <v>#REF!</v>
      </c>
      <c r="L103" s="281" t="str">
        <f t="shared" si="8"/>
        <v/>
      </c>
      <c r="M103" s="617"/>
    </row>
    <row r="104" spans="1:13" ht="15.75" hidden="1" customHeight="1" x14ac:dyDescent="0.25">
      <c r="A104" s="615"/>
      <c r="B104" s="616"/>
      <c r="C104" s="311"/>
      <c r="D104" s="292"/>
      <c r="E104" s="293"/>
      <c r="F104" s="293"/>
      <c r="G104" s="293"/>
      <c r="H104" s="286"/>
      <c r="I104" s="286"/>
      <c r="J104" s="308" t="e">
        <f>IF(OR(I104="",#REF!=""),0,I104+#REF!)</f>
        <v>#REF!</v>
      </c>
      <c r="K104" s="286" t="e">
        <f>+IF(J104=0,"",IF(J104&gt;=PARAMETROS!#REF!,"CUMPLE","NO CUMPLE"))</f>
        <v>#REF!</v>
      </c>
      <c r="L104" s="286" t="str">
        <f t="shared" si="8"/>
        <v/>
      </c>
      <c r="M104" s="618"/>
    </row>
    <row r="105" spans="1:13" ht="16.5" hidden="1" customHeight="1" thickBot="1" x14ac:dyDescent="0.3">
      <c r="A105" s="612"/>
      <c r="B105" s="614"/>
      <c r="C105" s="310"/>
      <c r="D105" s="290"/>
      <c r="E105" s="291"/>
      <c r="F105" s="291"/>
      <c r="G105" s="291"/>
      <c r="H105" s="282"/>
      <c r="I105" s="282"/>
      <c r="J105" s="307" t="e">
        <f>IF(OR(I105="",#REF!=""),0,I105+#REF!)</f>
        <v>#REF!</v>
      </c>
      <c r="K105" s="282" t="e">
        <f>+IF(J105=0,"",IF(J105&gt;=PARAMETROS!#REF!,"CUMPLE","NO CUMPLE"))</f>
        <v>#REF!</v>
      </c>
      <c r="L105" s="282" t="str">
        <f t="shared" si="8"/>
        <v/>
      </c>
      <c r="M105" s="619"/>
    </row>
    <row r="106" spans="1:13" ht="15.75" hidden="1" customHeight="1" x14ac:dyDescent="0.25">
      <c r="A106" s="611" t="s">
        <v>226</v>
      </c>
      <c r="B106" s="613"/>
      <c r="C106" s="309"/>
      <c r="D106" s="288"/>
      <c r="E106" s="289"/>
      <c r="F106" s="289"/>
      <c r="G106" s="289"/>
      <c r="H106" s="281"/>
      <c r="I106" s="281"/>
      <c r="J106" s="306" t="e">
        <f>IF(OR(I106="",#REF!=""),0,I106+#REF!)</f>
        <v>#REF!</v>
      </c>
      <c r="K106" s="281" t="e">
        <f>+IF(J106=0,"",IF(J106&gt;=PARAMETROS!#REF!,"CUMPLE","NO CUMPLE"))</f>
        <v>#REF!</v>
      </c>
      <c r="L106" s="281" t="str">
        <f t="shared" si="8"/>
        <v/>
      </c>
      <c r="M106" s="617"/>
    </row>
    <row r="107" spans="1:13" ht="15.75" hidden="1" customHeight="1" x14ac:dyDescent="0.25">
      <c r="A107" s="615"/>
      <c r="B107" s="616"/>
      <c r="C107" s="311"/>
      <c r="D107" s="292"/>
      <c r="E107" s="293"/>
      <c r="F107" s="293"/>
      <c r="G107" s="293"/>
      <c r="H107" s="286"/>
      <c r="I107" s="286"/>
      <c r="J107" s="308" t="e">
        <f>IF(OR(I107="",#REF!=""),0,I107+#REF!)</f>
        <v>#REF!</v>
      </c>
      <c r="K107" s="286" t="e">
        <f>+IF(J107=0,"",IF(J107&gt;=PARAMETROS!#REF!,"CUMPLE","NO CUMPLE"))</f>
        <v>#REF!</v>
      </c>
      <c r="L107" s="286" t="str">
        <f t="shared" si="8"/>
        <v/>
      </c>
      <c r="M107" s="618"/>
    </row>
    <row r="108" spans="1:13" ht="16.5" hidden="1" customHeight="1" thickBot="1" x14ac:dyDescent="0.3">
      <c r="A108" s="612"/>
      <c r="B108" s="614"/>
      <c r="C108" s="310"/>
      <c r="D108" s="290"/>
      <c r="E108" s="291"/>
      <c r="F108" s="291"/>
      <c r="G108" s="291"/>
      <c r="H108" s="282"/>
      <c r="I108" s="282"/>
      <c r="J108" s="307" t="e">
        <f>IF(OR(I108="",#REF!=""),0,I108+#REF!)</f>
        <v>#REF!</v>
      </c>
      <c r="K108" s="282" t="e">
        <f>+IF(J108=0,"",IF(J108&gt;=PARAMETROS!#REF!,"CUMPLE","NO CUMPLE"))</f>
        <v>#REF!</v>
      </c>
      <c r="L108" s="282" t="str">
        <f t="shared" si="8"/>
        <v/>
      </c>
      <c r="M108" s="619"/>
    </row>
    <row r="109" spans="1:13" hidden="1" x14ac:dyDescent="0.25"/>
    <row r="110" spans="1:13" hidden="1" x14ac:dyDescent="0.25"/>
    <row r="111" spans="1:13" hidden="1" x14ac:dyDescent="0.25"/>
    <row r="112" spans="1:13" hidden="1" x14ac:dyDescent="0.25"/>
    <row r="113" hidden="1" x14ac:dyDescent="0.25"/>
    <row r="114" hidden="1" x14ac:dyDescent="0.25"/>
    <row r="115" hidden="1" x14ac:dyDescent="0.25"/>
    <row r="116" hidden="1" x14ac:dyDescent="0.25"/>
    <row r="117" hidden="1" x14ac:dyDescent="0.25"/>
    <row r="118" hidden="1" x14ac:dyDescent="0.25"/>
  </sheetData>
  <mergeCells count="75">
    <mergeCell ref="N1:N2"/>
    <mergeCell ref="I1:M1"/>
    <mergeCell ref="A1:A2"/>
    <mergeCell ref="B1:B2"/>
    <mergeCell ref="C1:C2"/>
    <mergeCell ref="D1:D2"/>
    <mergeCell ref="E1:E2"/>
    <mergeCell ref="H1:H2"/>
    <mergeCell ref="F1:F2"/>
    <mergeCell ref="G1:G2"/>
    <mergeCell ref="A60:A61"/>
    <mergeCell ref="B60:B61"/>
    <mergeCell ref="M60:M61"/>
    <mergeCell ref="A55:A57"/>
    <mergeCell ref="B55:B57"/>
    <mergeCell ref="M55:M57"/>
    <mergeCell ref="A58:A59"/>
    <mergeCell ref="B58:B59"/>
    <mergeCell ref="M58:M59"/>
    <mergeCell ref="A68:A69"/>
    <mergeCell ref="B68:B69"/>
    <mergeCell ref="M68:M69"/>
    <mergeCell ref="A72:A74"/>
    <mergeCell ref="B72:B74"/>
    <mergeCell ref="M72:M74"/>
    <mergeCell ref="A62:A64"/>
    <mergeCell ref="B62:B64"/>
    <mergeCell ref="M62:M64"/>
    <mergeCell ref="A65:A66"/>
    <mergeCell ref="B65:B66"/>
    <mergeCell ref="M65:M66"/>
    <mergeCell ref="A75:A76"/>
    <mergeCell ref="B75:B76"/>
    <mergeCell ref="M75:M76"/>
    <mergeCell ref="A77:A78"/>
    <mergeCell ref="B77:B78"/>
    <mergeCell ref="M77:M78"/>
    <mergeCell ref="A85:A87"/>
    <mergeCell ref="B85:B87"/>
    <mergeCell ref="M85:M87"/>
    <mergeCell ref="A79:A81"/>
    <mergeCell ref="B79:B81"/>
    <mergeCell ref="M79:M81"/>
    <mergeCell ref="A82:A84"/>
    <mergeCell ref="B82:B84"/>
    <mergeCell ref="M82:M84"/>
    <mergeCell ref="A88:A90"/>
    <mergeCell ref="B88:B90"/>
    <mergeCell ref="M88:M90"/>
    <mergeCell ref="A91:A93"/>
    <mergeCell ref="B91:B93"/>
    <mergeCell ref="M91:M93"/>
    <mergeCell ref="A94:A96"/>
    <mergeCell ref="B94:B96"/>
    <mergeCell ref="M94:M96"/>
    <mergeCell ref="A106:A108"/>
    <mergeCell ref="B106:B108"/>
    <mergeCell ref="M106:M108"/>
    <mergeCell ref="A97:A99"/>
    <mergeCell ref="B97:B99"/>
    <mergeCell ref="M97:M99"/>
    <mergeCell ref="A100:A102"/>
    <mergeCell ref="B100:B102"/>
    <mergeCell ref="M100:M102"/>
    <mergeCell ref="A103:A105"/>
    <mergeCell ref="B103:B105"/>
    <mergeCell ref="M103:M105"/>
    <mergeCell ref="A40:A41"/>
    <mergeCell ref="B40:B41"/>
    <mergeCell ref="A6:A7"/>
    <mergeCell ref="B6:B7"/>
    <mergeCell ref="A10:A11"/>
    <mergeCell ref="B10:B11"/>
    <mergeCell ref="A18:A19"/>
    <mergeCell ref="B18:B19"/>
  </mergeCells>
  <conditionalFormatting sqref="M27:M30 M3:M9 M13:M20 M22:M25 M35 M42">
    <cfRule type="containsText" dxfId="9" priority="28" operator="containsText" text="NO CUMPLE">
      <formula>NOT(ISERROR(SEARCH("NO CUMPLE",M3)))</formula>
    </cfRule>
  </conditionalFormatting>
  <conditionalFormatting sqref="M26 M36:M39 M43:M44 M31:M33">
    <cfRule type="containsText" dxfId="8" priority="25" operator="containsText" text="NO CUMPLE">
      <formula>NOT(ISERROR(SEARCH("NO CUMPLE",M26)))</formula>
    </cfRule>
  </conditionalFormatting>
  <conditionalFormatting sqref="M21">
    <cfRule type="containsText" dxfId="7" priority="24" operator="containsText" text="NO CUMPLE">
      <formula>NOT(ISERROR(SEARCH("NO CUMPLE",M21)))</formula>
    </cfRule>
  </conditionalFormatting>
  <conditionalFormatting sqref="M10:M11">
    <cfRule type="containsText" dxfId="6" priority="14" operator="containsText" text="NO CUMPLE">
      <formula>NOT(ISERROR(SEARCH("NO CUMPLE",M10)))</formula>
    </cfRule>
  </conditionalFormatting>
  <conditionalFormatting sqref="M12">
    <cfRule type="containsText" dxfId="5" priority="9" operator="containsText" text="NO CUMPLE">
      <formula>NOT(ISERROR(SEARCH("NO CUMPLE",M12)))</formula>
    </cfRule>
  </conditionalFormatting>
  <conditionalFormatting sqref="M45">
    <cfRule type="containsText" dxfId="4" priority="8" operator="containsText" text="NO CUMPLE">
      <formula>NOT(ISERROR(SEARCH("NO CUMPLE",M45)))</formula>
    </cfRule>
  </conditionalFormatting>
  <conditionalFormatting sqref="M46">
    <cfRule type="containsText" dxfId="3" priority="7" operator="containsText" text="NO CUMPLE">
      <formula>NOT(ISERROR(SEARCH("NO CUMPLE",M46)))</formula>
    </cfRule>
  </conditionalFormatting>
  <conditionalFormatting sqref="M47">
    <cfRule type="containsText" dxfId="2" priority="6" operator="containsText" text="NO CUMPLE">
      <formula>NOT(ISERROR(SEARCH("NO CUMPLE",M47)))</formula>
    </cfRule>
  </conditionalFormatting>
  <conditionalFormatting sqref="M48:M56 M58 M60 M62:M63 M65 M67:M68 M70:M73 M75 M77 M79:M80 M82:M83 M85:M86 M88:M89 M91:M92 M94:M95 M97:M98 M100:M101 M103:M104 M106:M107">
    <cfRule type="containsText" dxfId="1" priority="3" operator="containsText" text="NO CUMPLE">
      <formula>NOT(ISERROR(SEARCH("NO CUMPLE",M48)))</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9" customWidth="1"/>
    <col min="16" max="17" width="17.125" style="268" customWidth="1"/>
    <col min="18" max="18" width="2.625" style="268" customWidth="1"/>
    <col min="19" max="19" width="17.125" style="268"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663" t="s">
        <v>26</v>
      </c>
      <c r="B1" s="663" t="s">
        <v>27</v>
      </c>
      <c r="C1" s="663" t="s">
        <v>42</v>
      </c>
      <c r="D1" s="663" t="s">
        <v>28</v>
      </c>
      <c r="E1" s="665" t="s">
        <v>39</v>
      </c>
      <c r="F1" s="667" t="s">
        <v>5</v>
      </c>
      <c r="G1" s="655" t="s">
        <v>4</v>
      </c>
      <c r="H1" s="656" t="s">
        <v>2</v>
      </c>
      <c r="I1" s="660" t="s">
        <v>1</v>
      </c>
      <c r="J1" s="662" t="s">
        <v>0</v>
      </c>
      <c r="K1" s="662" t="s">
        <v>58</v>
      </c>
      <c r="L1" s="640" t="s">
        <v>135</v>
      </c>
      <c r="M1" s="640" t="s">
        <v>59</v>
      </c>
      <c r="N1" s="640" t="s">
        <v>60</v>
      </c>
      <c r="P1" s="268" t="e">
        <f>0.25*(PARAMETROS!F8+(4*PARAMETROS!#REF!))</f>
        <v>#REF!</v>
      </c>
    </row>
    <row r="2" spans="1:20" ht="22.5" customHeight="1" thickBot="1" x14ac:dyDescent="0.25">
      <c r="A2" s="664"/>
      <c r="B2" s="664"/>
      <c r="C2" s="664"/>
      <c r="D2" s="664"/>
      <c r="E2" s="666"/>
      <c r="F2" s="655"/>
      <c r="G2" s="638"/>
      <c r="H2" s="657"/>
      <c r="I2" s="661"/>
      <c r="J2" s="641"/>
      <c r="K2" s="641"/>
      <c r="L2" s="641"/>
      <c r="M2" s="641"/>
      <c r="N2" s="641"/>
      <c r="P2" s="268" t="s">
        <v>132</v>
      </c>
      <c r="Q2" s="268" t="s">
        <v>134</v>
      </c>
      <c r="S2" s="268" t="s">
        <v>133</v>
      </c>
      <c r="T2" s="268" t="s">
        <v>134</v>
      </c>
    </row>
    <row r="3" spans="1:20" s="267" customFormat="1" ht="12" customHeight="1" x14ac:dyDescent="0.2">
      <c r="A3" s="642" t="s">
        <v>113</v>
      </c>
      <c r="B3" s="645" t="s">
        <v>118</v>
      </c>
      <c r="C3" s="44" t="s">
        <v>46</v>
      </c>
      <c r="D3" s="45" t="s">
        <v>43</v>
      </c>
      <c r="E3" s="46">
        <v>0.51</v>
      </c>
      <c r="F3" s="47"/>
      <c r="G3" s="47" t="s">
        <v>9</v>
      </c>
      <c r="H3" s="658"/>
      <c r="I3" s="48">
        <v>8743.5463166595619</v>
      </c>
      <c r="J3" s="49">
        <v>0</v>
      </c>
      <c r="K3" s="49">
        <f>+I3+J3</f>
        <v>8743.5463166595619</v>
      </c>
      <c r="L3" s="50"/>
      <c r="M3" s="51" t="str">
        <f t="shared" ref="M3:M67" si="0">+IF(G3="ACREDITA",IF(L3="SI","CUMPLE","NO CUMPLE"),"")</f>
        <v/>
      </c>
      <c r="N3" s="648" t="s">
        <v>62</v>
      </c>
      <c r="P3" s="268">
        <f>SUMIF('EXP GEN.'!$D$3:$D$29,'DESEMPATE 1'!D3,'EXP GEN.'!$V$3:$V$29)</f>
        <v>0</v>
      </c>
      <c r="Q3" s="268">
        <f>P3-I3</f>
        <v>-8743.5463166595619</v>
      </c>
      <c r="R3" s="268"/>
      <c r="S3" s="268" t="e">
        <f>SUMIF(#REF!,'DESEMPATE 1'!D3,#REF!)</f>
        <v>#REF!</v>
      </c>
      <c r="T3" s="268" t="e">
        <f>+J3-S3</f>
        <v>#REF!</v>
      </c>
    </row>
    <row r="4" spans="1:20" s="267" customFormat="1" ht="12" customHeight="1" x14ac:dyDescent="0.2">
      <c r="A4" s="643"/>
      <c r="B4" s="646"/>
      <c r="C4" s="41" t="s">
        <v>47</v>
      </c>
      <c r="D4" s="2" t="s">
        <v>40</v>
      </c>
      <c r="E4" s="9">
        <v>0.25</v>
      </c>
      <c r="F4" s="52"/>
      <c r="G4" s="265" t="s">
        <v>61</v>
      </c>
      <c r="H4" s="658"/>
      <c r="I4" s="53">
        <v>3628.2174213965645</v>
      </c>
      <c r="J4" s="54">
        <v>6707.635623248043</v>
      </c>
      <c r="K4" s="54">
        <f t="shared" ref="K4:K68" si="1">+I4+J4</f>
        <v>10335.853044644608</v>
      </c>
      <c r="L4" s="55" t="e">
        <f>0.25*(PARAMETROS!F8+(4*PARAMETROS!#REF!))</f>
        <v>#REF!</v>
      </c>
      <c r="M4" s="56" t="e">
        <f t="shared" si="0"/>
        <v>#REF!</v>
      </c>
      <c r="N4" s="649"/>
      <c r="P4" s="268">
        <f>SUMIF('EXP GEN.'!$D$3:$D$29,'DESEMPATE 1'!D4,'EXP GEN.'!$V$3:$V$29)</f>
        <v>0</v>
      </c>
      <c r="Q4" s="268">
        <f t="shared" ref="Q4:Q14" si="2">P4-I4</f>
        <v>-3628.2174213965645</v>
      </c>
      <c r="R4" s="268"/>
      <c r="S4" s="268" t="e">
        <f>SUMIF(#REF!,'DESEMPATE 1'!D4,#REF!)</f>
        <v>#REF!</v>
      </c>
      <c r="T4" s="268" t="e">
        <f t="shared" ref="T4:T14" si="3">+J4-S4</f>
        <v>#REF!</v>
      </c>
    </row>
    <row r="5" spans="1:20" s="267" customFormat="1" ht="12" customHeight="1" thickBot="1" x14ac:dyDescent="0.25">
      <c r="A5" s="644"/>
      <c r="B5" s="647"/>
      <c r="C5" s="57" t="s">
        <v>48</v>
      </c>
      <c r="D5" s="58" t="s">
        <v>41</v>
      </c>
      <c r="E5" s="59">
        <v>0.24</v>
      </c>
      <c r="F5" s="60"/>
      <c r="G5" s="60" t="s">
        <v>9</v>
      </c>
      <c r="H5" s="658"/>
      <c r="I5" s="61">
        <v>5205.213368510902</v>
      </c>
      <c r="J5" s="62">
        <v>9591.6356284627909</v>
      </c>
      <c r="K5" s="62">
        <f t="shared" si="1"/>
        <v>14796.848996973693</v>
      </c>
      <c r="L5" s="63"/>
      <c r="M5" s="64" t="str">
        <f t="shared" si="0"/>
        <v/>
      </c>
      <c r="N5" s="650"/>
      <c r="P5" s="268">
        <f>SUMIF('EXP GEN.'!$D$3:$D$29,'DESEMPATE 1'!D5,'EXP GEN.'!$V$3:$V$29)</f>
        <v>0</v>
      </c>
      <c r="Q5" s="268">
        <f t="shared" si="2"/>
        <v>-5205.213368510902</v>
      </c>
      <c r="R5" s="268"/>
      <c r="S5" s="268" t="e">
        <f>SUMIF(#REF!,'DESEMPATE 1'!D5,#REF!)</f>
        <v>#REF!</v>
      </c>
      <c r="T5" s="268" t="e">
        <f t="shared" si="3"/>
        <v>#REF!</v>
      </c>
    </row>
    <row r="6" spans="1:20" s="267" customFormat="1" ht="12" customHeight="1" x14ac:dyDescent="0.2">
      <c r="A6" s="651" t="s">
        <v>114</v>
      </c>
      <c r="B6" s="645" t="s">
        <v>120</v>
      </c>
      <c r="C6" s="44" t="s">
        <v>49</v>
      </c>
      <c r="D6" s="45" t="s">
        <v>121</v>
      </c>
      <c r="E6" s="46">
        <v>0.7</v>
      </c>
      <c r="F6" s="47"/>
      <c r="G6" s="47" t="s">
        <v>9</v>
      </c>
      <c r="H6" s="658"/>
      <c r="I6" s="48">
        <v>22175.999248024022</v>
      </c>
      <c r="J6" s="49">
        <v>15569.407529104887</v>
      </c>
      <c r="K6" s="49">
        <f t="shared" si="1"/>
        <v>37745.406777128912</v>
      </c>
      <c r="L6" s="50"/>
      <c r="M6" s="51" t="str">
        <f t="shared" si="0"/>
        <v/>
      </c>
      <c r="N6" s="653" t="s">
        <v>66</v>
      </c>
      <c r="P6" s="268">
        <f>SUMIF('EXP GEN.'!$D$3:$D$29,'DESEMPATE 1'!D6,'EXP GEN.'!$V$3:$V$29)</f>
        <v>0</v>
      </c>
      <c r="Q6" s="268">
        <f t="shared" si="2"/>
        <v>-22175.999248024022</v>
      </c>
      <c r="R6" s="268"/>
      <c r="S6" s="268" t="e">
        <f>SUMIF(#REF!,'DESEMPATE 1'!D6,#REF!)</f>
        <v>#REF!</v>
      </c>
      <c r="T6" s="268" t="e">
        <f t="shared" si="3"/>
        <v>#REF!</v>
      </c>
    </row>
    <row r="7" spans="1:20" s="267" customFormat="1" ht="23.25" thickBot="1" x14ac:dyDescent="0.25">
      <c r="A7" s="652"/>
      <c r="B7" s="647"/>
      <c r="C7" s="57" t="s">
        <v>53</v>
      </c>
      <c r="D7" s="58" t="s">
        <v>122</v>
      </c>
      <c r="E7" s="59">
        <v>0.3</v>
      </c>
      <c r="F7" s="60"/>
      <c r="G7" s="266" t="s">
        <v>61</v>
      </c>
      <c r="H7" s="658"/>
      <c r="I7" s="61">
        <v>4326.2347368506498</v>
      </c>
      <c r="J7" s="62">
        <v>4326.2347368506498</v>
      </c>
      <c r="K7" s="62">
        <f t="shared" si="1"/>
        <v>8652.4694737012996</v>
      </c>
      <c r="L7" s="63" t="str">
        <f>+IF((K7/SUM(K6:K7))&gt;=0.25,"SI","NO")</f>
        <v>NO</v>
      </c>
      <c r="M7" s="64" t="str">
        <f t="shared" si="0"/>
        <v>NO CUMPLE</v>
      </c>
      <c r="N7" s="654"/>
      <c r="P7" s="268">
        <f>SUMIF('EXP GEN.'!$D$3:$D$29,'DESEMPATE 1'!D7,'EXP GEN.'!$V$3:$V$29)</f>
        <v>0</v>
      </c>
      <c r="Q7" s="268">
        <f t="shared" si="2"/>
        <v>-4326.2347368506498</v>
      </c>
      <c r="R7" s="268"/>
      <c r="S7" s="268" t="e">
        <f>SUMIF(#REF!,'DESEMPATE 1'!D7,#REF!)</f>
        <v>#REF!</v>
      </c>
      <c r="T7" s="268" t="e">
        <f t="shared" si="3"/>
        <v>#REF!</v>
      </c>
    </row>
    <row r="8" spans="1:20" s="267" customFormat="1" ht="12" customHeight="1" x14ac:dyDescent="0.2">
      <c r="A8" s="642" t="s">
        <v>115</v>
      </c>
      <c r="B8" s="645" t="s">
        <v>123</v>
      </c>
      <c r="C8" s="44" t="s">
        <v>50</v>
      </c>
      <c r="D8" s="45" t="s">
        <v>124</v>
      </c>
      <c r="E8" s="46">
        <v>0.7</v>
      </c>
      <c r="F8" s="47"/>
      <c r="G8" s="270" t="s">
        <v>61</v>
      </c>
      <c r="H8" s="658"/>
      <c r="I8" s="48">
        <v>48088.846592716647</v>
      </c>
      <c r="J8" s="49">
        <v>48668.649605856874</v>
      </c>
      <c r="K8" s="49">
        <f t="shared" si="1"/>
        <v>96757.496198573528</v>
      </c>
      <c r="L8" s="50" t="str">
        <f>+IF((K8/SUM(K8:K9))&gt;=0.25,"SI","NO")</f>
        <v>SI</v>
      </c>
      <c r="M8" s="51" t="str">
        <f t="shared" si="0"/>
        <v>CUMPLE</v>
      </c>
      <c r="N8" s="668" t="s">
        <v>62</v>
      </c>
      <c r="P8" s="268">
        <f>SUMIF('EXP GEN.'!$D$3:$D$29,'DESEMPATE 1'!D8,'EXP GEN.'!$V$3:$V$29)</f>
        <v>0</v>
      </c>
      <c r="Q8" s="268">
        <f t="shared" si="2"/>
        <v>-48088.846592716647</v>
      </c>
      <c r="R8" s="268"/>
      <c r="S8" s="268" t="e">
        <f>SUMIF(#REF!,'DESEMPATE 1'!D8,#REF!)</f>
        <v>#REF!</v>
      </c>
      <c r="T8" s="268" t="e">
        <f t="shared" si="3"/>
        <v>#REF!</v>
      </c>
    </row>
    <row r="9" spans="1:20" s="267" customFormat="1" ht="12" customHeight="1" thickBot="1" x14ac:dyDescent="0.25">
      <c r="A9" s="644"/>
      <c r="B9" s="647"/>
      <c r="C9" s="57" t="s">
        <v>54</v>
      </c>
      <c r="D9" s="58" t="s">
        <v>125</v>
      </c>
      <c r="E9" s="59">
        <v>0.3</v>
      </c>
      <c r="F9" s="60"/>
      <c r="G9" s="60" t="s">
        <v>9</v>
      </c>
      <c r="H9" s="658"/>
      <c r="I9" s="61">
        <v>25963.65607504479</v>
      </c>
      <c r="J9" s="62">
        <v>14181.149720297217</v>
      </c>
      <c r="K9" s="62">
        <f t="shared" si="1"/>
        <v>40144.805795342007</v>
      </c>
      <c r="L9" s="63"/>
      <c r="M9" s="64" t="str">
        <f t="shared" si="0"/>
        <v/>
      </c>
      <c r="N9" s="669"/>
      <c r="P9" s="268">
        <f>SUMIF('EXP GEN.'!$D$3:$D$29,'DESEMPATE 1'!D9,'EXP GEN.'!$V$3:$V$29)</f>
        <v>0</v>
      </c>
      <c r="Q9" s="268">
        <f t="shared" si="2"/>
        <v>-25963.65607504479</v>
      </c>
      <c r="R9" s="268"/>
      <c r="S9" s="268" t="e">
        <f>SUMIF(#REF!,'DESEMPATE 1'!D9,#REF!)</f>
        <v>#REF!</v>
      </c>
      <c r="T9" s="268" t="e">
        <f t="shared" si="3"/>
        <v>#REF!</v>
      </c>
    </row>
    <row r="10" spans="1:20" s="267" customFormat="1" ht="12" customHeight="1" x14ac:dyDescent="0.2">
      <c r="A10" s="651" t="s">
        <v>116</v>
      </c>
      <c r="B10" s="645" t="s">
        <v>126</v>
      </c>
      <c r="C10" s="44" t="s">
        <v>51</v>
      </c>
      <c r="D10" s="45" t="s">
        <v>44</v>
      </c>
      <c r="E10" s="46">
        <v>0.51</v>
      </c>
      <c r="F10" s="47"/>
      <c r="G10" s="47" t="s">
        <v>9</v>
      </c>
      <c r="H10" s="658"/>
      <c r="I10" s="48">
        <v>9378.5925087995602</v>
      </c>
      <c r="J10" s="49">
        <v>5321.5956342663276</v>
      </c>
      <c r="K10" s="49">
        <f t="shared" si="1"/>
        <v>14700.188143065887</v>
      </c>
      <c r="L10" s="50"/>
      <c r="M10" s="51" t="str">
        <f t="shared" si="0"/>
        <v/>
      </c>
      <c r="N10" s="653" t="s">
        <v>66</v>
      </c>
      <c r="P10" s="268">
        <f>SUMIF('EXP GEN.'!$D$3:$D$29,'DESEMPATE 1'!D10,'EXP GEN.'!$V$3:$V$29)</f>
        <v>0</v>
      </c>
      <c r="Q10" s="268">
        <f t="shared" si="2"/>
        <v>-9378.5925087995602</v>
      </c>
      <c r="R10" s="268"/>
      <c r="S10" s="268" t="e">
        <f>SUMIF(#REF!,'DESEMPATE 1'!D10,#REF!)</f>
        <v>#REF!</v>
      </c>
      <c r="T10" s="268" t="e">
        <f t="shared" si="3"/>
        <v>#REF!</v>
      </c>
    </row>
    <row r="11" spans="1:20" s="267" customFormat="1" ht="12" customHeight="1" x14ac:dyDescent="0.2">
      <c r="A11" s="670"/>
      <c r="B11" s="621"/>
      <c r="C11" s="257" t="s">
        <v>55</v>
      </c>
      <c r="D11" s="258" t="s">
        <v>45</v>
      </c>
      <c r="E11" s="259">
        <v>0.25</v>
      </c>
      <c r="F11" s="260"/>
      <c r="G11" s="271" t="s">
        <v>61</v>
      </c>
      <c r="H11" s="658"/>
      <c r="I11" s="261">
        <v>5584.2182583377453</v>
      </c>
      <c r="J11" s="262">
        <v>5584.2182583377453</v>
      </c>
      <c r="K11" s="262">
        <f t="shared" si="1"/>
        <v>11168.436516675491</v>
      </c>
      <c r="L11" s="263" t="str">
        <f>+IF((K11/SUM(K10:K12))&gt;=0.25,"SI","NO")</f>
        <v>NO</v>
      </c>
      <c r="M11" s="264" t="str">
        <f t="shared" si="0"/>
        <v>NO CUMPLE</v>
      </c>
      <c r="N11" s="671"/>
      <c r="P11" s="268">
        <f>SUMIF('EXP GEN.'!$D$3:$D$29,'DESEMPATE 1'!D11,'EXP GEN.'!$V$3:$V$29)</f>
        <v>0</v>
      </c>
      <c r="Q11" s="268">
        <f t="shared" si="2"/>
        <v>-5584.2182583377453</v>
      </c>
      <c r="R11" s="268"/>
      <c r="S11" s="268" t="e">
        <f>SUMIF(#REF!,'DESEMPATE 1'!D11,#REF!)</f>
        <v>#REF!</v>
      </c>
      <c r="T11" s="268" t="e">
        <f t="shared" si="3"/>
        <v>#REF!</v>
      </c>
    </row>
    <row r="12" spans="1:20" s="267" customFormat="1" ht="12" customHeight="1" thickBot="1" x14ac:dyDescent="0.25">
      <c r="A12" s="652"/>
      <c r="B12" s="647"/>
      <c r="C12" s="57" t="s">
        <v>127</v>
      </c>
      <c r="D12" s="58" t="s">
        <v>128</v>
      </c>
      <c r="E12" s="59">
        <v>0.24</v>
      </c>
      <c r="F12" s="60"/>
      <c r="G12" s="60" t="s">
        <v>9</v>
      </c>
      <c r="H12" s="658"/>
      <c r="I12" s="61">
        <v>18756.884109567782</v>
      </c>
      <c r="J12" s="62">
        <v>18756.884109567782</v>
      </c>
      <c r="K12" s="62">
        <f t="shared" si="1"/>
        <v>37513.768219135563</v>
      </c>
      <c r="L12" s="63"/>
      <c r="M12" s="64" t="str">
        <f t="shared" si="0"/>
        <v/>
      </c>
      <c r="N12" s="654"/>
      <c r="P12" s="268">
        <f>SUMIF('EXP GEN.'!$D$3:$D$29,'DESEMPATE 1'!D12,'EXP GEN.'!$V$3:$V$29)</f>
        <v>0</v>
      </c>
      <c r="Q12" s="268">
        <f t="shared" si="2"/>
        <v>-18756.884109567782</v>
      </c>
      <c r="R12" s="268"/>
      <c r="S12" s="268" t="e">
        <f>SUMIF(#REF!,'DESEMPATE 1'!D12,#REF!)</f>
        <v>#REF!</v>
      </c>
      <c r="T12" s="268" t="e">
        <f t="shared" si="3"/>
        <v>#REF!</v>
      </c>
    </row>
    <row r="13" spans="1:20" s="267" customFormat="1" ht="12" customHeight="1" x14ac:dyDescent="0.2">
      <c r="A13" s="651" t="s">
        <v>117</v>
      </c>
      <c r="B13" s="645" t="s">
        <v>129</v>
      </c>
      <c r="C13" s="44" t="s">
        <v>52</v>
      </c>
      <c r="D13" s="45" t="s">
        <v>130</v>
      </c>
      <c r="E13" s="46">
        <v>0.51</v>
      </c>
      <c r="F13" s="47"/>
      <c r="G13" s="270" t="s">
        <v>61</v>
      </c>
      <c r="H13" s="658"/>
      <c r="I13" s="48">
        <v>37734.435344684171</v>
      </c>
      <c r="J13" s="49">
        <v>63814.147325471749</v>
      </c>
      <c r="K13" s="49">
        <f t="shared" si="1"/>
        <v>101548.58267015591</v>
      </c>
      <c r="L13" s="50" t="str">
        <f>+IF((K13/SUM(K13:K14))&gt;=0.25,"SI","NO")</f>
        <v>SI</v>
      </c>
      <c r="M13" s="51" t="str">
        <f t="shared" si="0"/>
        <v>CUMPLE</v>
      </c>
      <c r="N13" s="653" t="s">
        <v>62</v>
      </c>
      <c r="P13" s="268">
        <f>SUMIF('EXP GEN.'!$D$3:$D$29,'DESEMPATE 1'!D13,'EXP GEN.'!$V$3:$V$29)</f>
        <v>0</v>
      </c>
      <c r="Q13" s="268">
        <f t="shared" si="2"/>
        <v>-37734.435344684171</v>
      </c>
      <c r="R13" s="268"/>
      <c r="S13" s="268" t="e">
        <f>SUMIF(#REF!,'DESEMPATE 1'!D13,#REF!)</f>
        <v>#REF!</v>
      </c>
      <c r="T13" s="268" t="e">
        <f t="shared" si="3"/>
        <v>#REF!</v>
      </c>
    </row>
    <row r="14" spans="1:20" s="267" customFormat="1" ht="12" customHeight="1" thickBot="1" x14ac:dyDescent="0.25">
      <c r="A14" s="652"/>
      <c r="B14" s="647"/>
      <c r="C14" s="57" t="s">
        <v>56</v>
      </c>
      <c r="D14" s="58" t="s">
        <v>131</v>
      </c>
      <c r="E14" s="59">
        <v>0.49</v>
      </c>
      <c r="F14" s="60"/>
      <c r="G14" s="60" t="s">
        <v>9</v>
      </c>
      <c r="H14" s="658"/>
      <c r="I14" s="61">
        <v>6306.283418141792</v>
      </c>
      <c r="J14" s="62">
        <v>6679.8005052059279</v>
      </c>
      <c r="K14" s="62">
        <v>6679.8005052059279</v>
      </c>
      <c r="L14" s="63"/>
      <c r="M14" s="64" t="str">
        <f t="shared" si="0"/>
        <v/>
      </c>
      <c r="N14" s="654"/>
      <c r="P14" s="268">
        <f>SUMIF('EXP GEN.'!$D$3:$D$29,'DESEMPATE 1'!D14,'EXP GEN.'!$V$3:$V$29)</f>
        <v>0</v>
      </c>
      <c r="Q14" s="268">
        <f t="shared" si="2"/>
        <v>-6306.283418141792</v>
      </c>
      <c r="R14" s="268"/>
      <c r="S14" s="268" t="e">
        <f>SUMIF(#REF!,'DESEMPATE 1'!D14,#REF!)</f>
        <v>#REF!</v>
      </c>
      <c r="T14" s="268" t="e">
        <f t="shared" si="3"/>
        <v>#REF!</v>
      </c>
    </row>
    <row r="15" spans="1:20" s="267" customFormat="1" ht="12" customHeight="1" x14ac:dyDescent="0.2">
      <c r="A15" s="651"/>
      <c r="B15" s="645"/>
      <c r="C15" s="44"/>
      <c r="D15" s="45"/>
      <c r="E15" s="46"/>
      <c r="F15" s="47"/>
      <c r="G15" s="47"/>
      <c r="H15" s="658"/>
      <c r="I15" s="48"/>
      <c r="J15" s="49"/>
      <c r="K15" s="49">
        <f t="shared" si="1"/>
        <v>0</v>
      </c>
      <c r="L15" s="50" t="s">
        <v>8</v>
      </c>
      <c r="M15" s="51" t="str">
        <f t="shared" si="0"/>
        <v/>
      </c>
      <c r="N15" s="653" t="s">
        <v>62</v>
      </c>
      <c r="P15" s="268"/>
      <c r="Q15" s="268"/>
      <c r="R15" s="268"/>
      <c r="S15" s="268"/>
      <c r="T15" s="268"/>
    </row>
    <row r="16" spans="1:20" s="267" customFormat="1" ht="27" customHeight="1" thickBot="1" x14ac:dyDescent="0.25">
      <c r="A16" s="652"/>
      <c r="B16" s="647"/>
      <c r="C16" s="57"/>
      <c r="D16" s="58"/>
      <c r="E16" s="59"/>
      <c r="F16" s="60"/>
      <c r="G16" s="60"/>
      <c r="H16" s="658"/>
      <c r="I16" s="61"/>
      <c r="J16" s="62"/>
      <c r="K16" s="62">
        <f t="shared" si="1"/>
        <v>0</v>
      </c>
      <c r="L16" s="63" t="s">
        <v>8</v>
      </c>
      <c r="M16" s="64" t="str">
        <f t="shared" si="0"/>
        <v/>
      </c>
      <c r="N16" s="654"/>
      <c r="P16" s="268"/>
      <c r="Q16" s="268"/>
      <c r="R16" s="268"/>
      <c r="S16" s="268"/>
    </row>
    <row r="17" spans="1:19" s="267" customFormat="1" ht="12" customHeight="1" x14ac:dyDescent="0.2">
      <c r="A17" s="651"/>
      <c r="B17" s="645"/>
      <c r="C17" s="44"/>
      <c r="D17" s="45"/>
      <c r="E17" s="46"/>
      <c r="F17" s="47"/>
      <c r="G17" s="47"/>
      <c r="H17" s="658"/>
      <c r="I17" s="48">
        <v>4674.106602545201</v>
      </c>
      <c r="J17" s="49">
        <v>2707.0552118413907</v>
      </c>
      <c r="K17" s="49">
        <f t="shared" si="1"/>
        <v>7381.1618143865917</v>
      </c>
      <c r="L17" s="50" t="s">
        <v>8</v>
      </c>
      <c r="M17" s="51" t="str">
        <f t="shared" si="0"/>
        <v/>
      </c>
      <c r="N17" s="653" t="s">
        <v>62</v>
      </c>
      <c r="P17" s="268"/>
      <c r="Q17" s="268"/>
      <c r="R17" s="268"/>
      <c r="S17" s="268"/>
    </row>
    <row r="18" spans="1:19" s="267" customFormat="1" ht="12" thickBot="1" x14ac:dyDescent="0.25">
      <c r="A18" s="652"/>
      <c r="B18" s="647"/>
      <c r="C18" s="57"/>
      <c r="D18" s="58"/>
      <c r="E18" s="59"/>
      <c r="F18" s="60"/>
      <c r="G18" s="60"/>
      <c r="H18" s="658"/>
      <c r="I18" s="61">
        <v>16801.678417163577</v>
      </c>
      <c r="J18" s="62">
        <v>13473.516724264548</v>
      </c>
      <c r="K18" s="62">
        <f t="shared" si="1"/>
        <v>30275.195141428125</v>
      </c>
      <c r="L18" s="63" t="s">
        <v>8</v>
      </c>
      <c r="M18" s="64" t="str">
        <f t="shared" si="0"/>
        <v/>
      </c>
      <c r="N18" s="654"/>
      <c r="P18" s="268"/>
      <c r="Q18" s="268"/>
      <c r="R18" s="268"/>
      <c r="S18" s="268"/>
    </row>
    <row r="19" spans="1:19" s="267" customFormat="1" x14ac:dyDescent="0.2">
      <c r="A19" s="651"/>
      <c r="B19" s="645"/>
      <c r="C19" s="44"/>
      <c r="D19" s="45"/>
      <c r="E19" s="46"/>
      <c r="F19" s="47"/>
      <c r="G19" s="47"/>
      <c r="H19" s="658"/>
      <c r="I19" s="48">
        <v>4326.2347368506498</v>
      </c>
      <c r="J19" s="49">
        <v>4326.2347368506498</v>
      </c>
      <c r="K19" s="49">
        <f t="shared" si="1"/>
        <v>8652.4694737012996</v>
      </c>
      <c r="L19" s="50" t="s">
        <v>8</v>
      </c>
      <c r="M19" s="51" t="str">
        <f t="shared" si="0"/>
        <v/>
      </c>
      <c r="N19" s="653" t="s">
        <v>62</v>
      </c>
      <c r="P19" s="268"/>
      <c r="Q19" s="268"/>
      <c r="R19" s="268"/>
      <c r="S19" s="268"/>
    </row>
    <row r="20" spans="1:19" s="267" customFormat="1" ht="12" customHeight="1" thickBot="1" x14ac:dyDescent="0.25">
      <c r="A20" s="652"/>
      <c r="B20" s="647"/>
      <c r="C20" s="57"/>
      <c r="D20" s="58"/>
      <c r="E20" s="59"/>
      <c r="F20" s="60"/>
      <c r="G20" s="60"/>
      <c r="H20" s="658"/>
      <c r="I20" s="61">
        <v>15625.036823714967</v>
      </c>
      <c r="J20" s="62">
        <v>9804.9457477952019</v>
      </c>
      <c r="K20" s="62">
        <f t="shared" si="1"/>
        <v>25429.982571510169</v>
      </c>
      <c r="L20" s="63" t="s">
        <v>8</v>
      </c>
      <c r="M20" s="64" t="str">
        <f t="shared" si="0"/>
        <v/>
      </c>
      <c r="N20" s="654"/>
      <c r="P20" s="268"/>
      <c r="Q20" s="268"/>
      <c r="R20" s="268"/>
      <c r="S20" s="268"/>
    </row>
    <row r="21" spans="1:19" s="267" customFormat="1" ht="12" customHeight="1" x14ac:dyDescent="0.2">
      <c r="A21" s="651"/>
      <c r="B21" s="645"/>
      <c r="C21" s="44"/>
      <c r="D21" s="45"/>
      <c r="E21" s="46"/>
      <c r="F21" s="47"/>
      <c r="G21" s="47"/>
      <c r="H21" s="658"/>
      <c r="I21" s="48">
        <v>16609.629578215201</v>
      </c>
      <c r="J21" s="49">
        <v>13240.068952671252</v>
      </c>
      <c r="K21" s="49">
        <f t="shared" si="1"/>
        <v>29849.698530886453</v>
      </c>
      <c r="L21" s="50" t="s">
        <v>8</v>
      </c>
      <c r="M21" s="51" t="str">
        <f t="shared" si="0"/>
        <v/>
      </c>
      <c r="N21" s="653" t="s">
        <v>62</v>
      </c>
      <c r="P21" s="268"/>
      <c r="Q21" s="268"/>
      <c r="R21" s="268"/>
      <c r="S21" s="268"/>
    </row>
    <row r="22" spans="1:19" s="267" customFormat="1" ht="12" customHeight="1" thickBot="1" x14ac:dyDescent="0.25">
      <c r="A22" s="652"/>
      <c r="B22" s="647"/>
      <c r="C22" s="57"/>
      <c r="D22" s="58"/>
      <c r="E22" s="59"/>
      <c r="F22" s="60"/>
      <c r="G22" s="60"/>
      <c r="H22" s="658"/>
      <c r="I22" s="61">
        <v>17182.169791168337</v>
      </c>
      <c r="J22" s="62">
        <v>5199.6832516233762</v>
      </c>
      <c r="K22" s="62">
        <f t="shared" si="1"/>
        <v>22381.853042791714</v>
      </c>
      <c r="L22" s="63" t="s">
        <v>8</v>
      </c>
      <c r="M22" s="64" t="str">
        <f t="shared" si="0"/>
        <v/>
      </c>
      <c r="N22" s="654"/>
      <c r="P22" s="268"/>
      <c r="Q22" s="268"/>
      <c r="R22" s="268"/>
      <c r="S22" s="268"/>
    </row>
    <row r="23" spans="1:19" ht="12" customHeight="1" x14ac:dyDescent="0.2">
      <c r="A23" s="651"/>
      <c r="B23" s="645"/>
      <c r="C23" s="44"/>
      <c r="D23" s="45"/>
      <c r="E23" s="46"/>
      <c r="F23" s="47"/>
      <c r="G23" s="47"/>
      <c r="H23" s="658"/>
      <c r="I23" s="48">
        <v>32814.326445807732</v>
      </c>
      <c r="J23" s="49">
        <v>10884.246923438695</v>
      </c>
      <c r="K23" s="49">
        <f t="shared" si="1"/>
        <v>43698.573369246427</v>
      </c>
      <c r="L23" s="50" t="s">
        <v>8</v>
      </c>
      <c r="M23" s="51" t="str">
        <f t="shared" si="0"/>
        <v/>
      </c>
      <c r="N23" s="653" t="s">
        <v>62</v>
      </c>
    </row>
    <row r="24" spans="1:19" ht="12" customHeight="1" thickBot="1" x14ac:dyDescent="0.25">
      <c r="A24" s="652"/>
      <c r="B24" s="647"/>
      <c r="C24" s="57"/>
      <c r="D24" s="58"/>
      <c r="E24" s="59"/>
      <c r="F24" s="60"/>
      <c r="G24" s="60"/>
      <c r="H24" s="658"/>
      <c r="I24" s="61">
        <v>12405.989836381299</v>
      </c>
      <c r="J24" s="62">
        <v>17513.383302687456</v>
      </c>
      <c r="K24" s="62">
        <f t="shared" si="1"/>
        <v>29919.373139068754</v>
      </c>
      <c r="L24" s="63" t="s">
        <v>8</v>
      </c>
      <c r="M24" s="64" t="str">
        <f t="shared" si="0"/>
        <v/>
      </c>
      <c r="N24" s="654"/>
    </row>
    <row r="25" spans="1:19" ht="12" customHeight="1" x14ac:dyDescent="0.2">
      <c r="A25" s="651"/>
      <c r="B25" s="645"/>
      <c r="C25" s="44"/>
      <c r="D25" s="45"/>
      <c r="E25" s="46"/>
      <c r="F25" s="47"/>
      <c r="G25" s="47"/>
      <c r="H25" s="658"/>
      <c r="I25" s="48">
        <v>15358.300802978465</v>
      </c>
      <c r="J25" s="49">
        <v>14678.201579526329</v>
      </c>
      <c r="K25" s="49">
        <f t="shared" si="1"/>
        <v>30036.502382504794</v>
      </c>
      <c r="L25" s="50" t="s">
        <v>8</v>
      </c>
      <c r="M25" s="51" t="str">
        <f t="shared" si="0"/>
        <v/>
      </c>
      <c r="N25" s="653" t="s">
        <v>62</v>
      </c>
    </row>
    <row r="26" spans="1:19" ht="12" customHeight="1" thickBot="1" x14ac:dyDescent="0.25">
      <c r="A26" s="652"/>
      <c r="B26" s="647"/>
      <c r="C26" s="57"/>
      <c r="D26" s="58"/>
      <c r="E26" s="59"/>
      <c r="F26" s="60"/>
      <c r="G26" s="60"/>
      <c r="H26" s="658"/>
      <c r="I26" s="61">
        <v>23677.865263984771</v>
      </c>
      <c r="J26" s="62">
        <v>23353.924119658572</v>
      </c>
      <c r="K26" s="62">
        <f t="shared" si="1"/>
        <v>47031.789383643343</v>
      </c>
      <c r="L26" s="63" t="s">
        <v>8</v>
      </c>
      <c r="M26" s="64" t="str">
        <f t="shared" si="0"/>
        <v/>
      </c>
      <c r="N26" s="654"/>
    </row>
    <row r="27" spans="1:19" ht="12" customHeight="1" x14ac:dyDescent="0.2">
      <c r="A27" s="651"/>
      <c r="B27" s="645"/>
      <c r="C27" s="44"/>
      <c r="D27" s="45"/>
      <c r="E27" s="46"/>
      <c r="F27" s="65"/>
      <c r="G27" s="47"/>
      <c r="H27" s="658"/>
      <c r="I27" s="66">
        <v>20642.813450561196</v>
      </c>
      <c r="J27" s="67">
        <v>23763.055267219039</v>
      </c>
      <c r="K27" s="49">
        <f t="shared" si="1"/>
        <v>44405.868717780235</v>
      </c>
      <c r="L27" s="50" t="s">
        <v>8</v>
      </c>
      <c r="M27" s="51" t="str">
        <f t="shared" si="0"/>
        <v/>
      </c>
      <c r="N27" s="653" t="s">
        <v>62</v>
      </c>
    </row>
    <row r="28" spans="1:19" ht="12" customHeight="1" thickBot="1" x14ac:dyDescent="0.25">
      <c r="A28" s="652"/>
      <c r="B28" s="647"/>
      <c r="C28" s="57"/>
      <c r="D28" s="58"/>
      <c r="E28" s="59"/>
      <c r="F28" s="68"/>
      <c r="G28" s="60"/>
      <c r="H28" s="658"/>
      <c r="I28" s="69">
        <v>8331.2737485436883</v>
      </c>
      <c r="J28" s="70">
        <v>8331.2737485436883</v>
      </c>
      <c r="K28" s="62">
        <f t="shared" si="1"/>
        <v>16662.547497087377</v>
      </c>
      <c r="L28" s="63" t="s">
        <v>8</v>
      </c>
      <c r="M28" s="64" t="str">
        <f t="shared" si="0"/>
        <v/>
      </c>
      <c r="N28" s="654"/>
    </row>
    <row r="29" spans="1:19" ht="12" customHeight="1" x14ac:dyDescent="0.2">
      <c r="A29" s="651"/>
      <c r="B29" s="645"/>
      <c r="C29" s="44"/>
      <c r="D29" s="45"/>
      <c r="E29" s="46"/>
      <c r="F29" s="65"/>
      <c r="G29" s="47"/>
      <c r="H29" s="658"/>
      <c r="I29" s="66">
        <v>21608.963142445766</v>
      </c>
      <c r="J29" s="67">
        <v>13669.28617055724</v>
      </c>
      <c r="K29" s="49">
        <f t="shared" si="1"/>
        <v>35278.249313003005</v>
      </c>
      <c r="L29" s="50" t="s">
        <v>8</v>
      </c>
      <c r="M29" s="51" t="str">
        <f t="shared" si="0"/>
        <v/>
      </c>
      <c r="N29" s="653" t="s">
        <v>62</v>
      </c>
    </row>
    <row r="30" spans="1:19" ht="12" customHeight="1" thickBot="1" x14ac:dyDescent="0.25">
      <c r="A30" s="652"/>
      <c r="B30" s="647"/>
      <c r="C30" s="57"/>
      <c r="D30" s="58"/>
      <c r="E30" s="59"/>
      <c r="F30" s="68"/>
      <c r="G30" s="60"/>
      <c r="H30" s="658"/>
      <c r="I30" s="69">
        <v>38305.732483959931</v>
      </c>
      <c r="J30" s="70">
        <v>38305.732483959939</v>
      </c>
      <c r="K30" s="62">
        <f t="shared" si="1"/>
        <v>76611.464967919863</v>
      </c>
      <c r="L30" s="63" t="s">
        <v>8</v>
      </c>
      <c r="M30" s="64" t="str">
        <f t="shared" si="0"/>
        <v/>
      </c>
      <c r="N30" s="654"/>
    </row>
    <row r="31" spans="1:19" ht="12" customHeight="1" x14ac:dyDescent="0.2">
      <c r="A31" s="651"/>
      <c r="B31" s="645"/>
      <c r="C31" s="44"/>
      <c r="D31" s="45"/>
      <c r="E31" s="46"/>
      <c r="F31" s="65"/>
      <c r="G31" s="47"/>
      <c r="H31" s="658"/>
      <c r="I31" s="66">
        <v>40594.341480352887</v>
      </c>
      <c r="J31" s="67">
        <v>35197.989530650688</v>
      </c>
      <c r="K31" s="49">
        <f t="shared" si="1"/>
        <v>75792.331011003582</v>
      </c>
      <c r="L31" s="50" t="s">
        <v>8</v>
      </c>
      <c r="M31" s="51" t="str">
        <f t="shared" si="0"/>
        <v/>
      </c>
      <c r="N31" s="653" t="s">
        <v>62</v>
      </c>
    </row>
    <row r="32" spans="1:19" ht="12" customHeight="1" thickBot="1" x14ac:dyDescent="0.25">
      <c r="A32" s="652"/>
      <c r="B32" s="647"/>
      <c r="C32" s="57"/>
      <c r="D32" s="58"/>
      <c r="E32" s="59"/>
      <c r="F32" s="68"/>
      <c r="G32" s="60"/>
      <c r="H32" s="658"/>
      <c r="I32" s="69">
        <v>6585.0156027107278</v>
      </c>
      <c r="J32" s="70">
        <v>4348.2507528517117</v>
      </c>
      <c r="K32" s="62">
        <f t="shared" si="1"/>
        <v>10933.266355562439</v>
      </c>
      <c r="L32" s="63" t="s">
        <v>8</v>
      </c>
      <c r="M32" s="64" t="str">
        <f t="shared" si="0"/>
        <v/>
      </c>
      <c r="N32" s="654"/>
    </row>
    <row r="33" spans="1:14" ht="12" customHeight="1" x14ac:dyDescent="0.2">
      <c r="A33" s="651"/>
      <c r="B33" s="645"/>
      <c r="C33" s="44"/>
      <c r="D33" s="45"/>
      <c r="E33" s="46"/>
      <c r="F33" s="65"/>
      <c r="G33" s="47"/>
      <c r="H33" s="658"/>
      <c r="I33" s="66">
        <v>25887.396396223059</v>
      </c>
      <c r="J33" s="67">
        <v>21182.317256495233</v>
      </c>
      <c r="K33" s="49">
        <f t="shared" si="1"/>
        <v>47069.713652718288</v>
      </c>
      <c r="L33" s="50" t="s">
        <v>8</v>
      </c>
      <c r="M33" s="51" t="str">
        <f t="shared" si="0"/>
        <v/>
      </c>
      <c r="N33" s="653" t="s">
        <v>62</v>
      </c>
    </row>
    <row r="34" spans="1:14" ht="12" customHeight="1" thickBot="1" x14ac:dyDescent="0.25">
      <c r="A34" s="652"/>
      <c r="B34" s="647"/>
      <c r="C34" s="57"/>
      <c r="D34" s="58"/>
      <c r="E34" s="59"/>
      <c r="F34" s="68"/>
      <c r="G34" s="60"/>
      <c r="H34" s="658"/>
      <c r="I34" s="69">
        <v>16412.459149621725</v>
      </c>
      <c r="J34" s="70">
        <v>12377.014299357448</v>
      </c>
      <c r="K34" s="62">
        <f t="shared" si="1"/>
        <v>28789.473448979174</v>
      </c>
      <c r="L34" s="63" t="s">
        <v>8</v>
      </c>
      <c r="M34" s="64" t="str">
        <f t="shared" si="0"/>
        <v/>
      </c>
      <c r="N34" s="654"/>
    </row>
    <row r="35" spans="1:14" ht="12" customHeight="1" thickBot="1" x14ac:dyDescent="0.25">
      <c r="A35" s="71"/>
      <c r="B35" s="72"/>
      <c r="C35" s="73"/>
      <c r="D35" s="74"/>
      <c r="E35" s="75"/>
      <c r="F35" s="76"/>
      <c r="G35" s="77"/>
      <c r="H35" s="658"/>
      <c r="I35" s="78">
        <v>30757.124028669044</v>
      </c>
      <c r="J35" s="79">
        <v>42533.257657199247</v>
      </c>
      <c r="K35" s="80">
        <f t="shared" si="1"/>
        <v>73290.381685868284</v>
      </c>
      <c r="L35" s="81" t="s">
        <v>8</v>
      </c>
      <c r="M35" s="82" t="str">
        <f t="shared" si="0"/>
        <v/>
      </c>
      <c r="N35" s="83" t="s">
        <v>62</v>
      </c>
    </row>
    <row r="36" spans="1:14" ht="12" customHeight="1" x14ac:dyDescent="0.2">
      <c r="A36" s="651"/>
      <c r="B36" s="645"/>
      <c r="C36" s="44"/>
      <c r="D36" s="45"/>
      <c r="E36" s="46"/>
      <c r="F36" s="65"/>
      <c r="G36" s="47"/>
      <c r="H36" s="658"/>
      <c r="I36" s="66">
        <v>10931.279869579625</v>
      </c>
      <c r="J36" s="67">
        <v>9378.5925087995602</v>
      </c>
      <c r="K36" s="49">
        <f t="shared" si="1"/>
        <v>20309.872378379187</v>
      </c>
      <c r="L36" s="50" t="s">
        <v>8</v>
      </c>
      <c r="M36" s="51" t="str">
        <f t="shared" si="0"/>
        <v/>
      </c>
      <c r="N36" s="674" t="s">
        <v>63</v>
      </c>
    </row>
    <row r="37" spans="1:14" ht="12" customHeight="1" x14ac:dyDescent="0.2">
      <c r="A37" s="672"/>
      <c r="B37" s="646"/>
      <c r="C37" s="41"/>
      <c r="D37" s="2"/>
      <c r="E37" s="9"/>
      <c r="F37" s="42"/>
      <c r="G37" s="52"/>
      <c r="H37" s="658"/>
      <c r="I37" s="84">
        <v>5584.2182583377453</v>
      </c>
      <c r="J37" s="85">
        <v>5584.2182583377453</v>
      </c>
      <c r="K37" s="54">
        <f t="shared" si="1"/>
        <v>11168.436516675491</v>
      </c>
      <c r="L37" s="55" t="s">
        <v>8</v>
      </c>
      <c r="M37" s="56" t="str">
        <f t="shared" si="0"/>
        <v/>
      </c>
      <c r="N37" s="675"/>
    </row>
    <row r="38" spans="1:14" ht="12" customHeight="1" thickBot="1" x14ac:dyDescent="0.25">
      <c r="A38" s="652"/>
      <c r="B38" s="647"/>
      <c r="C38" s="57"/>
      <c r="D38" s="58"/>
      <c r="E38" s="59"/>
      <c r="F38" s="68"/>
      <c r="G38" s="60"/>
      <c r="H38" s="658"/>
      <c r="I38" s="69">
        <v>27993.030511368044</v>
      </c>
      <c r="J38" s="70">
        <v>27993.030511368044</v>
      </c>
      <c r="K38" s="62">
        <f t="shared" si="1"/>
        <v>55986.061022736088</v>
      </c>
      <c r="L38" s="63" t="s">
        <v>8</v>
      </c>
      <c r="M38" s="64" t="str">
        <f t="shared" si="0"/>
        <v/>
      </c>
      <c r="N38" s="676"/>
    </row>
    <row r="39" spans="1:14" ht="12" customHeight="1" x14ac:dyDescent="0.2">
      <c r="A39" s="651"/>
      <c r="B39" s="645"/>
      <c r="C39" s="44"/>
      <c r="D39" s="45"/>
      <c r="E39" s="46"/>
      <c r="F39" s="65"/>
      <c r="G39" s="47"/>
      <c r="H39" s="658"/>
      <c r="I39" s="66">
        <v>19648.199429502598</v>
      </c>
      <c r="J39" s="67">
        <v>19648.199429502598</v>
      </c>
      <c r="K39" s="49">
        <f t="shared" si="1"/>
        <v>39296.398859005196</v>
      </c>
      <c r="L39" s="50" t="s">
        <v>8</v>
      </c>
      <c r="M39" s="51" t="str">
        <f t="shared" si="0"/>
        <v/>
      </c>
      <c r="N39" s="653" t="s">
        <v>62</v>
      </c>
    </row>
    <row r="40" spans="1:14" ht="12" customHeight="1" x14ac:dyDescent="0.2">
      <c r="A40" s="672"/>
      <c r="B40" s="646"/>
      <c r="C40" s="41"/>
      <c r="D40" s="2"/>
      <c r="E40" s="9"/>
      <c r="F40" s="42"/>
      <c r="G40" s="52"/>
      <c r="H40" s="658"/>
      <c r="I40" s="84">
        <v>5016.6300194078403</v>
      </c>
      <c r="J40" s="85">
        <v>5016.6300194078403</v>
      </c>
      <c r="K40" s="54">
        <f t="shared" si="1"/>
        <v>10033.260038815681</v>
      </c>
      <c r="L40" s="55" t="s">
        <v>8</v>
      </c>
      <c r="M40" s="56" t="str">
        <f t="shared" si="0"/>
        <v/>
      </c>
      <c r="N40" s="673"/>
    </row>
    <row r="41" spans="1:14" ht="12" customHeight="1" thickBot="1" x14ac:dyDescent="0.25">
      <c r="A41" s="652"/>
      <c r="B41" s="647"/>
      <c r="C41" s="57"/>
      <c r="D41" s="58"/>
      <c r="E41" s="59"/>
      <c r="F41" s="68"/>
      <c r="G41" s="60"/>
      <c r="H41" s="658"/>
      <c r="I41" s="69">
        <v>3944.7665194071542</v>
      </c>
      <c r="J41" s="70">
        <v>3944.7665194071542</v>
      </c>
      <c r="K41" s="62">
        <f t="shared" si="1"/>
        <v>7889.5330388143084</v>
      </c>
      <c r="L41" s="63" t="s">
        <v>8</v>
      </c>
      <c r="M41" s="64" t="str">
        <f t="shared" si="0"/>
        <v/>
      </c>
      <c r="N41" s="654"/>
    </row>
    <row r="42" spans="1:14" ht="12" customHeight="1" x14ac:dyDescent="0.2">
      <c r="A42" s="651"/>
      <c r="B42" s="645"/>
      <c r="C42" s="44"/>
      <c r="D42" s="45"/>
      <c r="E42" s="46"/>
      <c r="F42" s="65"/>
      <c r="G42" s="47"/>
      <c r="H42" s="658"/>
      <c r="I42" s="66">
        <v>9479.5102490689424</v>
      </c>
      <c r="J42" s="67">
        <v>9479.5102490689424</v>
      </c>
      <c r="K42" s="49">
        <f t="shared" si="1"/>
        <v>18959.020498137885</v>
      </c>
      <c r="L42" s="50" t="s">
        <v>8</v>
      </c>
      <c r="M42" s="51" t="str">
        <f t="shared" si="0"/>
        <v/>
      </c>
      <c r="N42" s="653" t="s">
        <v>62</v>
      </c>
    </row>
    <row r="43" spans="1:14" ht="12" customHeight="1" thickBot="1" x14ac:dyDescent="0.25">
      <c r="A43" s="652"/>
      <c r="B43" s="647"/>
      <c r="C43" s="57"/>
      <c r="D43" s="58"/>
      <c r="E43" s="59"/>
      <c r="F43" s="68"/>
      <c r="G43" s="60"/>
      <c r="H43" s="658"/>
      <c r="I43" s="69">
        <v>20231.818177847948</v>
      </c>
      <c r="J43" s="70">
        <v>4.2764106401553397</v>
      </c>
      <c r="K43" s="62">
        <f t="shared" si="1"/>
        <v>20236.094588488104</v>
      </c>
      <c r="L43" s="63" t="s">
        <v>8</v>
      </c>
      <c r="M43" s="64" t="str">
        <f t="shared" si="0"/>
        <v/>
      </c>
      <c r="N43" s="654"/>
    </row>
    <row r="44" spans="1:14" ht="12" customHeight="1" x14ac:dyDescent="0.2">
      <c r="A44" s="651"/>
      <c r="B44" s="645"/>
      <c r="C44" s="44"/>
      <c r="D44" s="45"/>
      <c r="E44" s="46"/>
      <c r="F44" s="65"/>
      <c r="G44" s="47"/>
      <c r="H44" s="658"/>
      <c r="I44" s="66">
        <v>16504.705096164031</v>
      </c>
      <c r="J44" s="67">
        <v>16504.705096164031</v>
      </c>
      <c r="K44" s="49">
        <f t="shared" si="1"/>
        <v>33009.410192328061</v>
      </c>
      <c r="L44" s="50" t="s">
        <v>8</v>
      </c>
      <c r="M44" s="51" t="str">
        <f t="shared" si="0"/>
        <v/>
      </c>
      <c r="N44" s="653" t="s">
        <v>62</v>
      </c>
    </row>
    <row r="45" spans="1:14" ht="12" customHeight="1" x14ac:dyDescent="0.2">
      <c r="A45" s="672"/>
      <c r="B45" s="646"/>
      <c r="C45" s="41"/>
      <c r="D45" s="2"/>
      <c r="E45" s="9"/>
      <c r="F45" s="42"/>
      <c r="G45" s="52"/>
      <c r="H45" s="658"/>
      <c r="I45" s="84">
        <v>2743.8299926868904</v>
      </c>
      <c r="J45" s="85">
        <v>0</v>
      </c>
      <c r="K45" s="54">
        <f t="shared" si="1"/>
        <v>2743.8299926868904</v>
      </c>
      <c r="L45" s="55" t="s">
        <v>9</v>
      </c>
      <c r="M45" s="56" t="str">
        <f t="shared" si="0"/>
        <v/>
      </c>
      <c r="N45" s="673"/>
    </row>
    <row r="46" spans="1:14" ht="12" customHeight="1" thickBot="1" x14ac:dyDescent="0.25">
      <c r="A46" s="652"/>
      <c r="B46" s="647"/>
      <c r="C46" s="57"/>
      <c r="D46" s="58"/>
      <c r="E46" s="59"/>
      <c r="F46" s="68"/>
      <c r="G46" s="52"/>
      <c r="H46" s="658"/>
      <c r="I46" s="69">
        <v>12142.900079931795</v>
      </c>
      <c r="J46" s="70">
        <v>9589.8992587027442</v>
      </c>
      <c r="K46" s="62">
        <f t="shared" si="1"/>
        <v>21732.799338634541</v>
      </c>
      <c r="L46" s="63" t="s">
        <v>8</v>
      </c>
      <c r="M46" s="64" t="str">
        <f t="shared" si="0"/>
        <v/>
      </c>
      <c r="N46" s="654"/>
    </row>
    <row r="47" spans="1:14" ht="12" customHeight="1" x14ac:dyDescent="0.2">
      <c r="A47" s="651"/>
      <c r="B47" s="645"/>
      <c r="C47" s="44"/>
      <c r="D47" s="45"/>
      <c r="E47" s="46"/>
      <c r="F47" s="65"/>
      <c r="G47" s="47"/>
      <c r="H47" s="658"/>
      <c r="I47" s="66">
        <v>22695.271617700546</v>
      </c>
      <c r="J47" s="67">
        <v>19579.279307667439</v>
      </c>
      <c r="K47" s="49">
        <f t="shared" si="1"/>
        <v>42274.550925367985</v>
      </c>
      <c r="L47" s="50" t="s">
        <v>8</v>
      </c>
      <c r="M47" s="51" t="str">
        <f t="shared" si="0"/>
        <v/>
      </c>
      <c r="N47" s="653" t="s">
        <v>62</v>
      </c>
    </row>
    <row r="48" spans="1:14" ht="12" customHeight="1" thickBot="1" x14ac:dyDescent="0.25">
      <c r="A48" s="652"/>
      <c r="B48" s="647"/>
      <c r="C48" s="57"/>
      <c r="D48" s="58"/>
      <c r="E48" s="59"/>
      <c r="F48" s="68"/>
      <c r="G48" s="60"/>
      <c r="H48" s="658"/>
      <c r="I48" s="69">
        <v>2581.8437846649226</v>
      </c>
      <c r="J48" s="70">
        <v>5697.8360946980274</v>
      </c>
      <c r="K48" s="62">
        <f t="shared" si="1"/>
        <v>8279.6798793629496</v>
      </c>
      <c r="L48" s="63" t="s">
        <v>8</v>
      </c>
      <c r="M48" s="64" t="str">
        <f t="shared" si="0"/>
        <v/>
      </c>
      <c r="N48" s="654"/>
    </row>
    <row r="49" spans="1:19" ht="12" customHeight="1" x14ac:dyDescent="0.2">
      <c r="A49" s="651"/>
      <c r="B49" s="645"/>
      <c r="C49" s="44"/>
      <c r="D49" s="45"/>
      <c r="E49" s="46"/>
      <c r="F49" s="65"/>
      <c r="G49" s="47"/>
      <c r="H49" s="658"/>
      <c r="I49" s="66">
        <v>10201.982754575083</v>
      </c>
      <c r="J49" s="67">
        <v>7258.0203199223579</v>
      </c>
      <c r="K49" s="49">
        <f t="shared" si="1"/>
        <v>17460.003074497443</v>
      </c>
      <c r="L49" s="50" t="s">
        <v>8</v>
      </c>
      <c r="M49" s="51" t="str">
        <f t="shared" si="0"/>
        <v/>
      </c>
      <c r="N49" s="653" t="s">
        <v>62</v>
      </c>
    </row>
    <row r="50" spans="1:19" ht="12" customHeight="1" thickBot="1" x14ac:dyDescent="0.25">
      <c r="A50" s="652"/>
      <c r="B50" s="647"/>
      <c r="C50" s="57"/>
      <c r="D50" s="58"/>
      <c r="E50" s="59"/>
      <c r="F50" s="68"/>
      <c r="G50" s="60"/>
      <c r="H50" s="658"/>
      <c r="I50" s="69">
        <v>36764.461368857657</v>
      </c>
      <c r="J50" s="70">
        <v>29420.089977595519</v>
      </c>
      <c r="K50" s="62">
        <f t="shared" si="1"/>
        <v>66184.551346453169</v>
      </c>
      <c r="L50" s="63" t="s">
        <v>8</v>
      </c>
      <c r="M50" s="64" t="str">
        <f t="shared" si="0"/>
        <v/>
      </c>
      <c r="N50" s="654"/>
    </row>
    <row r="51" spans="1:19" ht="12" customHeight="1" x14ac:dyDescent="0.2">
      <c r="A51" s="651"/>
      <c r="B51" s="645"/>
      <c r="C51" s="44"/>
      <c r="D51" s="45"/>
      <c r="E51" s="46"/>
      <c r="F51" s="65"/>
      <c r="G51" s="47"/>
      <c r="H51" s="658"/>
      <c r="I51" s="66">
        <v>22175.999248024022</v>
      </c>
      <c r="J51" s="67">
        <v>30468.178073504874</v>
      </c>
      <c r="K51" s="49">
        <f t="shared" si="1"/>
        <v>52644.177321528899</v>
      </c>
      <c r="L51" s="50" t="s">
        <v>8</v>
      </c>
      <c r="M51" s="51" t="str">
        <f t="shared" si="0"/>
        <v/>
      </c>
      <c r="N51" s="674" t="s">
        <v>63</v>
      </c>
    </row>
    <row r="52" spans="1:19" ht="12" customHeight="1" thickBot="1" x14ac:dyDescent="0.25">
      <c r="A52" s="652"/>
      <c r="B52" s="647"/>
      <c r="C52" s="57"/>
      <c r="D52" s="58"/>
      <c r="E52" s="59"/>
      <c r="F52" s="68"/>
      <c r="G52" s="60"/>
      <c r="H52" s="658"/>
      <c r="I52" s="69">
        <v>5890.8438609451387</v>
      </c>
      <c r="J52" s="70">
        <v>5890.8438609451387</v>
      </c>
      <c r="K52" s="62">
        <f t="shared" si="1"/>
        <v>11781.687721890277</v>
      </c>
      <c r="L52" s="63" t="s">
        <v>8</v>
      </c>
      <c r="M52" s="64" t="str">
        <f t="shared" si="0"/>
        <v/>
      </c>
      <c r="N52" s="676"/>
    </row>
    <row r="53" spans="1:19" ht="21" customHeight="1" x14ac:dyDescent="0.2">
      <c r="A53" s="651"/>
      <c r="B53" s="645"/>
      <c r="C53" s="44"/>
      <c r="D53" s="45"/>
      <c r="E53" s="86"/>
      <c r="F53" s="65"/>
      <c r="G53" s="47"/>
      <c r="H53" s="658"/>
      <c r="I53" s="66">
        <v>19455.792510842861</v>
      </c>
      <c r="J53" s="67">
        <v>19455.792510842861</v>
      </c>
      <c r="K53" s="49">
        <f t="shared" si="1"/>
        <v>38911.585021685722</v>
      </c>
      <c r="L53" s="50" t="s">
        <v>8</v>
      </c>
      <c r="M53" s="51" t="str">
        <f t="shared" si="0"/>
        <v/>
      </c>
      <c r="N53" s="653" t="s">
        <v>62</v>
      </c>
    </row>
    <row r="54" spans="1:19" ht="12" customHeight="1" thickBot="1" x14ac:dyDescent="0.25">
      <c r="A54" s="652"/>
      <c r="B54" s="647"/>
      <c r="C54" s="57"/>
      <c r="D54" s="58"/>
      <c r="E54" s="87"/>
      <c r="F54" s="68"/>
      <c r="G54" s="60"/>
      <c r="H54" s="658"/>
      <c r="I54" s="69">
        <v>9192.4995579723673</v>
      </c>
      <c r="J54" s="70">
        <v>9192.4995579723673</v>
      </c>
      <c r="K54" s="62">
        <f t="shared" si="1"/>
        <v>18384.999115944735</v>
      </c>
      <c r="L54" s="63" t="s">
        <v>8</v>
      </c>
      <c r="M54" s="64" t="str">
        <f t="shared" si="0"/>
        <v/>
      </c>
      <c r="N54" s="654"/>
    </row>
    <row r="55" spans="1:19" ht="12" customHeight="1" thickBot="1" x14ac:dyDescent="0.25">
      <c r="A55" s="88"/>
      <c r="B55" s="89"/>
      <c r="C55" s="90"/>
      <c r="D55" s="91"/>
      <c r="E55" s="92"/>
      <c r="F55" s="93"/>
      <c r="G55" s="94"/>
      <c r="H55" s="658"/>
      <c r="I55" s="95">
        <v>27922.08530287374</v>
      </c>
      <c r="J55" s="96">
        <v>19037.442751490969</v>
      </c>
      <c r="K55" s="80">
        <f t="shared" si="1"/>
        <v>46959.52805436471</v>
      </c>
      <c r="L55" s="81" t="s">
        <v>8</v>
      </c>
      <c r="M55" s="82" t="str">
        <f t="shared" si="0"/>
        <v/>
      </c>
      <c r="N55" s="83" t="s">
        <v>62</v>
      </c>
    </row>
    <row r="56" spans="1:19" s="267" customFormat="1" ht="12" customHeight="1" x14ac:dyDescent="0.2">
      <c r="A56" s="651"/>
      <c r="B56" s="645"/>
      <c r="C56" s="44"/>
      <c r="D56" s="45"/>
      <c r="E56" s="97"/>
      <c r="F56" s="65"/>
      <c r="G56" s="47"/>
      <c r="H56" s="658"/>
      <c r="I56" s="98">
        <v>48037.650813299791</v>
      </c>
      <c r="J56" s="99">
        <v>52602.348297896671</v>
      </c>
      <c r="K56" s="49">
        <f t="shared" si="1"/>
        <v>100639.99911119646</v>
      </c>
      <c r="L56" s="50" t="s">
        <v>8</v>
      </c>
      <c r="M56" s="51" t="str">
        <f t="shared" si="0"/>
        <v/>
      </c>
      <c r="N56" s="653" t="s">
        <v>62</v>
      </c>
      <c r="P56" s="268"/>
      <c r="Q56" s="268"/>
      <c r="R56" s="268"/>
      <c r="S56" s="268"/>
    </row>
    <row r="57" spans="1:19" s="267" customFormat="1" ht="12" customHeight="1" thickBot="1" x14ac:dyDescent="0.25">
      <c r="A57" s="652"/>
      <c r="B57" s="647"/>
      <c r="C57" s="57"/>
      <c r="D57" s="58"/>
      <c r="E57" s="100"/>
      <c r="F57" s="68"/>
      <c r="G57" s="60"/>
      <c r="H57" s="658"/>
      <c r="I57" s="101">
        <v>12552.249357662131</v>
      </c>
      <c r="J57" s="102">
        <v>5450.6777526708438</v>
      </c>
      <c r="K57" s="62">
        <f t="shared" si="1"/>
        <v>18002.927110332974</v>
      </c>
      <c r="L57" s="63" t="s">
        <v>8</v>
      </c>
      <c r="M57" s="64" t="str">
        <f t="shared" si="0"/>
        <v/>
      </c>
      <c r="N57" s="654"/>
      <c r="P57" s="268"/>
      <c r="Q57" s="268"/>
      <c r="R57" s="268"/>
      <c r="S57" s="268"/>
    </row>
    <row r="58" spans="1:19" s="267" customFormat="1" ht="12" customHeight="1" x14ac:dyDescent="0.2">
      <c r="A58" s="651"/>
      <c r="B58" s="645"/>
      <c r="C58" s="44"/>
      <c r="D58" s="45"/>
      <c r="E58" s="97"/>
      <c r="F58" s="65"/>
      <c r="G58" s="47"/>
      <c r="H58" s="658"/>
      <c r="I58" s="98">
        <v>27993.030511368044</v>
      </c>
      <c r="J58" s="99">
        <v>27993.030511368044</v>
      </c>
      <c r="K58" s="49">
        <f t="shared" si="1"/>
        <v>55986.061022736088</v>
      </c>
      <c r="L58" s="50" t="s">
        <v>8</v>
      </c>
      <c r="M58" s="51" t="str">
        <f t="shared" si="0"/>
        <v/>
      </c>
      <c r="N58" s="674" t="s">
        <v>63</v>
      </c>
      <c r="P58" s="268"/>
      <c r="Q58" s="268"/>
      <c r="R58" s="268"/>
      <c r="S58" s="268"/>
    </row>
    <row r="59" spans="1:19" s="267" customFormat="1" ht="12" customHeight="1" x14ac:dyDescent="0.2">
      <c r="A59" s="672"/>
      <c r="B59" s="646"/>
      <c r="C59" s="41"/>
      <c r="D59" s="2"/>
      <c r="E59" s="5"/>
      <c r="F59" s="42"/>
      <c r="G59" s="52"/>
      <c r="H59" s="658"/>
      <c r="I59" s="103">
        <v>11268.881725197913</v>
      </c>
      <c r="J59" s="104">
        <v>9570.7609679163597</v>
      </c>
      <c r="K59" s="54">
        <f t="shared" si="1"/>
        <v>20839.642693114271</v>
      </c>
      <c r="L59" s="55" t="s">
        <v>8</v>
      </c>
      <c r="M59" s="56" t="str">
        <f t="shared" si="0"/>
        <v/>
      </c>
      <c r="N59" s="675"/>
      <c r="P59" s="268"/>
      <c r="Q59" s="268"/>
      <c r="R59" s="268"/>
      <c r="S59" s="268"/>
    </row>
    <row r="60" spans="1:19" s="267" customFormat="1" ht="12" customHeight="1" thickBot="1" x14ac:dyDescent="0.25">
      <c r="A60" s="652"/>
      <c r="B60" s="647"/>
      <c r="C60" s="57"/>
      <c r="D60" s="58"/>
      <c r="E60" s="100"/>
      <c r="F60" s="68"/>
      <c r="G60" s="60"/>
      <c r="H60" s="658"/>
      <c r="I60" s="101">
        <v>2460.0884837995577</v>
      </c>
      <c r="J60" s="102">
        <v>9570.7609679163597</v>
      </c>
      <c r="K60" s="62">
        <f t="shared" si="1"/>
        <v>12030.849451715918</v>
      </c>
      <c r="L60" s="63" t="s">
        <v>8</v>
      </c>
      <c r="M60" s="64" t="str">
        <f t="shared" si="0"/>
        <v/>
      </c>
      <c r="N60" s="676"/>
      <c r="P60" s="268"/>
      <c r="Q60" s="268"/>
      <c r="R60" s="268"/>
      <c r="S60" s="268"/>
    </row>
    <row r="61" spans="1:19" s="267" customFormat="1" ht="12" customHeight="1" x14ac:dyDescent="0.2">
      <c r="A61" s="651"/>
      <c r="B61" s="645"/>
      <c r="C61" s="44"/>
      <c r="D61" s="45"/>
      <c r="E61" s="97"/>
      <c r="F61" s="65"/>
      <c r="G61" s="47"/>
      <c r="H61" s="658"/>
      <c r="I61" s="98">
        <v>25715.171216000574</v>
      </c>
      <c r="J61" s="99">
        <v>25715.171216000574</v>
      </c>
      <c r="K61" s="49">
        <f t="shared" si="1"/>
        <v>51430.342432001147</v>
      </c>
      <c r="L61" s="50" t="s">
        <v>8</v>
      </c>
      <c r="M61" s="51" t="str">
        <f t="shared" si="0"/>
        <v/>
      </c>
      <c r="N61" s="653" t="s">
        <v>62</v>
      </c>
      <c r="P61" s="268"/>
      <c r="Q61" s="268"/>
      <c r="R61" s="268"/>
      <c r="S61" s="268"/>
    </row>
    <row r="62" spans="1:19" s="267" customFormat="1" ht="12" customHeight="1" thickBot="1" x14ac:dyDescent="0.25">
      <c r="A62" s="652"/>
      <c r="B62" s="647"/>
      <c r="C62" s="57"/>
      <c r="D62" s="105"/>
      <c r="E62" s="106"/>
      <c r="F62" s="68"/>
      <c r="G62" s="60"/>
      <c r="H62" s="658"/>
      <c r="I62" s="101">
        <v>13390.019458846162</v>
      </c>
      <c r="J62" s="102">
        <v>10728.89325214225</v>
      </c>
      <c r="K62" s="62">
        <f t="shared" si="1"/>
        <v>24118.912710988414</v>
      </c>
      <c r="L62" s="63" t="s">
        <v>8</v>
      </c>
      <c r="M62" s="64" t="str">
        <f t="shared" si="0"/>
        <v/>
      </c>
      <c r="N62" s="654"/>
      <c r="P62" s="268"/>
      <c r="Q62" s="268"/>
      <c r="R62" s="268"/>
      <c r="S62" s="268"/>
    </row>
    <row r="63" spans="1:19" s="267" customFormat="1" ht="12" customHeight="1" x14ac:dyDescent="0.2">
      <c r="A63" s="651"/>
      <c r="B63" s="645"/>
      <c r="C63" s="44"/>
      <c r="D63" s="45"/>
      <c r="E63" s="97"/>
      <c r="F63" s="65"/>
      <c r="G63" s="47"/>
      <c r="H63" s="658"/>
      <c r="I63" s="98">
        <v>16730.541727739725</v>
      </c>
      <c r="J63" s="99">
        <v>16730.541727739725</v>
      </c>
      <c r="K63" s="49">
        <f t="shared" si="1"/>
        <v>33461.083455479449</v>
      </c>
      <c r="L63" s="50" t="s">
        <v>8</v>
      </c>
      <c r="M63" s="51" t="str">
        <f t="shared" si="0"/>
        <v/>
      </c>
      <c r="N63" s="653" t="s">
        <v>62</v>
      </c>
      <c r="P63" s="268"/>
      <c r="Q63" s="268"/>
      <c r="R63" s="268"/>
      <c r="S63" s="268"/>
    </row>
    <row r="64" spans="1:19" s="267" customFormat="1" ht="12" customHeight="1" thickBot="1" x14ac:dyDescent="0.25">
      <c r="A64" s="652"/>
      <c r="B64" s="647"/>
      <c r="C64" s="57"/>
      <c r="D64" s="58"/>
      <c r="E64" s="100"/>
      <c r="F64" s="68"/>
      <c r="G64" s="60"/>
      <c r="H64" s="658"/>
      <c r="I64" s="101">
        <v>5041.8658132479723</v>
      </c>
      <c r="J64" s="102">
        <v>3378.5515244397388</v>
      </c>
      <c r="K64" s="62">
        <f t="shared" si="1"/>
        <v>8420.4173376877116</v>
      </c>
      <c r="L64" s="63" t="s">
        <v>8</v>
      </c>
      <c r="M64" s="64" t="str">
        <f t="shared" si="0"/>
        <v/>
      </c>
      <c r="N64" s="654"/>
      <c r="P64" s="268"/>
      <c r="Q64" s="268"/>
      <c r="R64" s="268"/>
      <c r="S64" s="268"/>
    </row>
    <row r="65" spans="1:19" s="267" customFormat="1" ht="12" customHeight="1" x14ac:dyDescent="0.2">
      <c r="A65" s="642"/>
      <c r="B65" s="645"/>
      <c r="C65" s="44"/>
      <c r="D65" s="45"/>
      <c r="E65" s="97"/>
      <c r="F65" s="65"/>
      <c r="G65" s="47"/>
      <c r="H65" s="658"/>
      <c r="I65" s="98">
        <v>228502.20160773781</v>
      </c>
      <c r="J65" s="99">
        <v>205460.68280178451</v>
      </c>
      <c r="K65" s="49">
        <f t="shared" si="1"/>
        <v>433962.88440952229</v>
      </c>
      <c r="L65" s="50" t="s">
        <v>8</v>
      </c>
      <c r="M65" s="51" t="str">
        <f t="shared" si="0"/>
        <v/>
      </c>
      <c r="N65" s="674" t="s">
        <v>63</v>
      </c>
      <c r="P65" s="268"/>
      <c r="Q65" s="268"/>
      <c r="R65" s="268"/>
      <c r="S65" s="268"/>
    </row>
    <row r="66" spans="1:19" s="267" customFormat="1" ht="12" customHeight="1" x14ac:dyDescent="0.2">
      <c r="A66" s="643"/>
      <c r="B66" s="646"/>
      <c r="C66" s="41"/>
      <c r="D66" s="2"/>
      <c r="E66" s="5"/>
      <c r="F66" s="42"/>
      <c r="G66" s="52"/>
      <c r="H66" s="658"/>
      <c r="I66" s="103">
        <v>17994.384638433035</v>
      </c>
      <c r="J66" s="104">
        <v>17994.384638433035</v>
      </c>
      <c r="K66" s="54">
        <f t="shared" si="1"/>
        <v>35988.769276866071</v>
      </c>
      <c r="L66" s="55" t="s">
        <v>8</v>
      </c>
      <c r="M66" s="56" t="str">
        <f t="shared" si="0"/>
        <v/>
      </c>
      <c r="N66" s="675"/>
      <c r="P66" s="268"/>
      <c r="Q66" s="268"/>
      <c r="R66" s="268"/>
      <c r="S66" s="268"/>
    </row>
    <row r="67" spans="1:19" s="267" customFormat="1" ht="12" customHeight="1" thickBot="1" x14ac:dyDescent="0.25">
      <c r="A67" s="644"/>
      <c r="B67" s="647"/>
      <c r="C67" s="57"/>
      <c r="D67" s="58"/>
      <c r="E67" s="100"/>
      <c r="F67" s="68"/>
      <c r="G67" s="60"/>
      <c r="H67" s="658"/>
      <c r="I67" s="101">
        <v>13885.302179941615</v>
      </c>
      <c r="J67" s="102">
        <v>17812.077294553237</v>
      </c>
      <c r="K67" s="62">
        <f t="shared" si="1"/>
        <v>31697.379474494854</v>
      </c>
      <c r="L67" s="63" t="s">
        <v>8</v>
      </c>
      <c r="M67" s="64" t="str">
        <f t="shared" si="0"/>
        <v/>
      </c>
      <c r="N67" s="676"/>
      <c r="P67" s="268"/>
      <c r="Q67" s="268"/>
      <c r="R67" s="268"/>
      <c r="S67" s="268"/>
    </row>
    <row r="68" spans="1:19" s="267" customFormat="1" ht="12" customHeight="1" x14ac:dyDescent="0.2">
      <c r="A68" s="642"/>
      <c r="B68" s="645"/>
      <c r="C68" s="44"/>
      <c r="D68" s="45"/>
      <c r="E68" s="97"/>
      <c r="F68" s="65"/>
      <c r="G68" s="47"/>
      <c r="H68" s="658"/>
      <c r="I68" s="98">
        <v>17432.463918255162</v>
      </c>
      <c r="J68" s="99">
        <v>13735.666731957979</v>
      </c>
      <c r="K68" s="49">
        <f t="shared" si="1"/>
        <v>31168.130650213141</v>
      </c>
      <c r="L68" s="50" t="s">
        <v>8</v>
      </c>
      <c r="M68" s="51" t="str">
        <f t="shared" ref="M68:M109" si="4">+IF(G68="ACREDITA",IF(L68="SI","CUMPLE","NO CUMPLE"),"")</f>
        <v/>
      </c>
      <c r="N68" s="668" t="s">
        <v>62</v>
      </c>
      <c r="P68" s="268"/>
      <c r="Q68" s="268"/>
      <c r="R68" s="268"/>
      <c r="S68" s="268"/>
    </row>
    <row r="69" spans="1:19" s="267" customFormat="1" ht="12" customHeight="1" x14ac:dyDescent="0.2">
      <c r="A69" s="643"/>
      <c r="B69" s="646"/>
      <c r="C69" s="41"/>
      <c r="D69" s="2"/>
      <c r="E69" s="5"/>
      <c r="F69" s="42"/>
      <c r="G69" s="52"/>
      <c r="H69" s="658"/>
      <c r="I69" s="103">
        <v>10993.606091798447</v>
      </c>
      <c r="J69" s="104">
        <v>8280.1948051948038</v>
      </c>
      <c r="K69" s="54">
        <f t="shared" ref="K69:K109" si="5">+I69+J69</f>
        <v>19273.800896993249</v>
      </c>
      <c r="L69" s="55" t="s">
        <v>8</v>
      </c>
      <c r="M69" s="56" t="str">
        <f t="shared" si="4"/>
        <v/>
      </c>
      <c r="N69" s="677"/>
      <c r="P69" s="268"/>
      <c r="Q69" s="268"/>
      <c r="R69" s="268"/>
      <c r="S69" s="268"/>
    </row>
    <row r="70" spans="1:19" s="267" customFormat="1" ht="12" customHeight="1" thickBot="1" x14ac:dyDescent="0.25">
      <c r="A70" s="644"/>
      <c r="B70" s="647"/>
      <c r="C70" s="57"/>
      <c r="D70" s="58"/>
      <c r="E70" s="100"/>
      <c r="F70" s="68"/>
      <c r="G70" s="60"/>
      <c r="H70" s="658"/>
      <c r="I70" s="101">
        <v>10447.276392835998</v>
      </c>
      <c r="J70" s="102">
        <v>10447.276392835998</v>
      </c>
      <c r="K70" s="62">
        <f t="shared" si="5"/>
        <v>20894.552785671996</v>
      </c>
      <c r="L70" s="63" t="s">
        <v>8</v>
      </c>
      <c r="M70" s="64" t="str">
        <f t="shared" si="4"/>
        <v/>
      </c>
      <c r="N70" s="669"/>
      <c r="P70" s="268"/>
      <c r="Q70" s="268"/>
      <c r="R70" s="268"/>
      <c r="S70" s="268"/>
    </row>
    <row r="71" spans="1:19" s="267" customFormat="1" ht="23.25" customHeight="1" x14ac:dyDescent="0.2">
      <c r="A71" s="651"/>
      <c r="B71" s="645"/>
      <c r="C71" s="44"/>
      <c r="D71" s="45"/>
      <c r="E71" s="97"/>
      <c r="F71" s="65"/>
      <c r="G71" s="47"/>
      <c r="H71" s="658"/>
      <c r="I71" s="98">
        <v>31415.949100693928</v>
      </c>
      <c r="J71" s="99">
        <v>18513.776184137492</v>
      </c>
      <c r="K71" s="49">
        <f t="shared" si="5"/>
        <v>49929.725284831424</v>
      </c>
      <c r="L71" s="50" t="s">
        <v>8</v>
      </c>
      <c r="M71" s="51" t="str">
        <f t="shared" si="4"/>
        <v/>
      </c>
      <c r="N71" s="653" t="s">
        <v>62</v>
      </c>
      <c r="P71" s="268"/>
      <c r="Q71" s="268"/>
      <c r="R71" s="268"/>
      <c r="S71" s="268"/>
    </row>
    <row r="72" spans="1:19" s="267" customFormat="1" ht="21.75" customHeight="1" thickBot="1" x14ac:dyDescent="0.25">
      <c r="A72" s="652"/>
      <c r="B72" s="647"/>
      <c r="C72" s="57"/>
      <c r="D72" s="58"/>
      <c r="E72" s="100"/>
      <c r="F72" s="68"/>
      <c r="G72" s="60"/>
      <c r="H72" s="658"/>
      <c r="I72" s="69">
        <v>6782.8029558746348</v>
      </c>
      <c r="J72" s="70">
        <v>6782.8029558746348</v>
      </c>
      <c r="K72" s="62">
        <f t="shared" si="5"/>
        <v>13565.60591174927</v>
      </c>
      <c r="L72" s="63" t="s">
        <v>8</v>
      </c>
      <c r="M72" s="64" t="str">
        <f t="shared" si="4"/>
        <v/>
      </c>
      <c r="N72" s="654"/>
      <c r="P72" s="268"/>
      <c r="Q72" s="268"/>
      <c r="R72" s="268"/>
      <c r="S72" s="268"/>
    </row>
    <row r="73" spans="1:19" s="267" customFormat="1" ht="12" customHeight="1" x14ac:dyDescent="0.2">
      <c r="A73" s="651"/>
      <c r="B73" s="645"/>
      <c r="C73" s="44"/>
      <c r="D73" s="45"/>
      <c r="E73" s="97"/>
      <c r="F73" s="65"/>
      <c r="G73" s="47"/>
      <c r="H73" s="658"/>
      <c r="I73" s="66">
        <v>15338.619678335035</v>
      </c>
      <c r="J73" s="67">
        <v>9488.778973581997</v>
      </c>
      <c r="K73" s="49">
        <f t="shared" si="5"/>
        <v>24827.398651917032</v>
      </c>
      <c r="L73" s="50" t="s">
        <v>8</v>
      </c>
      <c r="M73" s="51" t="str">
        <f t="shared" si="4"/>
        <v/>
      </c>
      <c r="N73" s="653" t="s">
        <v>62</v>
      </c>
      <c r="P73" s="268"/>
      <c r="Q73" s="268"/>
      <c r="R73" s="268"/>
      <c r="S73" s="268"/>
    </row>
    <row r="74" spans="1:19" s="267" customFormat="1" ht="12" customHeight="1" thickBot="1" x14ac:dyDescent="0.25">
      <c r="A74" s="652"/>
      <c r="B74" s="647"/>
      <c r="C74" s="57"/>
      <c r="D74" s="58"/>
      <c r="E74" s="100"/>
      <c r="F74" s="68"/>
      <c r="G74" s="60"/>
      <c r="H74" s="658"/>
      <c r="I74" s="69">
        <v>12433.296540435391</v>
      </c>
      <c r="J74" s="70">
        <v>12433.296540435391</v>
      </c>
      <c r="K74" s="62">
        <f t="shared" si="5"/>
        <v>24866.593080870782</v>
      </c>
      <c r="L74" s="63" t="s">
        <v>8</v>
      </c>
      <c r="M74" s="64" t="str">
        <f t="shared" si="4"/>
        <v/>
      </c>
      <c r="N74" s="654"/>
      <c r="P74" s="268"/>
      <c r="Q74" s="268"/>
      <c r="R74" s="268"/>
      <c r="S74" s="268"/>
    </row>
    <row r="75" spans="1:19" s="267" customFormat="1" ht="12" customHeight="1" x14ac:dyDescent="0.2">
      <c r="A75" s="651"/>
      <c r="B75" s="645"/>
      <c r="C75" s="44"/>
      <c r="D75" s="45"/>
      <c r="E75" s="97"/>
      <c r="F75" s="65"/>
      <c r="G75" s="47"/>
      <c r="H75" s="658"/>
      <c r="I75" s="107">
        <v>35157.048106361326</v>
      </c>
      <c r="J75" s="108">
        <v>63535.146698212346</v>
      </c>
      <c r="K75" s="49">
        <f t="shared" si="5"/>
        <v>98692.194804573664</v>
      </c>
      <c r="L75" s="50" t="s">
        <v>8</v>
      </c>
      <c r="M75" s="51" t="str">
        <f t="shared" si="4"/>
        <v/>
      </c>
      <c r="N75" s="653" t="s">
        <v>62</v>
      </c>
      <c r="P75" s="268"/>
      <c r="Q75" s="268"/>
      <c r="R75" s="268"/>
      <c r="S75" s="268"/>
    </row>
    <row r="76" spans="1:19" s="267" customFormat="1" ht="12" customHeight="1" thickBot="1" x14ac:dyDescent="0.25">
      <c r="A76" s="652"/>
      <c r="B76" s="647"/>
      <c r="C76" s="57"/>
      <c r="D76" s="58"/>
      <c r="E76" s="100"/>
      <c r="F76" s="68"/>
      <c r="G76" s="60"/>
      <c r="H76" s="658"/>
      <c r="I76" s="109">
        <v>6314.9608991529913</v>
      </c>
      <c r="J76" s="110">
        <v>3144.8201228163048</v>
      </c>
      <c r="K76" s="62">
        <f t="shared" si="5"/>
        <v>9459.7810219692965</v>
      </c>
      <c r="L76" s="63" t="s">
        <v>8</v>
      </c>
      <c r="M76" s="64" t="str">
        <f t="shared" si="4"/>
        <v/>
      </c>
      <c r="N76" s="654"/>
      <c r="P76" s="268"/>
      <c r="Q76" s="268"/>
      <c r="R76" s="268"/>
      <c r="S76" s="268"/>
    </row>
    <row r="77" spans="1:19" s="267" customFormat="1" ht="12" customHeight="1" x14ac:dyDescent="0.2">
      <c r="A77" s="651"/>
      <c r="B77" s="645"/>
      <c r="C77" s="44"/>
      <c r="D77" s="45"/>
      <c r="E77" s="97"/>
      <c r="F77" s="65"/>
      <c r="G77" s="47"/>
      <c r="H77" s="658"/>
      <c r="I77" s="66">
        <v>27514.599706654117</v>
      </c>
      <c r="J77" s="67">
        <v>30792.097731690064</v>
      </c>
      <c r="K77" s="49">
        <f t="shared" si="5"/>
        <v>58306.697438344185</v>
      </c>
      <c r="L77" s="50" t="s">
        <v>8</v>
      </c>
      <c r="M77" s="51" t="str">
        <f t="shared" si="4"/>
        <v/>
      </c>
      <c r="N77" s="653" t="s">
        <v>62</v>
      </c>
      <c r="P77" s="268"/>
      <c r="Q77" s="268"/>
      <c r="R77" s="268"/>
      <c r="S77" s="268"/>
    </row>
    <row r="78" spans="1:19" s="267" customFormat="1" ht="12" customHeight="1" x14ac:dyDescent="0.2">
      <c r="A78" s="672"/>
      <c r="B78" s="646"/>
      <c r="C78" s="41"/>
      <c r="D78" s="2"/>
      <c r="E78" s="5"/>
      <c r="F78" s="42"/>
      <c r="G78" s="52"/>
      <c r="H78" s="658"/>
      <c r="I78" s="84">
        <v>5419.7985172483995</v>
      </c>
      <c r="J78" s="42">
        <v>0</v>
      </c>
      <c r="K78" s="54">
        <f t="shared" si="5"/>
        <v>5419.7985172483995</v>
      </c>
      <c r="L78" s="55" t="s">
        <v>9</v>
      </c>
      <c r="M78" s="56" t="str">
        <f t="shared" si="4"/>
        <v/>
      </c>
      <c r="N78" s="673"/>
      <c r="P78" s="268"/>
      <c r="Q78" s="268"/>
      <c r="R78" s="268"/>
      <c r="S78" s="268"/>
    </row>
    <row r="79" spans="1:19" s="267" customFormat="1" ht="12" customHeight="1" thickBot="1" x14ac:dyDescent="0.25">
      <c r="A79" s="652"/>
      <c r="B79" s="647"/>
      <c r="C79" s="57"/>
      <c r="D79" s="58"/>
      <c r="E79" s="100"/>
      <c r="F79" s="68"/>
      <c r="G79" s="60"/>
      <c r="H79" s="658"/>
      <c r="I79" s="69">
        <v>6729.2366691560865</v>
      </c>
      <c r="J79" s="68">
        <v>0</v>
      </c>
      <c r="K79" s="62">
        <f t="shared" si="5"/>
        <v>6729.2366691560865</v>
      </c>
      <c r="L79" s="63" t="s">
        <v>9</v>
      </c>
      <c r="M79" s="64" t="str">
        <f t="shared" si="4"/>
        <v/>
      </c>
      <c r="N79" s="654"/>
      <c r="P79" s="268"/>
      <c r="Q79" s="268"/>
      <c r="R79" s="268"/>
      <c r="S79" s="268"/>
    </row>
    <row r="80" spans="1:19" ht="12" customHeight="1" x14ac:dyDescent="0.2">
      <c r="A80" s="651"/>
      <c r="B80" s="645"/>
      <c r="C80" s="44"/>
      <c r="D80" s="111"/>
      <c r="E80" s="112"/>
      <c r="F80" s="65"/>
      <c r="G80" s="47"/>
      <c r="H80" s="658"/>
      <c r="I80" s="66">
        <v>11778.101951195258</v>
      </c>
      <c r="J80" s="67">
        <v>11778.101951195258</v>
      </c>
      <c r="K80" s="49">
        <f t="shared" si="5"/>
        <v>23556.203902390516</v>
      </c>
      <c r="L80" s="50" t="s">
        <v>8</v>
      </c>
      <c r="M80" s="51" t="str">
        <f t="shared" si="4"/>
        <v/>
      </c>
      <c r="N80" s="653" t="s">
        <v>62</v>
      </c>
    </row>
    <row r="81" spans="1:14" ht="12" customHeight="1" x14ac:dyDescent="0.2">
      <c r="A81" s="672"/>
      <c r="B81" s="646"/>
      <c r="C81" s="41"/>
      <c r="D81" s="7"/>
      <c r="E81" s="8"/>
      <c r="F81" s="42"/>
      <c r="G81" s="52"/>
      <c r="H81" s="658"/>
      <c r="I81" s="84">
        <v>13931.555523572442</v>
      </c>
      <c r="J81" s="85">
        <v>4856.5604767719424</v>
      </c>
      <c r="K81" s="54">
        <f t="shared" si="5"/>
        <v>18788.116000344384</v>
      </c>
      <c r="L81" s="55" t="s">
        <v>8</v>
      </c>
      <c r="M81" s="56" t="str">
        <f t="shared" si="4"/>
        <v/>
      </c>
      <c r="N81" s="673"/>
    </row>
    <row r="82" spans="1:14" ht="12" customHeight="1" thickBot="1" x14ac:dyDescent="0.25">
      <c r="A82" s="652"/>
      <c r="B82" s="647"/>
      <c r="C82" s="57"/>
      <c r="D82" s="113"/>
      <c r="E82" s="114"/>
      <c r="F82" s="68"/>
      <c r="G82" s="60"/>
      <c r="H82" s="658"/>
      <c r="I82" s="69">
        <v>2617.831014200357</v>
      </c>
      <c r="J82" s="70">
        <v>2617.831014200357</v>
      </c>
      <c r="K82" s="62">
        <f t="shared" si="5"/>
        <v>5235.662028400714</v>
      </c>
      <c r="L82" s="63" t="s">
        <v>9</v>
      </c>
      <c r="M82" s="64" t="str">
        <f t="shared" si="4"/>
        <v/>
      </c>
      <c r="N82" s="654"/>
    </row>
    <row r="83" spans="1:14" ht="12" customHeight="1" x14ac:dyDescent="0.2">
      <c r="A83" s="651"/>
      <c r="B83" s="678"/>
      <c r="C83" s="44"/>
      <c r="D83" s="111"/>
      <c r="E83" s="112"/>
      <c r="F83" s="65"/>
      <c r="G83" s="47"/>
      <c r="H83" s="658"/>
      <c r="I83" s="66">
        <v>21710.84538250661</v>
      </c>
      <c r="J83" s="67">
        <v>8254.8262549967621</v>
      </c>
      <c r="K83" s="49">
        <f t="shared" si="5"/>
        <v>29965.671637503372</v>
      </c>
      <c r="L83" s="50" t="s">
        <v>8</v>
      </c>
      <c r="M83" s="51" t="str">
        <f t="shared" si="4"/>
        <v/>
      </c>
      <c r="N83" s="653" t="s">
        <v>62</v>
      </c>
    </row>
    <row r="84" spans="1:14" ht="12" customHeight="1" thickBot="1" x14ac:dyDescent="0.25">
      <c r="A84" s="652"/>
      <c r="B84" s="679"/>
      <c r="C84" s="57"/>
      <c r="D84" s="113"/>
      <c r="E84" s="114"/>
      <c r="F84" s="68"/>
      <c r="G84" s="60"/>
      <c r="H84" s="658"/>
      <c r="I84" s="69">
        <v>9643.7477380715172</v>
      </c>
      <c r="J84" s="70">
        <v>8987.5168282399027</v>
      </c>
      <c r="K84" s="62">
        <f t="shared" si="5"/>
        <v>18631.26456631142</v>
      </c>
      <c r="L84" s="63" t="s">
        <v>8</v>
      </c>
      <c r="M84" s="64" t="str">
        <f t="shared" si="4"/>
        <v/>
      </c>
      <c r="N84" s="654"/>
    </row>
    <row r="85" spans="1:14" ht="12" customHeight="1" x14ac:dyDescent="0.2">
      <c r="A85" s="651"/>
      <c r="B85" s="678"/>
      <c r="C85" s="44"/>
      <c r="D85" s="111"/>
      <c r="E85" s="112"/>
      <c r="F85" s="65"/>
      <c r="G85" s="47"/>
      <c r="H85" s="657"/>
      <c r="I85" s="115">
        <v>12045.183383015006</v>
      </c>
      <c r="J85" s="116">
        <v>7142.8434245293283</v>
      </c>
      <c r="K85" s="117">
        <f t="shared" si="5"/>
        <v>19188.026807544335</v>
      </c>
      <c r="L85" s="118" t="s">
        <v>8</v>
      </c>
      <c r="M85" s="119" t="str">
        <f t="shared" si="4"/>
        <v/>
      </c>
      <c r="N85" s="680" t="s">
        <v>62</v>
      </c>
    </row>
    <row r="86" spans="1:14" ht="12" customHeight="1" thickBot="1" x14ac:dyDescent="0.25">
      <c r="A86" s="652"/>
      <c r="B86" s="679"/>
      <c r="C86" s="57"/>
      <c r="D86" s="113"/>
      <c r="E86" s="114"/>
      <c r="F86" s="68"/>
      <c r="G86" s="60"/>
      <c r="H86" s="657"/>
      <c r="I86" s="120">
        <v>13730.05224707635</v>
      </c>
      <c r="J86" s="120">
        <v>10649.628297955645</v>
      </c>
      <c r="K86" s="121">
        <f t="shared" si="5"/>
        <v>24379.680545031995</v>
      </c>
      <c r="L86" s="122" t="s">
        <v>8</v>
      </c>
      <c r="M86" s="123" t="str">
        <f t="shared" si="4"/>
        <v/>
      </c>
      <c r="N86" s="681"/>
    </row>
    <row r="87" spans="1:14" ht="12" customHeight="1" x14ac:dyDescent="0.2">
      <c r="A87" s="651"/>
      <c r="B87" s="678"/>
      <c r="C87" s="44"/>
      <c r="D87" s="111"/>
      <c r="E87" s="112"/>
      <c r="F87" s="65"/>
      <c r="G87" s="47"/>
      <c r="H87" s="658"/>
      <c r="I87" s="66">
        <v>10698.705660665786</v>
      </c>
      <c r="J87" s="67">
        <v>10698.705660665786</v>
      </c>
      <c r="K87" s="49">
        <f t="shared" si="5"/>
        <v>21397.411321331572</v>
      </c>
      <c r="L87" s="50" t="s">
        <v>8</v>
      </c>
      <c r="M87" s="51" t="str">
        <f t="shared" si="4"/>
        <v/>
      </c>
      <c r="N87" s="674" t="s">
        <v>63</v>
      </c>
    </row>
    <row r="88" spans="1:14" ht="12" customHeight="1" thickBot="1" x14ac:dyDescent="0.25">
      <c r="A88" s="652"/>
      <c r="B88" s="679"/>
      <c r="C88" s="57"/>
      <c r="D88" s="113"/>
      <c r="E88" s="114"/>
      <c r="F88" s="68"/>
      <c r="G88" s="60"/>
      <c r="H88" s="658"/>
      <c r="I88" s="69">
        <v>21211.045146571712</v>
      </c>
      <c r="J88" s="70">
        <v>16625.179977699292</v>
      </c>
      <c r="K88" s="62">
        <f t="shared" si="5"/>
        <v>37836.225124271004</v>
      </c>
      <c r="L88" s="63" t="s">
        <v>8</v>
      </c>
      <c r="M88" s="64" t="str">
        <f t="shared" si="4"/>
        <v/>
      </c>
      <c r="N88" s="676"/>
    </row>
    <row r="89" spans="1:14" ht="12" customHeight="1" x14ac:dyDescent="0.2">
      <c r="A89" s="651"/>
      <c r="B89" s="678"/>
      <c r="C89" s="44"/>
      <c r="D89" s="111"/>
      <c r="E89" s="112"/>
      <c r="F89" s="65"/>
      <c r="G89" s="47"/>
      <c r="H89" s="658"/>
      <c r="I89" s="66">
        <v>17930.101762615992</v>
      </c>
      <c r="J89" s="67">
        <v>15302.680876013859</v>
      </c>
      <c r="K89" s="49">
        <f t="shared" si="5"/>
        <v>33232.782638629855</v>
      </c>
      <c r="L89" s="50" t="s">
        <v>8</v>
      </c>
      <c r="M89" s="51" t="str">
        <f t="shared" si="4"/>
        <v/>
      </c>
      <c r="N89" s="653" t="s">
        <v>62</v>
      </c>
    </row>
    <row r="90" spans="1:14" ht="12" customHeight="1" thickBot="1" x14ac:dyDescent="0.25">
      <c r="A90" s="652"/>
      <c r="B90" s="679"/>
      <c r="C90" s="57"/>
      <c r="D90" s="113"/>
      <c r="E90" s="114"/>
      <c r="F90" s="68"/>
      <c r="G90" s="60"/>
      <c r="H90" s="658"/>
      <c r="I90" s="69">
        <v>15342.861195564194</v>
      </c>
      <c r="J90" s="70">
        <v>4367.7459244318179</v>
      </c>
      <c r="K90" s="62">
        <f t="shared" si="5"/>
        <v>19710.607119996013</v>
      </c>
      <c r="L90" s="63" t="s">
        <v>8</v>
      </c>
      <c r="M90" s="64" t="str">
        <f t="shared" si="4"/>
        <v/>
      </c>
      <c r="N90" s="654"/>
    </row>
    <row r="91" spans="1:14" ht="12" customHeight="1" x14ac:dyDescent="0.2">
      <c r="A91" s="651"/>
      <c r="B91" s="678"/>
      <c r="C91" s="44"/>
      <c r="D91" s="111"/>
      <c r="E91" s="112"/>
      <c r="F91" s="65"/>
      <c r="G91" s="47"/>
      <c r="H91" s="658"/>
      <c r="I91" s="66">
        <v>8384.070640873997</v>
      </c>
      <c r="J91" s="67">
        <v>6985.1907850565613</v>
      </c>
      <c r="K91" s="49">
        <f t="shared" si="5"/>
        <v>15369.261425930559</v>
      </c>
      <c r="L91" s="50" t="s">
        <v>8</v>
      </c>
      <c r="M91" s="51" t="str">
        <f t="shared" si="4"/>
        <v/>
      </c>
      <c r="N91" s="653" t="s">
        <v>62</v>
      </c>
    </row>
    <row r="92" spans="1:14" ht="12" customHeight="1" thickBot="1" x14ac:dyDescent="0.25">
      <c r="A92" s="652"/>
      <c r="B92" s="679"/>
      <c r="C92" s="57"/>
      <c r="D92" s="113"/>
      <c r="E92" s="114"/>
      <c r="F92" s="68"/>
      <c r="G92" s="60"/>
      <c r="H92" s="658"/>
      <c r="I92" s="69">
        <v>13441.665830460561</v>
      </c>
      <c r="J92" s="70">
        <v>8149.1594776098682</v>
      </c>
      <c r="K92" s="62">
        <f t="shared" si="5"/>
        <v>21590.825308070431</v>
      </c>
      <c r="L92" s="63" t="s">
        <v>8</v>
      </c>
      <c r="M92" s="64" t="str">
        <f t="shared" si="4"/>
        <v/>
      </c>
      <c r="N92" s="654"/>
    </row>
    <row r="93" spans="1:14" ht="12" customHeight="1" thickBot="1" x14ac:dyDescent="0.25">
      <c r="A93" s="124"/>
      <c r="B93" s="82"/>
      <c r="C93" s="73"/>
      <c r="D93" s="125"/>
      <c r="E93" s="126"/>
      <c r="F93" s="76"/>
      <c r="G93" s="77"/>
      <c r="H93" s="658"/>
      <c r="I93" s="78">
        <v>28761.053473213411</v>
      </c>
      <c r="J93" s="79">
        <v>28761.053473213411</v>
      </c>
      <c r="K93" s="80">
        <f t="shared" si="5"/>
        <v>57522.106946426822</v>
      </c>
      <c r="L93" s="81" t="s">
        <v>8</v>
      </c>
      <c r="M93" s="82" t="str">
        <f t="shared" si="4"/>
        <v/>
      </c>
      <c r="N93" s="83" t="s">
        <v>62</v>
      </c>
    </row>
    <row r="94" spans="1:14" ht="12" customHeight="1" x14ac:dyDescent="0.2">
      <c r="A94" s="651"/>
      <c r="B94" s="678"/>
      <c r="C94" s="44"/>
      <c r="D94" s="111"/>
      <c r="E94" s="112"/>
      <c r="F94" s="65"/>
      <c r="G94" s="47"/>
      <c r="H94" s="658"/>
      <c r="I94" s="66">
        <v>9749.4763562340977</v>
      </c>
      <c r="J94" s="67">
        <v>0</v>
      </c>
      <c r="K94" s="49">
        <f t="shared" si="5"/>
        <v>9749.4763562340977</v>
      </c>
      <c r="L94" s="50" t="s">
        <v>8</v>
      </c>
      <c r="M94" s="51" t="str">
        <f t="shared" si="4"/>
        <v/>
      </c>
      <c r="N94" s="653" t="s">
        <v>62</v>
      </c>
    </row>
    <row r="95" spans="1:14" ht="12" customHeight="1" thickBot="1" x14ac:dyDescent="0.25">
      <c r="A95" s="652"/>
      <c r="B95" s="679"/>
      <c r="C95" s="57"/>
      <c r="D95" s="113"/>
      <c r="E95" s="114"/>
      <c r="F95" s="68"/>
      <c r="G95" s="60"/>
      <c r="H95" s="658"/>
      <c r="I95" s="69">
        <v>40336.890115287599</v>
      </c>
      <c r="J95" s="70">
        <v>46461.832401057043</v>
      </c>
      <c r="K95" s="62">
        <f t="shared" si="5"/>
        <v>86798.722516344642</v>
      </c>
      <c r="L95" s="63" t="s">
        <v>8</v>
      </c>
      <c r="M95" s="64" t="str">
        <f t="shared" si="4"/>
        <v/>
      </c>
      <c r="N95" s="654"/>
    </row>
    <row r="96" spans="1:14" ht="12" customHeight="1" x14ac:dyDescent="0.2">
      <c r="A96" s="651"/>
      <c r="B96" s="678"/>
      <c r="C96" s="44"/>
      <c r="D96" s="111"/>
      <c r="E96" s="112"/>
      <c r="F96" s="65"/>
      <c r="G96" s="47"/>
      <c r="H96" s="658"/>
      <c r="I96" s="66">
        <v>29546.898443119389</v>
      </c>
      <c r="J96" s="67">
        <v>24754.201867471544</v>
      </c>
      <c r="K96" s="49">
        <f t="shared" si="5"/>
        <v>54301.100310590933</v>
      </c>
      <c r="L96" s="50" t="s">
        <v>8</v>
      </c>
      <c r="M96" s="51" t="str">
        <f t="shared" si="4"/>
        <v/>
      </c>
      <c r="N96" s="653" t="s">
        <v>62</v>
      </c>
    </row>
    <row r="97" spans="1:14" ht="12" customHeight="1" thickBot="1" x14ac:dyDescent="0.25">
      <c r="A97" s="652"/>
      <c r="B97" s="679"/>
      <c r="C97" s="57"/>
      <c r="D97" s="113"/>
      <c r="E97" s="114"/>
      <c r="F97" s="68"/>
      <c r="G97" s="60"/>
      <c r="H97" s="658"/>
      <c r="I97" s="69">
        <v>3278.7639369907661</v>
      </c>
      <c r="J97" s="68">
        <v>0</v>
      </c>
      <c r="K97" s="62">
        <f t="shared" si="5"/>
        <v>3278.7639369907661</v>
      </c>
      <c r="L97" s="63" t="s">
        <v>9</v>
      </c>
      <c r="M97" s="64" t="str">
        <f t="shared" si="4"/>
        <v/>
      </c>
      <c r="N97" s="654"/>
    </row>
    <row r="98" spans="1:14" ht="26.25" customHeight="1" thickBot="1" x14ac:dyDescent="0.25">
      <c r="A98" s="124"/>
      <c r="B98" s="82"/>
      <c r="C98" s="73"/>
      <c r="D98" s="125"/>
      <c r="E98" s="126"/>
      <c r="F98" s="76"/>
      <c r="G98" s="77"/>
      <c r="H98" s="658"/>
      <c r="I98" s="78">
        <v>31820.508684179695</v>
      </c>
      <c r="J98" s="79">
        <v>27238.402042552152</v>
      </c>
      <c r="K98" s="80">
        <f t="shared" si="5"/>
        <v>59058.910726731847</v>
      </c>
      <c r="L98" s="81" t="s">
        <v>8</v>
      </c>
      <c r="M98" s="82" t="str">
        <f t="shared" si="4"/>
        <v/>
      </c>
      <c r="N98" s="127" t="s">
        <v>64</v>
      </c>
    </row>
    <row r="99" spans="1:14" ht="12" customHeight="1" x14ac:dyDescent="0.2">
      <c r="A99" s="651"/>
      <c r="B99" s="678"/>
      <c r="C99" s="44"/>
      <c r="D99" s="111"/>
      <c r="E99" s="112"/>
      <c r="F99" s="65"/>
      <c r="G99" s="47"/>
      <c r="H99" s="658"/>
      <c r="I99" s="66">
        <v>18777.695538969412</v>
      </c>
      <c r="J99" s="67">
        <v>18777.695538969416</v>
      </c>
      <c r="K99" s="49">
        <f t="shared" si="5"/>
        <v>37555.391077938824</v>
      </c>
      <c r="L99" s="50" t="s">
        <v>8</v>
      </c>
      <c r="M99" s="51" t="str">
        <f t="shared" si="4"/>
        <v/>
      </c>
      <c r="N99" s="653" t="s">
        <v>62</v>
      </c>
    </row>
    <row r="100" spans="1:14" ht="12" customHeight="1" thickBot="1" x14ac:dyDescent="0.25">
      <c r="A100" s="652"/>
      <c r="B100" s="679"/>
      <c r="C100" s="57"/>
      <c r="D100" s="113"/>
      <c r="E100" s="114"/>
      <c r="F100" s="68"/>
      <c r="G100" s="60"/>
      <c r="H100" s="658"/>
      <c r="I100" s="69">
        <v>7021.1597757102818</v>
      </c>
      <c r="J100" s="70">
        <v>2766.646374864572</v>
      </c>
      <c r="K100" s="62">
        <f t="shared" si="5"/>
        <v>9787.8061505748537</v>
      </c>
      <c r="L100" s="63" t="s">
        <v>8</v>
      </c>
      <c r="M100" s="64" t="str">
        <f t="shared" si="4"/>
        <v/>
      </c>
      <c r="N100" s="654"/>
    </row>
    <row r="101" spans="1:14" ht="12" customHeight="1" x14ac:dyDescent="0.2">
      <c r="A101" s="651"/>
      <c r="B101" s="678"/>
      <c r="C101" s="44"/>
      <c r="D101" s="111"/>
      <c r="E101" s="112"/>
      <c r="F101" s="65"/>
      <c r="G101" s="47"/>
      <c r="H101" s="658"/>
      <c r="I101" s="66">
        <v>10809.467739272135</v>
      </c>
      <c r="J101" s="67">
        <v>4658.514793823233</v>
      </c>
      <c r="K101" s="49">
        <f t="shared" si="5"/>
        <v>15467.982533095368</v>
      </c>
      <c r="L101" s="50" t="s">
        <v>8</v>
      </c>
      <c r="M101" s="51" t="str">
        <f t="shared" si="4"/>
        <v/>
      </c>
      <c r="N101" s="653" t="s">
        <v>62</v>
      </c>
    </row>
    <row r="102" spans="1:14" ht="12" customHeight="1" thickBot="1" x14ac:dyDescent="0.25">
      <c r="A102" s="652"/>
      <c r="B102" s="679"/>
      <c r="C102" s="57"/>
      <c r="D102" s="113"/>
      <c r="E102" s="114"/>
      <c r="F102" s="68"/>
      <c r="G102" s="60"/>
      <c r="H102" s="658"/>
      <c r="I102" s="69">
        <v>16597.786448036357</v>
      </c>
      <c r="J102" s="70">
        <v>22003.886084179503</v>
      </c>
      <c r="K102" s="62">
        <f t="shared" si="5"/>
        <v>38601.67253221586</v>
      </c>
      <c r="L102" s="63" t="s">
        <v>8</v>
      </c>
      <c r="M102" s="64" t="str">
        <f t="shared" si="4"/>
        <v/>
      </c>
      <c r="N102" s="654"/>
    </row>
    <row r="103" spans="1:14" ht="12" customHeight="1" thickBot="1" x14ac:dyDescent="0.25">
      <c r="A103" s="124"/>
      <c r="B103" s="82"/>
      <c r="C103" s="73"/>
      <c r="D103" s="125"/>
      <c r="E103" s="128"/>
      <c r="F103" s="76"/>
      <c r="G103" s="77"/>
      <c r="H103" s="658"/>
      <c r="I103" s="78">
        <v>43166.085277225095</v>
      </c>
      <c r="J103" s="79">
        <v>36347.405194486812</v>
      </c>
      <c r="K103" s="80">
        <f t="shared" si="5"/>
        <v>79513.490471711906</v>
      </c>
      <c r="L103" s="81" t="s">
        <v>8</v>
      </c>
      <c r="M103" s="82" t="str">
        <f t="shared" si="4"/>
        <v/>
      </c>
      <c r="N103" s="127" t="s">
        <v>65</v>
      </c>
    </row>
    <row r="104" spans="1:14" ht="12" customHeight="1" x14ac:dyDescent="0.2">
      <c r="A104" s="651"/>
      <c r="B104" s="678"/>
      <c r="C104" s="44"/>
      <c r="D104" s="111"/>
      <c r="E104" s="112"/>
      <c r="F104" s="65"/>
      <c r="G104" s="47"/>
      <c r="H104" s="658"/>
      <c r="I104" s="66">
        <v>15083.586340646525</v>
      </c>
      <c r="J104" s="67">
        <v>9442.0550194174757</v>
      </c>
      <c r="K104" s="49">
        <f t="shared" si="5"/>
        <v>24525.641360064001</v>
      </c>
      <c r="L104" s="50" t="s">
        <v>8</v>
      </c>
      <c r="M104" s="51" t="str">
        <f t="shared" si="4"/>
        <v/>
      </c>
      <c r="N104" s="674" t="s">
        <v>63</v>
      </c>
    </row>
    <row r="105" spans="1:14" ht="12" customHeight="1" x14ac:dyDescent="0.2">
      <c r="A105" s="672"/>
      <c r="B105" s="682"/>
      <c r="C105" s="41"/>
      <c r="D105" s="7"/>
      <c r="E105" s="8"/>
      <c r="F105" s="42"/>
      <c r="G105" s="52"/>
      <c r="H105" s="658"/>
      <c r="I105" s="84">
        <v>5379.0869038038072</v>
      </c>
      <c r="J105" s="85">
        <v>2606.1447975974024</v>
      </c>
      <c r="K105" s="54">
        <f t="shared" si="5"/>
        <v>7985.2317014012096</v>
      </c>
      <c r="L105" s="55" t="s">
        <v>8</v>
      </c>
      <c r="M105" s="56" t="str">
        <f t="shared" si="4"/>
        <v/>
      </c>
      <c r="N105" s="675"/>
    </row>
    <row r="106" spans="1:14" ht="12" customHeight="1" thickBot="1" x14ac:dyDescent="0.25">
      <c r="A106" s="652"/>
      <c r="B106" s="679"/>
      <c r="C106" s="57"/>
      <c r="D106" s="113"/>
      <c r="E106" s="114"/>
      <c r="F106" s="68"/>
      <c r="G106" s="60"/>
      <c r="H106" s="658"/>
      <c r="I106" s="69">
        <v>3420.9379849397592</v>
      </c>
      <c r="J106" s="70">
        <v>6020.1674979267718</v>
      </c>
      <c r="K106" s="62">
        <f t="shared" si="5"/>
        <v>9441.105482866531</v>
      </c>
      <c r="L106" s="63" t="s">
        <v>8</v>
      </c>
      <c r="M106" s="64" t="str">
        <f t="shared" si="4"/>
        <v/>
      </c>
      <c r="N106" s="676"/>
    </row>
    <row r="107" spans="1:14" ht="12" customHeight="1" x14ac:dyDescent="0.2">
      <c r="A107" s="651"/>
      <c r="B107" s="678"/>
      <c r="C107" s="44"/>
      <c r="D107" s="111"/>
      <c r="E107" s="112"/>
      <c r="F107" s="65"/>
      <c r="G107" s="47"/>
      <c r="H107" s="658"/>
      <c r="I107" s="66">
        <v>14839.296703738071</v>
      </c>
      <c r="J107" s="67">
        <v>14839.296703738071</v>
      </c>
      <c r="K107" s="49">
        <f t="shared" si="5"/>
        <v>29678.593407476143</v>
      </c>
      <c r="L107" s="50" t="s">
        <v>8</v>
      </c>
      <c r="M107" s="51" t="str">
        <f t="shared" si="4"/>
        <v/>
      </c>
      <c r="N107" s="674" t="s">
        <v>63</v>
      </c>
    </row>
    <row r="108" spans="1:14" ht="12" customHeight="1" x14ac:dyDescent="0.2">
      <c r="A108" s="672"/>
      <c r="B108" s="682"/>
      <c r="C108" s="41"/>
      <c r="D108" s="7"/>
      <c r="E108" s="8"/>
      <c r="F108" s="42"/>
      <c r="G108" s="52"/>
      <c r="H108" s="658"/>
      <c r="I108" s="84">
        <v>8099.1150410754299</v>
      </c>
      <c r="J108" s="85">
        <v>8099.1150410754299</v>
      </c>
      <c r="K108" s="54">
        <f t="shared" si="5"/>
        <v>16198.23008215086</v>
      </c>
      <c r="L108" s="55" t="s">
        <v>8</v>
      </c>
      <c r="M108" s="56" t="str">
        <f t="shared" si="4"/>
        <v/>
      </c>
      <c r="N108" s="675"/>
    </row>
    <row r="109" spans="1:14" ht="12" customHeight="1" thickBot="1" x14ac:dyDescent="0.25">
      <c r="A109" s="652"/>
      <c r="B109" s="679"/>
      <c r="C109" s="57"/>
      <c r="D109" s="113"/>
      <c r="E109" s="114"/>
      <c r="F109" s="68"/>
      <c r="G109" s="60"/>
      <c r="H109" s="659"/>
      <c r="I109" s="69">
        <v>6189.3038595109683</v>
      </c>
      <c r="J109" s="70">
        <v>6189.3038595109683</v>
      </c>
      <c r="K109" s="62">
        <f t="shared" si="5"/>
        <v>12378.607719021937</v>
      </c>
      <c r="L109" s="63" t="s">
        <v>8</v>
      </c>
      <c r="M109" s="64" t="str">
        <f t="shared" si="4"/>
        <v/>
      </c>
      <c r="N109" s="676"/>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3" bestFit="1" customWidth="1"/>
    <col min="2" max="2" width="8.5" style="223" bestFit="1" customWidth="1"/>
    <col min="3" max="3" width="9.25" style="223" bestFit="1" customWidth="1"/>
    <col min="4" max="4" width="83.375" style="222" customWidth="1"/>
    <col min="5" max="16384" width="8" style="222"/>
  </cols>
  <sheetData>
    <row r="1" spans="1:4" x14ac:dyDescent="0.25">
      <c r="A1" s="684" t="s">
        <v>104</v>
      </c>
      <c r="B1" s="684"/>
      <c r="C1" s="684"/>
      <c r="D1" s="684"/>
    </row>
    <row r="2" spans="1:4" ht="15.75" thickBot="1" x14ac:dyDescent="0.3">
      <c r="A2" s="685" t="s">
        <v>105</v>
      </c>
      <c r="B2" s="685"/>
      <c r="C2" s="685"/>
      <c r="D2" s="685"/>
    </row>
    <row r="3" spans="1:4" ht="15.75" thickTop="1" x14ac:dyDescent="0.25">
      <c r="A3" s="223" t="s">
        <v>103</v>
      </c>
    </row>
    <row r="4" spans="1:4" x14ac:dyDescent="0.25">
      <c r="A4" s="686" t="s">
        <v>106</v>
      </c>
      <c r="B4" s="686"/>
      <c r="C4" s="686"/>
      <c r="D4" s="686"/>
    </row>
    <row r="5" spans="1:4" x14ac:dyDescent="0.25">
      <c r="A5" s="686" t="s">
        <v>103</v>
      </c>
      <c r="B5" s="686"/>
      <c r="C5" s="686"/>
      <c r="D5" s="686"/>
    </row>
    <row r="6" spans="1:4" x14ac:dyDescent="0.25">
      <c r="A6" s="686" t="s">
        <v>107</v>
      </c>
      <c r="B6" s="686"/>
      <c r="C6" s="686"/>
      <c r="D6" s="686"/>
    </row>
    <row r="7" spans="1:4" x14ac:dyDescent="0.25">
      <c r="A7" s="223" t="s">
        <v>103</v>
      </c>
    </row>
    <row r="8" spans="1:4" ht="16.149999999999999" customHeight="1" x14ac:dyDescent="0.25">
      <c r="A8" s="224" t="s">
        <v>108</v>
      </c>
      <c r="B8" s="224" t="s">
        <v>109</v>
      </c>
      <c r="C8" s="225" t="s">
        <v>110</v>
      </c>
    </row>
    <row r="9" spans="1:4" ht="16.149999999999999" customHeight="1" x14ac:dyDescent="0.25">
      <c r="A9" s="229">
        <v>195001</v>
      </c>
      <c r="B9" s="230">
        <v>1.96</v>
      </c>
      <c r="C9" s="227">
        <v>1.96</v>
      </c>
    </row>
    <row r="10" spans="1:4" ht="16.149999999999999" customHeight="1" x14ac:dyDescent="0.25">
      <c r="A10" s="231">
        <v>195002</v>
      </c>
      <c r="B10" s="232">
        <v>1.96</v>
      </c>
      <c r="C10" s="226">
        <v>1.96</v>
      </c>
    </row>
    <row r="11" spans="1:4" ht="16.149999999999999" customHeight="1" x14ac:dyDescent="0.25">
      <c r="A11" s="229">
        <v>195003</v>
      </c>
      <c r="B11" s="230">
        <v>1.96</v>
      </c>
      <c r="C11" s="227">
        <v>1.96</v>
      </c>
    </row>
    <row r="12" spans="1:4" ht="16.149999999999999" customHeight="1" x14ac:dyDescent="0.25">
      <c r="A12" s="231">
        <v>195004</v>
      </c>
      <c r="B12" s="232">
        <v>1.96</v>
      </c>
      <c r="C12" s="226">
        <v>1.96</v>
      </c>
    </row>
    <row r="13" spans="1:4" ht="16.149999999999999" customHeight="1" x14ac:dyDescent="0.25">
      <c r="A13" s="229">
        <v>195005</v>
      </c>
      <c r="B13" s="230">
        <v>1.96</v>
      </c>
      <c r="C13" s="227">
        <v>1.96</v>
      </c>
    </row>
    <row r="14" spans="1:4" ht="16.149999999999999" customHeight="1" x14ac:dyDescent="0.25">
      <c r="A14" s="231">
        <v>195006</v>
      </c>
      <c r="B14" s="232">
        <v>1.96</v>
      </c>
      <c r="C14" s="226">
        <v>1.96</v>
      </c>
    </row>
    <row r="15" spans="1:4" ht="16.149999999999999" customHeight="1" x14ac:dyDescent="0.25">
      <c r="A15" s="229">
        <v>195007</v>
      </c>
      <c r="B15" s="230">
        <v>1.96</v>
      </c>
      <c r="C15" s="227">
        <v>1.96</v>
      </c>
    </row>
    <row r="16" spans="1:4" ht="16.149999999999999" customHeight="1" x14ac:dyDescent="0.25">
      <c r="A16" s="231">
        <v>195008</v>
      </c>
      <c r="B16" s="232">
        <v>1.96</v>
      </c>
      <c r="C16" s="226">
        <v>1.96</v>
      </c>
    </row>
    <row r="17" spans="1:3" ht="16.149999999999999" customHeight="1" x14ac:dyDescent="0.25">
      <c r="A17" s="229">
        <v>195009</v>
      </c>
      <c r="B17" s="230">
        <v>1.96</v>
      </c>
      <c r="C17" s="227">
        <v>1.96</v>
      </c>
    </row>
    <row r="18" spans="1:3" ht="16.149999999999999" customHeight="1" x14ac:dyDescent="0.25">
      <c r="A18" s="231">
        <v>195010</v>
      </c>
      <c r="B18" s="232">
        <v>1.96</v>
      </c>
      <c r="C18" s="226">
        <v>1.96</v>
      </c>
    </row>
    <row r="19" spans="1:3" ht="16.149999999999999" customHeight="1" x14ac:dyDescent="0.25">
      <c r="A19" s="229">
        <v>195011</v>
      </c>
      <c r="B19" s="230">
        <v>1.96</v>
      </c>
      <c r="C19" s="227">
        <v>1.96</v>
      </c>
    </row>
    <row r="20" spans="1:3" ht="16.149999999999999" customHeight="1" x14ac:dyDescent="0.25">
      <c r="A20" s="231">
        <v>195012</v>
      </c>
      <c r="B20" s="232">
        <v>1.96</v>
      </c>
      <c r="C20" s="226">
        <v>1.96</v>
      </c>
    </row>
    <row r="21" spans="1:3" ht="16.149999999999999" customHeight="1" x14ac:dyDescent="0.25">
      <c r="A21" s="229">
        <v>195101</v>
      </c>
      <c r="B21" s="230">
        <v>1.96</v>
      </c>
      <c r="C21" s="227">
        <v>1.96</v>
      </c>
    </row>
    <row r="22" spans="1:3" ht="16.149999999999999" customHeight="1" x14ac:dyDescent="0.25">
      <c r="A22" s="231">
        <v>195102</v>
      </c>
      <c r="B22" s="232">
        <v>1.96</v>
      </c>
      <c r="C22" s="226">
        <v>1.96</v>
      </c>
    </row>
    <row r="23" spans="1:3" ht="16.149999999999999" customHeight="1" x14ac:dyDescent="0.25">
      <c r="A23" s="229">
        <v>195103</v>
      </c>
      <c r="B23" s="230">
        <v>2.15</v>
      </c>
      <c r="C23" s="227">
        <v>2.15</v>
      </c>
    </row>
    <row r="24" spans="1:3" ht="16.149999999999999" customHeight="1" x14ac:dyDescent="0.25">
      <c r="A24" s="231">
        <v>195104</v>
      </c>
      <c r="B24" s="232">
        <v>2.5099999999999998</v>
      </c>
      <c r="C24" s="226">
        <v>2.5099999999999998</v>
      </c>
    </row>
    <row r="25" spans="1:3" ht="16.149999999999999" customHeight="1" x14ac:dyDescent="0.25">
      <c r="A25" s="229">
        <v>195105</v>
      </c>
      <c r="B25" s="230">
        <v>2.5099999999999998</v>
      </c>
      <c r="C25" s="227">
        <v>2.5099999999999998</v>
      </c>
    </row>
    <row r="26" spans="1:3" ht="16.149999999999999" customHeight="1" x14ac:dyDescent="0.25">
      <c r="A26" s="231">
        <v>195106</v>
      </c>
      <c r="B26" s="232">
        <v>2.5099999999999998</v>
      </c>
      <c r="C26" s="226">
        <v>2.5099999999999998</v>
      </c>
    </row>
    <row r="27" spans="1:3" ht="16.149999999999999" customHeight="1" x14ac:dyDescent="0.25">
      <c r="A27" s="229">
        <v>195107</v>
      </c>
      <c r="B27" s="230">
        <v>2.5099999999999998</v>
      </c>
      <c r="C27" s="227">
        <v>2.5099999999999998</v>
      </c>
    </row>
    <row r="28" spans="1:3" ht="16.149999999999999" customHeight="1" x14ac:dyDescent="0.25">
      <c r="A28" s="231">
        <v>195108</v>
      </c>
      <c r="B28" s="232">
        <v>2.5099999999999998</v>
      </c>
      <c r="C28" s="226">
        <v>2.5099999999999998</v>
      </c>
    </row>
    <row r="29" spans="1:3" ht="16.149999999999999" customHeight="1" x14ac:dyDescent="0.25">
      <c r="A29" s="229">
        <v>195109</v>
      </c>
      <c r="B29" s="230">
        <v>2.5099999999999998</v>
      </c>
      <c r="C29" s="227">
        <v>2.5099999999999998</v>
      </c>
    </row>
    <row r="30" spans="1:3" ht="16.149999999999999" customHeight="1" x14ac:dyDescent="0.25">
      <c r="A30" s="231">
        <v>195110</v>
      </c>
      <c r="B30" s="232">
        <v>2.5099999999999998</v>
      </c>
      <c r="C30" s="226">
        <v>2.5099999999999998</v>
      </c>
    </row>
    <row r="31" spans="1:3" ht="16.149999999999999" customHeight="1" x14ac:dyDescent="0.25">
      <c r="A31" s="229">
        <v>195111</v>
      </c>
      <c r="B31" s="230">
        <v>2.5099999999999998</v>
      </c>
      <c r="C31" s="227">
        <v>2.5099999999999998</v>
      </c>
    </row>
    <row r="32" spans="1:3" ht="16.149999999999999" customHeight="1" x14ac:dyDescent="0.25">
      <c r="A32" s="231">
        <v>195112</v>
      </c>
      <c r="B32" s="232">
        <v>2.5099999999999998</v>
      </c>
      <c r="C32" s="226">
        <v>2.5099999999999998</v>
      </c>
    </row>
    <row r="33" spans="1:3" ht="16.149999999999999" customHeight="1" x14ac:dyDescent="0.25">
      <c r="A33" s="229">
        <v>195201</v>
      </c>
      <c r="B33" s="230">
        <v>2.5099999999999998</v>
      </c>
      <c r="C33" s="227">
        <v>2.5099999999999998</v>
      </c>
    </row>
    <row r="34" spans="1:3" ht="16.149999999999999" customHeight="1" x14ac:dyDescent="0.25">
      <c r="A34" s="231">
        <v>195202</v>
      </c>
      <c r="B34" s="232">
        <v>2.5099999999999998</v>
      </c>
      <c r="C34" s="226">
        <v>2.5099999999999998</v>
      </c>
    </row>
    <row r="35" spans="1:3" ht="16.149999999999999" customHeight="1" x14ac:dyDescent="0.25">
      <c r="A35" s="229">
        <v>195203</v>
      </c>
      <c r="B35" s="230">
        <v>2.5099999999999998</v>
      </c>
      <c r="C35" s="227">
        <v>2.5099999999999998</v>
      </c>
    </row>
    <row r="36" spans="1:3" ht="16.149999999999999" customHeight="1" x14ac:dyDescent="0.25">
      <c r="A36" s="231">
        <v>195204</v>
      </c>
      <c r="B36" s="232">
        <v>2.5099999999999998</v>
      </c>
      <c r="C36" s="226">
        <v>2.5099999999999998</v>
      </c>
    </row>
    <row r="37" spans="1:3" ht="16.149999999999999" customHeight="1" x14ac:dyDescent="0.25">
      <c r="A37" s="229">
        <v>195205</v>
      </c>
      <c r="B37" s="230">
        <v>2.5099999999999998</v>
      </c>
      <c r="C37" s="227">
        <v>2.5099999999999998</v>
      </c>
    </row>
    <row r="38" spans="1:3" ht="16.149999999999999" customHeight="1" x14ac:dyDescent="0.25">
      <c r="A38" s="231">
        <v>195206</v>
      </c>
      <c r="B38" s="232">
        <v>2.5099999999999998</v>
      </c>
      <c r="C38" s="226">
        <v>2.5099999999999998</v>
      </c>
    </row>
    <row r="39" spans="1:3" ht="16.149999999999999" customHeight="1" x14ac:dyDescent="0.25">
      <c r="A39" s="229">
        <v>195207</v>
      </c>
      <c r="B39" s="230">
        <v>2.5099999999999998</v>
      </c>
      <c r="C39" s="227">
        <v>2.5099999999999998</v>
      </c>
    </row>
    <row r="40" spans="1:3" ht="16.149999999999999" customHeight="1" x14ac:dyDescent="0.25">
      <c r="A40" s="231">
        <v>195208</v>
      </c>
      <c r="B40" s="232">
        <v>2.5099999999999998</v>
      </c>
      <c r="C40" s="226">
        <v>2.5099999999999998</v>
      </c>
    </row>
    <row r="41" spans="1:3" ht="16.149999999999999" customHeight="1" x14ac:dyDescent="0.25">
      <c r="A41" s="229">
        <v>195209</v>
      </c>
      <c r="B41" s="230">
        <v>2.5099999999999998</v>
      </c>
      <c r="C41" s="227">
        <v>2.5099999999999998</v>
      </c>
    </row>
    <row r="42" spans="1:3" ht="16.149999999999999" customHeight="1" x14ac:dyDescent="0.25">
      <c r="A42" s="231">
        <v>195210</v>
      </c>
      <c r="B42" s="232">
        <v>2.5099999999999998</v>
      </c>
      <c r="C42" s="226">
        <v>2.5099999999999998</v>
      </c>
    </row>
    <row r="43" spans="1:3" ht="16.149999999999999" customHeight="1" x14ac:dyDescent="0.25">
      <c r="A43" s="229">
        <v>195211</v>
      </c>
      <c r="B43" s="230">
        <v>2.5099999999999998</v>
      </c>
      <c r="C43" s="227">
        <v>2.5099999999999998</v>
      </c>
    </row>
    <row r="44" spans="1:3" ht="16.149999999999999" customHeight="1" x14ac:dyDescent="0.25">
      <c r="A44" s="231">
        <v>195212</v>
      </c>
      <c r="B44" s="232">
        <v>2.5099999999999998</v>
      </c>
      <c r="C44" s="226">
        <v>2.5099999999999998</v>
      </c>
    </row>
    <row r="45" spans="1:3" ht="16.149999999999999" customHeight="1" x14ac:dyDescent="0.25">
      <c r="A45" s="229">
        <v>195301</v>
      </c>
      <c r="B45" s="230">
        <v>2.5099999999999998</v>
      </c>
      <c r="C45" s="227">
        <v>2.5099999999999998</v>
      </c>
    </row>
    <row r="46" spans="1:3" ht="16.149999999999999" customHeight="1" x14ac:dyDescent="0.25">
      <c r="A46" s="231">
        <v>195302</v>
      </c>
      <c r="B46" s="232">
        <v>2.5099999999999998</v>
      </c>
      <c r="C46" s="226">
        <v>2.5099999999999998</v>
      </c>
    </row>
    <row r="47" spans="1:3" ht="16.149999999999999" customHeight="1" x14ac:dyDescent="0.25">
      <c r="A47" s="229">
        <v>195303</v>
      </c>
      <c r="B47" s="230">
        <v>2.5099999999999998</v>
      </c>
      <c r="C47" s="227">
        <v>2.5099999999999998</v>
      </c>
    </row>
    <row r="48" spans="1:3" ht="16.149999999999999" customHeight="1" x14ac:dyDescent="0.25">
      <c r="A48" s="231">
        <v>195304</v>
      </c>
      <c r="B48" s="232">
        <v>2.5099999999999998</v>
      </c>
      <c r="C48" s="226">
        <v>2.5099999999999998</v>
      </c>
    </row>
    <row r="49" spans="1:3" ht="16.149999999999999" customHeight="1" x14ac:dyDescent="0.25">
      <c r="A49" s="229">
        <v>195305</v>
      </c>
      <c r="B49" s="230">
        <v>2.5099999999999998</v>
      </c>
      <c r="C49" s="227">
        <v>2.5099999999999998</v>
      </c>
    </row>
    <row r="50" spans="1:3" ht="16.149999999999999" customHeight="1" x14ac:dyDescent="0.25">
      <c r="A50" s="231">
        <v>195306</v>
      </c>
      <c r="B50" s="232">
        <v>2.5099999999999998</v>
      </c>
      <c r="C50" s="226">
        <v>2.5099999999999998</v>
      </c>
    </row>
    <row r="51" spans="1:3" ht="16.149999999999999" customHeight="1" x14ac:dyDescent="0.25">
      <c r="A51" s="229">
        <v>195307</v>
      </c>
      <c r="B51" s="230">
        <v>2.5099999999999998</v>
      </c>
      <c r="C51" s="227">
        <v>2.5099999999999998</v>
      </c>
    </row>
    <row r="52" spans="1:3" ht="16.149999999999999" customHeight="1" x14ac:dyDescent="0.25">
      <c r="A52" s="231">
        <v>195308</v>
      </c>
      <c r="B52" s="232">
        <v>2.5099999999999998</v>
      </c>
      <c r="C52" s="226">
        <v>2.5099999999999998</v>
      </c>
    </row>
    <row r="53" spans="1:3" ht="16.149999999999999" customHeight="1" x14ac:dyDescent="0.25">
      <c r="A53" s="229">
        <v>195309</v>
      </c>
      <c r="B53" s="230">
        <v>2.5099999999999998</v>
      </c>
      <c r="C53" s="227">
        <v>2.5099999999999998</v>
      </c>
    </row>
    <row r="54" spans="1:3" ht="16.149999999999999" customHeight="1" x14ac:dyDescent="0.25">
      <c r="A54" s="231">
        <v>195310</v>
      </c>
      <c r="B54" s="232">
        <v>2.5099999999999998</v>
      </c>
      <c r="C54" s="226">
        <v>2.5099999999999998</v>
      </c>
    </row>
    <row r="55" spans="1:3" ht="16.149999999999999" customHeight="1" x14ac:dyDescent="0.25">
      <c r="A55" s="229">
        <v>195311</v>
      </c>
      <c r="B55" s="230">
        <v>2.5099999999999998</v>
      </c>
      <c r="C55" s="227">
        <v>2.5099999999999998</v>
      </c>
    </row>
    <row r="56" spans="1:3" ht="16.149999999999999" customHeight="1" x14ac:dyDescent="0.25">
      <c r="A56" s="231">
        <v>195312</v>
      </c>
      <c r="B56" s="232">
        <v>2.5099999999999998</v>
      </c>
      <c r="C56" s="226">
        <v>2.5099999999999998</v>
      </c>
    </row>
    <row r="57" spans="1:3" ht="16.149999999999999" customHeight="1" x14ac:dyDescent="0.25">
      <c r="A57" s="229">
        <v>195401</v>
      </c>
      <c r="B57" s="230">
        <v>2.5099999999999998</v>
      </c>
      <c r="C57" s="227">
        <v>2.5099999999999998</v>
      </c>
    </row>
    <row r="58" spans="1:3" ht="16.149999999999999" customHeight="1" x14ac:dyDescent="0.25">
      <c r="A58" s="231">
        <v>195402</v>
      </c>
      <c r="B58" s="232">
        <v>2.5099999999999998</v>
      </c>
      <c r="C58" s="226">
        <v>2.5099999999999998</v>
      </c>
    </row>
    <row r="59" spans="1:3" ht="16.149999999999999" customHeight="1" x14ac:dyDescent="0.25">
      <c r="A59" s="229">
        <v>195403</v>
      </c>
      <c r="B59" s="230">
        <v>2.5099999999999998</v>
      </c>
      <c r="C59" s="227">
        <v>2.5099999999999998</v>
      </c>
    </row>
    <row r="60" spans="1:3" ht="16.149999999999999" customHeight="1" x14ac:dyDescent="0.25">
      <c r="A60" s="231">
        <v>195404</v>
      </c>
      <c r="B60" s="232">
        <v>2.5099999999999998</v>
      </c>
      <c r="C60" s="226">
        <v>2.5099999999999998</v>
      </c>
    </row>
    <row r="61" spans="1:3" ht="16.149999999999999" customHeight="1" x14ac:dyDescent="0.25">
      <c r="A61" s="229">
        <v>195405</v>
      </c>
      <c r="B61" s="230">
        <v>2.5099999999999998</v>
      </c>
      <c r="C61" s="227">
        <v>2.5099999999999998</v>
      </c>
    </row>
    <row r="62" spans="1:3" ht="16.149999999999999" customHeight="1" x14ac:dyDescent="0.25">
      <c r="A62" s="231">
        <v>195406</v>
      </c>
      <c r="B62" s="232">
        <v>2.5099999999999998</v>
      </c>
      <c r="C62" s="226">
        <v>2.5099999999999998</v>
      </c>
    </row>
    <row r="63" spans="1:3" ht="16.149999999999999" customHeight="1" x14ac:dyDescent="0.25">
      <c r="A63" s="229">
        <v>195407</v>
      </c>
      <c r="B63" s="230">
        <v>2.5099999999999998</v>
      </c>
      <c r="C63" s="227">
        <v>2.5099999999999998</v>
      </c>
    </row>
    <row r="64" spans="1:3" ht="16.149999999999999" customHeight="1" x14ac:dyDescent="0.25">
      <c r="A64" s="231">
        <v>195408</v>
      </c>
      <c r="B64" s="232">
        <v>2.5099999999999998</v>
      </c>
      <c r="C64" s="226">
        <v>2.5099999999999998</v>
      </c>
    </row>
    <row r="65" spans="1:3" ht="16.149999999999999" customHeight="1" x14ac:dyDescent="0.25">
      <c r="A65" s="229">
        <v>195409</v>
      </c>
      <c r="B65" s="230">
        <v>2.5099999999999998</v>
      </c>
      <c r="C65" s="227">
        <v>2.5099999999999998</v>
      </c>
    </row>
    <row r="66" spans="1:3" ht="16.149999999999999" customHeight="1" x14ac:dyDescent="0.25">
      <c r="A66" s="231">
        <v>195410</v>
      </c>
      <c r="B66" s="232">
        <v>2.5099999999999998</v>
      </c>
      <c r="C66" s="226">
        <v>2.5099999999999998</v>
      </c>
    </row>
    <row r="67" spans="1:3" ht="16.149999999999999" customHeight="1" x14ac:dyDescent="0.25">
      <c r="A67" s="229">
        <v>195411</v>
      </c>
      <c r="B67" s="230">
        <v>2.5099999999999998</v>
      </c>
      <c r="C67" s="227">
        <v>2.5099999999999998</v>
      </c>
    </row>
    <row r="68" spans="1:3" ht="16.149999999999999" customHeight="1" x14ac:dyDescent="0.25">
      <c r="A68" s="231">
        <v>195412</v>
      </c>
      <c r="B68" s="232">
        <v>2.5099999999999998</v>
      </c>
      <c r="C68" s="226">
        <v>2.5099999999999998</v>
      </c>
    </row>
    <row r="69" spans="1:3" ht="16.149999999999999" customHeight="1" x14ac:dyDescent="0.25">
      <c r="A69" s="229">
        <v>195501</v>
      </c>
      <c r="B69" s="230">
        <v>2.5099999999999998</v>
      </c>
      <c r="C69" s="227">
        <v>2.5099999999999998</v>
      </c>
    </row>
    <row r="70" spans="1:3" ht="16.149999999999999" customHeight="1" x14ac:dyDescent="0.25">
      <c r="A70" s="231">
        <v>195502</v>
      </c>
      <c r="B70" s="232">
        <v>2.5099999999999998</v>
      </c>
      <c r="C70" s="226">
        <v>2.5099999999999998</v>
      </c>
    </row>
    <row r="71" spans="1:3" ht="16.149999999999999" customHeight="1" x14ac:dyDescent="0.25">
      <c r="A71" s="229">
        <v>195503</v>
      </c>
      <c r="B71" s="230">
        <v>2.5099999999999998</v>
      </c>
      <c r="C71" s="227">
        <v>2.5099999999999998</v>
      </c>
    </row>
    <row r="72" spans="1:3" ht="16.149999999999999" customHeight="1" x14ac:dyDescent="0.25">
      <c r="A72" s="231">
        <v>195504</v>
      </c>
      <c r="B72" s="232">
        <v>2.5099999999999998</v>
      </c>
      <c r="C72" s="226">
        <v>2.5099999999999998</v>
      </c>
    </row>
    <row r="73" spans="1:3" ht="16.149999999999999" customHeight="1" x14ac:dyDescent="0.25">
      <c r="A73" s="229">
        <v>195505</v>
      </c>
      <c r="B73" s="230">
        <v>2.5099999999999998</v>
      </c>
      <c r="C73" s="227">
        <v>2.5099999999999998</v>
      </c>
    </row>
    <row r="74" spans="1:3" ht="16.149999999999999" customHeight="1" x14ac:dyDescent="0.25">
      <c r="A74" s="231">
        <v>195506</v>
      </c>
      <c r="B74" s="232">
        <v>2.5099999999999998</v>
      </c>
      <c r="C74" s="226">
        <v>2.5099999999999998</v>
      </c>
    </row>
    <row r="75" spans="1:3" ht="16.149999999999999" customHeight="1" x14ac:dyDescent="0.25">
      <c r="A75" s="229">
        <v>195507</v>
      </c>
      <c r="B75" s="230">
        <v>2.5099999999999998</v>
      </c>
      <c r="C75" s="227">
        <v>2.5099999999999998</v>
      </c>
    </row>
    <row r="76" spans="1:3" ht="16.149999999999999" customHeight="1" x14ac:dyDescent="0.25">
      <c r="A76" s="231">
        <v>195508</v>
      </c>
      <c r="B76" s="232">
        <v>2.5099999999999998</v>
      </c>
      <c r="C76" s="226">
        <v>2.5099999999999998</v>
      </c>
    </row>
    <row r="77" spans="1:3" ht="16.149999999999999" customHeight="1" x14ac:dyDescent="0.25">
      <c r="A77" s="229">
        <v>195509</v>
      </c>
      <c r="B77" s="230">
        <v>2.5099999999999998</v>
      </c>
      <c r="C77" s="227">
        <v>2.5099999999999998</v>
      </c>
    </row>
    <row r="78" spans="1:3" ht="16.149999999999999" customHeight="1" x14ac:dyDescent="0.25">
      <c r="A78" s="231">
        <v>195510</v>
      </c>
      <c r="B78" s="232">
        <v>2.5099999999999998</v>
      </c>
      <c r="C78" s="226">
        <v>2.5099999999999998</v>
      </c>
    </row>
    <row r="79" spans="1:3" ht="16.149999999999999" customHeight="1" x14ac:dyDescent="0.25">
      <c r="A79" s="229">
        <v>195511</v>
      </c>
      <c r="B79" s="230">
        <v>2.5099999999999998</v>
      </c>
      <c r="C79" s="227">
        <v>2.5099999999999998</v>
      </c>
    </row>
    <row r="80" spans="1:3" ht="16.149999999999999" customHeight="1" x14ac:dyDescent="0.25">
      <c r="A80" s="231">
        <v>195512</v>
      </c>
      <c r="B80" s="232">
        <v>2.5099999999999998</v>
      </c>
      <c r="C80" s="226">
        <v>2.5099999999999998</v>
      </c>
    </row>
    <row r="81" spans="1:3" ht="16.149999999999999" customHeight="1" x14ac:dyDescent="0.25">
      <c r="A81" s="229">
        <v>195601</v>
      </c>
      <c r="B81" s="230">
        <v>2.5099999999999998</v>
      </c>
      <c r="C81" s="227">
        <v>2.5099999999999998</v>
      </c>
    </row>
    <row r="82" spans="1:3" ht="16.149999999999999" customHeight="1" x14ac:dyDescent="0.25">
      <c r="A82" s="231">
        <v>195602</v>
      </c>
      <c r="B82" s="232">
        <v>2.5099999999999998</v>
      </c>
      <c r="C82" s="226">
        <v>2.5099999999999998</v>
      </c>
    </row>
    <row r="83" spans="1:3" ht="16.149999999999999" customHeight="1" x14ac:dyDescent="0.25">
      <c r="A83" s="229">
        <v>195603</v>
      </c>
      <c r="B83" s="230">
        <v>2.5099999999999998</v>
      </c>
      <c r="C83" s="227">
        <v>2.5099999999999998</v>
      </c>
    </row>
    <row r="84" spans="1:3" ht="16.149999999999999" customHeight="1" x14ac:dyDescent="0.25">
      <c r="A84" s="231">
        <v>195604</v>
      </c>
      <c r="B84" s="232">
        <v>2.5099999999999998</v>
      </c>
      <c r="C84" s="226">
        <v>2.5099999999999998</v>
      </c>
    </row>
    <row r="85" spans="1:3" ht="16.149999999999999" customHeight="1" x14ac:dyDescent="0.25">
      <c r="A85" s="229">
        <v>195605</v>
      </c>
      <c r="B85" s="230">
        <v>2.5099999999999998</v>
      </c>
      <c r="C85" s="227">
        <v>2.5099999999999998</v>
      </c>
    </row>
    <row r="86" spans="1:3" ht="16.149999999999999" customHeight="1" x14ac:dyDescent="0.25">
      <c r="A86" s="231">
        <v>195606</v>
      </c>
      <c r="B86" s="232">
        <v>2.5099999999999998</v>
      </c>
      <c r="C86" s="226">
        <v>2.5099999999999998</v>
      </c>
    </row>
    <row r="87" spans="1:3" ht="16.149999999999999" customHeight="1" x14ac:dyDescent="0.25">
      <c r="A87" s="229">
        <v>195607</v>
      </c>
      <c r="B87" s="230">
        <v>2.5099999999999998</v>
      </c>
      <c r="C87" s="227">
        <v>2.5099999999999998</v>
      </c>
    </row>
    <row r="88" spans="1:3" ht="16.149999999999999" customHeight="1" x14ac:dyDescent="0.25">
      <c r="A88" s="231">
        <v>195608</v>
      </c>
      <c r="B88" s="232">
        <v>2.5099999999999998</v>
      </c>
      <c r="C88" s="226">
        <v>2.5099999999999998</v>
      </c>
    </row>
    <row r="89" spans="1:3" ht="16.149999999999999" customHeight="1" x14ac:dyDescent="0.25">
      <c r="A89" s="229">
        <v>195609</v>
      </c>
      <c r="B89" s="230">
        <v>2.5099999999999998</v>
      </c>
      <c r="C89" s="227">
        <v>2.5099999999999998</v>
      </c>
    </row>
    <row r="90" spans="1:3" ht="16.149999999999999" customHeight="1" x14ac:dyDescent="0.25">
      <c r="A90" s="231">
        <v>195610</v>
      </c>
      <c r="B90" s="232">
        <v>2.5099999999999998</v>
      </c>
      <c r="C90" s="226">
        <v>2.5099999999999998</v>
      </c>
    </row>
    <row r="91" spans="1:3" ht="16.149999999999999" customHeight="1" x14ac:dyDescent="0.25">
      <c r="A91" s="229">
        <v>195611</v>
      </c>
      <c r="B91" s="230">
        <v>2.5099999999999998</v>
      </c>
      <c r="C91" s="227">
        <v>2.5099999999999998</v>
      </c>
    </row>
    <row r="92" spans="1:3" ht="16.149999999999999" customHeight="1" x14ac:dyDescent="0.25">
      <c r="A92" s="231">
        <v>195612</v>
      </c>
      <c r="B92" s="232">
        <v>2.5099999999999998</v>
      </c>
      <c r="C92" s="226">
        <v>2.5099999999999998</v>
      </c>
    </row>
    <row r="93" spans="1:3" ht="16.149999999999999" customHeight="1" x14ac:dyDescent="0.25">
      <c r="A93" s="229">
        <v>195701</v>
      </c>
      <c r="B93" s="230">
        <v>2.5099999999999998</v>
      </c>
      <c r="C93" s="227">
        <v>2.5099999999999998</v>
      </c>
    </row>
    <row r="94" spans="1:3" ht="16.149999999999999" customHeight="1" x14ac:dyDescent="0.25">
      <c r="A94" s="231">
        <v>195702</v>
      </c>
      <c r="B94" s="232">
        <v>2.5099999999999998</v>
      </c>
      <c r="C94" s="226">
        <v>2.5099999999999998</v>
      </c>
    </row>
    <row r="95" spans="1:3" ht="16.149999999999999" customHeight="1" x14ac:dyDescent="0.25">
      <c r="A95" s="229">
        <v>195703</v>
      </c>
      <c r="B95" s="230">
        <v>2.5099999999999998</v>
      </c>
      <c r="C95" s="227">
        <v>2.5099999999999998</v>
      </c>
    </row>
    <row r="96" spans="1:3" ht="16.149999999999999" customHeight="1" x14ac:dyDescent="0.25">
      <c r="A96" s="231">
        <v>195704</v>
      </c>
      <c r="B96" s="232">
        <v>2.5099999999999998</v>
      </c>
      <c r="C96" s="226">
        <v>2.5099999999999998</v>
      </c>
    </row>
    <row r="97" spans="1:3" ht="16.149999999999999" customHeight="1" x14ac:dyDescent="0.25">
      <c r="A97" s="229">
        <v>195705</v>
      </c>
      <c r="B97" s="230">
        <v>2.5099999999999998</v>
      </c>
      <c r="C97" s="227">
        <v>2.5099999999999998</v>
      </c>
    </row>
    <row r="98" spans="1:3" ht="16.149999999999999" customHeight="1" x14ac:dyDescent="0.25">
      <c r="A98" s="231">
        <v>195706</v>
      </c>
      <c r="B98" s="232">
        <v>2.5099999999999998</v>
      </c>
      <c r="C98" s="226">
        <v>2.5099999999999998</v>
      </c>
    </row>
    <row r="99" spans="1:3" ht="16.149999999999999" customHeight="1" x14ac:dyDescent="0.25">
      <c r="A99" s="229">
        <v>195707</v>
      </c>
      <c r="B99" s="230">
        <v>4.8099999999999996</v>
      </c>
      <c r="C99" s="227">
        <v>4.8</v>
      </c>
    </row>
    <row r="100" spans="1:3" ht="16.149999999999999" customHeight="1" x14ac:dyDescent="0.25">
      <c r="A100" s="231">
        <v>195708</v>
      </c>
      <c r="B100" s="232">
        <v>4.9000000000000004</v>
      </c>
      <c r="C100" s="226">
        <v>4.99</v>
      </c>
    </row>
    <row r="101" spans="1:3" ht="16.149999999999999" customHeight="1" x14ac:dyDescent="0.25">
      <c r="A101" s="229">
        <v>195709</v>
      </c>
      <c r="B101" s="230">
        <v>5.12</v>
      </c>
      <c r="C101" s="227">
        <v>5.04</v>
      </c>
    </row>
    <row r="102" spans="1:3" ht="16.149999999999999" customHeight="1" x14ac:dyDescent="0.25">
      <c r="A102" s="231">
        <v>195710</v>
      </c>
      <c r="B102" s="232">
        <v>5.0999999999999996</v>
      </c>
      <c r="C102" s="226">
        <v>5.0599999999999996</v>
      </c>
    </row>
    <row r="103" spans="1:3" ht="16.149999999999999" customHeight="1" x14ac:dyDescent="0.25">
      <c r="A103" s="229">
        <v>195711</v>
      </c>
      <c r="B103" s="230">
        <v>5.2</v>
      </c>
      <c r="C103" s="227">
        <v>5.3</v>
      </c>
    </row>
    <row r="104" spans="1:3" ht="16.149999999999999" customHeight="1" x14ac:dyDescent="0.25">
      <c r="A104" s="231">
        <v>195712</v>
      </c>
      <c r="B104" s="232">
        <v>5.38</v>
      </c>
      <c r="C104" s="226">
        <v>5.42</v>
      </c>
    </row>
    <row r="105" spans="1:3" ht="16.149999999999999" customHeight="1" x14ac:dyDescent="0.25">
      <c r="A105" s="229">
        <v>195801</v>
      </c>
      <c r="B105" s="230">
        <v>5.61</v>
      </c>
      <c r="C105" s="227">
        <v>5.88</v>
      </c>
    </row>
    <row r="106" spans="1:3" ht="16.149999999999999" customHeight="1" x14ac:dyDescent="0.25">
      <c r="A106" s="231">
        <v>195802</v>
      </c>
      <c r="B106" s="232">
        <v>6.01</v>
      </c>
      <c r="C106" s="226">
        <v>6.16</v>
      </c>
    </row>
    <row r="107" spans="1:3" ht="16.149999999999999" customHeight="1" x14ac:dyDescent="0.25">
      <c r="A107" s="229">
        <v>195803</v>
      </c>
      <c r="B107" s="230">
        <v>6.11</v>
      </c>
      <c r="C107" s="227">
        <v>6.1</v>
      </c>
    </row>
    <row r="108" spans="1:3" ht="16.149999999999999" customHeight="1" x14ac:dyDescent="0.25">
      <c r="A108" s="231">
        <v>195804</v>
      </c>
      <c r="B108" s="232">
        <v>6.64</v>
      </c>
      <c r="C108" s="226">
        <v>6.64</v>
      </c>
    </row>
    <row r="109" spans="1:3" ht="16.149999999999999" customHeight="1" x14ac:dyDescent="0.25">
      <c r="A109" s="229">
        <v>195805</v>
      </c>
      <c r="B109" s="230">
        <v>6.77</v>
      </c>
      <c r="C109" s="227">
        <v>6.72</v>
      </c>
    </row>
    <row r="110" spans="1:3" ht="16.149999999999999" customHeight="1" x14ac:dyDescent="0.25">
      <c r="A110" s="231">
        <v>195806</v>
      </c>
      <c r="B110" s="232">
        <v>6.8</v>
      </c>
      <c r="C110" s="226">
        <v>6.81</v>
      </c>
    </row>
    <row r="111" spans="1:3" ht="16.149999999999999" customHeight="1" x14ac:dyDescent="0.25">
      <c r="A111" s="229">
        <v>195807</v>
      </c>
      <c r="B111" s="230">
        <v>6.74</v>
      </c>
      <c r="C111" s="227">
        <v>6.63</v>
      </c>
    </row>
    <row r="112" spans="1:3" ht="16.149999999999999" customHeight="1" x14ac:dyDescent="0.25">
      <c r="A112" s="231">
        <v>195808</v>
      </c>
      <c r="B112" s="232">
        <v>6.52</v>
      </c>
      <c r="C112" s="226">
        <v>6.51</v>
      </c>
    </row>
    <row r="113" spans="1:3" ht="16.149999999999999" customHeight="1" x14ac:dyDescent="0.25">
      <c r="A113" s="229">
        <v>195809</v>
      </c>
      <c r="B113" s="230">
        <v>6.38</v>
      </c>
      <c r="C113" s="227">
        <v>6.43</v>
      </c>
    </row>
    <row r="114" spans="1:3" ht="16.149999999999999" customHeight="1" x14ac:dyDescent="0.25">
      <c r="A114" s="231">
        <v>195810</v>
      </c>
      <c r="B114" s="232">
        <v>6.4</v>
      </c>
      <c r="C114" s="226">
        <v>6.41</v>
      </c>
    </row>
    <row r="115" spans="1:3" ht="16.149999999999999" customHeight="1" x14ac:dyDescent="0.25">
      <c r="A115" s="229">
        <v>195811</v>
      </c>
      <c r="B115" s="230">
        <v>6.42</v>
      </c>
      <c r="C115" s="227">
        <v>6.39</v>
      </c>
    </row>
    <row r="116" spans="1:3" ht="16.149999999999999" customHeight="1" x14ac:dyDescent="0.25">
      <c r="A116" s="231">
        <v>195812</v>
      </c>
      <c r="B116" s="232">
        <v>6.4</v>
      </c>
      <c r="C116" s="226">
        <v>6.4</v>
      </c>
    </row>
    <row r="117" spans="1:3" ht="16.149999999999999" customHeight="1" x14ac:dyDescent="0.25">
      <c r="A117" s="229">
        <v>195901</v>
      </c>
      <c r="B117" s="230">
        <v>6.4</v>
      </c>
      <c r="C117" s="227">
        <v>6.4</v>
      </c>
    </row>
    <row r="118" spans="1:3" ht="16.149999999999999" customHeight="1" x14ac:dyDescent="0.25">
      <c r="A118" s="231">
        <v>195902</v>
      </c>
      <c r="B118" s="232">
        <v>6.4</v>
      </c>
      <c r="C118" s="226">
        <v>6.4</v>
      </c>
    </row>
    <row r="119" spans="1:3" ht="16.149999999999999" customHeight="1" x14ac:dyDescent="0.25">
      <c r="A119" s="229">
        <v>195903</v>
      </c>
      <c r="B119" s="230">
        <v>6.4</v>
      </c>
      <c r="C119" s="227">
        <v>6.4</v>
      </c>
    </row>
    <row r="120" spans="1:3" ht="16.149999999999999" customHeight="1" x14ac:dyDescent="0.25">
      <c r="A120" s="231">
        <v>195904</v>
      </c>
      <c r="B120" s="232">
        <v>6.4</v>
      </c>
      <c r="C120" s="226">
        <v>6.4</v>
      </c>
    </row>
    <row r="121" spans="1:3" ht="16.149999999999999" customHeight="1" x14ac:dyDescent="0.25">
      <c r="A121" s="229">
        <v>195905</v>
      </c>
      <c r="B121" s="230">
        <v>6.4</v>
      </c>
      <c r="C121" s="227">
        <v>6.4</v>
      </c>
    </row>
    <row r="122" spans="1:3" ht="16.149999999999999" customHeight="1" x14ac:dyDescent="0.25">
      <c r="A122" s="231">
        <v>195906</v>
      </c>
      <c r="B122" s="232">
        <v>6.4</v>
      </c>
      <c r="C122" s="226">
        <v>6.4</v>
      </c>
    </row>
    <row r="123" spans="1:3" ht="16.149999999999999" customHeight="1" x14ac:dyDescent="0.25">
      <c r="A123" s="229">
        <v>195907</v>
      </c>
      <c r="B123" s="230">
        <v>6.4</v>
      </c>
      <c r="C123" s="227">
        <v>6.4</v>
      </c>
    </row>
    <row r="124" spans="1:3" ht="16.149999999999999" customHeight="1" x14ac:dyDescent="0.25">
      <c r="A124" s="231">
        <v>195908</v>
      </c>
      <c r="B124" s="232">
        <v>6.4</v>
      </c>
      <c r="C124" s="226">
        <v>6.4</v>
      </c>
    </row>
    <row r="125" spans="1:3" ht="16.149999999999999" customHeight="1" x14ac:dyDescent="0.25">
      <c r="A125" s="229">
        <v>195909</v>
      </c>
      <c r="B125" s="230">
        <v>6.4</v>
      </c>
      <c r="C125" s="227">
        <v>6.4</v>
      </c>
    </row>
    <row r="126" spans="1:3" ht="16.149999999999999" customHeight="1" x14ac:dyDescent="0.25">
      <c r="A126" s="231">
        <v>195910</v>
      </c>
      <c r="B126" s="232">
        <v>6.4</v>
      </c>
      <c r="C126" s="226">
        <v>6.4</v>
      </c>
    </row>
    <row r="127" spans="1:3" ht="16.149999999999999" customHeight="1" x14ac:dyDescent="0.25">
      <c r="A127" s="229">
        <v>195911</v>
      </c>
      <c r="B127" s="230">
        <v>6.4</v>
      </c>
      <c r="C127" s="227">
        <v>6.4</v>
      </c>
    </row>
    <row r="128" spans="1:3" ht="16.149999999999999" customHeight="1" x14ac:dyDescent="0.25">
      <c r="A128" s="231">
        <v>195912</v>
      </c>
      <c r="B128" s="232">
        <v>6.4</v>
      </c>
      <c r="C128" s="226">
        <v>6.4</v>
      </c>
    </row>
    <row r="129" spans="1:3" ht="16.149999999999999" customHeight="1" x14ac:dyDescent="0.25">
      <c r="A129" s="229">
        <v>196001</v>
      </c>
      <c r="B129" s="230">
        <v>6.4</v>
      </c>
      <c r="C129" s="227">
        <v>6.4</v>
      </c>
    </row>
    <row r="130" spans="1:3" ht="16.149999999999999" customHeight="1" x14ac:dyDescent="0.25">
      <c r="A130" s="231">
        <v>196002</v>
      </c>
      <c r="B130" s="232">
        <v>6.4</v>
      </c>
      <c r="C130" s="226">
        <v>6.4</v>
      </c>
    </row>
    <row r="131" spans="1:3" ht="16.149999999999999" customHeight="1" x14ac:dyDescent="0.25">
      <c r="A131" s="229">
        <v>196003</v>
      </c>
      <c r="B131" s="230">
        <v>6.52</v>
      </c>
      <c r="C131" s="227">
        <v>6.1</v>
      </c>
    </row>
    <row r="132" spans="1:3" ht="16.149999999999999" customHeight="1" x14ac:dyDescent="0.25">
      <c r="A132" s="231">
        <v>196004</v>
      </c>
      <c r="B132" s="232">
        <v>6.7</v>
      </c>
      <c r="C132" s="226">
        <v>6.7</v>
      </c>
    </row>
    <row r="133" spans="1:3" ht="16.149999999999999" customHeight="1" x14ac:dyDescent="0.25">
      <c r="A133" s="229">
        <v>196005</v>
      </c>
      <c r="B133" s="230">
        <v>6.7</v>
      </c>
      <c r="C133" s="227">
        <v>6.7</v>
      </c>
    </row>
    <row r="134" spans="1:3" ht="16.149999999999999" customHeight="1" x14ac:dyDescent="0.25">
      <c r="A134" s="231">
        <v>196006</v>
      </c>
      <c r="B134" s="232">
        <v>6.7</v>
      </c>
      <c r="C134" s="226">
        <v>6.7</v>
      </c>
    </row>
    <row r="135" spans="1:3" ht="16.149999999999999" customHeight="1" x14ac:dyDescent="0.25">
      <c r="A135" s="229">
        <v>196007</v>
      </c>
      <c r="B135" s="230">
        <v>6.7</v>
      </c>
      <c r="C135" s="227">
        <v>6.7</v>
      </c>
    </row>
    <row r="136" spans="1:3" ht="16.149999999999999" customHeight="1" x14ac:dyDescent="0.25">
      <c r="A136" s="231">
        <v>196008</v>
      </c>
      <c r="B136" s="232">
        <v>6.7</v>
      </c>
      <c r="C136" s="226">
        <v>6.7</v>
      </c>
    </row>
    <row r="137" spans="1:3" ht="16.149999999999999" customHeight="1" x14ac:dyDescent="0.25">
      <c r="A137" s="229">
        <v>196009</v>
      </c>
      <c r="B137" s="230">
        <v>6.7</v>
      </c>
      <c r="C137" s="227">
        <v>6.7</v>
      </c>
    </row>
    <row r="138" spans="1:3" ht="16.149999999999999" customHeight="1" x14ac:dyDescent="0.25">
      <c r="A138" s="231">
        <v>196010</v>
      </c>
      <c r="B138" s="232">
        <v>6.7</v>
      </c>
      <c r="C138" s="226">
        <v>6.7</v>
      </c>
    </row>
    <row r="139" spans="1:3" ht="16.149999999999999" customHeight="1" x14ac:dyDescent="0.25">
      <c r="A139" s="229">
        <v>196011</v>
      </c>
      <c r="B139" s="230">
        <v>6.7</v>
      </c>
      <c r="C139" s="227">
        <v>6.7</v>
      </c>
    </row>
    <row r="140" spans="1:3" ht="16.149999999999999" customHeight="1" x14ac:dyDescent="0.25">
      <c r="A140" s="231">
        <v>196012</v>
      </c>
      <c r="B140" s="232">
        <v>6.7</v>
      </c>
      <c r="C140" s="226">
        <v>6.7</v>
      </c>
    </row>
    <row r="141" spans="1:3" ht="16.149999999999999" customHeight="1" x14ac:dyDescent="0.25">
      <c r="A141" s="229">
        <v>196101</v>
      </c>
      <c r="B141" s="230">
        <v>6.7</v>
      </c>
      <c r="C141" s="227">
        <v>6.7</v>
      </c>
    </row>
    <row r="142" spans="1:3" ht="16.149999999999999" customHeight="1" x14ac:dyDescent="0.25">
      <c r="A142" s="231">
        <v>196102</v>
      </c>
      <c r="B142" s="232">
        <v>6.7</v>
      </c>
      <c r="C142" s="226">
        <v>6.7</v>
      </c>
    </row>
    <row r="143" spans="1:3" ht="16.149999999999999" customHeight="1" x14ac:dyDescent="0.25">
      <c r="A143" s="229">
        <v>196103</v>
      </c>
      <c r="B143" s="230">
        <v>6.7</v>
      </c>
      <c r="C143" s="227">
        <v>6.7</v>
      </c>
    </row>
    <row r="144" spans="1:3" ht="16.149999999999999" customHeight="1" x14ac:dyDescent="0.25">
      <c r="A144" s="231">
        <v>196104</v>
      </c>
      <c r="B144" s="232">
        <v>6.7</v>
      </c>
      <c r="C144" s="226">
        <v>6.7</v>
      </c>
    </row>
    <row r="145" spans="1:3" ht="16.149999999999999" customHeight="1" x14ac:dyDescent="0.25">
      <c r="A145" s="229">
        <v>196105</v>
      </c>
      <c r="B145" s="230">
        <v>6.7</v>
      </c>
      <c r="C145" s="227">
        <v>6.7</v>
      </c>
    </row>
    <row r="146" spans="1:3" ht="16.149999999999999" customHeight="1" x14ac:dyDescent="0.25">
      <c r="A146" s="231">
        <v>196106</v>
      </c>
      <c r="B146" s="232">
        <v>6.7</v>
      </c>
      <c r="C146" s="226">
        <v>6.7</v>
      </c>
    </row>
    <row r="147" spans="1:3" ht="16.149999999999999" customHeight="1" x14ac:dyDescent="0.25">
      <c r="A147" s="229">
        <v>196107</v>
      </c>
      <c r="B147" s="230">
        <v>6.7</v>
      </c>
      <c r="C147" s="227">
        <v>6.7</v>
      </c>
    </row>
    <row r="148" spans="1:3" ht="16.149999999999999" customHeight="1" x14ac:dyDescent="0.25">
      <c r="A148" s="231">
        <v>196108</v>
      </c>
      <c r="B148" s="232">
        <v>6.7</v>
      </c>
      <c r="C148" s="226">
        <v>6.7</v>
      </c>
    </row>
    <row r="149" spans="1:3" ht="16.149999999999999" customHeight="1" x14ac:dyDescent="0.25">
      <c r="A149" s="229">
        <v>196109</v>
      </c>
      <c r="B149" s="230">
        <v>6.7</v>
      </c>
      <c r="C149" s="227">
        <v>6.7</v>
      </c>
    </row>
    <row r="150" spans="1:3" ht="16.149999999999999" customHeight="1" x14ac:dyDescent="0.25">
      <c r="A150" s="231">
        <v>196110</v>
      </c>
      <c r="B150" s="232">
        <v>6.7</v>
      </c>
      <c r="C150" s="226">
        <v>6.7</v>
      </c>
    </row>
    <row r="151" spans="1:3" ht="16.149999999999999" customHeight="1" x14ac:dyDescent="0.25">
      <c r="A151" s="229">
        <v>196111</v>
      </c>
      <c r="B151" s="230">
        <v>6.7</v>
      </c>
      <c r="C151" s="227">
        <v>6.7</v>
      </c>
    </row>
    <row r="152" spans="1:3" ht="16.149999999999999" customHeight="1" x14ac:dyDescent="0.25">
      <c r="A152" s="231">
        <v>196112</v>
      </c>
      <c r="B152" s="232">
        <v>6.7</v>
      </c>
      <c r="C152" s="226">
        <v>6.7</v>
      </c>
    </row>
    <row r="153" spans="1:3" ht="16.149999999999999" customHeight="1" x14ac:dyDescent="0.25">
      <c r="A153" s="229">
        <v>196201</v>
      </c>
      <c r="B153" s="230">
        <v>6.7</v>
      </c>
      <c r="C153" s="227">
        <v>6.7</v>
      </c>
    </row>
    <row r="154" spans="1:3" ht="16.149999999999999" customHeight="1" x14ac:dyDescent="0.25">
      <c r="A154" s="231">
        <v>196202</v>
      </c>
      <c r="B154" s="232">
        <v>6.7</v>
      </c>
      <c r="C154" s="226">
        <v>6.7</v>
      </c>
    </row>
    <row r="155" spans="1:3" ht="16.149999999999999" customHeight="1" x14ac:dyDescent="0.25">
      <c r="A155" s="229">
        <v>196203</v>
      </c>
      <c r="B155" s="230">
        <v>6.7</v>
      </c>
      <c r="C155" s="227">
        <v>6.7</v>
      </c>
    </row>
    <row r="156" spans="1:3" ht="16.149999999999999" customHeight="1" x14ac:dyDescent="0.25">
      <c r="A156" s="231">
        <v>196204</v>
      </c>
      <c r="B156" s="232">
        <v>6.7</v>
      </c>
      <c r="C156" s="226">
        <v>6.7</v>
      </c>
    </row>
    <row r="157" spans="1:3" ht="16.149999999999999" customHeight="1" x14ac:dyDescent="0.25">
      <c r="A157" s="229">
        <v>196205</v>
      </c>
      <c r="B157" s="230">
        <v>6.7</v>
      </c>
      <c r="C157" s="227">
        <v>6.7</v>
      </c>
    </row>
    <row r="158" spans="1:3" ht="16.149999999999999" customHeight="1" x14ac:dyDescent="0.25">
      <c r="A158" s="231">
        <v>196206</v>
      </c>
      <c r="B158" s="232">
        <v>6.7</v>
      </c>
      <c r="C158" s="226">
        <v>6.7</v>
      </c>
    </row>
    <row r="159" spans="1:3" ht="16.149999999999999" customHeight="1" x14ac:dyDescent="0.25">
      <c r="A159" s="229">
        <v>196207</v>
      </c>
      <c r="B159" s="230">
        <v>6.7</v>
      </c>
      <c r="C159" s="227">
        <v>6.7</v>
      </c>
    </row>
    <row r="160" spans="1:3" ht="16.149999999999999" customHeight="1" x14ac:dyDescent="0.25">
      <c r="A160" s="231">
        <v>196208</v>
      </c>
      <c r="B160" s="232">
        <v>6.7</v>
      </c>
      <c r="C160" s="226">
        <v>6.7</v>
      </c>
    </row>
    <row r="161" spans="1:3" ht="16.149999999999999" customHeight="1" x14ac:dyDescent="0.25">
      <c r="A161" s="229">
        <v>196209</v>
      </c>
      <c r="B161" s="230">
        <v>6.7</v>
      </c>
      <c r="C161" s="227">
        <v>6.7</v>
      </c>
    </row>
    <row r="162" spans="1:3" ht="16.149999999999999" customHeight="1" x14ac:dyDescent="0.25">
      <c r="A162" s="231">
        <v>196210</v>
      </c>
      <c r="B162" s="232">
        <v>6.7</v>
      </c>
      <c r="C162" s="226">
        <v>6.7</v>
      </c>
    </row>
    <row r="163" spans="1:3" ht="16.149999999999999" customHeight="1" x14ac:dyDescent="0.25">
      <c r="A163" s="229">
        <v>196211</v>
      </c>
      <c r="B163" s="230">
        <v>7.54</v>
      </c>
      <c r="C163" s="227">
        <v>7.54</v>
      </c>
    </row>
    <row r="164" spans="1:3" ht="16.149999999999999" customHeight="1" x14ac:dyDescent="0.25">
      <c r="A164" s="231">
        <v>196212</v>
      </c>
      <c r="B164" s="232">
        <v>9</v>
      </c>
      <c r="C164" s="226">
        <v>9</v>
      </c>
    </row>
    <row r="165" spans="1:3" ht="16.149999999999999" customHeight="1" x14ac:dyDescent="0.25">
      <c r="A165" s="229">
        <v>196301</v>
      </c>
      <c r="B165" s="230">
        <v>9</v>
      </c>
      <c r="C165" s="227">
        <v>9</v>
      </c>
    </row>
    <row r="166" spans="1:3" ht="16.149999999999999" customHeight="1" x14ac:dyDescent="0.25">
      <c r="A166" s="231">
        <v>196302</v>
      </c>
      <c r="B166" s="232">
        <v>9</v>
      </c>
      <c r="C166" s="226">
        <v>9</v>
      </c>
    </row>
    <row r="167" spans="1:3" ht="16.149999999999999" customHeight="1" x14ac:dyDescent="0.25">
      <c r="A167" s="229">
        <v>196303</v>
      </c>
      <c r="B167" s="230">
        <v>9</v>
      </c>
      <c r="C167" s="227">
        <v>9</v>
      </c>
    </row>
    <row r="168" spans="1:3" ht="16.149999999999999" customHeight="1" x14ac:dyDescent="0.25">
      <c r="A168" s="231">
        <v>196304</v>
      </c>
      <c r="B168" s="232">
        <v>9</v>
      </c>
      <c r="C168" s="226">
        <v>9</v>
      </c>
    </row>
    <row r="169" spans="1:3" ht="16.149999999999999" customHeight="1" x14ac:dyDescent="0.25">
      <c r="A169" s="229">
        <v>196305</v>
      </c>
      <c r="B169" s="230">
        <v>9</v>
      </c>
      <c r="C169" s="227">
        <v>9</v>
      </c>
    </row>
    <row r="170" spans="1:3" ht="16.149999999999999" customHeight="1" x14ac:dyDescent="0.25">
      <c r="A170" s="231">
        <v>196306</v>
      </c>
      <c r="B170" s="232">
        <v>9</v>
      </c>
      <c r="C170" s="226">
        <v>9</v>
      </c>
    </row>
    <row r="171" spans="1:3" ht="16.149999999999999" customHeight="1" x14ac:dyDescent="0.25">
      <c r="A171" s="229">
        <v>196307</v>
      </c>
      <c r="B171" s="230">
        <v>9</v>
      </c>
      <c r="C171" s="227">
        <v>9</v>
      </c>
    </row>
    <row r="172" spans="1:3" ht="16.149999999999999" customHeight="1" x14ac:dyDescent="0.25">
      <c r="A172" s="231">
        <v>196308</v>
      </c>
      <c r="B172" s="232">
        <v>9</v>
      </c>
      <c r="C172" s="226">
        <v>9</v>
      </c>
    </row>
    <row r="173" spans="1:3" ht="16.149999999999999" customHeight="1" x14ac:dyDescent="0.25">
      <c r="A173" s="229">
        <v>196309</v>
      </c>
      <c r="B173" s="230">
        <v>9</v>
      </c>
      <c r="C173" s="227">
        <v>9</v>
      </c>
    </row>
    <row r="174" spans="1:3" ht="16.149999999999999" customHeight="1" x14ac:dyDescent="0.25">
      <c r="A174" s="231">
        <v>196310</v>
      </c>
      <c r="B174" s="232">
        <v>9</v>
      </c>
      <c r="C174" s="226">
        <v>9</v>
      </c>
    </row>
    <row r="175" spans="1:3" ht="16.149999999999999" customHeight="1" x14ac:dyDescent="0.25">
      <c r="A175" s="229">
        <v>196311</v>
      </c>
      <c r="B175" s="230">
        <v>9</v>
      </c>
      <c r="C175" s="227">
        <v>9</v>
      </c>
    </row>
    <row r="176" spans="1:3" ht="16.149999999999999" customHeight="1" x14ac:dyDescent="0.25">
      <c r="A176" s="231">
        <v>196312</v>
      </c>
      <c r="B176" s="232">
        <v>9</v>
      </c>
      <c r="C176" s="226">
        <v>9</v>
      </c>
    </row>
    <row r="177" spans="1:3" ht="16.149999999999999" customHeight="1" x14ac:dyDescent="0.25">
      <c r="A177" s="229">
        <v>196401</v>
      </c>
      <c r="B177" s="230">
        <v>9</v>
      </c>
      <c r="C177" s="227">
        <v>9</v>
      </c>
    </row>
    <row r="178" spans="1:3" ht="16.149999999999999" customHeight="1" x14ac:dyDescent="0.25">
      <c r="A178" s="231">
        <v>196402</v>
      </c>
      <c r="B178" s="232">
        <v>9</v>
      </c>
      <c r="C178" s="226">
        <v>9</v>
      </c>
    </row>
    <row r="179" spans="1:3" ht="16.149999999999999" customHeight="1" x14ac:dyDescent="0.25">
      <c r="A179" s="229">
        <v>196403</v>
      </c>
      <c r="B179" s="230">
        <v>9</v>
      </c>
      <c r="C179" s="227">
        <v>9</v>
      </c>
    </row>
    <row r="180" spans="1:3" ht="16.149999999999999" customHeight="1" x14ac:dyDescent="0.25">
      <c r="A180" s="231">
        <v>196404</v>
      </c>
      <c r="B180" s="232">
        <v>9</v>
      </c>
      <c r="C180" s="226">
        <v>9</v>
      </c>
    </row>
    <row r="181" spans="1:3" ht="16.149999999999999" customHeight="1" x14ac:dyDescent="0.25">
      <c r="A181" s="229">
        <v>196405</v>
      </c>
      <c r="B181" s="230">
        <v>9</v>
      </c>
      <c r="C181" s="227">
        <v>9</v>
      </c>
    </row>
    <row r="182" spans="1:3" ht="16.149999999999999" customHeight="1" x14ac:dyDescent="0.25">
      <c r="A182" s="231">
        <v>196406</v>
      </c>
      <c r="B182" s="232">
        <v>9</v>
      </c>
      <c r="C182" s="226">
        <v>9</v>
      </c>
    </row>
    <row r="183" spans="1:3" ht="16.149999999999999" customHeight="1" x14ac:dyDescent="0.25">
      <c r="A183" s="229">
        <v>196407</v>
      </c>
      <c r="B183" s="230">
        <v>9</v>
      </c>
      <c r="C183" s="227">
        <v>9</v>
      </c>
    </row>
    <row r="184" spans="1:3" ht="16.149999999999999" customHeight="1" x14ac:dyDescent="0.25">
      <c r="A184" s="231">
        <v>196408</v>
      </c>
      <c r="B184" s="232">
        <v>9</v>
      </c>
      <c r="C184" s="226">
        <v>9</v>
      </c>
    </row>
    <row r="185" spans="1:3" ht="16.149999999999999" customHeight="1" x14ac:dyDescent="0.25">
      <c r="A185" s="229">
        <v>196409</v>
      </c>
      <c r="B185" s="230">
        <v>9</v>
      </c>
      <c r="C185" s="227">
        <v>9</v>
      </c>
    </row>
    <row r="186" spans="1:3" ht="16.149999999999999" customHeight="1" x14ac:dyDescent="0.25">
      <c r="A186" s="231">
        <v>196410</v>
      </c>
      <c r="B186" s="232">
        <v>9</v>
      </c>
      <c r="C186" s="226">
        <v>9</v>
      </c>
    </row>
    <row r="187" spans="1:3" ht="16.149999999999999" customHeight="1" x14ac:dyDescent="0.25">
      <c r="A187" s="229">
        <v>196411</v>
      </c>
      <c r="B187" s="230">
        <v>9</v>
      </c>
      <c r="C187" s="227">
        <v>9</v>
      </c>
    </row>
    <row r="188" spans="1:3" ht="16.149999999999999" customHeight="1" x14ac:dyDescent="0.25">
      <c r="A188" s="231">
        <v>196412</v>
      </c>
      <c r="B188" s="232">
        <v>9</v>
      </c>
      <c r="C188" s="226">
        <v>9</v>
      </c>
    </row>
    <row r="189" spans="1:3" ht="16.149999999999999" customHeight="1" x14ac:dyDescent="0.25">
      <c r="A189" s="229">
        <v>196501</v>
      </c>
      <c r="B189" s="230">
        <v>9</v>
      </c>
      <c r="C189" s="227">
        <v>9</v>
      </c>
    </row>
    <row r="190" spans="1:3" ht="16.149999999999999" customHeight="1" x14ac:dyDescent="0.25">
      <c r="A190" s="231">
        <v>196502</v>
      </c>
      <c r="B190" s="232">
        <v>9</v>
      </c>
      <c r="C190" s="226">
        <v>9</v>
      </c>
    </row>
    <row r="191" spans="1:3" ht="16.149999999999999" customHeight="1" x14ac:dyDescent="0.25">
      <c r="A191" s="229">
        <v>196503</v>
      </c>
      <c r="B191" s="230">
        <v>9</v>
      </c>
      <c r="C191" s="227">
        <v>9</v>
      </c>
    </row>
    <row r="192" spans="1:3" ht="16.149999999999999" customHeight="1" x14ac:dyDescent="0.25">
      <c r="A192" s="231">
        <v>196504</v>
      </c>
      <c r="B192" s="232">
        <v>9</v>
      </c>
      <c r="C192" s="226">
        <v>9</v>
      </c>
    </row>
    <row r="193" spans="1:3" ht="16.149999999999999" customHeight="1" x14ac:dyDescent="0.25">
      <c r="A193" s="229">
        <v>196505</v>
      </c>
      <c r="B193" s="230">
        <v>9</v>
      </c>
      <c r="C193" s="227">
        <v>9</v>
      </c>
    </row>
    <row r="194" spans="1:3" ht="16.149999999999999" customHeight="1" x14ac:dyDescent="0.25">
      <c r="A194" s="231">
        <v>196506</v>
      </c>
      <c r="B194" s="232">
        <v>9</v>
      </c>
      <c r="C194" s="226">
        <v>9</v>
      </c>
    </row>
    <row r="195" spans="1:3" ht="16.149999999999999" customHeight="1" x14ac:dyDescent="0.25">
      <c r="A195" s="229">
        <v>196507</v>
      </c>
      <c r="B195" s="230">
        <v>9</v>
      </c>
      <c r="C195" s="227">
        <v>9</v>
      </c>
    </row>
    <row r="196" spans="1:3" ht="16.149999999999999" customHeight="1" x14ac:dyDescent="0.25">
      <c r="A196" s="231">
        <v>196508</v>
      </c>
      <c r="B196" s="232">
        <v>9</v>
      </c>
      <c r="C196" s="226">
        <v>9</v>
      </c>
    </row>
    <row r="197" spans="1:3" ht="16.149999999999999" customHeight="1" x14ac:dyDescent="0.25">
      <c r="A197" s="229">
        <v>196509</v>
      </c>
      <c r="B197" s="230">
        <v>13.5</v>
      </c>
      <c r="C197" s="227">
        <v>13.5</v>
      </c>
    </row>
    <row r="198" spans="1:3" ht="16.149999999999999" customHeight="1" x14ac:dyDescent="0.25">
      <c r="A198" s="231">
        <v>196510</v>
      </c>
      <c r="B198" s="232">
        <v>13.5</v>
      </c>
      <c r="C198" s="226">
        <v>13.5</v>
      </c>
    </row>
    <row r="199" spans="1:3" ht="16.149999999999999" customHeight="1" x14ac:dyDescent="0.25">
      <c r="A199" s="229">
        <v>196511</v>
      </c>
      <c r="B199" s="230">
        <v>13.5</v>
      </c>
      <c r="C199" s="227">
        <v>13.5</v>
      </c>
    </row>
    <row r="200" spans="1:3" ht="16.149999999999999" customHeight="1" x14ac:dyDescent="0.25">
      <c r="A200" s="231">
        <v>196512</v>
      </c>
      <c r="B200" s="232">
        <v>13.5</v>
      </c>
      <c r="C200" s="226">
        <v>13.5</v>
      </c>
    </row>
    <row r="201" spans="1:3" ht="16.149999999999999" customHeight="1" x14ac:dyDescent="0.25">
      <c r="A201" s="229">
        <v>196601</v>
      </c>
      <c r="B201" s="230">
        <v>13.5</v>
      </c>
      <c r="C201" s="227">
        <v>13.5</v>
      </c>
    </row>
    <row r="202" spans="1:3" ht="16.149999999999999" customHeight="1" x14ac:dyDescent="0.25">
      <c r="A202" s="231">
        <v>196602</v>
      </c>
      <c r="B202" s="232">
        <v>13.5</v>
      </c>
      <c r="C202" s="226">
        <v>13.5</v>
      </c>
    </row>
    <row r="203" spans="1:3" ht="16.149999999999999" customHeight="1" x14ac:dyDescent="0.25">
      <c r="A203" s="229">
        <v>196603</v>
      </c>
      <c r="B203" s="230">
        <v>13.5</v>
      </c>
      <c r="C203" s="227">
        <v>13.5</v>
      </c>
    </row>
    <row r="204" spans="1:3" ht="16.149999999999999" customHeight="1" x14ac:dyDescent="0.25">
      <c r="A204" s="231">
        <v>196604</v>
      </c>
      <c r="B204" s="232">
        <v>13.5</v>
      </c>
      <c r="C204" s="226">
        <v>13.5</v>
      </c>
    </row>
    <row r="205" spans="1:3" ht="16.149999999999999" customHeight="1" x14ac:dyDescent="0.25">
      <c r="A205" s="229">
        <v>196605</v>
      </c>
      <c r="B205" s="230">
        <v>13.5</v>
      </c>
      <c r="C205" s="227">
        <v>13.5</v>
      </c>
    </row>
    <row r="206" spans="1:3" ht="16.149999999999999" customHeight="1" x14ac:dyDescent="0.25">
      <c r="A206" s="231">
        <v>196606</v>
      </c>
      <c r="B206" s="232">
        <v>13.5</v>
      </c>
      <c r="C206" s="226">
        <v>13.5</v>
      </c>
    </row>
    <row r="207" spans="1:3" ht="16.149999999999999" customHeight="1" x14ac:dyDescent="0.25">
      <c r="A207" s="229">
        <v>196607</v>
      </c>
      <c r="B207" s="230">
        <v>13.5</v>
      </c>
      <c r="C207" s="227">
        <v>13.5</v>
      </c>
    </row>
    <row r="208" spans="1:3" ht="16.149999999999999" customHeight="1" x14ac:dyDescent="0.25">
      <c r="A208" s="231">
        <v>196608</v>
      </c>
      <c r="B208" s="232">
        <v>13.5</v>
      </c>
      <c r="C208" s="226">
        <v>13.5</v>
      </c>
    </row>
    <row r="209" spans="1:3" ht="16.149999999999999" customHeight="1" x14ac:dyDescent="0.25">
      <c r="A209" s="229">
        <v>196609</v>
      </c>
      <c r="B209" s="230">
        <v>13.5</v>
      </c>
      <c r="C209" s="227">
        <v>13.5</v>
      </c>
    </row>
    <row r="210" spans="1:3" ht="16.149999999999999" customHeight="1" x14ac:dyDescent="0.25">
      <c r="A210" s="231">
        <v>196610</v>
      </c>
      <c r="B210" s="232">
        <v>13.5</v>
      </c>
      <c r="C210" s="226">
        <v>13.5</v>
      </c>
    </row>
    <row r="211" spans="1:3" ht="16.149999999999999" customHeight="1" x14ac:dyDescent="0.25">
      <c r="A211" s="229">
        <v>196611</v>
      </c>
      <c r="B211" s="230">
        <v>13.5</v>
      </c>
      <c r="C211" s="227">
        <v>13.5</v>
      </c>
    </row>
    <row r="212" spans="1:3" ht="16.149999999999999" customHeight="1" x14ac:dyDescent="0.25">
      <c r="A212" s="231">
        <v>196612</v>
      </c>
      <c r="B212" s="232">
        <v>13.5</v>
      </c>
      <c r="C212" s="226">
        <v>13.5</v>
      </c>
    </row>
    <row r="213" spans="1:3" ht="16.149999999999999" customHeight="1" x14ac:dyDescent="0.25">
      <c r="A213" s="229">
        <v>196701</v>
      </c>
      <c r="B213" s="230">
        <v>13.5</v>
      </c>
      <c r="C213" s="227">
        <v>13.5</v>
      </c>
    </row>
    <row r="214" spans="1:3" ht="16.149999999999999" customHeight="1" x14ac:dyDescent="0.25">
      <c r="A214" s="231">
        <v>196702</v>
      </c>
      <c r="B214" s="232">
        <v>13.5</v>
      </c>
      <c r="C214" s="226">
        <v>13.5</v>
      </c>
    </row>
    <row r="215" spans="1:3" ht="16.149999999999999" customHeight="1" x14ac:dyDescent="0.25">
      <c r="A215" s="229">
        <v>196703</v>
      </c>
      <c r="B215" s="230">
        <v>13.5</v>
      </c>
      <c r="C215" s="227">
        <v>13.5</v>
      </c>
    </row>
    <row r="216" spans="1:3" ht="16.149999999999999" customHeight="1" x14ac:dyDescent="0.25">
      <c r="A216" s="231">
        <v>196704</v>
      </c>
      <c r="B216" s="232">
        <v>13.79</v>
      </c>
      <c r="C216" s="226">
        <v>13.89</v>
      </c>
    </row>
    <row r="217" spans="1:3" ht="16.149999999999999" customHeight="1" x14ac:dyDescent="0.25">
      <c r="A217" s="229">
        <v>196705</v>
      </c>
      <c r="B217" s="230">
        <v>14.07</v>
      </c>
      <c r="C217" s="227">
        <v>14.18</v>
      </c>
    </row>
    <row r="218" spans="1:3" ht="16.149999999999999" customHeight="1" x14ac:dyDescent="0.25">
      <c r="A218" s="231">
        <v>196706</v>
      </c>
      <c r="B218" s="232">
        <v>14.4</v>
      </c>
      <c r="C218" s="226">
        <v>14.46</v>
      </c>
    </row>
    <row r="219" spans="1:3" ht="16.149999999999999" customHeight="1" x14ac:dyDescent="0.25">
      <c r="A219" s="229">
        <v>196707</v>
      </c>
      <c r="B219" s="230">
        <v>14.59</v>
      </c>
      <c r="C219" s="227">
        <v>14.7</v>
      </c>
    </row>
    <row r="220" spans="1:3" ht="16.149999999999999" customHeight="1" x14ac:dyDescent="0.25">
      <c r="A220" s="231">
        <v>196708</v>
      </c>
      <c r="B220" s="232">
        <v>14.84</v>
      </c>
      <c r="C220" s="226">
        <v>14.98</v>
      </c>
    </row>
    <row r="221" spans="1:3" ht="16.149999999999999" customHeight="1" x14ac:dyDescent="0.25">
      <c r="A221" s="229">
        <v>196709</v>
      </c>
      <c r="B221" s="230">
        <v>15.12</v>
      </c>
      <c r="C221" s="227">
        <v>15.29</v>
      </c>
    </row>
    <row r="222" spans="1:3" ht="16.149999999999999" customHeight="1" x14ac:dyDescent="0.25">
      <c r="A222" s="231">
        <v>196710</v>
      </c>
      <c r="B222" s="232">
        <v>15.4</v>
      </c>
      <c r="C222" s="226">
        <v>15.51</v>
      </c>
    </row>
    <row r="223" spans="1:3" ht="16.149999999999999" customHeight="1" x14ac:dyDescent="0.25">
      <c r="A223" s="229">
        <v>196711</v>
      </c>
      <c r="B223" s="230">
        <v>15.63</v>
      </c>
      <c r="C223" s="227">
        <v>15.69</v>
      </c>
    </row>
    <row r="224" spans="1:3" ht="16.149999999999999" customHeight="1" x14ac:dyDescent="0.25">
      <c r="A224" s="231">
        <v>196712</v>
      </c>
      <c r="B224" s="232">
        <v>15.74</v>
      </c>
      <c r="C224" s="226">
        <v>15.76</v>
      </c>
    </row>
    <row r="225" spans="1:3" ht="16.149999999999999" customHeight="1" x14ac:dyDescent="0.25">
      <c r="A225" s="229">
        <v>196801</v>
      </c>
      <c r="B225" s="230">
        <v>15.77</v>
      </c>
      <c r="C225" s="227">
        <v>15.78</v>
      </c>
    </row>
    <row r="226" spans="1:3" ht="16.149999999999999" customHeight="1" x14ac:dyDescent="0.25">
      <c r="A226" s="231">
        <v>196802</v>
      </c>
      <c r="B226" s="232">
        <v>15.84</v>
      </c>
      <c r="C226" s="226">
        <v>15.88</v>
      </c>
    </row>
    <row r="227" spans="1:3" ht="16.149999999999999" customHeight="1" x14ac:dyDescent="0.25">
      <c r="A227" s="229">
        <v>196803</v>
      </c>
      <c r="B227" s="230">
        <v>15.94</v>
      </c>
      <c r="C227" s="227">
        <v>15.98</v>
      </c>
    </row>
    <row r="228" spans="1:3" ht="16.149999999999999" customHeight="1" x14ac:dyDescent="0.25">
      <c r="A228" s="231">
        <v>196804</v>
      </c>
      <c r="B228" s="232">
        <v>16.059999999999999</v>
      </c>
      <c r="C228" s="226">
        <v>16.12</v>
      </c>
    </row>
    <row r="229" spans="1:3" ht="16.149999999999999" customHeight="1" x14ac:dyDescent="0.25">
      <c r="A229" s="229">
        <v>196805</v>
      </c>
      <c r="B229" s="230">
        <v>16.190000000000001</v>
      </c>
      <c r="C229" s="227">
        <v>16.239999999999998</v>
      </c>
    </row>
    <row r="230" spans="1:3" ht="16.149999999999999" customHeight="1" x14ac:dyDescent="0.25">
      <c r="A230" s="231">
        <v>196806</v>
      </c>
      <c r="B230" s="232">
        <v>16.27</v>
      </c>
      <c r="C230" s="226">
        <v>16.29</v>
      </c>
    </row>
    <row r="231" spans="1:3" ht="16.149999999999999" customHeight="1" x14ac:dyDescent="0.25">
      <c r="A231" s="229">
        <v>196807</v>
      </c>
      <c r="B231" s="230">
        <v>16.309999999999999</v>
      </c>
      <c r="C231" s="227">
        <v>16.350000000000001</v>
      </c>
    </row>
    <row r="232" spans="1:3" ht="16.149999999999999" customHeight="1" x14ac:dyDescent="0.25">
      <c r="A232" s="231">
        <v>196808</v>
      </c>
      <c r="B232" s="232">
        <v>16.39</v>
      </c>
      <c r="C232" s="226">
        <v>16.440000000000001</v>
      </c>
    </row>
    <row r="233" spans="1:3" ht="16.149999999999999" customHeight="1" x14ac:dyDescent="0.25">
      <c r="A233" s="229">
        <v>196809</v>
      </c>
      <c r="B233" s="230">
        <v>16.489999999999998</v>
      </c>
      <c r="C233" s="227">
        <v>16.54</v>
      </c>
    </row>
    <row r="234" spans="1:3" ht="16.149999999999999" customHeight="1" x14ac:dyDescent="0.25">
      <c r="A234" s="231">
        <v>196810</v>
      </c>
      <c r="B234" s="232">
        <v>16.62</v>
      </c>
      <c r="C234" s="226">
        <v>16.68</v>
      </c>
    </row>
    <row r="235" spans="1:3" ht="16.149999999999999" customHeight="1" x14ac:dyDescent="0.25">
      <c r="A235" s="229">
        <v>196811</v>
      </c>
      <c r="B235" s="230">
        <v>16.760000000000002</v>
      </c>
      <c r="C235" s="227">
        <v>16.82</v>
      </c>
    </row>
    <row r="236" spans="1:3" ht="16.149999999999999" customHeight="1" x14ac:dyDescent="0.25">
      <c r="A236" s="231">
        <v>196812</v>
      </c>
      <c r="B236" s="232">
        <v>16.86</v>
      </c>
      <c r="C236" s="226">
        <v>16.88</v>
      </c>
    </row>
    <row r="237" spans="1:3" ht="16.149999999999999" customHeight="1" x14ac:dyDescent="0.25">
      <c r="A237" s="229">
        <v>196901</v>
      </c>
      <c r="B237" s="230">
        <v>16.88</v>
      </c>
      <c r="C237" s="227">
        <v>16.899999999999999</v>
      </c>
    </row>
    <row r="238" spans="1:3" ht="16.149999999999999" customHeight="1" x14ac:dyDescent="0.25">
      <c r="A238" s="231">
        <v>196902</v>
      </c>
      <c r="B238" s="232">
        <v>16.940000000000001</v>
      </c>
      <c r="C238" s="226">
        <v>16.97</v>
      </c>
    </row>
    <row r="239" spans="1:3" ht="16.149999999999999" customHeight="1" x14ac:dyDescent="0.25">
      <c r="A239" s="229">
        <v>196903</v>
      </c>
      <c r="B239" s="230">
        <v>17.04</v>
      </c>
      <c r="C239" s="227">
        <v>17.100000000000001</v>
      </c>
    </row>
    <row r="240" spans="1:3" ht="16.149999999999999" customHeight="1" x14ac:dyDescent="0.25">
      <c r="A240" s="231">
        <v>196904</v>
      </c>
      <c r="B240" s="232">
        <v>17.13</v>
      </c>
      <c r="C240" s="226">
        <v>17.13</v>
      </c>
    </row>
    <row r="241" spans="1:3" ht="16.149999999999999" customHeight="1" x14ac:dyDescent="0.25">
      <c r="A241" s="229">
        <v>196905</v>
      </c>
      <c r="B241" s="230">
        <v>17.170000000000002</v>
      </c>
      <c r="C241" s="227">
        <v>17.21</v>
      </c>
    </row>
    <row r="242" spans="1:3" ht="16.149999999999999" customHeight="1" x14ac:dyDescent="0.25">
      <c r="A242" s="231">
        <v>196906</v>
      </c>
      <c r="B242" s="232">
        <v>17.27</v>
      </c>
      <c r="C242" s="226">
        <v>17.309999999999999</v>
      </c>
    </row>
    <row r="243" spans="1:3" ht="16.149999999999999" customHeight="1" x14ac:dyDescent="0.25">
      <c r="A243" s="229">
        <v>196907</v>
      </c>
      <c r="B243" s="230">
        <v>17.329999999999998</v>
      </c>
      <c r="C243" s="227">
        <v>17.38</v>
      </c>
    </row>
    <row r="244" spans="1:3" ht="16.149999999999999" customHeight="1" x14ac:dyDescent="0.25">
      <c r="A244" s="231">
        <v>196908</v>
      </c>
      <c r="B244" s="232">
        <v>17.440000000000001</v>
      </c>
      <c r="C244" s="226">
        <v>17.5</v>
      </c>
    </row>
    <row r="245" spans="1:3" ht="16.149999999999999" customHeight="1" x14ac:dyDescent="0.25">
      <c r="A245" s="229">
        <v>196909</v>
      </c>
      <c r="B245" s="230">
        <v>17.55</v>
      </c>
      <c r="C245" s="227">
        <v>17.579999999999998</v>
      </c>
    </row>
    <row r="246" spans="1:3" ht="16.149999999999999" customHeight="1" x14ac:dyDescent="0.25">
      <c r="A246" s="231">
        <v>196910</v>
      </c>
      <c r="B246" s="232">
        <v>17.62</v>
      </c>
      <c r="C246" s="226">
        <v>17.63</v>
      </c>
    </row>
    <row r="247" spans="1:3" ht="16.149999999999999" customHeight="1" x14ac:dyDescent="0.25">
      <c r="A247" s="229">
        <v>196911</v>
      </c>
      <c r="B247" s="230">
        <v>17.690000000000001</v>
      </c>
      <c r="C247" s="227">
        <v>17.739999999999998</v>
      </c>
    </row>
    <row r="248" spans="1:3" ht="16.149999999999999" customHeight="1" x14ac:dyDescent="0.25">
      <c r="A248" s="231">
        <v>196912</v>
      </c>
      <c r="B248" s="232">
        <v>17.8</v>
      </c>
      <c r="C248" s="226">
        <v>17.850000000000001</v>
      </c>
    </row>
    <row r="249" spans="1:3" ht="16.149999999999999" customHeight="1" x14ac:dyDescent="0.25">
      <c r="A249" s="229">
        <v>197001</v>
      </c>
      <c r="B249" s="230">
        <v>17.899999999999999</v>
      </c>
      <c r="C249" s="227">
        <v>17.95</v>
      </c>
    </row>
    <row r="250" spans="1:3" ht="16.149999999999999" customHeight="1" x14ac:dyDescent="0.25">
      <c r="A250" s="231">
        <v>197002</v>
      </c>
      <c r="B250" s="232">
        <v>18</v>
      </c>
      <c r="C250" s="226">
        <v>18.04</v>
      </c>
    </row>
    <row r="251" spans="1:3" ht="16.149999999999999" customHeight="1" x14ac:dyDescent="0.25">
      <c r="A251" s="229">
        <v>197003</v>
      </c>
      <c r="B251" s="230">
        <v>18.09</v>
      </c>
      <c r="C251" s="227">
        <v>18.14</v>
      </c>
    </row>
    <row r="252" spans="1:3" ht="16.149999999999999" customHeight="1" x14ac:dyDescent="0.25">
      <c r="A252" s="231">
        <v>197004</v>
      </c>
      <c r="B252" s="232">
        <v>18.2</v>
      </c>
      <c r="C252" s="226">
        <v>18.25</v>
      </c>
    </row>
    <row r="253" spans="1:3" ht="16.149999999999999" customHeight="1" x14ac:dyDescent="0.25">
      <c r="A253" s="229">
        <v>197005</v>
      </c>
      <c r="B253" s="230">
        <v>18.28</v>
      </c>
      <c r="C253" s="227">
        <v>18.32</v>
      </c>
    </row>
    <row r="254" spans="1:3" ht="16.149999999999999" customHeight="1" x14ac:dyDescent="0.25">
      <c r="A254" s="231">
        <v>197006</v>
      </c>
      <c r="B254" s="232">
        <v>18.38</v>
      </c>
      <c r="C254" s="226">
        <v>18.420000000000002</v>
      </c>
    </row>
    <row r="255" spans="1:3" ht="16.149999999999999" customHeight="1" x14ac:dyDescent="0.25">
      <c r="A255" s="229">
        <v>197007</v>
      </c>
      <c r="B255" s="230">
        <v>18.48</v>
      </c>
      <c r="C255" s="227">
        <v>18.510000000000002</v>
      </c>
    </row>
    <row r="256" spans="1:3" ht="16.149999999999999" customHeight="1" x14ac:dyDescent="0.25">
      <c r="A256" s="231">
        <v>197008</v>
      </c>
      <c r="B256" s="232">
        <v>18.55</v>
      </c>
      <c r="C256" s="226">
        <v>18.600000000000001</v>
      </c>
    </row>
    <row r="257" spans="1:3" ht="16.149999999999999" customHeight="1" x14ac:dyDescent="0.25">
      <c r="A257" s="229">
        <v>197009</v>
      </c>
      <c r="B257" s="230">
        <v>18.68</v>
      </c>
      <c r="C257" s="227">
        <v>18.760000000000002</v>
      </c>
    </row>
    <row r="258" spans="1:3" ht="16.149999999999999" customHeight="1" x14ac:dyDescent="0.25">
      <c r="A258" s="231">
        <v>197010</v>
      </c>
      <c r="B258" s="232">
        <v>18.82</v>
      </c>
      <c r="C258" s="226">
        <v>18.87</v>
      </c>
    </row>
    <row r="259" spans="1:3" ht="16.149999999999999" customHeight="1" x14ac:dyDescent="0.25">
      <c r="A259" s="229">
        <v>197011</v>
      </c>
      <c r="B259" s="230">
        <v>18.920000000000002</v>
      </c>
      <c r="C259" s="227">
        <v>18.96</v>
      </c>
    </row>
    <row r="260" spans="1:3" ht="16.149999999999999" customHeight="1" x14ac:dyDescent="0.25">
      <c r="A260" s="231">
        <v>197012</v>
      </c>
      <c r="B260" s="232">
        <v>19.03</v>
      </c>
      <c r="C260" s="226">
        <v>19.09</v>
      </c>
    </row>
    <row r="261" spans="1:3" ht="16.149999999999999" customHeight="1" x14ac:dyDescent="0.25">
      <c r="A261" s="229">
        <v>197101</v>
      </c>
      <c r="B261" s="230">
        <v>19.149999999999999</v>
      </c>
      <c r="C261" s="227">
        <v>19.22</v>
      </c>
    </row>
    <row r="262" spans="1:3" ht="16.149999999999999" customHeight="1" x14ac:dyDescent="0.25">
      <c r="A262" s="231">
        <v>197102</v>
      </c>
      <c r="B262" s="232">
        <v>19.28</v>
      </c>
      <c r="C262" s="226">
        <v>19.329999999999998</v>
      </c>
    </row>
    <row r="263" spans="1:3" ht="16.149999999999999" customHeight="1" x14ac:dyDescent="0.25">
      <c r="A263" s="229">
        <v>197103</v>
      </c>
      <c r="B263" s="230">
        <v>19.41</v>
      </c>
      <c r="C263" s="227">
        <v>19.489999999999998</v>
      </c>
    </row>
    <row r="264" spans="1:3" ht="16.149999999999999" customHeight="1" x14ac:dyDescent="0.25">
      <c r="A264" s="231">
        <v>197104</v>
      </c>
      <c r="B264" s="232">
        <v>19.559999999999999</v>
      </c>
      <c r="C264" s="226">
        <v>19.64</v>
      </c>
    </row>
    <row r="265" spans="1:3" ht="16.149999999999999" customHeight="1" x14ac:dyDescent="0.25">
      <c r="A265" s="229">
        <v>197105</v>
      </c>
      <c r="B265" s="230">
        <v>19.68</v>
      </c>
      <c r="C265" s="227">
        <v>19.72</v>
      </c>
    </row>
    <row r="266" spans="1:3" ht="16.149999999999999" customHeight="1" x14ac:dyDescent="0.25">
      <c r="A266" s="231">
        <v>197106</v>
      </c>
      <c r="B266" s="232">
        <v>19.8</v>
      </c>
      <c r="C266" s="226">
        <v>19.87</v>
      </c>
    </row>
    <row r="267" spans="1:3" ht="16.149999999999999" customHeight="1" x14ac:dyDescent="0.25">
      <c r="A267" s="229">
        <v>197107</v>
      </c>
      <c r="B267" s="230">
        <v>19.97</v>
      </c>
      <c r="C267" s="227">
        <v>20.059999999999999</v>
      </c>
    </row>
    <row r="268" spans="1:3" ht="16.149999999999999" customHeight="1" x14ac:dyDescent="0.25">
      <c r="A268" s="231">
        <v>197108</v>
      </c>
      <c r="B268" s="232">
        <v>20.14</v>
      </c>
      <c r="C268" s="226">
        <v>20.23</v>
      </c>
    </row>
    <row r="269" spans="1:3" ht="16.149999999999999" customHeight="1" x14ac:dyDescent="0.25">
      <c r="A269" s="229">
        <v>197109</v>
      </c>
      <c r="B269" s="230">
        <v>20.309999999999999</v>
      </c>
      <c r="C269" s="227">
        <v>20.38</v>
      </c>
    </row>
    <row r="270" spans="1:3" ht="16.149999999999999" customHeight="1" x14ac:dyDescent="0.25">
      <c r="A270" s="231">
        <v>197110</v>
      </c>
      <c r="B270" s="232">
        <v>20.46</v>
      </c>
      <c r="C270" s="226">
        <v>20.54</v>
      </c>
    </row>
    <row r="271" spans="1:3" ht="16.149999999999999" customHeight="1" x14ac:dyDescent="0.25">
      <c r="A271" s="229">
        <v>197111</v>
      </c>
      <c r="B271" s="230">
        <v>20.63</v>
      </c>
      <c r="C271" s="227">
        <v>20.71</v>
      </c>
    </row>
    <row r="272" spans="1:3" ht="16.149999999999999" customHeight="1" x14ac:dyDescent="0.25">
      <c r="A272" s="231">
        <v>197112</v>
      </c>
      <c r="B272" s="232">
        <v>20.81</v>
      </c>
      <c r="C272" s="226">
        <v>20.91</v>
      </c>
    </row>
    <row r="273" spans="1:3" ht="16.149999999999999" customHeight="1" x14ac:dyDescent="0.25">
      <c r="A273" s="229">
        <v>197201</v>
      </c>
      <c r="B273" s="230">
        <v>20.99</v>
      </c>
      <c r="C273" s="227">
        <v>21.08</v>
      </c>
    </row>
    <row r="274" spans="1:3" ht="16.149999999999999" customHeight="1" x14ac:dyDescent="0.25">
      <c r="A274" s="231">
        <v>197202</v>
      </c>
      <c r="B274" s="232">
        <v>21.17</v>
      </c>
      <c r="C274" s="226">
        <v>21.24</v>
      </c>
    </row>
    <row r="275" spans="1:3" ht="16.149999999999999" customHeight="1" x14ac:dyDescent="0.25">
      <c r="A275" s="229">
        <v>197203</v>
      </c>
      <c r="B275" s="230">
        <v>21.33</v>
      </c>
      <c r="C275" s="227">
        <v>21.42</v>
      </c>
    </row>
    <row r="276" spans="1:3" ht="16.149999999999999" customHeight="1" x14ac:dyDescent="0.25">
      <c r="A276" s="231">
        <v>197204</v>
      </c>
      <c r="B276" s="232">
        <v>21.5</v>
      </c>
      <c r="C276" s="226">
        <v>21.58</v>
      </c>
    </row>
    <row r="277" spans="1:3" ht="16.149999999999999" customHeight="1" x14ac:dyDescent="0.25">
      <c r="A277" s="229">
        <v>197205</v>
      </c>
      <c r="B277" s="230">
        <v>21.67</v>
      </c>
      <c r="C277" s="227">
        <v>21.75</v>
      </c>
    </row>
    <row r="278" spans="1:3" ht="16.149999999999999" customHeight="1" x14ac:dyDescent="0.25">
      <c r="A278" s="231">
        <v>197206</v>
      </c>
      <c r="B278" s="232">
        <v>21.82</v>
      </c>
      <c r="C278" s="226">
        <v>21.9</v>
      </c>
    </row>
    <row r="279" spans="1:3" ht="16.149999999999999" customHeight="1" x14ac:dyDescent="0.25">
      <c r="A279" s="229">
        <v>197207</v>
      </c>
      <c r="B279" s="230">
        <v>21.96</v>
      </c>
      <c r="C279" s="227">
        <v>22.01</v>
      </c>
    </row>
    <row r="280" spans="1:3" ht="16.149999999999999" customHeight="1" x14ac:dyDescent="0.25">
      <c r="A280" s="231">
        <v>197208</v>
      </c>
      <c r="B280" s="232">
        <v>22.09</v>
      </c>
      <c r="C280" s="226">
        <v>22.16</v>
      </c>
    </row>
    <row r="281" spans="1:3" ht="16.149999999999999" customHeight="1" x14ac:dyDescent="0.25">
      <c r="A281" s="229">
        <v>197209</v>
      </c>
      <c r="B281" s="230">
        <v>22.25</v>
      </c>
      <c r="C281" s="227">
        <v>22.33</v>
      </c>
    </row>
    <row r="282" spans="1:3" ht="16.149999999999999" customHeight="1" x14ac:dyDescent="0.25">
      <c r="A282" s="231">
        <v>197210</v>
      </c>
      <c r="B282" s="232">
        <v>22.39</v>
      </c>
      <c r="C282" s="226">
        <v>22.46</v>
      </c>
    </row>
    <row r="283" spans="1:3" ht="16.149999999999999" customHeight="1" x14ac:dyDescent="0.25">
      <c r="A283" s="229">
        <v>197211</v>
      </c>
      <c r="B283" s="230">
        <v>22.53</v>
      </c>
      <c r="C283" s="227">
        <v>22.6</v>
      </c>
    </row>
    <row r="284" spans="1:3" ht="16.149999999999999" customHeight="1" x14ac:dyDescent="0.25">
      <c r="A284" s="231">
        <v>197212</v>
      </c>
      <c r="B284" s="232">
        <v>22.7</v>
      </c>
      <c r="C284" s="226">
        <v>22.79</v>
      </c>
    </row>
    <row r="285" spans="1:3" ht="16.149999999999999" customHeight="1" x14ac:dyDescent="0.25">
      <c r="A285" s="229">
        <v>197301</v>
      </c>
      <c r="B285" s="230">
        <v>22.28</v>
      </c>
      <c r="C285" s="227">
        <v>22.96</v>
      </c>
    </row>
    <row r="286" spans="1:3" ht="16.149999999999999" customHeight="1" x14ac:dyDescent="0.25">
      <c r="A286" s="231">
        <v>197302</v>
      </c>
      <c r="B286" s="232">
        <v>23.02</v>
      </c>
      <c r="C286" s="226">
        <v>23.08</v>
      </c>
    </row>
    <row r="287" spans="1:3" ht="16.149999999999999" customHeight="1" x14ac:dyDescent="0.25">
      <c r="A287" s="229">
        <v>197303</v>
      </c>
      <c r="B287" s="230">
        <v>23.13</v>
      </c>
      <c r="C287" s="227">
        <v>23.2</v>
      </c>
    </row>
    <row r="288" spans="1:3" ht="16.149999999999999" customHeight="1" x14ac:dyDescent="0.25">
      <c r="A288" s="231">
        <v>197304</v>
      </c>
      <c r="B288" s="232">
        <v>23.25</v>
      </c>
      <c r="C288" s="226">
        <v>23.29</v>
      </c>
    </row>
    <row r="289" spans="1:3" ht="16.149999999999999" customHeight="1" x14ac:dyDescent="0.25">
      <c r="A289" s="229">
        <v>197305</v>
      </c>
      <c r="B289" s="230">
        <v>23.36</v>
      </c>
      <c r="C289" s="227">
        <v>23.42</v>
      </c>
    </row>
    <row r="290" spans="1:3" ht="16.149999999999999" customHeight="1" x14ac:dyDescent="0.25">
      <c r="A290" s="231">
        <v>197306</v>
      </c>
      <c r="B290" s="232">
        <v>23.47</v>
      </c>
      <c r="C290" s="226">
        <v>23.52</v>
      </c>
    </row>
    <row r="291" spans="1:3" ht="16.149999999999999" customHeight="1" x14ac:dyDescent="0.25">
      <c r="A291" s="229">
        <v>197307</v>
      </c>
      <c r="B291" s="230">
        <v>23.6</v>
      </c>
      <c r="C291" s="227">
        <v>23.67</v>
      </c>
    </row>
    <row r="292" spans="1:3" ht="16.149999999999999" customHeight="1" x14ac:dyDescent="0.25">
      <c r="A292" s="231">
        <v>197308</v>
      </c>
      <c r="B292" s="232">
        <v>23.76</v>
      </c>
      <c r="C292" s="226">
        <v>23.87</v>
      </c>
    </row>
    <row r="293" spans="1:3" ht="16.149999999999999" customHeight="1" x14ac:dyDescent="0.25">
      <c r="A293" s="229">
        <v>197309</v>
      </c>
      <c r="B293" s="230">
        <v>23.79</v>
      </c>
      <c r="C293" s="227">
        <v>24.07</v>
      </c>
    </row>
    <row r="294" spans="1:3" ht="16.149999999999999" customHeight="1" x14ac:dyDescent="0.25">
      <c r="A294" s="231">
        <v>197310</v>
      </c>
      <c r="B294" s="232">
        <v>24.18</v>
      </c>
      <c r="C294" s="226">
        <v>24.28</v>
      </c>
    </row>
    <row r="295" spans="1:3" ht="16.149999999999999" customHeight="1" x14ac:dyDescent="0.25">
      <c r="A295" s="229">
        <v>197311</v>
      </c>
      <c r="B295" s="230">
        <v>24.37</v>
      </c>
      <c r="C295" s="227">
        <v>24.47</v>
      </c>
    </row>
    <row r="296" spans="1:3" ht="16.149999999999999" customHeight="1" x14ac:dyDescent="0.25">
      <c r="A296" s="231">
        <v>197312</v>
      </c>
      <c r="B296" s="232">
        <v>24.65</v>
      </c>
      <c r="C296" s="226">
        <v>24.79</v>
      </c>
    </row>
    <row r="297" spans="1:3" ht="16.149999999999999" customHeight="1" x14ac:dyDescent="0.25">
      <c r="A297" s="229">
        <v>197401</v>
      </c>
      <c r="B297" s="230">
        <v>24.95</v>
      </c>
      <c r="C297" s="227">
        <v>25.1</v>
      </c>
    </row>
    <row r="298" spans="1:3" ht="16.149999999999999" customHeight="1" x14ac:dyDescent="0.25">
      <c r="A298" s="231">
        <v>197402</v>
      </c>
      <c r="B298" s="232">
        <v>25.22</v>
      </c>
      <c r="C298" s="226">
        <v>25.33</v>
      </c>
    </row>
    <row r="299" spans="1:3" ht="16.149999999999999" customHeight="1" x14ac:dyDescent="0.25">
      <c r="A299" s="229">
        <v>197403</v>
      </c>
      <c r="B299" s="230">
        <v>25.42</v>
      </c>
      <c r="C299" s="227">
        <v>25.47</v>
      </c>
    </row>
    <row r="300" spans="1:3" ht="16.149999999999999" customHeight="1" x14ac:dyDescent="0.25">
      <c r="A300" s="231">
        <v>197404</v>
      </c>
      <c r="B300" s="232">
        <v>25.5</v>
      </c>
      <c r="C300" s="226">
        <v>25.52</v>
      </c>
    </row>
    <row r="301" spans="1:3" ht="16.149999999999999" customHeight="1" x14ac:dyDescent="0.25">
      <c r="A301" s="229">
        <v>197405</v>
      </c>
      <c r="B301" s="230">
        <v>25.54</v>
      </c>
      <c r="C301" s="227">
        <v>25.56</v>
      </c>
    </row>
    <row r="302" spans="1:3" ht="16.149999999999999" customHeight="1" x14ac:dyDescent="0.25">
      <c r="A302" s="231">
        <v>197406</v>
      </c>
      <c r="B302" s="232">
        <v>25.58</v>
      </c>
      <c r="C302" s="226">
        <v>25.61</v>
      </c>
    </row>
    <row r="303" spans="1:3" ht="16.149999999999999" customHeight="1" x14ac:dyDescent="0.25">
      <c r="A303" s="229">
        <v>197407</v>
      </c>
      <c r="B303" s="230">
        <v>25.64</v>
      </c>
      <c r="C303" s="227">
        <v>25.69</v>
      </c>
    </row>
    <row r="304" spans="1:3" ht="16.149999999999999" customHeight="1" x14ac:dyDescent="0.25">
      <c r="A304" s="231">
        <v>197408</v>
      </c>
      <c r="B304" s="232">
        <v>25.81</v>
      </c>
      <c r="C304" s="226">
        <v>26.01</v>
      </c>
    </row>
    <row r="305" spans="1:3" ht="16.149999999999999" customHeight="1" x14ac:dyDescent="0.25">
      <c r="A305" s="229">
        <v>197409</v>
      </c>
      <c r="B305" s="230">
        <v>26.28</v>
      </c>
      <c r="C305" s="227">
        <v>26.57</v>
      </c>
    </row>
    <row r="306" spans="1:3" ht="16.149999999999999" customHeight="1" x14ac:dyDescent="0.25">
      <c r="A306" s="231">
        <v>197410</v>
      </c>
      <c r="B306" s="232">
        <v>27.01</v>
      </c>
      <c r="C306" s="226">
        <v>27.3</v>
      </c>
    </row>
    <row r="307" spans="1:3" ht="16.149999999999999" customHeight="1" x14ac:dyDescent="0.25">
      <c r="A307" s="229">
        <v>197411</v>
      </c>
      <c r="B307" s="230">
        <v>27.56</v>
      </c>
      <c r="C307" s="227">
        <v>27.88</v>
      </c>
    </row>
    <row r="308" spans="1:3" ht="16.149999999999999" customHeight="1" x14ac:dyDescent="0.25">
      <c r="A308" s="231">
        <v>197412</v>
      </c>
      <c r="B308" s="232">
        <v>28.23</v>
      </c>
      <c r="C308" s="226">
        <v>28.63</v>
      </c>
    </row>
    <row r="309" spans="1:3" ht="16.149999999999999" customHeight="1" x14ac:dyDescent="0.25">
      <c r="A309" s="229">
        <v>197501</v>
      </c>
      <c r="B309" s="230">
        <v>28.87</v>
      </c>
      <c r="C309" s="227">
        <v>29.07</v>
      </c>
    </row>
    <row r="310" spans="1:3" ht="16.149999999999999" customHeight="1" x14ac:dyDescent="0.25">
      <c r="A310" s="231">
        <v>197502</v>
      </c>
      <c r="B310" s="232">
        <v>29.24</v>
      </c>
      <c r="C310" s="226">
        <v>29.47</v>
      </c>
    </row>
    <row r="311" spans="1:3" ht="16.149999999999999" customHeight="1" x14ac:dyDescent="0.25">
      <c r="A311" s="229">
        <v>197503</v>
      </c>
      <c r="B311" s="230">
        <v>29.66</v>
      </c>
      <c r="C311" s="227">
        <v>29.86</v>
      </c>
    </row>
    <row r="312" spans="1:3" ht="16.149999999999999" customHeight="1" x14ac:dyDescent="0.25">
      <c r="A312" s="231">
        <v>197504</v>
      </c>
      <c r="B312" s="232">
        <v>30.05</v>
      </c>
      <c r="C312" s="226">
        <v>30.24</v>
      </c>
    </row>
    <row r="313" spans="1:3" ht="16.149999999999999" customHeight="1" x14ac:dyDescent="0.25">
      <c r="A313" s="229">
        <v>197505</v>
      </c>
      <c r="B313" s="230">
        <v>30.42</v>
      </c>
      <c r="C313" s="227">
        <v>30.64</v>
      </c>
    </row>
    <row r="314" spans="1:3" ht="16.149999999999999" customHeight="1" x14ac:dyDescent="0.25">
      <c r="A314" s="231">
        <v>197506</v>
      </c>
      <c r="B314" s="232">
        <v>30.82</v>
      </c>
      <c r="C314" s="226">
        <v>31</v>
      </c>
    </row>
    <row r="315" spans="1:3" ht="16.149999999999999" customHeight="1" x14ac:dyDescent="0.25">
      <c r="A315" s="229">
        <v>197507</v>
      </c>
      <c r="B315" s="230">
        <v>31.18</v>
      </c>
      <c r="C315" s="227">
        <v>31.36</v>
      </c>
    </row>
    <row r="316" spans="1:3" ht="16.149999999999999" customHeight="1" x14ac:dyDescent="0.25">
      <c r="A316" s="231">
        <v>197508</v>
      </c>
      <c r="B316" s="232">
        <v>31.52</v>
      </c>
      <c r="C316" s="226">
        <v>31.7</v>
      </c>
    </row>
    <row r="317" spans="1:3" ht="16.149999999999999" customHeight="1" x14ac:dyDescent="0.25">
      <c r="A317" s="229">
        <v>197509</v>
      </c>
      <c r="B317" s="230">
        <v>31.85</v>
      </c>
      <c r="C317" s="227">
        <v>32.020000000000003</v>
      </c>
    </row>
    <row r="318" spans="1:3" ht="16.149999999999999" customHeight="1" x14ac:dyDescent="0.25">
      <c r="A318" s="231">
        <v>197510</v>
      </c>
      <c r="B318" s="232">
        <v>32.17</v>
      </c>
      <c r="C318" s="226">
        <v>32.36</v>
      </c>
    </row>
    <row r="319" spans="1:3" ht="16.149999999999999" customHeight="1" x14ac:dyDescent="0.25">
      <c r="A319" s="229">
        <v>197511</v>
      </c>
      <c r="B319" s="230">
        <v>32.51</v>
      </c>
      <c r="C319" s="227">
        <v>32.68</v>
      </c>
    </row>
    <row r="320" spans="1:3" ht="16.149999999999999" customHeight="1" x14ac:dyDescent="0.25">
      <c r="A320" s="231">
        <v>197512</v>
      </c>
      <c r="B320" s="232">
        <v>32.840000000000003</v>
      </c>
      <c r="C320" s="226">
        <v>32.96</v>
      </c>
    </row>
    <row r="321" spans="1:3" ht="16.149999999999999" customHeight="1" x14ac:dyDescent="0.25">
      <c r="A321" s="229">
        <v>197601</v>
      </c>
      <c r="B321" s="230">
        <v>33.1</v>
      </c>
      <c r="C321" s="227">
        <v>33.32</v>
      </c>
    </row>
    <row r="322" spans="1:3" ht="16.149999999999999" customHeight="1" x14ac:dyDescent="0.25">
      <c r="A322" s="231">
        <v>197602</v>
      </c>
      <c r="B322" s="232">
        <v>33.49</v>
      </c>
      <c r="C322" s="226">
        <v>33.630000000000003</v>
      </c>
    </row>
    <row r="323" spans="1:3" ht="16.149999999999999" customHeight="1" x14ac:dyDescent="0.25">
      <c r="A323" s="229">
        <v>197603</v>
      </c>
      <c r="B323" s="230">
        <v>33.79</v>
      </c>
      <c r="C323" s="227">
        <v>33.950000000000003</v>
      </c>
    </row>
    <row r="324" spans="1:3" ht="16.149999999999999" customHeight="1" x14ac:dyDescent="0.25">
      <c r="A324" s="231">
        <v>197604</v>
      </c>
      <c r="B324" s="232">
        <v>34.1</v>
      </c>
      <c r="C324" s="226">
        <v>34.29</v>
      </c>
    </row>
    <row r="325" spans="1:3" ht="16.149999999999999" customHeight="1" x14ac:dyDescent="0.25">
      <c r="A325" s="229">
        <v>197605</v>
      </c>
      <c r="B325" s="230">
        <v>34.450000000000003</v>
      </c>
      <c r="C325" s="227">
        <v>34.58</v>
      </c>
    </row>
    <row r="326" spans="1:3" ht="16.149999999999999" customHeight="1" x14ac:dyDescent="0.25">
      <c r="A326" s="231">
        <v>197606</v>
      </c>
      <c r="B326" s="232">
        <v>34.65</v>
      </c>
      <c r="C326" s="226">
        <v>34.700000000000003</v>
      </c>
    </row>
    <row r="327" spans="1:3" ht="16.149999999999999" customHeight="1" x14ac:dyDescent="0.25">
      <c r="A327" s="229">
        <v>197607</v>
      </c>
      <c r="B327" s="230">
        <v>34.89</v>
      </c>
      <c r="C327" s="227">
        <v>35.119999999999997</v>
      </c>
    </row>
    <row r="328" spans="1:3" ht="16.149999999999999" customHeight="1" x14ac:dyDescent="0.25">
      <c r="A328" s="231">
        <v>197608</v>
      </c>
      <c r="B328" s="232">
        <v>35.200000000000003</v>
      </c>
      <c r="C328" s="226">
        <v>35.22</v>
      </c>
    </row>
    <row r="329" spans="1:3" ht="16.149999999999999" customHeight="1" x14ac:dyDescent="0.25">
      <c r="A329" s="229">
        <v>197609</v>
      </c>
      <c r="B329" s="230">
        <v>35.25</v>
      </c>
      <c r="C329" s="227">
        <v>35.29</v>
      </c>
    </row>
    <row r="330" spans="1:3" ht="16.149999999999999" customHeight="1" x14ac:dyDescent="0.25">
      <c r="A330" s="231">
        <v>197610</v>
      </c>
      <c r="B330" s="232">
        <v>35.409999999999997</v>
      </c>
      <c r="C330" s="226">
        <v>35.58</v>
      </c>
    </row>
    <row r="331" spans="1:3" ht="16.149999999999999" customHeight="1" x14ac:dyDescent="0.25">
      <c r="A331" s="229">
        <v>197611</v>
      </c>
      <c r="B331" s="230">
        <v>35.81</v>
      </c>
      <c r="C331" s="227">
        <v>36.04</v>
      </c>
    </row>
    <row r="332" spans="1:3" ht="16.149999999999999" customHeight="1" x14ac:dyDescent="0.25">
      <c r="A332" s="231">
        <v>197612</v>
      </c>
      <c r="B332" s="232">
        <v>36.200000000000003</v>
      </c>
      <c r="C332" s="226">
        <v>36.32</v>
      </c>
    </row>
    <row r="333" spans="1:3" ht="16.149999999999999" customHeight="1" x14ac:dyDescent="0.25">
      <c r="A333" s="229">
        <v>197701</v>
      </c>
      <c r="B333" s="230">
        <v>36.369999999999997</v>
      </c>
      <c r="C333" s="227">
        <v>36.380000000000003</v>
      </c>
    </row>
    <row r="334" spans="1:3" ht="16.149999999999999" customHeight="1" x14ac:dyDescent="0.25">
      <c r="A334" s="231">
        <v>197702</v>
      </c>
      <c r="B334" s="232">
        <v>36.380000000000003</v>
      </c>
      <c r="C334" s="226">
        <v>36.380000000000003</v>
      </c>
    </row>
    <row r="335" spans="1:3" ht="16.149999999999999" customHeight="1" x14ac:dyDescent="0.25">
      <c r="A335" s="229">
        <v>197703</v>
      </c>
      <c r="B335" s="230">
        <v>36.46</v>
      </c>
      <c r="C335" s="227">
        <v>36.590000000000003</v>
      </c>
    </row>
    <row r="336" spans="1:3" ht="16.149999999999999" customHeight="1" x14ac:dyDescent="0.25">
      <c r="A336" s="231">
        <v>197704</v>
      </c>
      <c r="B336" s="232">
        <v>36.54</v>
      </c>
      <c r="C336" s="226">
        <v>36.5</v>
      </c>
    </row>
    <row r="337" spans="1:3" ht="16.149999999999999" customHeight="1" x14ac:dyDescent="0.25">
      <c r="A337" s="229">
        <v>197705</v>
      </c>
      <c r="B337" s="230">
        <v>36.5</v>
      </c>
      <c r="C337" s="227">
        <v>36.5</v>
      </c>
    </row>
    <row r="338" spans="1:3" ht="16.149999999999999" customHeight="1" x14ac:dyDescent="0.25">
      <c r="A338" s="231">
        <v>197706</v>
      </c>
      <c r="B338" s="232">
        <v>36.5</v>
      </c>
      <c r="C338" s="226">
        <v>36.5</v>
      </c>
    </row>
    <row r="339" spans="1:3" ht="16.149999999999999" customHeight="1" x14ac:dyDescent="0.25">
      <c r="A339" s="229">
        <v>197707</v>
      </c>
      <c r="B339" s="230">
        <v>36.51</v>
      </c>
      <c r="C339" s="227">
        <v>36.54</v>
      </c>
    </row>
    <row r="340" spans="1:3" ht="16.149999999999999" customHeight="1" x14ac:dyDescent="0.25">
      <c r="A340" s="231">
        <v>197708</v>
      </c>
      <c r="B340" s="232">
        <v>36.67</v>
      </c>
      <c r="C340" s="226">
        <v>36.82</v>
      </c>
    </row>
    <row r="341" spans="1:3" ht="16.149999999999999" customHeight="1" x14ac:dyDescent="0.25">
      <c r="A341" s="229">
        <v>197709</v>
      </c>
      <c r="B341" s="230">
        <v>36.97</v>
      </c>
      <c r="C341" s="227">
        <v>37.14</v>
      </c>
    </row>
    <row r="342" spans="1:3" ht="16.149999999999999" customHeight="1" x14ac:dyDescent="0.25">
      <c r="A342" s="231">
        <v>197710</v>
      </c>
      <c r="B342" s="232">
        <v>37.229999999999997</v>
      </c>
      <c r="C342" s="226">
        <v>37.35</v>
      </c>
    </row>
    <row r="343" spans="1:3" ht="16.149999999999999" customHeight="1" x14ac:dyDescent="0.25">
      <c r="A343" s="229">
        <v>197711</v>
      </c>
      <c r="B343" s="230">
        <v>37.450000000000003</v>
      </c>
      <c r="C343" s="227">
        <v>37.549999999999997</v>
      </c>
    </row>
    <row r="344" spans="1:3" ht="16.149999999999999" customHeight="1" x14ac:dyDescent="0.25">
      <c r="A344" s="231">
        <v>197712</v>
      </c>
      <c r="B344" s="232">
        <v>37.71</v>
      </c>
      <c r="C344" s="226">
        <v>37.96</v>
      </c>
    </row>
    <row r="345" spans="1:3" ht="16.149999999999999" customHeight="1" x14ac:dyDescent="0.25">
      <c r="A345" s="229">
        <v>197801</v>
      </c>
      <c r="B345" s="230">
        <v>38.03</v>
      </c>
      <c r="C345" s="227">
        <v>38.08</v>
      </c>
    </row>
    <row r="346" spans="1:3" ht="16.149999999999999" customHeight="1" x14ac:dyDescent="0.25">
      <c r="A346" s="231">
        <v>197802</v>
      </c>
      <c r="B346" s="232">
        <v>38.14</v>
      </c>
      <c r="C346" s="226">
        <v>38.22</v>
      </c>
    </row>
    <row r="347" spans="1:3" ht="16.149999999999999" customHeight="1" x14ac:dyDescent="0.25">
      <c r="A347" s="229">
        <v>197803</v>
      </c>
      <c r="B347" s="230">
        <v>38.33</v>
      </c>
      <c r="C347" s="227">
        <v>38.42</v>
      </c>
    </row>
    <row r="348" spans="1:3" ht="16.149999999999999" customHeight="1" x14ac:dyDescent="0.25">
      <c r="A348" s="231">
        <v>197804</v>
      </c>
      <c r="B348" s="232">
        <v>38.49</v>
      </c>
      <c r="C348" s="226">
        <v>38.58</v>
      </c>
    </row>
    <row r="349" spans="1:3" ht="16.149999999999999" customHeight="1" x14ac:dyDescent="0.25">
      <c r="A349" s="229">
        <v>197805</v>
      </c>
      <c r="B349" s="230">
        <v>38.659999999999997</v>
      </c>
      <c r="C349" s="227">
        <v>38.75</v>
      </c>
    </row>
    <row r="350" spans="1:3" ht="16.149999999999999" customHeight="1" x14ac:dyDescent="0.25">
      <c r="A350" s="231">
        <v>197806</v>
      </c>
      <c r="B350" s="232">
        <v>38.81</v>
      </c>
      <c r="C350" s="226">
        <v>38.869999999999997</v>
      </c>
    </row>
    <row r="351" spans="1:3" ht="16.149999999999999" customHeight="1" x14ac:dyDescent="0.25">
      <c r="A351" s="229">
        <v>197807</v>
      </c>
      <c r="B351" s="230">
        <v>38.950000000000003</v>
      </c>
      <c r="C351" s="227">
        <v>38.99</v>
      </c>
    </row>
    <row r="352" spans="1:3" ht="16.149999999999999" customHeight="1" x14ac:dyDescent="0.25">
      <c r="A352" s="231">
        <v>197808</v>
      </c>
      <c r="B352" s="232">
        <v>39.11</v>
      </c>
      <c r="C352" s="226">
        <v>39.229999999999997</v>
      </c>
    </row>
    <row r="353" spans="1:3" ht="16.149999999999999" customHeight="1" x14ac:dyDescent="0.25">
      <c r="A353" s="229">
        <v>197809</v>
      </c>
      <c r="B353" s="230">
        <v>39.450000000000003</v>
      </c>
      <c r="C353" s="227">
        <v>39.75</v>
      </c>
    </row>
    <row r="354" spans="1:3" ht="16.149999999999999" customHeight="1" x14ac:dyDescent="0.25">
      <c r="A354" s="231">
        <v>197810</v>
      </c>
      <c r="B354" s="232">
        <v>39.979999999999997</v>
      </c>
      <c r="C354" s="226">
        <v>40.200000000000003</v>
      </c>
    </row>
    <row r="355" spans="1:3" ht="16.149999999999999" customHeight="1" x14ac:dyDescent="0.25">
      <c r="A355" s="229">
        <v>197811</v>
      </c>
      <c r="B355" s="230">
        <v>40.4</v>
      </c>
      <c r="C355" s="227">
        <v>40.6</v>
      </c>
    </row>
    <row r="356" spans="1:3" ht="16.149999999999999" customHeight="1" x14ac:dyDescent="0.25">
      <c r="A356" s="231">
        <v>197812</v>
      </c>
      <c r="B356" s="232">
        <v>40.79</v>
      </c>
      <c r="C356" s="226">
        <v>41</v>
      </c>
    </row>
    <row r="357" spans="1:3" ht="16.149999999999999" customHeight="1" x14ac:dyDescent="0.25">
      <c r="A357" s="229">
        <v>197901</v>
      </c>
      <c r="B357" s="230">
        <v>41.15</v>
      </c>
      <c r="C357" s="227">
        <v>41.3</v>
      </c>
    </row>
    <row r="358" spans="1:3" ht="16.149999999999999" customHeight="1" x14ac:dyDescent="0.25">
      <c r="A358" s="231">
        <v>197902</v>
      </c>
      <c r="B358" s="232">
        <v>41.44</v>
      </c>
      <c r="C358" s="226">
        <v>41.58</v>
      </c>
    </row>
    <row r="359" spans="1:3" ht="16.149999999999999" customHeight="1" x14ac:dyDescent="0.25">
      <c r="A359" s="229">
        <v>197903</v>
      </c>
      <c r="B359" s="230">
        <v>41.79</v>
      </c>
      <c r="C359" s="227">
        <v>42.02</v>
      </c>
    </row>
    <row r="360" spans="1:3" ht="16.149999999999999" customHeight="1" x14ac:dyDescent="0.25">
      <c r="A360" s="231">
        <v>197904</v>
      </c>
      <c r="B360" s="232">
        <v>42.21</v>
      </c>
      <c r="C360" s="226">
        <v>42.43</v>
      </c>
    </row>
    <row r="361" spans="1:3" ht="16.149999999999999" customHeight="1" x14ac:dyDescent="0.25">
      <c r="A361" s="229">
        <v>197905</v>
      </c>
      <c r="B361" s="230">
        <v>42.56</v>
      </c>
      <c r="C361" s="227">
        <v>42.69</v>
      </c>
    </row>
    <row r="362" spans="1:3" ht="16.149999999999999" customHeight="1" x14ac:dyDescent="0.25">
      <c r="A362" s="231">
        <v>197906</v>
      </c>
      <c r="B362" s="232">
        <v>42.69</v>
      </c>
      <c r="C362" s="226">
        <v>42.71</v>
      </c>
    </row>
    <row r="363" spans="1:3" ht="16.149999999999999" customHeight="1" x14ac:dyDescent="0.25">
      <c r="A363" s="229">
        <v>197907</v>
      </c>
      <c r="B363" s="230">
        <v>42.74</v>
      </c>
      <c r="C363" s="227">
        <v>42.76</v>
      </c>
    </row>
    <row r="364" spans="1:3" ht="16.149999999999999" customHeight="1" x14ac:dyDescent="0.25">
      <c r="A364" s="231">
        <v>197908</v>
      </c>
      <c r="B364" s="232">
        <v>42.8</v>
      </c>
      <c r="C364" s="226">
        <v>42.88</v>
      </c>
    </row>
    <row r="365" spans="1:3" ht="16.149999999999999" customHeight="1" x14ac:dyDescent="0.25">
      <c r="A365" s="229">
        <v>197909</v>
      </c>
      <c r="B365" s="230">
        <v>42.89</v>
      </c>
      <c r="C365" s="227">
        <v>43</v>
      </c>
    </row>
    <row r="366" spans="1:3" ht="16.149999999999999" customHeight="1" x14ac:dyDescent="0.25">
      <c r="A366" s="231">
        <v>197910</v>
      </c>
      <c r="B366" s="232">
        <v>43.14</v>
      </c>
      <c r="C366" s="226">
        <v>43.23</v>
      </c>
    </row>
    <row r="367" spans="1:3" ht="16.149999999999999" customHeight="1" x14ac:dyDescent="0.25">
      <c r="A367" s="229">
        <v>197911</v>
      </c>
      <c r="B367" s="230">
        <v>43.38</v>
      </c>
      <c r="C367" s="227">
        <v>43.53</v>
      </c>
    </row>
    <row r="368" spans="1:3" ht="16.149999999999999" customHeight="1" x14ac:dyDescent="0.25">
      <c r="A368" s="231">
        <v>197912</v>
      </c>
      <c r="B368" s="232">
        <v>43.79</v>
      </c>
      <c r="C368" s="226">
        <v>44</v>
      </c>
    </row>
    <row r="369" spans="1:3" ht="16.149999999999999" customHeight="1" x14ac:dyDescent="0.25">
      <c r="A369" s="229">
        <v>198001</v>
      </c>
      <c r="B369" s="230">
        <v>44.16</v>
      </c>
      <c r="C369" s="227">
        <v>44.41</v>
      </c>
    </row>
    <row r="370" spans="1:3" ht="16.149999999999999" customHeight="1" x14ac:dyDescent="0.25">
      <c r="A370" s="231">
        <v>198002</v>
      </c>
      <c r="B370" s="232">
        <v>44.68</v>
      </c>
      <c r="C370" s="226">
        <v>44.94</v>
      </c>
    </row>
    <row r="371" spans="1:3" ht="16.149999999999999" customHeight="1" x14ac:dyDescent="0.25">
      <c r="A371" s="229">
        <v>198003</v>
      </c>
      <c r="B371" s="230">
        <v>45.32</v>
      </c>
      <c r="C371" s="227">
        <v>45.62</v>
      </c>
    </row>
    <row r="372" spans="1:3" ht="16.149999999999999" customHeight="1" x14ac:dyDescent="0.25">
      <c r="A372" s="231">
        <v>198004</v>
      </c>
      <c r="B372" s="232">
        <v>45.82</v>
      </c>
      <c r="C372" s="226">
        <v>46.05</v>
      </c>
    </row>
    <row r="373" spans="1:3" ht="16.149999999999999" customHeight="1" x14ac:dyDescent="0.25">
      <c r="A373" s="229">
        <v>198005</v>
      </c>
      <c r="B373" s="230">
        <v>46.44</v>
      </c>
      <c r="C373" s="227">
        <v>46.78</v>
      </c>
    </row>
    <row r="374" spans="1:3" ht="16.149999999999999" customHeight="1" x14ac:dyDescent="0.25">
      <c r="A374" s="231">
        <v>198006</v>
      </c>
      <c r="B374" s="232">
        <v>47.1</v>
      </c>
      <c r="C374" s="226">
        <v>47.32</v>
      </c>
    </row>
    <row r="375" spans="1:3" ht="16.149999999999999" customHeight="1" x14ac:dyDescent="0.25">
      <c r="A375" s="229">
        <v>198007</v>
      </c>
      <c r="B375" s="230">
        <v>47.52</v>
      </c>
      <c r="C375" s="227">
        <v>47.79</v>
      </c>
    </row>
    <row r="376" spans="1:3" ht="16.149999999999999" customHeight="1" x14ac:dyDescent="0.25">
      <c r="A376" s="231">
        <v>198008</v>
      </c>
      <c r="B376" s="232">
        <v>48.02</v>
      </c>
      <c r="C376" s="226">
        <v>48.24</v>
      </c>
    </row>
    <row r="377" spans="1:3" ht="16.149999999999999" customHeight="1" x14ac:dyDescent="0.25">
      <c r="A377" s="229">
        <v>198009</v>
      </c>
      <c r="B377" s="230">
        <v>48.56</v>
      </c>
      <c r="C377" s="227">
        <v>48.92</v>
      </c>
    </row>
    <row r="378" spans="1:3" ht="16.149999999999999" customHeight="1" x14ac:dyDescent="0.25">
      <c r="A378" s="231">
        <v>198010</v>
      </c>
      <c r="B378" s="232">
        <v>49.23</v>
      </c>
      <c r="C378" s="226">
        <v>49.6</v>
      </c>
    </row>
    <row r="379" spans="1:3" ht="16.149999999999999" customHeight="1" x14ac:dyDescent="0.25">
      <c r="A379" s="229">
        <v>198011</v>
      </c>
      <c r="B379" s="230">
        <v>49.93</v>
      </c>
      <c r="C379" s="227">
        <v>50.27</v>
      </c>
    </row>
    <row r="380" spans="1:3" ht="16.149999999999999" customHeight="1" x14ac:dyDescent="0.25">
      <c r="A380" s="231">
        <v>198012</v>
      </c>
      <c r="B380" s="232">
        <v>50.56</v>
      </c>
      <c r="C380" s="226">
        <v>50.92</v>
      </c>
    </row>
    <row r="381" spans="1:3" ht="16.149999999999999" customHeight="1" x14ac:dyDescent="0.25">
      <c r="A381" s="229">
        <v>198101</v>
      </c>
      <c r="B381" s="230">
        <v>51.08</v>
      </c>
      <c r="C381" s="227">
        <v>51.45</v>
      </c>
    </row>
    <row r="382" spans="1:3" ht="16.149999999999999" customHeight="1" x14ac:dyDescent="0.25">
      <c r="A382" s="231">
        <v>198102</v>
      </c>
      <c r="B382" s="232">
        <v>51.71</v>
      </c>
      <c r="C382" s="226">
        <v>51.96</v>
      </c>
    </row>
    <row r="383" spans="1:3" ht="16.149999999999999" customHeight="1" x14ac:dyDescent="0.25">
      <c r="A383" s="229">
        <v>198103</v>
      </c>
      <c r="B383" s="230">
        <v>52.24</v>
      </c>
      <c r="C383" s="227">
        <v>52.49</v>
      </c>
    </row>
    <row r="384" spans="1:3" ht="16.149999999999999" customHeight="1" x14ac:dyDescent="0.25">
      <c r="A384" s="231">
        <v>198104</v>
      </c>
      <c r="B384" s="232">
        <v>52.71</v>
      </c>
      <c r="C384" s="226">
        <v>52.94</v>
      </c>
    </row>
    <row r="385" spans="1:3" ht="16.149999999999999" customHeight="1" x14ac:dyDescent="0.25">
      <c r="A385" s="229">
        <v>198105</v>
      </c>
      <c r="B385" s="230">
        <v>53.24</v>
      </c>
      <c r="C385" s="227">
        <v>53.57</v>
      </c>
    </row>
    <row r="386" spans="1:3" ht="16.149999999999999" customHeight="1" x14ac:dyDescent="0.25">
      <c r="A386" s="231">
        <v>198106</v>
      </c>
      <c r="B386" s="232">
        <v>53.9</v>
      </c>
      <c r="C386" s="226">
        <v>54.18</v>
      </c>
    </row>
    <row r="387" spans="1:3" ht="16.149999999999999" customHeight="1" x14ac:dyDescent="0.25">
      <c r="A387" s="229">
        <v>198107</v>
      </c>
      <c r="B387" s="230">
        <v>54.57</v>
      </c>
      <c r="C387" s="227">
        <v>54.93</v>
      </c>
    </row>
    <row r="388" spans="1:3" ht="16.149999999999999" customHeight="1" x14ac:dyDescent="0.25">
      <c r="A388" s="231">
        <v>198108</v>
      </c>
      <c r="B388" s="232">
        <v>55.3</v>
      </c>
      <c r="C388" s="226">
        <v>55.68</v>
      </c>
    </row>
    <row r="389" spans="1:3" ht="16.149999999999999" customHeight="1" x14ac:dyDescent="0.25">
      <c r="A389" s="229">
        <v>198109</v>
      </c>
      <c r="B389" s="230">
        <v>56.03</v>
      </c>
      <c r="C389" s="227">
        <v>56.39</v>
      </c>
    </row>
    <row r="390" spans="1:3" ht="16.149999999999999" customHeight="1" x14ac:dyDescent="0.25">
      <c r="A390" s="231">
        <v>198110</v>
      </c>
      <c r="B390" s="232">
        <v>56.79</v>
      </c>
      <c r="C390" s="226">
        <v>57.22</v>
      </c>
    </row>
    <row r="391" spans="1:3" ht="16.149999999999999" customHeight="1" x14ac:dyDescent="0.25">
      <c r="A391" s="229">
        <v>198111</v>
      </c>
      <c r="B391" s="230">
        <v>57.66</v>
      </c>
      <c r="C391" s="227">
        <v>58.09</v>
      </c>
    </row>
    <row r="392" spans="1:3" ht="16.149999999999999" customHeight="1" x14ac:dyDescent="0.25">
      <c r="A392" s="231">
        <v>198112</v>
      </c>
      <c r="B392" s="232">
        <v>58.64</v>
      </c>
      <c r="C392" s="226">
        <v>59.07</v>
      </c>
    </row>
    <row r="393" spans="1:3" ht="16.149999999999999" customHeight="1" x14ac:dyDescent="0.25">
      <c r="A393" s="229">
        <v>198201</v>
      </c>
      <c r="B393" s="230">
        <v>59.5</v>
      </c>
      <c r="C393" s="227">
        <v>59.84</v>
      </c>
    </row>
    <row r="394" spans="1:3" ht="16.149999999999999" customHeight="1" x14ac:dyDescent="0.25">
      <c r="A394" s="231">
        <v>198202</v>
      </c>
      <c r="B394" s="232">
        <v>60.24</v>
      </c>
      <c r="C394" s="226">
        <v>60.63</v>
      </c>
    </row>
    <row r="395" spans="1:3" ht="16.149999999999999" customHeight="1" x14ac:dyDescent="0.25">
      <c r="A395" s="229">
        <v>198203</v>
      </c>
      <c r="B395" s="230">
        <v>60.99</v>
      </c>
      <c r="C395" s="227">
        <v>61.4</v>
      </c>
    </row>
    <row r="396" spans="1:3" ht="16.149999999999999" customHeight="1" x14ac:dyDescent="0.25">
      <c r="A396" s="231">
        <v>198204</v>
      </c>
      <c r="B396" s="232">
        <v>61.82</v>
      </c>
      <c r="C396" s="226">
        <v>62.21</v>
      </c>
    </row>
    <row r="397" spans="1:3" ht="16.149999999999999" customHeight="1" x14ac:dyDescent="0.25">
      <c r="A397" s="229">
        <v>198205</v>
      </c>
      <c r="B397" s="230">
        <v>62.63</v>
      </c>
      <c r="C397" s="227">
        <v>63.02</v>
      </c>
    </row>
    <row r="398" spans="1:3" ht="16.149999999999999" customHeight="1" x14ac:dyDescent="0.25">
      <c r="A398" s="231">
        <v>198206</v>
      </c>
      <c r="B398" s="232">
        <v>63.52</v>
      </c>
      <c r="C398" s="226">
        <v>63.84</v>
      </c>
    </row>
    <row r="399" spans="1:3" ht="16.149999999999999" customHeight="1" x14ac:dyDescent="0.25">
      <c r="A399" s="229">
        <v>198207</v>
      </c>
      <c r="B399" s="230">
        <v>64.25</v>
      </c>
      <c r="C399" s="227">
        <v>64.69</v>
      </c>
    </row>
    <row r="400" spans="1:3" ht="16.149999999999999" customHeight="1" x14ac:dyDescent="0.25">
      <c r="A400" s="231">
        <v>198208</v>
      </c>
      <c r="B400" s="232">
        <v>65.180000000000007</v>
      </c>
      <c r="C400" s="226">
        <v>65.55</v>
      </c>
    </row>
    <row r="401" spans="1:3" ht="16.149999999999999" customHeight="1" x14ac:dyDescent="0.25">
      <c r="A401" s="229">
        <v>198209</v>
      </c>
      <c r="B401" s="230">
        <v>65.98</v>
      </c>
      <c r="C401" s="227">
        <v>66.42</v>
      </c>
    </row>
    <row r="402" spans="1:3" ht="16.149999999999999" customHeight="1" x14ac:dyDescent="0.25">
      <c r="A402" s="231">
        <v>198210</v>
      </c>
      <c r="B402" s="232">
        <v>66.989999999999995</v>
      </c>
      <c r="C402" s="226">
        <v>67.680000000000007</v>
      </c>
    </row>
    <row r="403" spans="1:3" ht="16.149999999999999" customHeight="1" x14ac:dyDescent="0.25">
      <c r="A403" s="229">
        <v>198211</v>
      </c>
      <c r="B403" s="230">
        <v>68.34</v>
      </c>
      <c r="C403" s="227">
        <v>68.97</v>
      </c>
    </row>
    <row r="404" spans="1:3" ht="16.149999999999999" customHeight="1" x14ac:dyDescent="0.25">
      <c r="A404" s="231">
        <v>198212</v>
      </c>
      <c r="B404" s="232">
        <v>69.59</v>
      </c>
      <c r="C404" s="226">
        <v>70.290000000000006</v>
      </c>
    </row>
    <row r="405" spans="1:3" ht="16.149999999999999" customHeight="1" x14ac:dyDescent="0.25">
      <c r="A405" s="229">
        <v>198301</v>
      </c>
      <c r="B405" s="230">
        <v>70.900000000000006</v>
      </c>
      <c r="C405" s="227">
        <v>71.45</v>
      </c>
    </row>
    <row r="406" spans="1:3" ht="16.149999999999999" customHeight="1" x14ac:dyDescent="0.25">
      <c r="A406" s="231">
        <v>198302</v>
      </c>
      <c r="B406" s="232">
        <v>72.06</v>
      </c>
      <c r="C406" s="226">
        <v>72.81</v>
      </c>
    </row>
    <row r="407" spans="1:3" ht="16.149999999999999" customHeight="1" x14ac:dyDescent="0.25">
      <c r="A407" s="229">
        <v>198303</v>
      </c>
      <c r="B407" s="230">
        <v>73.48</v>
      </c>
      <c r="C407" s="227">
        <v>74.19</v>
      </c>
    </row>
    <row r="408" spans="1:3" ht="16.149999999999999" customHeight="1" x14ac:dyDescent="0.25">
      <c r="A408" s="231">
        <v>198304</v>
      </c>
      <c r="B408" s="232">
        <v>74.89</v>
      </c>
      <c r="C408" s="226">
        <v>75.599999999999994</v>
      </c>
    </row>
    <row r="409" spans="1:3" ht="16.149999999999999" customHeight="1" x14ac:dyDescent="0.25">
      <c r="A409" s="229">
        <v>198305</v>
      </c>
      <c r="B409" s="230">
        <v>76.36</v>
      </c>
      <c r="C409" s="227">
        <v>77.040000000000006</v>
      </c>
    </row>
    <row r="410" spans="1:3" ht="16.149999999999999" customHeight="1" x14ac:dyDescent="0.25">
      <c r="A410" s="231">
        <v>198306</v>
      </c>
      <c r="B410" s="232">
        <v>77.78</v>
      </c>
      <c r="C410" s="226">
        <v>78.510000000000005</v>
      </c>
    </row>
    <row r="411" spans="1:3" ht="16.149999999999999" customHeight="1" x14ac:dyDescent="0.25">
      <c r="A411" s="229">
        <v>198307</v>
      </c>
      <c r="B411" s="230">
        <v>79.22</v>
      </c>
      <c r="C411" s="227">
        <v>80</v>
      </c>
    </row>
    <row r="412" spans="1:3" ht="16.149999999999999" customHeight="1" x14ac:dyDescent="0.25">
      <c r="A412" s="231">
        <v>198308</v>
      </c>
      <c r="B412" s="232">
        <v>80.88</v>
      </c>
      <c r="C412" s="226">
        <v>81.680000000000007</v>
      </c>
    </row>
    <row r="413" spans="1:3" ht="16.149999999999999" customHeight="1" x14ac:dyDescent="0.25">
      <c r="A413" s="229">
        <v>198309</v>
      </c>
      <c r="B413" s="230">
        <v>82.52</v>
      </c>
      <c r="C413" s="227">
        <v>83.4</v>
      </c>
    </row>
    <row r="414" spans="1:3" ht="16.149999999999999" customHeight="1" x14ac:dyDescent="0.25">
      <c r="A414" s="231">
        <v>198310</v>
      </c>
      <c r="B414" s="232">
        <v>84.26</v>
      </c>
      <c r="C414" s="226">
        <v>85.15</v>
      </c>
    </row>
    <row r="415" spans="1:3" ht="16.149999999999999" customHeight="1" x14ac:dyDescent="0.25">
      <c r="A415" s="229">
        <v>198311</v>
      </c>
      <c r="B415" s="230">
        <v>86.11</v>
      </c>
      <c r="C415" s="227">
        <v>86.94</v>
      </c>
    </row>
    <row r="416" spans="1:3" ht="16.149999999999999" customHeight="1" x14ac:dyDescent="0.25">
      <c r="A416" s="231">
        <v>198312</v>
      </c>
      <c r="B416" s="232">
        <v>87.83</v>
      </c>
      <c r="C416" s="226">
        <v>88.77</v>
      </c>
    </row>
    <row r="417" spans="1:3" ht="16.149999999999999" customHeight="1" x14ac:dyDescent="0.25">
      <c r="A417" s="229">
        <v>198401</v>
      </c>
      <c r="B417" s="230">
        <v>89.79</v>
      </c>
      <c r="C417" s="227">
        <v>90.63</v>
      </c>
    </row>
    <row r="418" spans="1:3" ht="16.149999999999999" customHeight="1" x14ac:dyDescent="0.25">
      <c r="A418" s="231">
        <v>198402</v>
      </c>
      <c r="B418" s="232">
        <v>91.57</v>
      </c>
      <c r="C418" s="226">
        <v>92.53</v>
      </c>
    </row>
    <row r="419" spans="1:3" ht="16.149999999999999" customHeight="1" x14ac:dyDescent="0.25">
      <c r="A419" s="229">
        <v>198403</v>
      </c>
      <c r="B419" s="230">
        <v>93.46</v>
      </c>
      <c r="C419" s="227">
        <v>94.47</v>
      </c>
    </row>
    <row r="420" spans="1:3" ht="16.149999999999999" customHeight="1" x14ac:dyDescent="0.25">
      <c r="A420" s="231">
        <v>198404</v>
      </c>
      <c r="B420" s="232">
        <v>95.42</v>
      </c>
      <c r="C420" s="226">
        <v>96.45</v>
      </c>
    </row>
    <row r="421" spans="1:3" ht="16.149999999999999" customHeight="1" x14ac:dyDescent="0.25">
      <c r="A421" s="229">
        <v>198405</v>
      </c>
      <c r="B421" s="230">
        <v>97.46</v>
      </c>
      <c r="C421" s="227">
        <v>98.47</v>
      </c>
    </row>
    <row r="422" spans="1:3" ht="16.149999999999999" customHeight="1" x14ac:dyDescent="0.25">
      <c r="A422" s="231">
        <v>198406</v>
      </c>
      <c r="B422" s="232">
        <v>99.4</v>
      </c>
      <c r="C422" s="226">
        <v>100.4</v>
      </c>
    </row>
    <row r="423" spans="1:3" ht="16.149999999999999" customHeight="1" x14ac:dyDescent="0.25">
      <c r="A423" s="229">
        <v>198407</v>
      </c>
      <c r="B423" s="230">
        <v>101.73</v>
      </c>
      <c r="C423" s="227">
        <v>102.65</v>
      </c>
    </row>
    <row r="424" spans="1:3" ht="16.149999999999999" customHeight="1" x14ac:dyDescent="0.25">
      <c r="A424" s="231">
        <v>198408</v>
      </c>
      <c r="B424" s="232">
        <v>103.73</v>
      </c>
      <c r="C424" s="226">
        <v>104.81</v>
      </c>
    </row>
    <row r="425" spans="1:3" ht="16.149999999999999" customHeight="1" x14ac:dyDescent="0.25">
      <c r="A425" s="229">
        <v>198409</v>
      </c>
      <c r="B425" s="230">
        <v>105.93</v>
      </c>
      <c r="C425" s="227">
        <v>107.01</v>
      </c>
    </row>
    <row r="426" spans="1:3" ht="16.149999999999999" customHeight="1" x14ac:dyDescent="0.25">
      <c r="A426" s="231">
        <v>198410</v>
      </c>
      <c r="B426" s="232">
        <v>108.13</v>
      </c>
      <c r="C426" s="226">
        <v>109.26</v>
      </c>
    </row>
    <row r="427" spans="1:3" ht="16.149999999999999" customHeight="1" x14ac:dyDescent="0.25">
      <c r="A427" s="229">
        <v>198411</v>
      </c>
      <c r="B427" s="230">
        <v>110.43</v>
      </c>
      <c r="C427" s="227">
        <v>111.55</v>
      </c>
    </row>
    <row r="428" spans="1:3" ht="16.149999999999999" customHeight="1" x14ac:dyDescent="0.25">
      <c r="A428" s="231">
        <v>198412</v>
      </c>
      <c r="B428" s="232">
        <v>112.76</v>
      </c>
      <c r="C428" s="226">
        <v>113.89</v>
      </c>
    </row>
    <row r="429" spans="1:3" ht="16.149999999999999" customHeight="1" x14ac:dyDescent="0.25">
      <c r="A429" s="229">
        <v>198501</v>
      </c>
      <c r="B429" s="230">
        <v>115.17</v>
      </c>
      <c r="C429" s="227">
        <v>116.6</v>
      </c>
    </row>
    <row r="430" spans="1:3" ht="16.149999999999999" customHeight="1" x14ac:dyDescent="0.25">
      <c r="A430" s="231">
        <v>198502</v>
      </c>
      <c r="B430" s="232">
        <v>118.25</v>
      </c>
      <c r="C430" s="226">
        <v>120.1</v>
      </c>
    </row>
    <row r="431" spans="1:3" ht="16.149999999999999" customHeight="1" x14ac:dyDescent="0.25">
      <c r="A431" s="229">
        <v>198503</v>
      </c>
      <c r="B431" s="230">
        <v>123.15</v>
      </c>
      <c r="C431" s="227">
        <v>126.27</v>
      </c>
    </row>
    <row r="432" spans="1:3" ht="16.149999999999999" customHeight="1" x14ac:dyDescent="0.25">
      <c r="A432" s="231">
        <v>198504</v>
      </c>
      <c r="B432" s="232">
        <v>129.62</v>
      </c>
      <c r="C432" s="226">
        <v>132.58000000000001</v>
      </c>
    </row>
    <row r="433" spans="1:3" ht="16.149999999999999" customHeight="1" x14ac:dyDescent="0.25">
      <c r="A433" s="229">
        <v>198505</v>
      </c>
      <c r="B433" s="230">
        <v>135.94999999999999</v>
      </c>
      <c r="C433" s="227">
        <v>138.69999999999999</v>
      </c>
    </row>
    <row r="434" spans="1:3" ht="16.149999999999999" customHeight="1" x14ac:dyDescent="0.25">
      <c r="A434" s="231">
        <v>198506</v>
      </c>
      <c r="B434" s="232">
        <v>140.72999999999999</v>
      </c>
      <c r="C434" s="226">
        <v>142.9</v>
      </c>
    </row>
    <row r="435" spans="1:3" ht="16.149999999999999" customHeight="1" x14ac:dyDescent="0.25">
      <c r="A435" s="229">
        <v>198507</v>
      </c>
      <c r="B435" s="230">
        <v>145.51</v>
      </c>
      <c r="C435" s="227">
        <v>147.79</v>
      </c>
    </row>
    <row r="436" spans="1:3" ht="16.149999999999999" customHeight="1" x14ac:dyDescent="0.25">
      <c r="A436" s="231">
        <v>198508</v>
      </c>
      <c r="B436" s="232">
        <v>150.03</v>
      </c>
      <c r="C436" s="226">
        <v>152.06</v>
      </c>
    </row>
    <row r="437" spans="1:3" ht="16.149999999999999" customHeight="1" x14ac:dyDescent="0.25">
      <c r="A437" s="229">
        <v>198509</v>
      </c>
      <c r="B437" s="230">
        <v>155.30000000000001</v>
      </c>
      <c r="C437" s="227">
        <v>157.9</v>
      </c>
    </row>
    <row r="438" spans="1:3" ht="16.149999999999999" customHeight="1" x14ac:dyDescent="0.25">
      <c r="A438" s="231">
        <v>198510</v>
      </c>
      <c r="B438" s="232">
        <v>160.26</v>
      </c>
      <c r="C438" s="226">
        <v>162.43</v>
      </c>
    </row>
    <row r="439" spans="1:3" ht="16.149999999999999" customHeight="1" x14ac:dyDescent="0.25">
      <c r="A439" s="229">
        <v>198511</v>
      </c>
      <c r="B439" s="230">
        <v>164.58</v>
      </c>
      <c r="C439" s="227">
        <v>166.64</v>
      </c>
    </row>
    <row r="440" spans="1:3" ht="16.149999999999999" customHeight="1" x14ac:dyDescent="0.25">
      <c r="A440" s="231">
        <v>198512</v>
      </c>
      <c r="B440" s="232">
        <v>169.19</v>
      </c>
      <c r="C440" s="226">
        <v>172.2</v>
      </c>
    </row>
    <row r="441" spans="1:3" ht="16.149999999999999" customHeight="1" x14ac:dyDescent="0.25">
      <c r="A441" s="229">
        <v>198601</v>
      </c>
      <c r="B441" s="230">
        <v>173.7</v>
      </c>
      <c r="C441" s="227">
        <v>175</v>
      </c>
    </row>
    <row r="442" spans="1:3" ht="16.149999999999999" customHeight="1" x14ac:dyDescent="0.25">
      <c r="A442" s="231">
        <v>198602</v>
      </c>
      <c r="B442" s="232">
        <v>176.59</v>
      </c>
      <c r="C442" s="226">
        <v>178.1</v>
      </c>
    </row>
    <row r="443" spans="1:3" ht="16.149999999999999" customHeight="1" x14ac:dyDescent="0.25">
      <c r="A443" s="229">
        <v>198603</v>
      </c>
      <c r="B443" s="230">
        <v>179.74</v>
      </c>
      <c r="C443" s="227">
        <v>181.53</v>
      </c>
    </row>
    <row r="444" spans="1:3" ht="16.149999999999999" customHeight="1" x14ac:dyDescent="0.25">
      <c r="A444" s="231">
        <v>198604</v>
      </c>
      <c r="B444" s="232">
        <v>184.43</v>
      </c>
      <c r="C444" s="226">
        <v>186.56</v>
      </c>
    </row>
    <row r="445" spans="1:3" ht="16.149999999999999" customHeight="1" x14ac:dyDescent="0.25">
      <c r="A445" s="229">
        <v>198605</v>
      </c>
      <c r="B445" s="230">
        <v>188.53</v>
      </c>
      <c r="C445" s="227">
        <v>190.46</v>
      </c>
    </row>
    <row r="446" spans="1:3" ht="16.149999999999999" customHeight="1" x14ac:dyDescent="0.25">
      <c r="A446" s="231">
        <v>198606</v>
      </c>
      <c r="B446" s="232">
        <v>192.35</v>
      </c>
      <c r="C446" s="226">
        <v>193.76</v>
      </c>
    </row>
    <row r="447" spans="1:3" ht="16.149999999999999" customHeight="1" x14ac:dyDescent="0.25">
      <c r="A447" s="229">
        <v>198607</v>
      </c>
      <c r="B447" s="230">
        <v>195.8</v>
      </c>
      <c r="C447" s="227">
        <v>197.59</v>
      </c>
    </row>
    <row r="448" spans="1:3" ht="16.149999999999999" customHeight="1" x14ac:dyDescent="0.25">
      <c r="A448" s="231">
        <v>198608</v>
      </c>
      <c r="B448" s="232">
        <v>199.17</v>
      </c>
      <c r="C448" s="226">
        <v>200.72</v>
      </c>
    </row>
    <row r="449" spans="1:3" ht="16.149999999999999" customHeight="1" x14ac:dyDescent="0.25">
      <c r="A449" s="229">
        <v>198609</v>
      </c>
      <c r="B449" s="230">
        <v>203.24</v>
      </c>
      <c r="C449" s="227">
        <v>205.56</v>
      </c>
    </row>
    <row r="450" spans="1:3" ht="16.149999999999999" customHeight="1" x14ac:dyDescent="0.25">
      <c r="A450" s="231">
        <v>198610</v>
      </c>
      <c r="B450" s="232">
        <v>208.05</v>
      </c>
      <c r="C450" s="226">
        <v>210.3</v>
      </c>
    </row>
    <row r="451" spans="1:3" ht="16.149999999999999" customHeight="1" x14ac:dyDescent="0.25">
      <c r="A451" s="229">
        <v>198611</v>
      </c>
      <c r="B451" s="230">
        <v>212.56</v>
      </c>
      <c r="C451" s="227">
        <v>214.64</v>
      </c>
    </row>
    <row r="452" spans="1:3" ht="16.149999999999999" customHeight="1" x14ac:dyDescent="0.25">
      <c r="A452" s="231">
        <v>198612</v>
      </c>
      <c r="B452" s="232">
        <v>216.97</v>
      </c>
      <c r="C452" s="226">
        <v>219</v>
      </c>
    </row>
    <row r="453" spans="1:3" ht="16.149999999999999" customHeight="1" x14ac:dyDescent="0.25">
      <c r="A453" s="229">
        <v>198701</v>
      </c>
      <c r="B453" s="230">
        <v>221.03</v>
      </c>
      <c r="C453" s="227">
        <v>222.79</v>
      </c>
    </row>
    <row r="454" spans="1:3" ht="16.149999999999999" customHeight="1" x14ac:dyDescent="0.25">
      <c r="A454" s="231">
        <v>198702</v>
      </c>
      <c r="B454" s="232">
        <v>224.82</v>
      </c>
      <c r="C454" s="226">
        <v>226.73</v>
      </c>
    </row>
    <row r="455" spans="1:3" ht="16.149999999999999" customHeight="1" x14ac:dyDescent="0.25">
      <c r="A455" s="229">
        <v>198703</v>
      </c>
      <c r="B455" s="230">
        <v>229.02</v>
      </c>
      <c r="C455" s="227">
        <v>231.08</v>
      </c>
    </row>
    <row r="456" spans="1:3" ht="16.149999999999999" customHeight="1" x14ac:dyDescent="0.25">
      <c r="A456" s="231">
        <v>198704</v>
      </c>
      <c r="B456" s="232">
        <v>233.17</v>
      </c>
      <c r="C456" s="226">
        <v>235.13</v>
      </c>
    </row>
    <row r="457" spans="1:3" ht="16.149999999999999" customHeight="1" x14ac:dyDescent="0.25">
      <c r="A457" s="229">
        <v>198705</v>
      </c>
      <c r="B457" s="230">
        <v>237.44</v>
      </c>
      <c r="C457" s="227">
        <v>239.41</v>
      </c>
    </row>
    <row r="458" spans="1:3" ht="16.149999999999999" customHeight="1" x14ac:dyDescent="0.25">
      <c r="A458" s="231">
        <v>198706</v>
      </c>
      <c r="B458" s="232">
        <v>241.39</v>
      </c>
      <c r="C458" s="226">
        <v>243.32</v>
      </c>
    </row>
    <row r="459" spans="1:3" ht="16.149999999999999" customHeight="1" x14ac:dyDescent="0.25">
      <c r="A459" s="229">
        <v>198707</v>
      </c>
      <c r="B459" s="230">
        <v>245.55</v>
      </c>
      <c r="C459" s="227">
        <v>247.56</v>
      </c>
    </row>
    <row r="460" spans="1:3" ht="16.149999999999999" customHeight="1" x14ac:dyDescent="0.25">
      <c r="A460" s="231">
        <v>198708</v>
      </c>
      <c r="B460" s="232">
        <v>249.35</v>
      </c>
      <c r="C460" s="226">
        <v>250.95</v>
      </c>
    </row>
    <row r="461" spans="1:3" ht="16.149999999999999" customHeight="1" x14ac:dyDescent="0.25">
      <c r="A461" s="229">
        <v>198709</v>
      </c>
      <c r="B461" s="230">
        <v>252.84</v>
      </c>
      <c r="C461" s="227">
        <v>254.39</v>
      </c>
    </row>
    <row r="462" spans="1:3" ht="16.149999999999999" customHeight="1" x14ac:dyDescent="0.25">
      <c r="A462" s="231">
        <v>198710</v>
      </c>
      <c r="B462" s="232">
        <v>255.85</v>
      </c>
      <c r="C462" s="226">
        <v>257.17</v>
      </c>
    </row>
    <row r="463" spans="1:3" ht="16.149999999999999" customHeight="1" x14ac:dyDescent="0.25">
      <c r="A463" s="229">
        <v>198711</v>
      </c>
      <c r="B463" s="230">
        <v>258.74</v>
      </c>
      <c r="C463" s="227">
        <v>260.3</v>
      </c>
    </row>
    <row r="464" spans="1:3" ht="16.149999999999999" customHeight="1" x14ac:dyDescent="0.25">
      <c r="A464" s="231">
        <v>198712</v>
      </c>
      <c r="B464" s="232">
        <v>262.08</v>
      </c>
      <c r="C464" s="226">
        <v>263.7</v>
      </c>
    </row>
    <row r="465" spans="1:3" ht="16.149999999999999" customHeight="1" x14ac:dyDescent="0.25">
      <c r="A465" s="229">
        <v>198801</v>
      </c>
      <c r="B465" s="230">
        <v>265.82</v>
      </c>
      <c r="C465" s="227">
        <v>267.98</v>
      </c>
    </row>
    <row r="466" spans="1:3" ht="16.149999999999999" customHeight="1" x14ac:dyDescent="0.25">
      <c r="A466" s="231">
        <v>198802</v>
      </c>
      <c r="B466" s="232">
        <v>270.91000000000003</v>
      </c>
      <c r="C466" s="226">
        <v>273.64</v>
      </c>
    </row>
    <row r="467" spans="1:3" ht="16.149999999999999" customHeight="1" x14ac:dyDescent="0.25">
      <c r="A467" s="229">
        <v>198803</v>
      </c>
      <c r="B467" s="230">
        <v>276.92</v>
      </c>
      <c r="C467" s="227">
        <v>280.08999999999997</v>
      </c>
    </row>
    <row r="468" spans="1:3" ht="16.149999999999999" customHeight="1" x14ac:dyDescent="0.25">
      <c r="A468" s="231">
        <v>198804</v>
      </c>
      <c r="B468" s="232">
        <v>283.45</v>
      </c>
      <c r="C468" s="226">
        <v>286.45999999999998</v>
      </c>
    </row>
    <row r="469" spans="1:3" ht="16.149999999999999" customHeight="1" x14ac:dyDescent="0.25">
      <c r="A469" s="229">
        <v>198805</v>
      </c>
      <c r="B469" s="230">
        <v>289.95999999999998</v>
      </c>
      <c r="C469" s="227">
        <v>293.16000000000003</v>
      </c>
    </row>
    <row r="470" spans="1:3" ht="16.149999999999999" customHeight="1" x14ac:dyDescent="0.25">
      <c r="A470" s="231">
        <v>198806</v>
      </c>
      <c r="B470" s="232">
        <v>296.36</v>
      </c>
      <c r="C470" s="226">
        <v>299.27999999999997</v>
      </c>
    </row>
    <row r="471" spans="1:3" ht="16.149999999999999" customHeight="1" x14ac:dyDescent="0.25">
      <c r="A471" s="229">
        <v>198807</v>
      </c>
      <c r="B471" s="230">
        <v>302.36</v>
      </c>
      <c r="C471" s="227">
        <v>305.02999999999997</v>
      </c>
    </row>
    <row r="472" spans="1:3" ht="16.149999999999999" customHeight="1" x14ac:dyDescent="0.25">
      <c r="A472" s="231">
        <v>198808</v>
      </c>
      <c r="B472" s="232">
        <v>308.39999999999998</v>
      </c>
      <c r="C472" s="226">
        <v>311.44</v>
      </c>
    </row>
    <row r="473" spans="1:3" ht="16.149999999999999" customHeight="1" x14ac:dyDescent="0.25">
      <c r="A473" s="229">
        <v>198809</v>
      </c>
      <c r="B473" s="230">
        <v>314.85000000000002</v>
      </c>
      <c r="C473" s="227">
        <v>317.95999999999998</v>
      </c>
    </row>
    <row r="474" spans="1:3" ht="16.149999999999999" customHeight="1" x14ac:dyDescent="0.25">
      <c r="A474" s="231">
        <v>198810</v>
      </c>
      <c r="B474" s="232">
        <v>321.07</v>
      </c>
      <c r="C474" s="226">
        <v>323.88</v>
      </c>
    </row>
    <row r="475" spans="1:3" ht="16.149999999999999" customHeight="1" x14ac:dyDescent="0.25">
      <c r="A475" s="229">
        <v>198811</v>
      </c>
      <c r="B475" s="230">
        <v>327.01</v>
      </c>
      <c r="C475" s="227">
        <v>329.88</v>
      </c>
    </row>
    <row r="476" spans="1:3" ht="16.149999999999999" customHeight="1" x14ac:dyDescent="0.25">
      <c r="A476" s="231">
        <v>198812</v>
      </c>
      <c r="B476" s="232">
        <v>332.97</v>
      </c>
      <c r="C476" s="226">
        <v>335.86</v>
      </c>
    </row>
    <row r="477" spans="1:3" ht="16.149999999999999" customHeight="1" x14ac:dyDescent="0.25">
      <c r="A477" s="229">
        <v>198901</v>
      </c>
      <c r="B477" s="230">
        <v>339.62</v>
      </c>
      <c r="C477" s="227">
        <v>343.12</v>
      </c>
    </row>
    <row r="478" spans="1:3" ht="16.149999999999999" customHeight="1" x14ac:dyDescent="0.25">
      <c r="A478" s="231">
        <v>198902</v>
      </c>
      <c r="B478" s="232">
        <v>346.83</v>
      </c>
      <c r="C478" s="226">
        <v>350.22</v>
      </c>
    </row>
    <row r="479" spans="1:3" ht="16.149999999999999" customHeight="1" x14ac:dyDescent="0.25">
      <c r="A479" s="229">
        <v>198903</v>
      </c>
      <c r="B479" s="230">
        <v>354.12</v>
      </c>
      <c r="C479" s="227">
        <v>357.72</v>
      </c>
    </row>
    <row r="480" spans="1:3" ht="16.149999999999999" customHeight="1" x14ac:dyDescent="0.25">
      <c r="A480" s="231">
        <v>198904</v>
      </c>
      <c r="B480" s="232">
        <v>361.83</v>
      </c>
      <c r="C480" s="226">
        <v>365.61</v>
      </c>
    </row>
    <row r="481" spans="1:3" ht="16.149999999999999" customHeight="1" x14ac:dyDescent="0.25">
      <c r="A481" s="229">
        <v>198905</v>
      </c>
      <c r="B481" s="230">
        <v>369.93</v>
      </c>
      <c r="C481" s="227">
        <v>373.7</v>
      </c>
    </row>
    <row r="482" spans="1:3" ht="16.149999999999999" customHeight="1" x14ac:dyDescent="0.25">
      <c r="A482" s="231">
        <v>198906</v>
      </c>
      <c r="B482" s="232">
        <v>377.92</v>
      </c>
      <c r="C482" s="226">
        <v>381.79</v>
      </c>
    </row>
    <row r="483" spans="1:3" ht="16.149999999999999" customHeight="1" x14ac:dyDescent="0.25">
      <c r="A483" s="229">
        <v>198907</v>
      </c>
      <c r="B483" s="230">
        <v>385.71</v>
      </c>
      <c r="C483" s="227">
        <v>389.2</v>
      </c>
    </row>
    <row r="484" spans="1:3" ht="16.149999999999999" customHeight="1" x14ac:dyDescent="0.25">
      <c r="A484" s="231">
        <v>198908</v>
      </c>
      <c r="B484" s="232">
        <v>393.43</v>
      </c>
      <c r="C484" s="226">
        <v>397.33</v>
      </c>
    </row>
    <row r="485" spans="1:3" ht="16.149999999999999" customHeight="1" x14ac:dyDescent="0.25">
      <c r="A485" s="229">
        <v>198909</v>
      </c>
      <c r="B485" s="230">
        <v>401.8</v>
      </c>
      <c r="C485" s="227">
        <v>405.84</v>
      </c>
    </row>
    <row r="486" spans="1:3" ht="16.149999999999999" customHeight="1" x14ac:dyDescent="0.25">
      <c r="A486" s="231">
        <v>198910</v>
      </c>
      <c r="B486" s="232">
        <v>410.55</v>
      </c>
      <c r="C486" s="226">
        <v>414.87</v>
      </c>
    </row>
    <row r="487" spans="1:3" ht="16.149999999999999" customHeight="1" x14ac:dyDescent="0.25">
      <c r="A487" s="229">
        <v>198911</v>
      </c>
      <c r="B487" s="230">
        <v>419.76</v>
      </c>
      <c r="C487" s="227">
        <v>424.16</v>
      </c>
    </row>
    <row r="488" spans="1:3" ht="16.149999999999999" customHeight="1" x14ac:dyDescent="0.25">
      <c r="A488" s="231">
        <v>198912</v>
      </c>
      <c r="B488" s="232">
        <v>429.3</v>
      </c>
      <c r="C488" s="226">
        <v>433.92</v>
      </c>
    </row>
    <row r="489" spans="1:3" ht="16.149999999999999" customHeight="1" x14ac:dyDescent="0.25">
      <c r="A489" s="229">
        <v>199001</v>
      </c>
      <c r="B489" s="230">
        <v>440.08</v>
      </c>
      <c r="C489" s="227">
        <v>445.69</v>
      </c>
    </row>
    <row r="490" spans="1:3" ht="16.149999999999999" customHeight="1" x14ac:dyDescent="0.25">
      <c r="A490" s="231">
        <v>199002</v>
      </c>
      <c r="B490" s="232">
        <v>451.72</v>
      </c>
      <c r="C490" s="226">
        <v>457.17</v>
      </c>
    </row>
    <row r="491" spans="1:3" ht="16.149999999999999" customHeight="1" x14ac:dyDescent="0.25">
      <c r="A491" s="229">
        <v>199003</v>
      </c>
      <c r="B491" s="230">
        <v>463.4</v>
      </c>
      <c r="C491" s="227">
        <v>468.96</v>
      </c>
    </row>
    <row r="492" spans="1:3" ht="16.149999999999999" customHeight="1" x14ac:dyDescent="0.25">
      <c r="A492" s="231">
        <v>199004</v>
      </c>
      <c r="B492" s="232">
        <v>474.62</v>
      </c>
      <c r="C492" s="226">
        <v>479.75</v>
      </c>
    </row>
    <row r="493" spans="1:3" ht="16.149999999999999" customHeight="1" x14ac:dyDescent="0.25">
      <c r="A493" s="229">
        <v>199005</v>
      </c>
      <c r="B493" s="230">
        <v>485.99</v>
      </c>
      <c r="C493" s="227">
        <v>491.64</v>
      </c>
    </row>
    <row r="494" spans="1:3" ht="16.149999999999999" customHeight="1" x14ac:dyDescent="0.25">
      <c r="A494" s="231">
        <v>199006</v>
      </c>
      <c r="B494" s="232">
        <v>497.31</v>
      </c>
      <c r="C494" s="226">
        <v>502.39</v>
      </c>
    </row>
    <row r="495" spans="1:3" ht="16.149999999999999" customHeight="1" x14ac:dyDescent="0.25">
      <c r="A495" s="229">
        <v>199007</v>
      </c>
      <c r="B495" s="230">
        <v>508.35</v>
      </c>
      <c r="C495" s="227">
        <v>513.71</v>
      </c>
    </row>
    <row r="496" spans="1:3" ht="16.149999999999999" customHeight="1" x14ac:dyDescent="0.25">
      <c r="A496" s="231">
        <v>199008</v>
      </c>
      <c r="B496" s="232">
        <v>519.94000000000005</v>
      </c>
      <c r="C496" s="226">
        <v>525.6</v>
      </c>
    </row>
    <row r="497" spans="1:3" ht="16.149999999999999" customHeight="1" x14ac:dyDescent="0.25">
      <c r="A497" s="229">
        <v>199009</v>
      </c>
      <c r="B497" s="230">
        <v>530.54</v>
      </c>
      <c r="C497" s="227">
        <v>534.9</v>
      </c>
    </row>
    <row r="498" spans="1:3" ht="16.149999999999999" customHeight="1" x14ac:dyDescent="0.25">
      <c r="A498" s="231">
        <v>199010</v>
      </c>
      <c r="B498" s="232">
        <v>540.46</v>
      </c>
      <c r="C498" s="226">
        <v>545.61</v>
      </c>
    </row>
    <row r="499" spans="1:3" ht="16.149999999999999" customHeight="1" x14ac:dyDescent="0.25">
      <c r="A499" s="229">
        <v>199011</v>
      </c>
      <c r="B499" s="230">
        <v>551.33000000000004</v>
      </c>
      <c r="C499" s="227">
        <v>556.63</v>
      </c>
    </row>
    <row r="500" spans="1:3" ht="16.149999999999999" customHeight="1" x14ac:dyDescent="0.25">
      <c r="A500" s="231">
        <v>199012</v>
      </c>
      <c r="B500" s="232">
        <v>563.38</v>
      </c>
      <c r="C500" s="226">
        <v>568.73</v>
      </c>
    </row>
    <row r="501" spans="1:3" ht="16.149999999999999" customHeight="1" x14ac:dyDescent="0.25">
      <c r="A501" s="229">
        <v>199101</v>
      </c>
      <c r="B501" s="230">
        <v>574.09</v>
      </c>
      <c r="C501" s="227">
        <v>578.96</v>
      </c>
    </row>
    <row r="502" spans="1:3" ht="16.149999999999999" customHeight="1" x14ac:dyDescent="0.25">
      <c r="A502" s="231">
        <v>199102</v>
      </c>
      <c r="B502" s="232">
        <v>584.07000000000005</v>
      </c>
      <c r="C502" s="226">
        <v>588.63</v>
      </c>
    </row>
    <row r="503" spans="1:3" ht="16.149999999999999" customHeight="1" x14ac:dyDescent="0.25">
      <c r="A503" s="229">
        <v>199103</v>
      </c>
      <c r="B503" s="230">
        <v>593.75</v>
      </c>
      <c r="C503" s="227">
        <v>598.46</v>
      </c>
    </row>
    <row r="504" spans="1:3" ht="16.149999999999999" customHeight="1" x14ac:dyDescent="0.25">
      <c r="A504" s="231">
        <v>199104</v>
      </c>
      <c r="B504" s="232">
        <v>603.72</v>
      </c>
      <c r="C504" s="226">
        <v>608.45000000000005</v>
      </c>
    </row>
    <row r="505" spans="1:3" ht="16.149999999999999" customHeight="1" x14ac:dyDescent="0.25">
      <c r="A505" s="229">
        <v>199105</v>
      </c>
      <c r="B505" s="230">
        <v>613.76</v>
      </c>
      <c r="C505" s="227">
        <v>618.61</v>
      </c>
    </row>
    <row r="506" spans="1:3" ht="16.149999999999999" customHeight="1" x14ac:dyDescent="0.25">
      <c r="A506" s="231">
        <v>199106</v>
      </c>
      <c r="B506" s="232">
        <v>624.15</v>
      </c>
      <c r="C506" s="226">
        <v>628.82000000000005</v>
      </c>
    </row>
    <row r="507" spans="1:3" ht="16.149999999999999" customHeight="1" x14ac:dyDescent="0.25">
      <c r="A507" s="229">
        <v>199107</v>
      </c>
      <c r="B507" s="230">
        <v>634.4</v>
      </c>
      <c r="C507" s="227">
        <v>639.37</v>
      </c>
    </row>
    <row r="508" spans="1:3" ht="16.149999999999999" customHeight="1" x14ac:dyDescent="0.25">
      <c r="A508" s="231">
        <v>199108</v>
      </c>
      <c r="B508" s="232">
        <v>645.55999999999995</v>
      </c>
      <c r="C508" s="226">
        <v>652.11</v>
      </c>
    </row>
    <row r="509" spans="1:3" ht="16.149999999999999" customHeight="1" x14ac:dyDescent="0.25">
      <c r="A509" s="229">
        <v>199109</v>
      </c>
      <c r="B509" s="230">
        <v>660.52</v>
      </c>
      <c r="C509" s="227">
        <v>667.18</v>
      </c>
    </row>
    <row r="510" spans="1:3" ht="16.149999999999999" customHeight="1" x14ac:dyDescent="0.25">
      <c r="A510" s="231">
        <v>199110</v>
      </c>
      <c r="B510" s="232">
        <v>673.84</v>
      </c>
      <c r="C510" s="226">
        <v>679.3</v>
      </c>
    </row>
    <row r="511" spans="1:3" ht="16.149999999999999" customHeight="1" x14ac:dyDescent="0.25">
      <c r="A511" s="229">
        <v>199111</v>
      </c>
      <c r="B511" s="230">
        <v>687.59</v>
      </c>
      <c r="C511" s="227">
        <v>694.7</v>
      </c>
    </row>
    <row r="512" spans="1:3" ht="16.149999999999999" customHeight="1" x14ac:dyDescent="0.25">
      <c r="A512" s="231">
        <v>199112</v>
      </c>
      <c r="B512" s="232">
        <v>630.38</v>
      </c>
      <c r="C512" s="226">
        <v>638.61</v>
      </c>
    </row>
    <row r="513" spans="1:3" ht="16.149999999999999" customHeight="1" x14ac:dyDescent="0.25">
      <c r="A513" s="229">
        <v>199201</v>
      </c>
      <c r="B513" s="230">
        <v>645.17999999999995</v>
      </c>
      <c r="C513" s="227">
        <v>644.27</v>
      </c>
    </row>
    <row r="514" spans="1:3" ht="16.149999999999999" customHeight="1" x14ac:dyDescent="0.25">
      <c r="A514" s="231">
        <v>199202</v>
      </c>
      <c r="B514" s="232">
        <v>635.53</v>
      </c>
      <c r="C514" s="226">
        <v>636.54</v>
      </c>
    </row>
    <row r="515" spans="1:3" ht="16.149999999999999" customHeight="1" x14ac:dyDescent="0.25">
      <c r="A515" s="229">
        <v>199203</v>
      </c>
      <c r="B515" s="230">
        <v>640.33000000000004</v>
      </c>
      <c r="C515" s="227">
        <v>641.59</v>
      </c>
    </row>
    <row r="516" spans="1:3" ht="16.149999999999999" customHeight="1" x14ac:dyDescent="0.25">
      <c r="A516" s="231">
        <v>199204</v>
      </c>
      <c r="B516" s="232">
        <v>649.16</v>
      </c>
      <c r="C516" s="226">
        <v>653.83000000000004</v>
      </c>
    </row>
    <row r="517" spans="1:3" ht="16.149999999999999" customHeight="1" x14ac:dyDescent="0.25">
      <c r="A517" s="229">
        <v>199205</v>
      </c>
      <c r="B517" s="230">
        <v>659.81</v>
      </c>
      <c r="C517" s="227">
        <v>664.37</v>
      </c>
    </row>
    <row r="518" spans="1:3" ht="16.149999999999999" customHeight="1" x14ac:dyDescent="0.25">
      <c r="A518" s="231">
        <v>199206</v>
      </c>
      <c r="B518" s="232">
        <v>675.79</v>
      </c>
      <c r="C518" s="226">
        <v>697.57</v>
      </c>
    </row>
    <row r="519" spans="1:3" ht="16.149999999999999" customHeight="1" x14ac:dyDescent="0.25">
      <c r="A519" s="229">
        <v>199207</v>
      </c>
      <c r="B519" s="230">
        <v>704.5</v>
      </c>
      <c r="C519" s="227">
        <v>705.14</v>
      </c>
    </row>
    <row r="520" spans="1:3" ht="16.149999999999999" customHeight="1" x14ac:dyDescent="0.25">
      <c r="A520" s="231">
        <v>199208</v>
      </c>
      <c r="B520" s="232">
        <v>693.72</v>
      </c>
      <c r="C520" s="226">
        <v>691.68</v>
      </c>
    </row>
    <row r="521" spans="1:3" ht="16.149999999999999" customHeight="1" x14ac:dyDescent="0.25">
      <c r="A521" s="229">
        <v>199209</v>
      </c>
      <c r="B521" s="230">
        <v>697.11</v>
      </c>
      <c r="C521" s="227">
        <v>702.81</v>
      </c>
    </row>
    <row r="522" spans="1:3" ht="16.149999999999999" customHeight="1" x14ac:dyDescent="0.25">
      <c r="A522" s="231">
        <v>199210</v>
      </c>
      <c r="B522" s="232">
        <v>707.65</v>
      </c>
      <c r="C522" s="226">
        <v>716.88</v>
      </c>
    </row>
    <row r="523" spans="1:3" ht="16.149999999999999" customHeight="1" x14ac:dyDescent="0.25">
      <c r="A523" s="229">
        <v>199211</v>
      </c>
      <c r="B523" s="230">
        <v>722.43</v>
      </c>
      <c r="C523" s="227">
        <v>725.45</v>
      </c>
    </row>
    <row r="524" spans="1:3" ht="16.149999999999999" customHeight="1" x14ac:dyDescent="0.25">
      <c r="A524" s="231">
        <v>199212</v>
      </c>
      <c r="B524" s="232">
        <v>733.42</v>
      </c>
      <c r="C524" s="226">
        <v>737.98</v>
      </c>
    </row>
    <row r="525" spans="1:3" ht="16.149999999999999" customHeight="1" x14ac:dyDescent="0.25">
      <c r="A525" s="229">
        <v>199301</v>
      </c>
      <c r="B525" s="230">
        <v>745.52</v>
      </c>
      <c r="C525" s="227">
        <v>746.05</v>
      </c>
    </row>
    <row r="526" spans="1:3" ht="16.149999999999999" customHeight="1" x14ac:dyDescent="0.25">
      <c r="A526" s="231">
        <v>199302</v>
      </c>
      <c r="B526" s="232">
        <v>749.08</v>
      </c>
      <c r="C526" s="226">
        <v>758.03</v>
      </c>
    </row>
    <row r="527" spans="1:3" ht="16.149999999999999" customHeight="1" x14ac:dyDescent="0.25">
      <c r="A527" s="229">
        <v>199303</v>
      </c>
      <c r="B527" s="230">
        <v>764.38</v>
      </c>
      <c r="C527" s="227">
        <v>766.41</v>
      </c>
    </row>
    <row r="528" spans="1:3" ht="16.149999999999999" customHeight="1" x14ac:dyDescent="0.25">
      <c r="A528" s="231">
        <v>199304</v>
      </c>
      <c r="B528" s="232">
        <v>771.79</v>
      </c>
      <c r="C528" s="226">
        <v>774.94</v>
      </c>
    </row>
    <row r="529" spans="1:3" ht="16.149999999999999" customHeight="1" x14ac:dyDescent="0.25">
      <c r="A529" s="229">
        <v>199305</v>
      </c>
      <c r="B529" s="230">
        <v>779.71</v>
      </c>
      <c r="C529" s="227">
        <v>779.56</v>
      </c>
    </row>
    <row r="530" spans="1:3" ht="16.149999999999999" customHeight="1" x14ac:dyDescent="0.25">
      <c r="A530" s="231">
        <v>199306</v>
      </c>
      <c r="B530" s="232">
        <v>784.24</v>
      </c>
      <c r="C530" s="226">
        <v>787.12</v>
      </c>
    </row>
    <row r="531" spans="1:3" ht="16.149999999999999" customHeight="1" x14ac:dyDescent="0.25">
      <c r="A531" s="229">
        <v>199307</v>
      </c>
      <c r="B531" s="230">
        <v>795.08</v>
      </c>
      <c r="C531" s="227">
        <v>801.35</v>
      </c>
    </row>
    <row r="532" spans="1:3" ht="16.149999999999999" customHeight="1" x14ac:dyDescent="0.25">
      <c r="A532" s="231">
        <v>199308</v>
      </c>
      <c r="B532" s="232">
        <v>804.61</v>
      </c>
      <c r="C532" s="226">
        <v>806.86</v>
      </c>
    </row>
    <row r="533" spans="1:3" ht="16.149999999999999" customHeight="1" x14ac:dyDescent="0.25">
      <c r="A533" s="229">
        <v>199309</v>
      </c>
      <c r="B533" s="230">
        <v>809.66</v>
      </c>
      <c r="C533" s="227">
        <v>810.84</v>
      </c>
    </row>
    <row r="534" spans="1:3" ht="16.149999999999999" customHeight="1" x14ac:dyDescent="0.25">
      <c r="A534" s="231">
        <v>199310</v>
      </c>
      <c r="B534" s="232">
        <v>814.45</v>
      </c>
      <c r="C534" s="226">
        <v>817.03</v>
      </c>
    </row>
    <row r="535" spans="1:3" ht="16.149999999999999" customHeight="1" x14ac:dyDescent="0.25">
      <c r="A535" s="229">
        <v>199311</v>
      </c>
      <c r="B535" s="230">
        <v>814.08</v>
      </c>
      <c r="C535" s="227">
        <v>811.73</v>
      </c>
    </row>
    <row r="536" spans="1:3" ht="16.149999999999999" customHeight="1" x14ac:dyDescent="0.25">
      <c r="A536" s="231">
        <v>199312</v>
      </c>
      <c r="B536" s="232">
        <v>803.56</v>
      </c>
      <c r="C536" s="226">
        <v>804.33</v>
      </c>
    </row>
    <row r="537" spans="1:3" ht="16.149999999999999" customHeight="1" x14ac:dyDescent="0.25">
      <c r="A537" s="229">
        <v>199401</v>
      </c>
      <c r="B537" s="230">
        <v>816.15</v>
      </c>
      <c r="C537" s="227">
        <v>818.38</v>
      </c>
    </row>
    <row r="538" spans="1:3" ht="16.149999999999999" customHeight="1" x14ac:dyDescent="0.25">
      <c r="A538" s="231">
        <v>199402</v>
      </c>
      <c r="B538" s="232">
        <v>817.67</v>
      </c>
      <c r="C538" s="226">
        <v>819.7</v>
      </c>
    </row>
    <row r="539" spans="1:3" ht="16.149999999999999" customHeight="1" x14ac:dyDescent="0.25">
      <c r="A539" s="229">
        <v>199403</v>
      </c>
      <c r="B539" s="230">
        <v>819.76</v>
      </c>
      <c r="C539" s="227">
        <v>819.51</v>
      </c>
    </row>
    <row r="540" spans="1:3" ht="16.149999999999999" customHeight="1" x14ac:dyDescent="0.25">
      <c r="A540" s="231">
        <v>199404</v>
      </c>
      <c r="B540" s="232">
        <v>829.87</v>
      </c>
      <c r="C540" s="226">
        <v>836.86</v>
      </c>
    </row>
    <row r="541" spans="1:3" ht="16.149999999999999" customHeight="1" x14ac:dyDescent="0.25">
      <c r="A541" s="229">
        <v>199405</v>
      </c>
      <c r="B541" s="230">
        <v>841.43</v>
      </c>
      <c r="C541" s="227">
        <v>841.12</v>
      </c>
    </row>
    <row r="542" spans="1:3" ht="16.149999999999999" customHeight="1" x14ac:dyDescent="0.25">
      <c r="A542" s="231">
        <v>199406</v>
      </c>
      <c r="B542" s="232">
        <v>830.94</v>
      </c>
      <c r="C542" s="226">
        <v>819.64</v>
      </c>
    </row>
    <row r="543" spans="1:3" ht="16.149999999999999" customHeight="1" x14ac:dyDescent="0.25">
      <c r="A543" s="229">
        <v>199407</v>
      </c>
      <c r="B543" s="230">
        <v>819.06</v>
      </c>
      <c r="C543" s="227">
        <v>815.62</v>
      </c>
    </row>
    <row r="544" spans="1:3" ht="16.149999999999999" customHeight="1" x14ac:dyDescent="0.25">
      <c r="A544" s="231">
        <v>199408</v>
      </c>
      <c r="B544" s="232">
        <v>814.82</v>
      </c>
      <c r="C544" s="226">
        <v>816.3</v>
      </c>
    </row>
    <row r="545" spans="1:3" ht="16.149999999999999" customHeight="1" x14ac:dyDescent="0.25">
      <c r="A545" s="229">
        <v>199409</v>
      </c>
      <c r="B545" s="230">
        <v>830.06</v>
      </c>
      <c r="C545" s="227">
        <v>842</v>
      </c>
    </row>
    <row r="546" spans="1:3" ht="16.149999999999999" customHeight="1" x14ac:dyDescent="0.25">
      <c r="A546" s="231">
        <v>199410</v>
      </c>
      <c r="B546" s="232">
        <v>839.32</v>
      </c>
      <c r="C546" s="226">
        <v>838.55</v>
      </c>
    </row>
    <row r="547" spans="1:3" ht="16.149999999999999" customHeight="1" x14ac:dyDescent="0.25">
      <c r="A547" s="229">
        <v>199411</v>
      </c>
      <c r="B547" s="230">
        <v>830.03</v>
      </c>
      <c r="C547" s="227">
        <v>829.03</v>
      </c>
    </row>
    <row r="548" spans="1:3" ht="16.149999999999999" customHeight="1" x14ac:dyDescent="0.25">
      <c r="A548" s="231">
        <v>199412</v>
      </c>
      <c r="B548" s="232">
        <v>829.37</v>
      </c>
      <c r="C548" s="226">
        <v>831.27</v>
      </c>
    </row>
    <row r="549" spans="1:3" ht="16.149999999999999" customHeight="1" x14ac:dyDescent="0.25">
      <c r="A549" s="229">
        <v>199501</v>
      </c>
      <c r="B549" s="230">
        <v>846.63</v>
      </c>
      <c r="C549" s="227">
        <v>856.41</v>
      </c>
    </row>
    <row r="550" spans="1:3" ht="16.149999999999999" customHeight="1" x14ac:dyDescent="0.25">
      <c r="A550" s="231">
        <v>199502</v>
      </c>
      <c r="B550" s="232">
        <v>850.9</v>
      </c>
      <c r="C550" s="226">
        <v>856.99</v>
      </c>
    </row>
    <row r="551" spans="1:3" ht="16.149999999999999" customHeight="1" x14ac:dyDescent="0.25">
      <c r="A551" s="229">
        <v>199503</v>
      </c>
      <c r="B551" s="230">
        <v>865.83</v>
      </c>
      <c r="C551" s="227">
        <v>880.23</v>
      </c>
    </row>
    <row r="552" spans="1:3" ht="16.149999999999999" customHeight="1" x14ac:dyDescent="0.25">
      <c r="A552" s="231">
        <v>199504</v>
      </c>
      <c r="B552" s="232">
        <v>873.39</v>
      </c>
      <c r="C552" s="226">
        <v>877.9</v>
      </c>
    </row>
    <row r="553" spans="1:3" ht="16.149999999999999" customHeight="1" x14ac:dyDescent="0.25">
      <c r="A553" s="229">
        <v>199505</v>
      </c>
      <c r="B553" s="230">
        <v>876.95</v>
      </c>
      <c r="C553" s="227">
        <v>876.36</v>
      </c>
    </row>
    <row r="554" spans="1:3" ht="16.149999999999999" customHeight="1" x14ac:dyDescent="0.25">
      <c r="A554" s="231">
        <v>199506</v>
      </c>
      <c r="B554" s="232">
        <v>874.86</v>
      </c>
      <c r="C554" s="226">
        <v>881.23</v>
      </c>
    </row>
    <row r="555" spans="1:3" ht="16.149999999999999" customHeight="1" x14ac:dyDescent="0.25">
      <c r="A555" s="229">
        <v>199507</v>
      </c>
      <c r="B555" s="230">
        <v>893.22</v>
      </c>
      <c r="C555" s="227">
        <v>897.63</v>
      </c>
    </row>
    <row r="556" spans="1:3" ht="16.149999999999999" customHeight="1" x14ac:dyDescent="0.25">
      <c r="A556" s="231">
        <v>199508</v>
      </c>
      <c r="B556" s="232">
        <v>935.1</v>
      </c>
      <c r="C556" s="226">
        <v>960.19</v>
      </c>
    </row>
    <row r="557" spans="1:3" ht="16.149999999999999" customHeight="1" x14ac:dyDescent="0.25">
      <c r="A557" s="229">
        <v>199509</v>
      </c>
      <c r="B557" s="230">
        <v>964.17</v>
      </c>
      <c r="C557" s="227">
        <v>966.78</v>
      </c>
    </row>
    <row r="558" spans="1:3" ht="16.149999999999999" customHeight="1" x14ac:dyDescent="0.25">
      <c r="A558" s="231">
        <v>199510</v>
      </c>
      <c r="B558" s="232">
        <v>984.96</v>
      </c>
      <c r="C558" s="226">
        <v>994.5</v>
      </c>
    </row>
    <row r="559" spans="1:3" ht="16.149999999999999" customHeight="1" x14ac:dyDescent="0.25">
      <c r="A559" s="229">
        <v>199511</v>
      </c>
      <c r="B559" s="230">
        <v>1000.58</v>
      </c>
      <c r="C559" s="227">
        <v>998.16</v>
      </c>
    </row>
    <row r="560" spans="1:3" ht="16.149999999999999" customHeight="1" x14ac:dyDescent="0.25">
      <c r="A560" s="231">
        <v>199512</v>
      </c>
      <c r="B560" s="232">
        <v>988.15</v>
      </c>
      <c r="C560" s="226">
        <v>987.65</v>
      </c>
    </row>
    <row r="561" spans="1:3" ht="16.149999999999999" customHeight="1" x14ac:dyDescent="0.25">
      <c r="A561" s="229">
        <v>199601</v>
      </c>
      <c r="B561" s="230">
        <v>1011.19</v>
      </c>
      <c r="C561" s="227">
        <v>1028.1400000000001</v>
      </c>
    </row>
    <row r="562" spans="1:3" ht="16.149999999999999" customHeight="1" x14ac:dyDescent="0.25">
      <c r="A562" s="231">
        <v>199602</v>
      </c>
      <c r="B562" s="232">
        <v>1029.6400000000001</v>
      </c>
      <c r="C562" s="226">
        <v>1039.81</v>
      </c>
    </row>
    <row r="563" spans="1:3" ht="16.149999999999999" customHeight="1" x14ac:dyDescent="0.25">
      <c r="A563" s="229">
        <v>199603</v>
      </c>
      <c r="B563" s="230">
        <v>1044.98</v>
      </c>
      <c r="C563" s="227">
        <v>1046</v>
      </c>
    </row>
    <row r="564" spans="1:3" ht="16.149999999999999" customHeight="1" x14ac:dyDescent="0.25">
      <c r="A564" s="231">
        <v>199604</v>
      </c>
      <c r="B564" s="232">
        <v>1050.93</v>
      </c>
      <c r="C564" s="226">
        <v>1058.9000000000001</v>
      </c>
    </row>
    <row r="565" spans="1:3" ht="16.149999999999999" customHeight="1" x14ac:dyDescent="0.25">
      <c r="A565" s="229">
        <v>199605</v>
      </c>
      <c r="B565" s="230">
        <v>1066.24</v>
      </c>
      <c r="C565" s="227">
        <v>1073.06</v>
      </c>
    </row>
    <row r="566" spans="1:3" ht="16.149999999999999" customHeight="1" x14ac:dyDescent="0.25">
      <c r="A566" s="231">
        <v>199606</v>
      </c>
      <c r="B566" s="232">
        <v>1071.96</v>
      </c>
      <c r="C566" s="226">
        <v>1069.1099999999999</v>
      </c>
    </row>
    <row r="567" spans="1:3" ht="16.149999999999999" customHeight="1" x14ac:dyDescent="0.25">
      <c r="A567" s="229">
        <v>199607</v>
      </c>
      <c r="B567" s="230">
        <v>1064.0999999999999</v>
      </c>
      <c r="C567" s="227">
        <v>1056.74</v>
      </c>
    </row>
    <row r="568" spans="1:3" ht="16.149999999999999" customHeight="1" x14ac:dyDescent="0.25">
      <c r="A568" s="231">
        <v>199608</v>
      </c>
      <c r="B568" s="232">
        <v>1044.8399999999999</v>
      </c>
      <c r="C568" s="226">
        <v>1042.32</v>
      </c>
    </row>
    <row r="569" spans="1:3" ht="16.149999999999999" customHeight="1" x14ac:dyDescent="0.25">
      <c r="A569" s="229">
        <v>199609</v>
      </c>
      <c r="B569" s="230">
        <v>1040.8399999999999</v>
      </c>
      <c r="C569" s="227">
        <v>1025.06</v>
      </c>
    </row>
    <row r="570" spans="1:3" ht="16.149999999999999" customHeight="1" x14ac:dyDescent="0.25">
      <c r="A570" s="231">
        <v>199610</v>
      </c>
      <c r="B570" s="232">
        <v>1015.78</v>
      </c>
      <c r="C570" s="226">
        <v>1005.83</v>
      </c>
    </row>
    <row r="571" spans="1:3" ht="16.149999999999999" customHeight="1" x14ac:dyDescent="0.25">
      <c r="A571" s="229">
        <v>199611</v>
      </c>
      <c r="B571" s="230">
        <v>998.18</v>
      </c>
      <c r="C571" s="227">
        <v>1002.28</v>
      </c>
    </row>
    <row r="572" spans="1:3" ht="16.149999999999999" customHeight="1" x14ac:dyDescent="0.25">
      <c r="A572" s="231">
        <v>199612</v>
      </c>
      <c r="B572" s="232">
        <v>1000.79</v>
      </c>
      <c r="C572" s="226">
        <v>1005.33</v>
      </c>
    </row>
    <row r="573" spans="1:3" ht="16.149999999999999" customHeight="1" x14ac:dyDescent="0.25">
      <c r="A573" s="229">
        <v>199701</v>
      </c>
      <c r="B573" s="230">
        <v>1027.06</v>
      </c>
      <c r="C573" s="227">
        <v>1070.97</v>
      </c>
    </row>
    <row r="574" spans="1:3" ht="16.149999999999999" customHeight="1" x14ac:dyDescent="0.25">
      <c r="A574" s="231">
        <v>199702</v>
      </c>
      <c r="B574" s="232">
        <v>1074.24</v>
      </c>
      <c r="C574" s="226">
        <v>1080.51</v>
      </c>
    </row>
    <row r="575" spans="1:3" ht="16.149999999999999" customHeight="1" x14ac:dyDescent="0.25">
      <c r="A575" s="229">
        <v>199703</v>
      </c>
      <c r="B575" s="230">
        <v>1062.1600000000001</v>
      </c>
      <c r="C575" s="227">
        <v>1059.8800000000001</v>
      </c>
    </row>
    <row r="576" spans="1:3" ht="16.149999999999999" customHeight="1" x14ac:dyDescent="0.25">
      <c r="A576" s="231">
        <v>199704</v>
      </c>
      <c r="B576" s="232">
        <v>1060.6500000000001</v>
      </c>
      <c r="C576" s="226">
        <v>1063.1099999999999</v>
      </c>
    </row>
    <row r="577" spans="1:3" ht="16.149999999999999" customHeight="1" x14ac:dyDescent="0.25">
      <c r="A577" s="229">
        <v>199705</v>
      </c>
      <c r="B577" s="230">
        <v>1075.18</v>
      </c>
      <c r="C577" s="227">
        <v>1077.0899999999999</v>
      </c>
    </row>
    <row r="578" spans="1:3" ht="16.149999999999999" customHeight="1" x14ac:dyDescent="0.25">
      <c r="A578" s="231">
        <v>199706</v>
      </c>
      <c r="B578" s="232">
        <v>1082.3699999999999</v>
      </c>
      <c r="C578" s="226">
        <v>1089.01</v>
      </c>
    </row>
    <row r="579" spans="1:3" ht="16.149999999999999" customHeight="1" x14ac:dyDescent="0.25">
      <c r="A579" s="229">
        <v>199707</v>
      </c>
      <c r="B579" s="230">
        <v>1102.4000000000001</v>
      </c>
      <c r="C579" s="227">
        <v>1109.6500000000001</v>
      </c>
    </row>
    <row r="580" spans="1:3" ht="16.149999999999999" customHeight="1" x14ac:dyDescent="0.25">
      <c r="A580" s="231">
        <v>199708</v>
      </c>
      <c r="B580" s="232">
        <v>1132.7</v>
      </c>
      <c r="C580" s="226">
        <v>1172.28</v>
      </c>
    </row>
    <row r="581" spans="1:3" ht="16.149999999999999" customHeight="1" x14ac:dyDescent="0.25">
      <c r="A581" s="229">
        <v>199709</v>
      </c>
      <c r="B581" s="230">
        <v>1222.49</v>
      </c>
      <c r="C581" s="227">
        <v>1246.27</v>
      </c>
    </row>
    <row r="582" spans="1:3" ht="16.149999999999999" customHeight="1" x14ac:dyDescent="0.25">
      <c r="A582" s="231">
        <v>199710</v>
      </c>
      <c r="B582" s="232">
        <v>1262.8900000000001</v>
      </c>
      <c r="C582" s="226">
        <v>1281.2</v>
      </c>
    </row>
    <row r="583" spans="1:3" ht="16.149999999999999" customHeight="1" x14ac:dyDescent="0.25">
      <c r="A583" s="229">
        <v>199711</v>
      </c>
      <c r="B583" s="230">
        <v>1294.56</v>
      </c>
      <c r="C583" s="227">
        <v>1305.6600000000001</v>
      </c>
    </row>
    <row r="584" spans="1:3" ht="16.149999999999999" customHeight="1" x14ac:dyDescent="0.25">
      <c r="A584" s="231">
        <v>199712</v>
      </c>
      <c r="B584" s="232">
        <v>1296.7</v>
      </c>
      <c r="C584" s="226">
        <v>1293.58</v>
      </c>
    </row>
    <row r="585" spans="1:3" ht="16.149999999999999" customHeight="1" x14ac:dyDescent="0.25">
      <c r="A585" s="229">
        <v>199801</v>
      </c>
      <c r="B585" s="230">
        <v>1323.16</v>
      </c>
      <c r="C585" s="227">
        <v>1342</v>
      </c>
    </row>
    <row r="586" spans="1:3" ht="16.149999999999999" customHeight="1" x14ac:dyDescent="0.25">
      <c r="A586" s="231">
        <v>199802</v>
      </c>
      <c r="B586" s="232">
        <v>1346.12</v>
      </c>
      <c r="C586" s="226">
        <v>1343.85</v>
      </c>
    </row>
    <row r="587" spans="1:3" ht="16.149999999999999" customHeight="1" x14ac:dyDescent="0.25">
      <c r="A587" s="229">
        <v>199803</v>
      </c>
      <c r="B587" s="230">
        <v>1357.1</v>
      </c>
      <c r="C587" s="227">
        <v>1358.03</v>
      </c>
    </row>
    <row r="588" spans="1:3" ht="16.149999999999999" customHeight="1" x14ac:dyDescent="0.25">
      <c r="A588" s="231">
        <v>199804</v>
      </c>
      <c r="B588" s="232">
        <v>1360.65</v>
      </c>
      <c r="C588" s="226">
        <v>1365.72</v>
      </c>
    </row>
    <row r="589" spans="1:3" ht="16.149999999999999" customHeight="1" x14ac:dyDescent="0.25">
      <c r="A589" s="229">
        <v>199805</v>
      </c>
      <c r="B589" s="230">
        <v>1386.28</v>
      </c>
      <c r="C589" s="227">
        <v>1397.07</v>
      </c>
    </row>
    <row r="590" spans="1:3" ht="16.149999999999999" customHeight="1" x14ac:dyDescent="0.25">
      <c r="A590" s="231">
        <v>199806</v>
      </c>
      <c r="B590" s="232">
        <v>1386.61</v>
      </c>
      <c r="C590" s="226">
        <v>1363.04</v>
      </c>
    </row>
    <row r="591" spans="1:3" ht="16.149999999999999" customHeight="1" x14ac:dyDescent="0.25">
      <c r="A591" s="229">
        <v>199807</v>
      </c>
      <c r="B591" s="230">
        <v>1371.54</v>
      </c>
      <c r="C591" s="227">
        <v>1370.65</v>
      </c>
    </row>
    <row r="592" spans="1:3" ht="16.149999999999999" customHeight="1" x14ac:dyDescent="0.25">
      <c r="A592" s="231">
        <v>199808</v>
      </c>
      <c r="B592" s="232">
        <v>1390.46</v>
      </c>
      <c r="C592" s="226">
        <v>1440.87</v>
      </c>
    </row>
    <row r="593" spans="1:3" ht="16.149999999999999" customHeight="1" x14ac:dyDescent="0.25">
      <c r="A593" s="229">
        <v>199809</v>
      </c>
      <c r="B593" s="230">
        <v>1520.52</v>
      </c>
      <c r="C593" s="227">
        <v>1556.15</v>
      </c>
    </row>
    <row r="594" spans="1:3" ht="16.149999999999999" customHeight="1" x14ac:dyDescent="0.25">
      <c r="A594" s="231">
        <v>199810</v>
      </c>
      <c r="B594" s="232">
        <v>1587.38</v>
      </c>
      <c r="C594" s="226">
        <v>1575.08</v>
      </c>
    </row>
    <row r="595" spans="1:3" ht="16.149999999999999" customHeight="1" x14ac:dyDescent="0.25">
      <c r="A595" s="229">
        <v>199811</v>
      </c>
      <c r="B595" s="230">
        <v>1562.71</v>
      </c>
      <c r="C595" s="227">
        <v>1547.11</v>
      </c>
    </row>
    <row r="596" spans="1:3" ht="16.149999999999999" customHeight="1" x14ac:dyDescent="0.25">
      <c r="A596" s="231">
        <v>199812</v>
      </c>
      <c r="B596" s="232">
        <v>1524.56</v>
      </c>
      <c r="C596" s="226">
        <v>1542.11</v>
      </c>
    </row>
    <row r="597" spans="1:3" ht="16.149999999999999" customHeight="1" x14ac:dyDescent="0.25">
      <c r="A597" s="229">
        <v>199901</v>
      </c>
      <c r="B597" s="230">
        <v>1570.01</v>
      </c>
      <c r="C597" s="227">
        <v>1582.9</v>
      </c>
    </row>
    <row r="598" spans="1:3" ht="16.149999999999999" customHeight="1" x14ac:dyDescent="0.25">
      <c r="A598" s="231">
        <v>199902</v>
      </c>
      <c r="B598" s="232">
        <v>1567.07</v>
      </c>
      <c r="C598" s="226">
        <v>1568.3</v>
      </c>
    </row>
    <row r="599" spans="1:3" ht="16.149999999999999" customHeight="1" x14ac:dyDescent="0.25">
      <c r="A599" s="229">
        <v>199903</v>
      </c>
      <c r="B599" s="230">
        <v>1550.15</v>
      </c>
      <c r="C599" s="227">
        <v>1533.51</v>
      </c>
    </row>
    <row r="600" spans="1:3" ht="16.149999999999999" customHeight="1" x14ac:dyDescent="0.25">
      <c r="A600" s="231">
        <v>199904</v>
      </c>
      <c r="B600" s="232">
        <v>1574.67</v>
      </c>
      <c r="C600" s="226">
        <v>1604.44</v>
      </c>
    </row>
    <row r="601" spans="1:3" ht="16.149999999999999" customHeight="1" x14ac:dyDescent="0.25">
      <c r="A601" s="229">
        <v>199905</v>
      </c>
      <c r="B601" s="230">
        <v>1641.33</v>
      </c>
      <c r="C601" s="227">
        <v>1671.67</v>
      </c>
    </row>
    <row r="602" spans="1:3" ht="16.149999999999999" customHeight="1" x14ac:dyDescent="0.25">
      <c r="A602" s="231">
        <v>199906</v>
      </c>
      <c r="B602" s="232">
        <v>1693.99</v>
      </c>
      <c r="C602" s="226">
        <v>1732.1</v>
      </c>
    </row>
    <row r="603" spans="1:3" ht="16.149999999999999" customHeight="1" x14ac:dyDescent="0.25">
      <c r="A603" s="229">
        <v>199907</v>
      </c>
      <c r="B603" s="230">
        <v>1818.63</v>
      </c>
      <c r="C603" s="227">
        <v>1809.5</v>
      </c>
    </row>
    <row r="604" spans="1:3" ht="16.149999999999999" customHeight="1" x14ac:dyDescent="0.25">
      <c r="A604" s="231">
        <v>199908</v>
      </c>
      <c r="B604" s="232">
        <v>1876.93</v>
      </c>
      <c r="C604" s="226">
        <v>1954.72</v>
      </c>
    </row>
    <row r="605" spans="1:3" ht="16.149999999999999" customHeight="1" x14ac:dyDescent="0.25">
      <c r="A605" s="229">
        <v>199909</v>
      </c>
      <c r="B605" s="230">
        <v>1975.64</v>
      </c>
      <c r="C605" s="227">
        <v>2017.27</v>
      </c>
    </row>
    <row r="606" spans="1:3" ht="16.149999999999999" customHeight="1" x14ac:dyDescent="0.25">
      <c r="A606" s="231">
        <v>199910</v>
      </c>
      <c r="B606" s="232">
        <v>1978.71</v>
      </c>
      <c r="C606" s="226">
        <v>1971.59</v>
      </c>
    </row>
    <row r="607" spans="1:3" ht="16.149999999999999" customHeight="1" x14ac:dyDescent="0.25">
      <c r="A607" s="229">
        <v>199911</v>
      </c>
      <c r="B607" s="230">
        <v>1944.64</v>
      </c>
      <c r="C607" s="227">
        <v>1923.77</v>
      </c>
    </row>
    <row r="608" spans="1:3" ht="16.149999999999999" customHeight="1" x14ac:dyDescent="0.25">
      <c r="A608" s="231">
        <v>199912</v>
      </c>
      <c r="B608" s="232">
        <v>1888.46</v>
      </c>
      <c r="C608" s="226">
        <v>1873.77</v>
      </c>
    </row>
    <row r="609" spans="1:3" ht="16.149999999999999" customHeight="1" x14ac:dyDescent="0.25">
      <c r="A609" s="229">
        <v>200001</v>
      </c>
      <c r="B609" s="230">
        <v>1923.57</v>
      </c>
      <c r="C609" s="227">
        <v>1976.72</v>
      </c>
    </row>
    <row r="610" spans="1:3" ht="16.149999999999999" customHeight="1" x14ac:dyDescent="0.25">
      <c r="A610" s="231">
        <v>200002</v>
      </c>
      <c r="B610" s="232">
        <v>1950.64</v>
      </c>
      <c r="C610" s="226">
        <v>1946.17</v>
      </c>
    </row>
    <row r="611" spans="1:3" ht="16.149999999999999" customHeight="1" x14ac:dyDescent="0.25">
      <c r="A611" s="229">
        <v>200003</v>
      </c>
      <c r="B611" s="230">
        <v>1956.25</v>
      </c>
      <c r="C611" s="227">
        <v>1951.56</v>
      </c>
    </row>
    <row r="612" spans="1:3" ht="16.149999999999999" customHeight="1" x14ac:dyDescent="0.25">
      <c r="A612" s="231">
        <v>200004</v>
      </c>
      <c r="B612" s="232">
        <v>1986.77</v>
      </c>
      <c r="C612" s="226">
        <v>2004.47</v>
      </c>
    </row>
    <row r="613" spans="1:3" ht="16.149999999999999" customHeight="1" x14ac:dyDescent="0.25">
      <c r="A613" s="229">
        <v>200005</v>
      </c>
      <c r="B613" s="230">
        <v>2055.69</v>
      </c>
      <c r="C613" s="227">
        <v>2084.92</v>
      </c>
    </row>
    <row r="614" spans="1:3" ht="16.149999999999999" customHeight="1" x14ac:dyDescent="0.25">
      <c r="A614" s="231">
        <v>200006</v>
      </c>
      <c r="B614" s="232">
        <v>2120.17</v>
      </c>
      <c r="C614" s="226">
        <v>2139.11</v>
      </c>
    </row>
    <row r="615" spans="1:3" ht="16.149999999999999" customHeight="1" x14ac:dyDescent="0.25">
      <c r="A615" s="229">
        <v>200007</v>
      </c>
      <c r="B615" s="230">
        <v>2161.34</v>
      </c>
      <c r="C615" s="227">
        <v>2172.79</v>
      </c>
    </row>
    <row r="616" spans="1:3" ht="16.149999999999999" customHeight="1" x14ac:dyDescent="0.25">
      <c r="A616" s="231">
        <v>200008</v>
      </c>
      <c r="B616" s="232">
        <v>2187.38</v>
      </c>
      <c r="C616" s="226">
        <v>2208.21</v>
      </c>
    </row>
    <row r="617" spans="1:3" ht="16.149999999999999" customHeight="1" x14ac:dyDescent="0.25">
      <c r="A617" s="229">
        <v>200009</v>
      </c>
      <c r="B617" s="230">
        <v>2213.7600000000002</v>
      </c>
      <c r="C617" s="227">
        <v>2212.2600000000002</v>
      </c>
    </row>
    <row r="618" spans="1:3" ht="16.149999999999999" customHeight="1" x14ac:dyDescent="0.25">
      <c r="A618" s="231">
        <v>200010</v>
      </c>
      <c r="B618" s="232">
        <v>2176.61</v>
      </c>
      <c r="C618" s="226">
        <v>2158.36</v>
      </c>
    </row>
    <row r="619" spans="1:3" ht="16.149999999999999" customHeight="1" x14ac:dyDescent="0.25">
      <c r="A619" s="229">
        <v>200011</v>
      </c>
      <c r="B619" s="230">
        <v>2136.63</v>
      </c>
      <c r="C619" s="227">
        <v>2172.84</v>
      </c>
    </row>
    <row r="620" spans="1:3" ht="16.149999999999999" customHeight="1" x14ac:dyDescent="0.25">
      <c r="A620" s="231">
        <v>200012</v>
      </c>
      <c r="B620" s="232">
        <v>2186.21</v>
      </c>
      <c r="C620" s="226">
        <v>2229.1799999999998</v>
      </c>
    </row>
    <row r="621" spans="1:3" ht="16.149999999999999" customHeight="1" x14ac:dyDescent="0.25">
      <c r="A621" s="229">
        <v>200101</v>
      </c>
      <c r="B621" s="230">
        <v>2241.4</v>
      </c>
      <c r="C621" s="227">
        <v>2240.8000000000002</v>
      </c>
    </row>
    <row r="622" spans="1:3" ht="16.149999999999999" customHeight="1" x14ac:dyDescent="0.25">
      <c r="A622" s="231">
        <v>200102</v>
      </c>
      <c r="B622" s="232">
        <v>2243.42</v>
      </c>
      <c r="C622" s="226">
        <v>2257.4499999999998</v>
      </c>
    </row>
    <row r="623" spans="1:3" ht="16.149999999999999" customHeight="1" x14ac:dyDescent="0.25">
      <c r="A623" s="229">
        <v>200103</v>
      </c>
      <c r="B623" s="230">
        <v>2278.7800000000002</v>
      </c>
      <c r="C623" s="227">
        <v>2310.5700000000002</v>
      </c>
    </row>
    <row r="624" spans="1:3" ht="16.149999999999999" customHeight="1" x14ac:dyDescent="0.25">
      <c r="A624" s="231">
        <v>200104</v>
      </c>
      <c r="B624" s="232">
        <v>2323.1</v>
      </c>
      <c r="C624" s="226">
        <v>2346.73</v>
      </c>
    </row>
    <row r="625" spans="1:3" ht="16.149999999999999" customHeight="1" x14ac:dyDescent="0.25">
      <c r="A625" s="229">
        <v>200105</v>
      </c>
      <c r="B625" s="230">
        <v>2346.9299999999998</v>
      </c>
      <c r="C625" s="227">
        <v>2324.98</v>
      </c>
    </row>
    <row r="626" spans="1:3" ht="16.149999999999999" customHeight="1" x14ac:dyDescent="0.25">
      <c r="A626" s="231">
        <v>200106</v>
      </c>
      <c r="B626" s="232">
        <v>2305.66</v>
      </c>
      <c r="C626" s="226">
        <v>2298.85</v>
      </c>
    </row>
    <row r="627" spans="1:3" ht="16.149999999999999" customHeight="1" x14ac:dyDescent="0.25">
      <c r="A627" s="229">
        <v>200107</v>
      </c>
      <c r="B627" s="230">
        <v>2304.2800000000002</v>
      </c>
      <c r="C627" s="227">
        <v>2298.27</v>
      </c>
    </row>
    <row r="628" spans="1:3" ht="16.149999999999999" customHeight="1" x14ac:dyDescent="0.25">
      <c r="A628" s="231">
        <v>200108</v>
      </c>
      <c r="B628" s="232">
        <v>2288.9</v>
      </c>
      <c r="C628" s="226">
        <v>2301.23</v>
      </c>
    </row>
    <row r="629" spans="1:3" ht="16.149999999999999" customHeight="1" x14ac:dyDescent="0.25">
      <c r="A629" s="229">
        <v>200109</v>
      </c>
      <c r="B629" s="230">
        <v>2328.23</v>
      </c>
      <c r="C629" s="227">
        <v>2332.19</v>
      </c>
    </row>
    <row r="630" spans="1:3" ht="16.149999999999999" customHeight="1" x14ac:dyDescent="0.25">
      <c r="A630" s="231">
        <v>200110</v>
      </c>
      <c r="B630" s="232">
        <v>2320.65</v>
      </c>
      <c r="C630" s="226">
        <v>2310.02</v>
      </c>
    </row>
    <row r="631" spans="1:3" ht="16.149999999999999" customHeight="1" x14ac:dyDescent="0.25">
      <c r="A631" s="229">
        <v>200111</v>
      </c>
      <c r="B631" s="230">
        <v>2310.4699999999998</v>
      </c>
      <c r="C631" s="227">
        <v>2308.59</v>
      </c>
    </row>
    <row r="632" spans="1:3" ht="16.149999999999999" customHeight="1" x14ac:dyDescent="0.25">
      <c r="A632" s="231">
        <v>200112</v>
      </c>
      <c r="B632" s="232">
        <v>2306.9</v>
      </c>
      <c r="C632" s="226">
        <v>2291.1799999999998</v>
      </c>
    </row>
    <row r="633" spans="1:3" ht="16.149999999999999" customHeight="1" x14ac:dyDescent="0.25">
      <c r="A633" s="229">
        <v>200201</v>
      </c>
      <c r="B633" s="230">
        <v>2274.96</v>
      </c>
      <c r="C633" s="227">
        <v>2264.8200000000002</v>
      </c>
    </row>
    <row r="634" spans="1:3" ht="16.149999999999999" customHeight="1" x14ac:dyDescent="0.25">
      <c r="A634" s="231">
        <v>200202</v>
      </c>
      <c r="B634" s="232">
        <v>2286.6999999999998</v>
      </c>
      <c r="C634" s="226">
        <v>2309.8200000000002</v>
      </c>
    </row>
    <row r="635" spans="1:3" ht="16.149999999999999" customHeight="1" x14ac:dyDescent="0.25">
      <c r="A635" s="229">
        <v>200203</v>
      </c>
      <c r="B635" s="230">
        <v>2282.33</v>
      </c>
      <c r="C635" s="227">
        <v>2261.23</v>
      </c>
    </row>
    <row r="636" spans="1:3" ht="16.149999999999999" customHeight="1" x14ac:dyDescent="0.25">
      <c r="A636" s="231">
        <v>200204</v>
      </c>
      <c r="B636" s="232">
        <v>2263.11</v>
      </c>
      <c r="C636" s="226">
        <v>2275.35</v>
      </c>
    </row>
    <row r="637" spans="1:3" ht="16.149999999999999" customHeight="1" x14ac:dyDescent="0.25">
      <c r="A637" s="229">
        <v>200205</v>
      </c>
      <c r="B637" s="230">
        <v>2310.2399999999998</v>
      </c>
      <c r="C637" s="227">
        <v>2321.16</v>
      </c>
    </row>
    <row r="638" spans="1:3" ht="16.149999999999999" customHeight="1" x14ac:dyDescent="0.25">
      <c r="A638" s="231">
        <v>200206</v>
      </c>
      <c r="B638" s="232">
        <v>2364.25</v>
      </c>
      <c r="C638" s="226">
        <v>2398.8200000000002</v>
      </c>
    </row>
    <row r="639" spans="1:3" ht="16.149999999999999" customHeight="1" x14ac:dyDescent="0.25">
      <c r="A639" s="229">
        <v>200207</v>
      </c>
      <c r="B639" s="230">
        <v>2506.7199999999998</v>
      </c>
      <c r="C639" s="227">
        <v>2625.06</v>
      </c>
    </row>
    <row r="640" spans="1:3" ht="16.149999999999999" customHeight="1" x14ac:dyDescent="0.25">
      <c r="A640" s="231">
        <v>200208</v>
      </c>
      <c r="B640" s="232">
        <v>2647.22</v>
      </c>
      <c r="C640" s="226">
        <v>2703.55</v>
      </c>
    </row>
    <row r="641" spans="1:3" ht="16.149999999999999" customHeight="1" x14ac:dyDescent="0.25">
      <c r="A641" s="229">
        <v>200209</v>
      </c>
      <c r="B641" s="230">
        <v>2751.23</v>
      </c>
      <c r="C641" s="227">
        <v>2828.08</v>
      </c>
    </row>
    <row r="642" spans="1:3" ht="16.149999999999999" customHeight="1" x14ac:dyDescent="0.25">
      <c r="A642" s="231">
        <v>200210</v>
      </c>
      <c r="B642" s="232">
        <v>2827.86</v>
      </c>
      <c r="C642" s="226">
        <v>2773.73</v>
      </c>
    </row>
    <row r="643" spans="1:3" ht="16.149999999999999" customHeight="1" x14ac:dyDescent="0.25">
      <c r="A643" s="229">
        <v>200211</v>
      </c>
      <c r="B643" s="230">
        <v>2726.66</v>
      </c>
      <c r="C643" s="227">
        <v>2784.21</v>
      </c>
    </row>
    <row r="644" spans="1:3" ht="16.149999999999999" customHeight="1" x14ac:dyDescent="0.25">
      <c r="A644" s="231">
        <v>200212</v>
      </c>
      <c r="B644" s="232">
        <v>2814.89</v>
      </c>
      <c r="C644" s="226">
        <v>2864.79</v>
      </c>
    </row>
    <row r="645" spans="1:3" ht="16.149999999999999" customHeight="1" x14ac:dyDescent="0.25">
      <c r="A645" s="229">
        <v>200301</v>
      </c>
      <c r="B645" s="230">
        <v>2913</v>
      </c>
      <c r="C645" s="227">
        <v>2926.46</v>
      </c>
    </row>
    <row r="646" spans="1:3" ht="16.149999999999999" customHeight="1" x14ac:dyDescent="0.25">
      <c r="A646" s="231">
        <v>200302</v>
      </c>
      <c r="B646" s="232">
        <v>2951.86</v>
      </c>
      <c r="C646" s="226">
        <v>2956.31</v>
      </c>
    </row>
    <row r="647" spans="1:3" ht="16.149999999999999" customHeight="1" x14ac:dyDescent="0.25">
      <c r="A647" s="229">
        <v>200303</v>
      </c>
      <c r="B647" s="230">
        <v>2959.01</v>
      </c>
      <c r="C647" s="227">
        <v>2958.25</v>
      </c>
    </row>
    <row r="648" spans="1:3" ht="16.149999999999999" customHeight="1" x14ac:dyDescent="0.25">
      <c r="A648" s="231">
        <v>200304</v>
      </c>
      <c r="B648" s="232">
        <v>2926.62</v>
      </c>
      <c r="C648" s="226">
        <v>2887.82</v>
      </c>
    </row>
    <row r="649" spans="1:3" ht="16.149999999999999" customHeight="1" x14ac:dyDescent="0.25">
      <c r="A649" s="229">
        <v>200305</v>
      </c>
      <c r="B649" s="230">
        <v>2858.94</v>
      </c>
      <c r="C649" s="227">
        <v>2853.33</v>
      </c>
    </row>
    <row r="650" spans="1:3" ht="16.149999999999999" customHeight="1" x14ac:dyDescent="0.25">
      <c r="A650" s="231">
        <v>200306</v>
      </c>
      <c r="B650" s="232">
        <v>2826.95</v>
      </c>
      <c r="C650" s="226">
        <v>2817.32</v>
      </c>
    </row>
    <row r="651" spans="1:3" ht="16.149999999999999" customHeight="1" x14ac:dyDescent="0.25">
      <c r="A651" s="229">
        <v>200307</v>
      </c>
      <c r="B651" s="230">
        <v>2858.82</v>
      </c>
      <c r="C651" s="227">
        <v>2880.4</v>
      </c>
    </row>
    <row r="652" spans="1:3" ht="16.149999999999999" customHeight="1" x14ac:dyDescent="0.25">
      <c r="A652" s="231">
        <v>200308</v>
      </c>
      <c r="B652" s="232">
        <v>2867.29</v>
      </c>
      <c r="C652" s="226">
        <v>2832.94</v>
      </c>
    </row>
    <row r="653" spans="1:3" ht="16.149999999999999" customHeight="1" x14ac:dyDescent="0.25">
      <c r="A653" s="229">
        <v>200309</v>
      </c>
      <c r="B653" s="230">
        <v>2840.08</v>
      </c>
      <c r="C653" s="227">
        <v>2889.39</v>
      </c>
    </row>
    <row r="654" spans="1:3" ht="16.149999999999999" customHeight="1" x14ac:dyDescent="0.25">
      <c r="A654" s="231">
        <v>200310</v>
      </c>
      <c r="B654" s="232">
        <v>2876.2</v>
      </c>
      <c r="C654" s="226">
        <v>2884.17</v>
      </c>
    </row>
    <row r="655" spans="1:3" ht="16.149999999999999" customHeight="1" x14ac:dyDescent="0.25">
      <c r="A655" s="229">
        <v>200311</v>
      </c>
      <c r="B655" s="230">
        <v>2844.55</v>
      </c>
      <c r="C655" s="227">
        <v>2836.05</v>
      </c>
    </row>
    <row r="656" spans="1:3" ht="16.149999999999999" customHeight="1" x14ac:dyDescent="0.25">
      <c r="A656" s="231">
        <v>200312</v>
      </c>
      <c r="B656" s="232">
        <v>2807.2</v>
      </c>
      <c r="C656" s="226">
        <v>2778.21</v>
      </c>
    </row>
    <row r="657" spans="1:3" ht="16.149999999999999" customHeight="1" x14ac:dyDescent="0.25">
      <c r="A657" s="229">
        <v>200401</v>
      </c>
      <c r="B657" s="230">
        <v>2749.14</v>
      </c>
      <c r="C657" s="227">
        <v>2742.47</v>
      </c>
    </row>
    <row r="658" spans="1:3" ht="16.149999999999999" customHeight="1" x14ac:dyDescent="0.25">
      <c r="A658" s="231">
        <v>200402</v>
      </c>
      <c r="B658" s="232">
        <v>2717.94</v>
      </c>
      <c r="C658" s="226">
        <v>2682.34</v>
      </c>
    </row>
    <row r="659" spans="1:3" ht="16.149999999999999" customHeight="1" x14ac:dyDescent="0.25">
      <c r="A659" s="229">
        <v>200403</v>
      </c>
      <c r="B659" s="230">
        <v>2670.8</v>
      </c>
      <c r="C659" s="227">
        <v>2678.16</v>
      </c>
    </row>
    <row r="660" spans="1:3" ht="16.149999999999999" customHeight="1" x14ac:dyDescent="0.25">
      <c r="A660" s="231">
        <v>200404</v>
      </c>
      <c r="B660" s="232">
        <v>2639.6</v>
      </c>
      <c r="C660" s="226">
        <v>2646.99</v>
      </c>
    </row>
    <row r="661" spans="1:3" ht="16.149999999999999" customHeight="1" x14ac:dyDescent="0.25">
      <c r="A661" s="229">
        <v>200405</v>
      </c>
      <c r="B661" s="230">
        <v>2719.43</v>
      </c>
      <c r="C661" s="227">
        <v>2724.92</v>
      </c>
    </row>
    <row r="662" spans="1:3" ht="16.149999999999999" customHeight="1" x14ac:dyDescent="0.25">
      <c r="A662" s="231">
        <v>200406</v>
      </c>
      <c r="B662" s="232">
        <v>2716.56</v>
      </c>
      <c r="C662" s="226">
        <v>2699.58</v>
      </c>
    </row>
    <row r="663" spans="1:3" ht="16.149999999999999" customHeight="1" x14ac:dyDescent="0.25">
      <c r="A663" s="229">
        <v>200407</v>
      </c>
      <c r="B663" s="230">
        <v>2653.32</v>
      </c>
      <c r="C663" s="227">
        <v>2612.44</v>
      </c>
    </row>
    <row r="664" spans="1:3" ht="16.149999999999999" customHeight="1" x14ac:dyDescent="0.25">
      <c r="A664" s="231">
        <v>200408</v>
      </c>
      <c r="B664" s="232">
        <v>2598.59</v>
      </c>
      <c r="C664" s="226">
        <v>2551.4299999999998</v>
      </c>
    </row>
    <row r="665" spans="1:3" ht="16.149999999999999" customHeight="1" x14ac:dyDescent="0.25">
      <c r="A665" s="229">
        <v>200409</v>
      </c>
      <c r="B665" s="230">
        <v>2552.7800000000002</v>
      </c>
      <c r="C665" s="227">
        <v>2595.17</v>
      </c>
    </row>
    <row r="666" spans="1:3" ht="16.149999999999999" customHeight="1" x14ac:dyDescent="0.25">
      <c r="A666" s="231">
        <v>200410</v>
      </c>
      <c r="B666" s="232">
        <v>2580.6999999999998</v>
      </c>
      <c r="C666" s="226">
        <v>2575.19</v>
      </c>
    </row>
    <row r="667" spans="1:3" ht="16.149999999999999" customHeight="1" x14ac:dyDescent="0.25">
      <c r="A667" s="229">
        <v>200411</v>
      </c>
      <c r="B667" s="230">
        <v>2530.19</v>
      </c>
      <c r="C667" s="227">
        <v>2479.1</v>
      </c>
    </row>
    <row r="668" spans="1:3" ht="16.149999999999999" customHeight="1" x14ac:dyDescent="0.25">
      <c r="A668" s="231">
        <v>200412</v>
      </c>
      <c r="B668" s="232">
        <v>2411.37</v>
      </c>
      <c r="C668" s="226">
        <v>2389.75</v>
      </c>
    </row>
    <row r="669" spans="1:3" ht="16.149999999999999" customHeight="1" x14ac:dyDescent="0.25">
      <c r="A669" s="229">
        <v>200501</v>
      </c>
      <c r="B669" s="230">
        <v>2362.96</v>
      </c>
      <c r="C669" s="227">
        <v>2367.7600000000002</v>
      </c>
    </row>
    <row r="670" spans="1:3" ht="16.149999999999999" customHeight="1" x14ac:dyDescent="0.25">
      <c r="A670" s="231">
        <v>200502</v>
      </c>
      <c r="B670" s="232">
        <v>2340.4899999999998</v>
      </c>
      <c r="C670" s="226">
        <v>2323.77</v>
      </c>
    </row>
    <row r="671" spans="1:3" ht="16.149999999999999" customHeight="1" x14ac:dyDescent="0.25">
      <c r="A671" s="229">
        <v>200503</v>
      </c>
      <c r="B671" s="230">
        <v>2353.71</v>
      </c>
      <c r="C671" s="227">
        <v>2376.48</v>
      </c>
    </row>
    <row r="672" spans="1:3" ht="16.149999999999999" customHeight="1" x14ac:dyDescent="0.25">
      <c r="A672" s="231">
        <v>200504</v>
      </c>
      <c r="B672" s="232">
        <v>2350.0100000000002</v>
      </c>
      <c r="C672" s="226">
        <v>2348.3200000000002</v>
      </c>
    </row>
    <row r="673" spans="1:3" ht="16.149999999999999" customHeight="1" x14ac:dyDescent="0.25">
      <c r="A673" s="229">
        <v>200505</v>
      </c>
      <c r="B673" s="230">
        <v>2339.2199999999998</v>
      </c>
      <c r="C673" s="227">
        <v>2332.79</v>
      </c>
    </row>
    <row r="674" spans="1:3" ht="16.149999999999999" customHeight="1" x14ac:dyDescent="0.25">
      <c r="A674" s="231">
        <v>200506</v>
      </c>
      <c r="B674" s="232">
        <v>2331.79</v>
      </c>
      <c r="C674" s="226">
        <v>2331.81</v>
      </c>
    </row>
    <row r="675" spans="1:3" ht="16.149999999999999" customHeight="1" x14ac:dyDescent="0.25">
      <c r="A675" s="229">
        <v>200507</v>
      </c>
      <c r="B675" s="230">
        <v>2323.38</v>
      </c>
      <c r="C675" s="227">
        <v>2308.4899999999998</v>
      </c>
    </row>
    <row r="676" spans="1:3" ht="16.149999999999999" customHeight="1" x14ac:dyDescent="0.25">
      <c r="A676" s="231">
        <v>200508</v>
      </c>
      <c r="B676" s="232">
        <v>2306.19</v>
      </c>
      <c r="C676" s="226">
        <v>2304.3000000000002</v>
      </c>
    </row>
    <row r="677" spans="1:3" ht="16.149999999999999" customHeight="1" x14ac:dyDescent="0.25">
      <c r="A677" s="229">
        <v>200509</v>
      </c>
      <c r="B677" s="230">
        <v>2294.52</v>
      </c>
      <c r="C677" s="227">
        <v>2289.61</v>
      </c>
    </row>
    <row r="678" spans="1:3" ht="16.149999999999999" customHeight="1" x14ac:dyDescent="0.25">
      <c r="A678" s="231">
        <v>200510</v>
      </c>
      <c r="B678" s="232">
        <v>2292.5500000000002</v>
      </c>
      <c r="C678" s="226">
        <v>2289.5700000000002</v>
      </c>
    </row>
    <row r="679" spans="1:3" ht="16.149999999999999" customHeight="1" x14ac:dyDescent="0.25">
      <c r="A679" s="229">
        <v>200511</v>
      </c>
      <c r="B679" s="230">
        <v>2279.85</v>
      </c>
      <c r="C679" s="227">
        <v>2274.04</v>
      </c>
    </row>
    <row r="680" spans="1:3" ht="16.149999999999999" customHeight="1" x14ac:dyDescent="0.25">
      <c r="A680" s="231">
        <v>200512</v>
      </c>
      <c r="B680" s="232">
        <v>2278.91</v>
      </c>
      <c r="C680" s="226">
        <v>2284.2199999999998</v>
      </c>
    </row>
    <row r="681" spans="1:3" ht="16.149999999999999" customHeight="1" x14ac:dyDescent="0.25">
      <c r="A681" s="229">
        <v>200601</v>
      </c>
      <c r="B681" s="230">
        <v>2273.66</v>
      </c>
      <c r="C681" s="227">
        <v>2265.65</v>
      </c>
    </row>
    <row r="682" spans="1:3" ht="16.149999999999999" customHeight="1" x14ac:dyDescent="0.25">
      <c r="A682" s="231">
        <v>200602</v>
      </c>
      <c r="B682" s="232">
        <v>2256.2399999999998</v>
      </c>
      <c r="C682" s="226">
        <v>2247.3200000000002</v>
      </c>
    </row>
    <row r="683" spans="1:3" ht="16.149999999999999" customHeight="1" x14ac:dyDescent="0.25">
      <c r="A683" s="229">
        <v>200603</v>
      </c>
      <c r="B683" s="230">
        <v>2262.36</v>
      </c>
      <c r="C683" s="227">
        <v>2289.98</v>
      </c>
    </row>
    <row r="684" spans="1:3" ht="16.149999999999999" customHeight="1" x14ac:dyDescent="0.25">
      <c r="A684" s="231">
        <v>200604</v>
      </c>
      <c r="B684" s="232">
        <v>2334.29</v>
      </c>
      <c r="C684" s="226">
        <v>2375.0300000000002</v>
      </c>
    </row>
    <row r="685" spans="1:3" ht="16.149999999999999" customHeight="1" x14ac:dyDescent="0.25">
      <c r="A685" s="229">
        <v>200605</v>
      </c>
      <c r="B685" s="230">
        <v>2417.9899999999998</v>
      </c>
      <c r="C685" s="227">
        <v>2482.41</v>
      </c>
    </row>
    <row r="686" spans="1:3" ht="16.149999999999999" customHeight="1" x14ac:dyDescent="0.25">
      <c r="A686" s="231">
        <v>200606</v>
      </c>
      <c r="B686" s="232">
        <v>2542.2399999999998</v>
      </c>
      <c r="C686" s="226">
        <v>2633.12</v>
      </c>
    </row>
    <row r="687" spans="1:3" ht="16.149999999999999" customHeight="1" x14ac:dyDescent="0.25">
      <c r="A687" s="229">
        <v>200607</v>
      </c>
      <c r="B687" s="230">
        <v>2511.7399999999998</v>
      </c>
      <c r="C687" s="227">
        <v>2426</v>
      </c>
    </row>
    <row r="688" spans="1:3" ht="16.149999999999999" customHeight="1" x14ac:dyDescent="0.25">
      <c r="A688" s="231">
        <v>200608</v>
      </c>
      <c r="B688" s="232">
        <v>2389.65</v>
      </c>
      <c r="C688" s="226">
        <v>2396.63</v>
      </c>
    </row>
    <row r="689" spans="1:3" ht="16.149999999999999" customHeight="1" x14ac:dyDescent="0.25">
      <c r="A689" s="229">
        <v>200609</v>
      </c>
      <c r="B689" s="230">
        <v>2398.88</v>
      </c>
      <c r="C689" s="227">
        <v>2394.31</v>
      </c>
    </row>
    <row r="690" spans="1:3" ht="16.149999999999999" customHeight="1" x14ac:dyDescent="0.25">
      <c r="A690" s="231">
        <v>200610</v>
      </c>
      <c r="B690" s="232">
        <v>2364.29</v>
      </c>
      <c r="C690" s="226">
        <v>2315.38</v>
      </c>
    </row>
    <row r="691" spans="1:3" ht="16.149999999999999" customHeight="1" x14ac:dyDescent="0.25">
      <c r="A691" s="229">
        <v>200611</v>
      </c>
      <c r="B691" s="230">
        <v>2290.46</v>
      </c>
      <c r="C691" s="227">
        <v>2300.42</v>
      </c>
    </row>
    <row r="692" spans="1:3" ht="16.149999999999999" customHeight="1" x14ac:dyDescent="0.25">
      <c r="A692" s="231">
        <v>200612</v>
      </c>
      <c r="B692" s="232">
        <v>2261.33526315789</v>
      </c>
      <c r="C692" s="226">
        <v>2238.79</v>
      </c>
    </row>
    <row r="693" spans="1:3" ht="16.149999999999999" customHeight="1" x14ac:dyDescent="0.25">
      <c r="A693" s="229">
        <v>200701</v>
      </c>
      <c r="B693" s="230">
        <v>2237.06</v>
      </c>
      <c r="C693" s="227">
        <v>2259.7199999999998</v>
      </c>
    </row>
    <row r="694" spans="1:3" ht="16.149999999999999" customHeight="1" x14ac:dyDescent="0.25">
      <c r="A694" s="231">
        <v>200702</v>
      </c>
      <c r="B694" s="232">
        <v>2227.63</v>
      </c>
      <c r="C694" s="226">
        <v>2224.12</v>
      </c>
    </row>
    <row r="695" spans="1:3" ht="16.149999999999999" customHeight="1" x14ac:dyDescent="0.25">
      <c r="A695" s="229">
        <v>200703</v>
      </c>
      <c r="B695" s="230">
        <v>2201.39</v>
      </c>
      <c r="C695" s="227">
        <v>2190.3000000000002</v>
      </c>
    </row>
    <row r="696" spans="1:3" ht="16.149999999999999" customHeight="1" x14ac:dyDescent="0.25">
      <c r="A696" s="231">
        <v>200704</v>
      </c>
      <c r="B696" s="232">
        <v>2144.6</v>
      </c>
      <c r="C696" s="226">
        <v>2110.67</v>
      </c>
    </row>
    <row r="697" spans="1:3" ht="16.149999999999999" customHeight="1" x14ac:dyDescent="0.25">
      <c r="A697" s="229">
        <v>200705</v>
      </c>
      <c r="B697" s="230">
        <v>2007.91</v>
      </c>
      <c r="C697" s="227">
        <v>1930.64</v>
      </c>
    </row>
    <row r="698" spans="1:3" ht="16.149999999999999" customHeight="1" x14ac:dyDescent="0.25">
      <c r="A698" s="231">
        <v>200706</v>
      </c>
      <c r="B698" s="232">
        <v>1923.76</v>
      </c>
      <c r="C698" s="226">
        <v>1960.61</v>
      </c>
    </row>
    <row r="699" spans="1:3" ht="16.149999999999999" customHeight="1" x14ac:dyDescent="0.25">
      <c r="A699" s="229">
        <v>200707</v>
      </c>
      <c r="B699" s="230">
        <v>1950.87</v>
      </c>
      <c r="C699" s="227">
        <v>1971.8</v>
      </c>
    </row>
    <row r="700" spans="1:3" ht="16.149999999999999" customHeight="1" x14ac:dyDescent="0.25">
      <c r="A700" s="231">
        <v>200708</v>
      </c>
      <c r="B700" s="232">
        <v>2058.2800000000002</v>
      </c>
      <c r="C700" s="226">
        <v>2173.17</v>
      </c>
    </row>
    <row r="701" spans="1:3" ht="16.149999999999999" customHeight="1" x14ac:dyDescent="0.25">
      <c r="A701" s="229">
        <v>200709</v>
      </c>
      <c r="B701" s="230">
        <v>2117.0500000000002</v>
      </c>
      <c r="C701" s="227">
        <v>2023.19</v>
      </c>
    </row>
    <row r="702" spans="1:3" ht="16.149999999999999" customHeight="1" x14ac:dyDescent="0.25">
      <c r="A702" s="231">
        <v>200710</v>
      </c>
      <c r="B702" s="232">
        <v>2003.26</v>
      </c>
      <c r="C702" s="226">
        <v>1999.44</v>
      </c>
    </row>
    <row r="703" spans="1:3" ht="16.149999999999999" customHeight="1" x14ac:dyDescent="0.25">
      <c r="A703" s="229">
        <v>200711</v>
      </c>
      <c r="B703" s="230">
        <v>2047.72</v>
      </c>
      <c r="C703" s="227">
        <v>2060.42</v>
      </c>
    </row>
    <row r="704" spans="1:3" ht="16.149999999999999" customHeight="1" x14ac:dyDescent="0.25">
      <c r="A704" s="231">
        <v>200712</v>
      </c>
      <c r="B704" s="232">
        <v>2014.2014999999999</v>
      </c>
      <c r="C704" s="226">
        <v>2014.76</v>
      </c>
    </row>
    <row r="705" spans="1:3" ht="16.149999999999999" customHeight="1" x14ac:dyDescent="0.25">
      <c r="A705" s="229">
        <v>200801</v>
      </c>
      <c r="B705" s="230">
        <v>1980.59</v>
      </c>
      <c r="C705" s="227">
        <v>1939.6</v>
      </c>
    </row>
    <row r="706" spans="1:3" ht="16.149999999999999" customHeight="1" x14ac:dyDescent="0.25">
      <c r="A706" s="231">
        <v>200802</v>
      </c>
      <c r="B706" s="232">
        <v>1903.27</v>
      </c>
      <c r="C706" s="226">
        <v>1843.59</v>
      </c>
    </row>
    <row r="707" spans="1:3" ht="16.149999999999999" customHeight="1" x14ac:dyDescent="0.25">
      <c r="A707" s="229">
        <v>200803</v>
      </c>
      <c r="B707" s="230">
        <v>1846.9</v>
      </c>
      <c r="C707" s="227">
        <v>1821.6</v>
      </c>
    </row>
    <row r="708" spans="1:3" ht="16.149999999999999" customHeight="1" x14ac:dyDescent="0.25">
      <c r="A708" s="231">
        <v>200804</v>
      </c>
      <c r="B708" s="232">
        <v>1796.13</v>
      </c>
      <c r="C708" s="226">
        <v>1780.21</v>
      </c>
    </row>
    <row r="709" spans="1:3" ht="16.149999999999999" customHeight="1" x14ac:dyDescent="0.25">
      <c r="A709" s="229">
        <v>200805</v>
      </c>
      <c r="B709" s="230">
        <v>1778.01</v>
      </c>
      <c r="C709" s="227">
        <v>1744.01</v>
      </c>
    </row>
    <row r="710" spans="1:3" ht="16.149999999999999" customHeight="1" x14ac:dyDescent="0.25">
      <c r="A710" s="231">
        <v>200806</v>
      </c>
      <c r="B710" s="232">
        <v>1712.28</v>
      </c>
      <c r="C710" s="226">
        <v>1923.02</v>
      </c>
    </row>
    <row r="711" spans="1:3" ht="16.149999999999999" customHeight="1" x14ac:dyDescent="0.25">
      <c r="A711" s="229">
        <v>200807</v>
      </c>
      <c r="B711" s="230">
        <v>1783.09</v>
      </c>
      <c r="C711" s="227">
        <v>1792.24</v>
      </c>
    </row>
    <row r="712" spans="1:3" ht="16.149999999999999" customHeight="1" x14ac:dyDescent="0.25">
      <c r="A712" s="231">
        <v>200808</v>
      </c>
      <c r="B712" s="232">
        <v>1844.29</v>
      </c>
      <c r="C712" s="226">
        <v>1932.2</v>
      </c>
    </row>
    <row r="713" spans="1:3" ht="16.149999999999999" customHeight="1" x14ac:dyDescent="0.25">
      <c r="A713" s="229">
        <v>200809</v>
      </c>
      <c r="B713" s="230">
        <v>2066.04</v>
      </c>
      <c r="C713" s="227">
        <v>2174.62</v>
      </c>
    </row>
    <row r="714" spans="1:3" ht="16.149999999999999" customHeight="1" x14ac:dyDescent="0.25">
      <c r="A714" s="231">
        <v>200810</v>
      </c>
      <c r="B714" s="232">
        <v>2289.17</v>
      </c>
      <c r="C714" s="226">
        <v>2359.52</v>
      </c>
    </row>
    <row r="715" spans="1:3" ht="16.149999999999999" customHeight="1" x14ac:dyDescent="0.25">
      <c r="A715" s="229">
        <v>200811</v>
      </c>
      <c r="B715" s="230">
        <v>2329.16</v>
      </c>
      <c r="C715" s="227">
        <v>2318</v>
      </c>
    </row>
    <row r="716" spans="1:3" ht="16.149999999999999" customHeight="1" x14ac:dyDescent="0.25">
      <c r="A716" s="231">
        <v>200812</v>
      </c>
      <c r="B716" s="232">
        <v>2252.7199999999998</v>
      </c>
      <c r="C716" s="226">
        <v>2243.59</v>
      </c>
    </row>
    <row r="717" spans="1:3" ht="16.149999999999999" customHeight="1" x14ac:dyDescent="0.25">
      <c r="A717" s="229">
        <v>200901</v>
      </c>
      <c r="B717" s="230">
        <v>2252.98</v>
      </c>
      <c r="C717" s="227">
        <v>2420.2600000000002</v>
      </c>
    </row>
    <row r="718" spans="1:3" ht="16.149999999999999" customHeight="1" x14ac:dyDescent="0.25">
      <c r="A718" s="231">
        <v>200902</v>
      </c>
      <c r="B718" s="232">
        <v>2513.7399999999998</v>
      </c>
      <c r="C718" s="226">
        <v>2555.89</v>
      </c>
    </row>
    <row r="719" spans="1:3" ht="16.149999999999999" customHeight="1" x14ac:dyDescent="0.25">
      <c r="A719" s="229">
        <v>200903</v>
      </c>
      <c r="B719" s="230">
        <v>2477.21</v>
      </c>
      <c r="C719" s="227">
        <v>2561.21</v>
      </c>
    </row>
    <row r="720" spans="1:3" ht="16.149999999999999" customHeight="1" x14ac:dyDescent="0.25">
      <c r="A720" s="231">
        <v>200904</v>
      </c>
      <c r="B720" s="232">
        <v>2379.36</v>
      </c>
      <c r="C720" s="226">
        <v>2289.73</v>
      </c>
    </row>
    <row r="721" spans="1:3" ht="16.149999999999999" customHeight="1" x14ac:dyDescent="0.25">
      <c r="A721" s="229">
        <v>200905</v>
      </c>
      <c r="B721" s="230">
        <v>2229.9499999999998</v>
      </c>
      <c r="C721" s="227">
        <v>2140.66</v>
      </c>
    </row>
    <row r="722" spans="1:3" ht="16.149999999999999" customHeight="1" x14ac:dyDescent="0.25">
      <c r="A722" s="231">
        <v>200906</v>
      </c>
      <c r="B722" s="232">
        <v>2090.04</v>
      </c>
      <c r="C722" s="226">
        <v>2158.67</v>
      </c>
    </row>
    <row r="723" spans="1:3" ht="16.149999999999999" customHeight="1" x14ac:dyDescent="0.25">
      <c r="A723" s="229">
        <v>200907</v>
      </c>
      <c r="B723" s="230">
        <v>2052.6799999999998</v>
      </c>
      <c r="C723" s="227">
        <v>2043.37</v>
      </c>
    </row>
    <row r="724" spans="1:3" ht="16.149999999999999" customHeight="1" x14ac:dyDescent="0.25">
      <c r="A724" s="231">
        <v>200908</v>
      </c>
      <c r="B724" s="232">
        <v>2018.97</v>
      </c>
      <c r="C724" s="226">
        <v>2035</v>
      </c>
    </row>
    <row r="725" spans="1:3" ht="16.149999999999999" customHeight="1" x14ac:dyDescent="0.25">
      <c r="A725" s="229">
        <v>200909</v>
      </c>
      <c r="B725" s="230">
        <v>1980.77</v>
      </c>
      <c r="C725" s="227">
        <v>1922</v>
      </c>
    </row>
    <row r="726" spans="1:3" ht="16.149999999999999" customHeight="1" x14ac:dyDescent="0.25">
      <c r="A726" s="231">
        <v>200910</v>
      </c>
      <c r="B726" s="232">
        <v>1904.86</v>
      </c>
      <c r="C726" s="226">
        <v>1993.8</v>
      </c>
    </row>
    <row r="727" spans="1:3" ht="16.149999999999999" customHeight="1" x14ac:dyDescent="0.25">
      <c r="A727" s="229">
        <v>200911</v>
      </c>
      <c r="B727" s="230">
        <v>1973.57</v>
      </c>
      <c r="C727" s="227">
        <v>1997.47</v>
      </c>
    </row>
    <row r="728" spans="1:3" ht="16.149999999999999" customHeight="1" x14ac:dyDescent="0.25">
      <c r="A728" s="231">
        <v>200912</v>
      </c>
      <c r="B728" s="232">
        <v>2017.05</v>
      </c>
      <c r="C728" s="226">
        <v>2044.23</v>
      </c>
    </row>
    <row r="729" spans="1:3" ht="16.149999999999999" customHeight="1" x14ac:dyDescent="0.25">
      <c r="A729" s="229">
        <v>201001</v>
      </c>
      <c r="B729" s="230">
        <v>1978.19</v>
      </c>
      <c r="C729" s="227">
        <v>1982.29</v>
      </c>
    </row>
    <row r="730" spans="1:3" ht="16.149999999999999" customHeight="1" x14ac:dyDescent="0.25">
      <c r="A730" s="231">
        <v>201002</v>
      </c>
      <c r="B730" s="232">
        <v>1952.89</v>
      </c>
      <c r="C730" s="226">
        <v>1932.32</v>
      </c>
    </row>
    <row r="731" spans="1:3" ht="16.149999999999999" customHeight="1" x14ac:dyDescent="0.25">
      <c r="A731" s="229">
        <v>201003</v>
      </c>
      <c r="B731" s="230">
        <v>1909.1</v>
      </c>
      <c r="C731" s="227">
        <v>1928.59</v>
      </c>
    </row>
    <row r="732" spans="1:3" ht="16.149999999999999" customHeight="1" x14ac:dyDescent="0.25">
      <c r="A732" s="231">
        <v>201004</v>
      </c>
      <c r="B732" s="232">
        <v>1940.36</v>
      </c>
      <c r="C732" s="226">
        <v>1969.75</v>
      </c>
    </row>
    <row r="733" spans="1:3" ht="16.149999999999999" customHeight="1" x14ac:dyDescent="0.25">
      <c r="A733" s="229">
        <v>201005</v>
      </c>
      <c r="B733" s="230">
        <v>1984.36</v>
      </c>
      <c r="C733" s="227">
        <v>1971.55</v>
      </c>
    </row>
    <row r="734" spans="1:3" ht="16.149999999999999" customHeight="1" x14ac:dyDescent="0.25">
      <c r="A734" s="231">
        <v>201006</v>
      </c>
      <c r="B734" s="232">
        <v>1925.9</v>
      </c>
      <c r="C734" s="226">
        <v>1916.46</v>
      </c>
    </row>
    <row r="735" spans="1:3" ht="16.149999999999999" customHeight="1" x14ac:dyDescent="0.25">
      <c r="A735" s="229">
        <v>201007</v>
      </c>
      <c r="B735" s="230">
        <v>1874.52</v>
      </c>
      <c r="C735" s="227">
        <v>1842.79</v>
      </c>
    </row>
    <row r="736" spans="1:3" ht="16.149999999999999" customHeight="1" x14ac:dyDescent="0.25">
      <c r="A736" s="231">
        <v>201008</v>
      </c>
      <c r="B736" s="232">
        <v>1819.06</v>
      </c>
      <c r="C736" s="226">
        <v>1823.74</v>
      </c>
    </row>
    <row r="737" spans="1:3" ht="16.149999999999999" customHeight="1" x14ac:dyDescent="0.25">
      <c r="A737" s="229">
        <v>201009</v>
      </c>
      <c r="B737" s="230">
        <v>1805.6</v>
      </c>
      <c r="C737" s="227">
        <v>1799.89</v>
      </c>
    </row>
    <row r="738" spans="1:3" ht="16.149999999999999" customHeight="1" x14ac:dyDescent="0.25">
      <c r="A738" s="231">
        <v>201010</v>
      </c>
      <c r="B738" s="232">
        <v>1808.46</v>
      </c>
      <c r="C738" s="226">
        <v>1831.64</v>
      </c>
    </row>
    <row r="739" spans="1:3" ht="16.149999999999999" customHeight="1" x14ac:dyDescent="0.25">
      <c r="A739" s="229">
        <v>201011</v>
      </c>
      <c r="B739" s="230">
        <v>1863.67</v>
      </c>
      <c r="C739" s="227">
        <v>1916.96</v>
      </c>
    </row>
    <row r="740" spans="1:3" ht="16.149999999999999" customHeight="1" x14ac:dyDescent="0.25">
      <c r="A740" s="231">
        <v>201012</v>
      </c>
      <c r="B740" s="232">
        <v>1925.86</v>
      </c>
      <c r="C740" s="226">
        <v>1913.98</v>
      </c>
    </row>
    <row r="741" spans="1:3" ht="16.149999999999999" customHeight="1" x14ac:dyDescent="0.25">
      <c r="A741" s="229">
        <v>201101</v>
      </c>
      <c r="B741" s="230">
        <v>1866.64</v>
      </c>
      <c r="C741" s="227">
        <v>1857.98</v>
      </c>
    </row>
    <row r="742" spans="1:3" ht="16.149999999999999" customHeight="1" x14ac:dyDescent="0.25">
      <c r="A742" s="231">
        <v>201102</v>
      </c>
      <c r="B742" s="232">
        <v>1882.61</v>
      </c>
      <c r="C742" s="226">
        <v>1895.56</v>
      </c>
    </row>
    <row r="743" spans="1:3" ht="16.149999999999999" customHeight="1" x14ac:dyDescent="0.25">
      <c r="A743" s="229">
        <v>201103</v>
      </c>
      <c r="B743" s="230">
        <v>1884.38</v>
      </c>
      <c r="C743" s="227">
        <v>1879.47</v>
      </c>
    </row>
    <row r="744" spans="1:3" ht="16.149999999999999" customHeight="1" x14ac:dyDescent="0.25">
      <c r="A744" s="231">
        <v>201104</v>
      </c>
      <c r="B744" s="232">
        <v>1812.77</v>
      </c>
      <c r="C744" s="226">
        <v>1768.19</v>
      </c>
    </row>
    <row r="745" spans="1:3" ht="16.149999999999999" customHeight="1" x14ac:dyDescent="0.25">
      <c r="A745" s="229">
        <v>201105</v>
      </c>
      <c r="B745" s="230">
        <v>1801.65</v>
      </c>
      <c r="C745" s="227">
        <v>1817.34</v>
      </c>
    </row>
    <row r="746" spans="1:3" ht="16.149999999999999" customHeight="1" x14ac:dyDescent="0.25">
      <c r="A746" s="231">
        <v>201106</v>
      </c>
      <c r="B746" s="232">
        <v>1782.54</v>
      </c>
      <c r="C746" s="226">
        <v>1780.16</v>
      </c>
    </row>
    <row r="747" spans="1:3" ht="16.149999999999999" customHeight="1" x14ac:dyDescent="0.25">
      <c r="A747" s="229">
        <v>201107</v>
      </c>
      <c r="B747" s="230">
        <v>1761.75</v>
      </c>
      <c r="C747" s="227">
        <v>1777.82</v>
      </c>
    </row>
    <row r="748" spans="1:3" ht="16.149999999999999" customHeight="1" x14ac:dyDescent="0.25">
      <c r="A748" s="231">
        <v>201108</v>
      </c>
      <c r="B748" s="232">
        <v>1785.04</v>
      </c>
      <c r="C748" s="226">
        <v>1783.66</v>
      </c>
    </row>
    <row r="749" spans="1:3" ht="16.149999999999999" customHeight="1" x14ac:dyDescent="0.25">
      <c r="A749" s="229">
        <v>201109</v>
      </c>
      <c r="B749" s="230">
        <v>1836.15</v>
      </c>
      <c r="C749" s="227">
        <v>1915.1</v>
      </c>
    </row>
    <row r="750" spans="1:3" ht="16.149999999999999" customHeight="1" x14ac:dyDescent="0.25">
      <c r="A750" s="231">
        <v>201110</v>
      </c>
      <c r="B750" s="232">
        <v>1910.38</v>
      </c>
      <c r="C750" s="226">
        <v>1863.06</v>
      </c>
    </row>
    <row r="751" spans="1:3" ht="16.149999999999999" customHeight="1" x14ac:dyDescent="0.25">
      <c r="A751" s="229">
        <v>201111</v>
      </c>
      <c r="B751" s="230">
        <v>1918.21</v>
      </c>
      <c r="C751" s="227">
        <v>1967.18</v>
      </c>
    </row>
    <row r="752" spans="1:3" ht="16.149999999999999" customHeight="1" x14ac:dyDescent="0.25">
      <c r="A752" s="231">
        <v>201112</v>
      </c>
      <c r="B752" s="232">
        <v>1934.08</v>
      </c>
      <c r="C752" s="226">
        <v>1942.7</v>
      </c>
    </row>
    <row r="753" spans="1:3" ht="16.149999999999999" customHeight="1" x14ac:dyDescent="0.25">
      <c r="A753" s="229">
        <v>201201</v>
      </c>
      <c r="B753" s="230">
        <v>1852.12</v>
      </c>
      <c r="C753" s="227">
        <v>1815.08</v>
      </c>
    </row>
    <row r="754" spans="1:3" ht="16.149999999999999" customHeight="1" x14ac:dyDescent="0.25">
      <c r="A754" s="231">
        <v>201202</v>
      </c>
      <c r="B754" s="232">
        <v>1783.56</v>
      </c>
      <c r="C754" s="226">
        <v>1767.83</v>
      </c>
    </row>
    <row r="755" spans="1:3" ht="16.149999999999999" customHeight="1" x14ac:dyDescent="0.25">
      <c r="A755" s="229">
        <v>201203</v>
      </c>
      <c r="B755" s="230">
        <v>1766.34</v>
      </c>
      <c r="C755" s="227">
        <v>1792.07</v>
      </c>
    </row>
    <row r="756" spans="1:3" ht="16.149999999999999" customHeight="1" x14ac:dyDescent="0.25">
      <c r="A756" s="231">
        <v>201204</v>
      </c>
      <c r="B756" s="232">
        <v>1775.06</v>
      </c>
      <c r="C756" s="226">
        <v>1761.2</v>
      </c>
    </row>
    <row r="757" spans="1:3" ht="16.149999999999999" customHeight="1" x14ac:dyDescent="0.25">
      <c r="A757" s="229">
        <v>201205</v>
      </c>
      <c r="B757" s="230">
        <v>1793.28</v>
      </c>
      <c r="C757" s="227">
        <v>1827.83</v>
      </c>
    </row>
    <row r="758" spans="1:3" ht="16.149999999999999" customHeight="1" x14ac:dyDescent="0.25">
      <c r="A758" s="231">
        <v>201206</v>
      </c>
      <c r="B758" s="232">
        <v>1792.63</v>
      </c>
      <c r="C758" s="226">
        <v>1784.6</v>
      </c>
    </row>
    <row r="759" spans="1:3" ht="16.149999999999999" customHeight="1" x14ac:dyDescent="0.25">
      <c r="A759" s="229">
        <v>201207</v>
      </c>
      <c r="B759" s="230">
        <v>1784.43</v>
      </c>
      <c r="C759" s="227">
        <v>1789.02</v>
      </c>
    </row>
    <row r="760" spans="1:3" ht="16.149999999999999" customHeight="1" x14ac:dyDescent="0.25">
      <c r="A760" s="231">
        <v>201208</v>
      </c>
      <c r="B760" s="232">
        <v>1806.34</v>
      </c>
      <c r="C760" s="226">
        <v>1830.5</v>
      </c>
    </row>
    <row r="761" spans="1:3" ht="16.149999999999999" customHeight="1" x14ac:dyDescent="0.25">
      <c r="A761" s="229">
        <v>201209</v>
      </c>
      <c r="B761" s="230">
        <v>1803.18</v>
      </c>
      <c r="C761" s="227">
        <v>1800.52</v>
      </c>
    </row>
    <row r="762" spans="1:3" ht="16.149999999999999" customHeight="1" x14ac:dyDescent="0.25">
      <c r="A762" s="231">
        <v>201210</v>
      </c>
      <c r="B762" s="232">
        <v>1804.97</v>
      </c>
      <c r="C762" s="226">
        <v>1829.89</v>
      </c>
    </row>
    <row r="763" spans="1:3" ht="16.149999999999999" customHeight="1" x14ac:dyDescent="0.25">
      <c r="A763" s="229">
        <v>201211</v>
      </c>
      <c r="B763" s="230">
        <v>1820.29</v>
      </c>
      <c r="C763" s="227">
        <v>1817.93</v>
      </c>
    </row>
    <row r="764" spans="1:3" ht="16.149999999999999" customHeight="1" x14ac:dyDescent="0.25">
      <c r="A764" s="231">
        <v>201212</v>
      </c>
      <c r="B764" s="232">
        <v>1793.94</v>
      </c>
      <c r="C764" s="226">
        <v>1768.23</v>
      </c>
    </row>
    <row r="765" spans="1:3" ht="16.149999999999999" customHeight="1" x14ac:dyDescent="0.25">
      <c r="A765" s="229">
        <v>201301</v>
      </c>
      <c r="B765" s="230">
        <v>1770.01</v>
      </c>
      <c r="C765" s="227">
        <v>1773.24</v>
      </c>
    </row>
    <row r="766" spans="1:3" ht="16.149999999999999" customHeight="1" x14ac:dyDescent="0.25">
      <c r="A766" s="231">
        <v>201302</v>
      </c>
      <c r="B766" s="232">
        <v>1791.48</v>
      </c>
      <c r="C766" s="226">
        <v>1816.42</v>
      </c>
    </row>
    <row r="767" spans="1:3" ht="16.149999999999999" customHeight="1" x14ac:dyDescent="0.25">
      <c r="A767" s="229">
        <v>201303</v>
      </c>
      <c r="B767" s="230">
        <v>1809.89</v>
      </c>
      <c r="C767" s="227">
        <v>1832.2</v>
      </c>
    </row>
    <row r="768" spans="1:3" ht="16.149999999999999" customHeight="1" x14ac:dyDescent="0.25">
      <c r="A768" s="231">
        <v>201304</v>
      </c>
      <c r="B768" s="232">
        <v>1829.96</v>
      </c>
      <c r="C768" s="226">
        <v>1828.79</v>
      </c>
    </row>
    <row r="769" spans="1:3" ht="16.149999999999999" customHeight="1" x14ac:dyDescent="0.25">
      <c r="A769" s="229">
        <v>201305</v>
      </c>
      <c r="B769" s="230">
        <v>1850.12</v>
      </c>
      <c r="C769" s="227">
        <v>1891.48</v>
      </c>
    </row>
    <row r="770" spans="1:3" ht="16.149999999999999" customHeight="1" x14ac:dyDescent="0.25">
      <c r="A770" s="231">
        <v>201306</v>
      </c>
      <c r="B770" s="232">
        <v>1909.5</v>
      </c>
      <c r="C770" s="226">
        <v>1929</v>
      </c>
    </row>
    <row r="771" spans="1:3" ht="16.149999999999999" customHeight="1" x14ac:dyDescent="0.25">
      <c r="A771" s="229">
        <v>201307</v>
      </c>
      <c r="B771" s="230">
        <v>1900.59</v>
      </c>
      <c r="C771" s="227">
        <v>1890.33</v>
      </c>
    </row>
    <row r="772" spans="1:3" ht="16.149999999999999" customHeight="1" x14ac:dyDescent="0.25">
      <c r="A772" s="231">
        <v>201308</v>
      </c>
      <c r="B772" s="232">
        <v>1903.66</v>
      </c>
      <c r="C772" s="226">
        <v>1935.43</v>
      </c>
    </row>
    <row r="773" spans="1:3" ht="16.149999999999999" customHeight="1" x14ac:dyDescent="0.25">
      <c r="A773" s="229">
        <v>201309</v>
      </c>
      <c r="B773" s="230">
        <v>1919.4</v>
      </c>
      <c r="C773" s="227">
        <v>1914.65</v>
      </c>
    </row>
    <row r="774" spans="1:3" ht="16.149999999999999" customHeight="1" x14ac:dyDescent="0.25">
      <c r="A774" s="231">
        <v>201310</v>
      </c>
      <c r="B774" s="232">
        <v>1885.91</v>
      </c>
      <c r="C774" s="226">
        <v>1884.06</v>
      </c>
    </row>
    <row r="775" spans="1:3" ht="16.149999999999999" customHeight="1" x14ac:dyDescent="0.25">
      <c r="A775" s="229">
        <v>201311</v>
      </c>
      <c r="B775" s="230">
        <v>1922.14</v>
      </c>
      <c r="C775" s="227">
        <v>1931.88</v>
      </c>
    </row>
    <row r="776" spans="1:3" ht="16.149999999999999" customHeight="1" x14ac:dyDescent="0.25">
      <c r="A776" s="231">
        <v>201312</v>
      </c>
      <c r="B776" s="232">
        <v>1934.08</v>
      </c>
      <c r="C776" s="226">
        <v>1926.83</v>
      </c>
    </row>
    <row r="777" spans="1:3" ht="16.149999999999999" customHeight="1" x14ac:dyDescent="0.25">
      <c r="A777" s="229">
        <v>201401</v>
      </c>
      <c r="B777" s="230">
        <v>1960.41</v>
      </c>
      <c r="C777" s="227">
        <v>2008.26</v>
      </c>
    </row>
    <row r="778" spans="1:3" ht="16.149999999999999" customHeight="1" x14ac:dyDescent="0.25">
      <c r="A778" s="231">
        <v>201402</v>
      </c>
      <c r="B778" s="232">
        <v>2040.51</v>
      </c>
      <c r="C778" s="226">
        <v>2054.9</v>
      </c>
    </row>
    <row r="779" spans="1:3" ht="16.149999999999999" customHeight="1" x14ac:dyDescent="0.25">
      <c r="A779" s="229">
        <v>201403</v>
      </c>
      <c r="B779" s="230">
        <v>2022.19</v>
      </c>
      <c r="C779" s="227">
        <v>1965.32</v>
      </c>
    </row>
    <row r="780" spans="1:3" ht="16.149999999999999" customHeight="1" x14ac:dyDescent="0.25">
      <c r="A780" s="231">
        <v>201404</v>
      </c>
      <c r="B780" s="232">
        <v>1939.27</v>
      </c>
      <c r="C780" s="226">
        <v>1935.14</v>
      </c>
    </row>
    <row r="781" spans="1:3" ht="16.149999999999999" customHeight="1" x14ac:dyDescent="0.25">
      <c r="A781" s="229">
        <v>201405</v>
      </c>
      <c r="B781" s="230">
        <v>1915.46</v>
      </c>
      <c r="C781" s="227">
        <v>1900.64</v>
      </c>
    </row>
    <row r="782" spans="1:3" ht="16.149999999999999" customHeight="1" x14ac:dyDescent="0.25">
      <c r="A782" s="231">
        <v>201406</v>
      </c>
      <c r="B782" s="232">
        <v>1888.1</v>
      </c>
      <c r="C782" s="226">
        <v>1881.19</v>
      </c>
    </row>
    <row r="783" spans="1:3" ht="16.149999999999999" customHeight="1" x14ac:dyDescent="0.25">
      <c r="A783" s="229">
        <v>201407</v>
      </c>
      <c r="B783" s="230">
        <v>1858.4</v>
      </c>
      <c r="C783" s="227">
        <v>1872.43</v>
      </c>
    </row>
    <row r="784" spans="1:3" ht="16.149999999999999" customHeight="1" x14ac:dyDescent="0.25">
      <c r="A784" s="231">
        <v>201408</v>
      </c>
      <c r="B784" s="232">
        <v>1899.07</v>
      </c>
      <c r="C784" s="226">
        <v>1918.62</v>
      </c>
    </row>
    <row r="785" spans="1:3" ht="16.149999999999999" customHeight="1" x14ac:dyDescent="0.25">
      <c r="A785" s="229">
        <v>201409</v>
      </c>
      <c r="B785" s="230">
        <v>1971.34</v>
      </c>
      <c r="C785" s="227">
        <v>2028.48</v>
      </c>
    </row>
    <row r="786" spans="1:3" ht="16.149999999999999" customHeight="1" x14ac:dyDescent="0.25">
      <c r="A786" s="231">
        <v>201410</v>
      </c>
      <c r="B786" s="232">
        <v>2047.03</v>
      </c>
      <c r="C786" s="226">
        <v>2050.52</v>
      </c>
    </row>
    <row r="787" spans="1:3" ht="16.149999999999999" customHeight="1" x14ac:dyDescent="0.25">
      <c r="A787" s="229">
        <v>201411</v>
      </c>
      <c r="B787" s="230">
        <v>2127.25</v>
      </c>
      <c r="C787" s="227">
        <v>2206.19</v>
      </c>
    </row>
    <row r="788" spans="1:3" ht="16.149999999999999" customHeight="1" x14ac:dyDescent="0.25">
      <c r="A788" s="231">
        <v>201412</v>
      </c>
      <c r="B788" s="232">
        <v>2344.23</v>
      </c>
      <c r="C788" s="226">
        <v>2392.46</v>
      </c>
    </row>
    <row r="789" spans="1:3" ht="16.149999999999999" customHeight="1" x14ac:dyDescent="0.25">
      <c r="A789" s="229">
        <v>201501</v>
      </c>
      <c r="B789" s="230">
        <v>2397.69</v>
      </c>
      <c r="C789" s="227">
        <v>2441.1</v>
      </c>
    </row>
    <row r="790" spans="1:3" ht="16.149999999999999" customHeight="1" x14ac:dyDescent="0.25">
      <c r="A790" s="231">
        <v>201502</v>
      </c>
      <c r="B790" s="232">
        <v>2420.38</v>
      </c>
      <c r="C790" s="226">
        <v>2496.9899999999998</v>
      </c>
    </row>
    <row r="791" spans="1:3" ht="16.149999999999999" customHeight="1" x14ac:dyDescent="0.25">
      <c r="A791" s="229">
        <v>201503</v>
      </c>
      <c r="B791" s="230">
        <v>2586.58</v>
      </c>
      <c r="C791" s="227">
        <v>2576.0500000000002</v>
      </c>
    </row>
    <row r="792" spans="1:3" ht="16.149999999999999" customHeight="1" x14ac:dyDescent="0.25">
      <c r="A792" s="231">
        <v>201504</v>
      </c>
      <c r="B792" s="232">
        <v>2495.36</v>
      </c>
      <c r="C792" s="226">
        <v>2388.06</v>
      </c>
    </row>
    <row r="793" spans="1:3" ht="16.149999999999999" customHeight="1" x14ac:dyDescent="0.25">
      <c r="A793" s="229">
        <v>201505</v>
      </c>
      <c r="B793" s="230">
        <v>2439.09</v>
      </c>
      <c r="C793" s="227">
        <v>2533.79</v>
      </c>
    </row>
    <row r="794" spans="1:3" ht="16.149999999999999" customHeight="1" x14ac:dyDescent="0.25">
      <c r="A794" s="231">
        <v>201506</v>
      </c>
      <c r="B794" s="232">
        <v>2554.94</v>
      </c>
      <c r="C794" s="226">
        <v>2585.11</v>
      </c>
    </row>
    <row r="795" spans="1:3" ht="16.149999999999999" customHeight="1" x14ac:dyDescent="0.25">
      <c r="A795" s="229">
        <v>201507</v>
      </c>
      <c r="B795" s="230">
        <v>2731.9</v>
      </c>
      <c r="C795" s="227">
        <v>2866.04</v>
      </c>
    </row>
    <row r="796" spans="1:3" ht="16.149999999999999" customHeight="1" x14ac:dyDescent="0.25">
      <c r="A796" s="231">
        <v>201508</v>
      </c>
      <c r="B796" s="232">
        <v>3023.29</v>
      </c>
      <c r="C796" s="226">
        <v>3101.1</v>
      </c>
    </row>
    <row r="797" spans="1:3" ht="16.149999999999999" customHeight="1" x14ac:dyDescent="0.25">
      <c r="A797" s="229">
        <v>201509</v>
      </c>
      <c r="B797" s="230">
        <v>3073.12</v>
      </c>
      <c r="C797" s="227">
        <v>3121.94</v>
      </c>
    </row>
    <row r="798" spans="1:3" ht="16.149999999999999" customHeight="1" x14ac:dyDescent="0.25">
      <c r="A798" s="231">
        <v>201510</v>
      </c>
      <c r="B798" s="232">
        <v>2937.85</v>
      </c>
      <c r="C798" s="226">
        <v>2897.83</v>
      </c>
    </row>
    <row r="799" spans="1:3" ht="16.149999999999999" customHeight="1" x14ac:dyDescent="0.25">
      <c r="A799" s="229">
        <v>201511</v>
      </c>
      <c r="B799" s="230">
        <v>2996.67</v>
      </c>
      <c r="C799" s="227">
        <v>3101.1</v>
      </c>
    </row>
    <row r="800" spans="1:3" ht="16.149999999999999" customHeight="1" x14ac:dyDescent="0.25">
      <c r="A800" s="231">
        <v>201512</v>
      </c>
      <c r="B800" s="232">
        <v>3244.51</v>
      </c>
      <c r="C800" s="226">
        <v>3149.47</v>
      </c>
    </row>
    <row r="801" spans="1:4" ht="16.149999999999999" customHeight="1" x14ac:dyDescent="0.25">
      <c r="A801" s="229">
        <v>201601</v>
      </c>
      <c r="B801" s="230">
        <v>3284.03</v>
      </c>
      <c r="C801" s="227">
        <v>3287.31</v>
      </c>
    </row>
    <row r="802" spans="1:4" ht="16.149999999999999" customHeight="1" x14ac:dyDescent="0.25">
      <c r="A802" s="231">
        <v>201602</v>
      </c>
      <c r="B802" s="232">
        <v>3357.5</v>
      </c>
      <c r="C802" s="226">
        <v>3306</v>
      </c>
    </row>
    <row r="803" spans="1:4" ht="16.7" customHeight="1" x14ac:dyDescent="0.25">
      <c r="A803" s="233">
        <v>201603</v>
      </c>
      <c r="B803" s="234">
        <v>3145.26</v>
      </c>
      <c r="C803" s="228">
        <v>3022.35</v>
      </c>
    </row>
    <row r="804" spans="1:4" x14ac:dyDescent="0.25">
      <c r="A804" s="223" t="s">
        <v>103</v>
      </c>
    </row>
    <row r="805" spans="1:4" x14ac:dyDescent="0.25">
      <c r="A805" s="683" t="s">
        <v>111</v>
      </c>
      <c r="B805" s="683"/>
      <c r="C805" s="683"/>
      <c r="D805" s="683"/>
    </row>
    <row r="806" spans="1:4" x14ac:dyDescent="0.25">
      <c r="A806" s="683" t="s">
        <v>103</v>
      </c>
      <c r="B806" s="683"/>
      <c r="C806" s="683"/>
      <c r="D806" s="683"/>
    </row>
    <row r="807" spans="1:4" x14ac:dyDescent="0.25">
      <c r="A807" s="683" t="s">
        <v>107</v>
      </c>
      <c r="B807" s="683"/>
      <c r="C807" s="683"/>
      <c r="D807" s="683"/>
    </row>
    <row r="808" spans="1:4" x14ac:dyDescent="0.25">
      <c r="A808" s="223" t="s">
        <v>103</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97" customWidth="1"/>
    <col min="2" max="2" width="17.125" style="397" customWidth="1"/>
    <col min="3" max="16384" width="11" style="304"/>
  </cols>
  <sheetData>
    <row r="1" spans="1:2" x14ac:dyDescent="0.25">
      <c r="A1" s="687" t="s">
        <v>177</v>
      </c>
      <c r="B1" s="687"/>
    </row>
    <row r="2" spans="1:2" x14ac:dyDescent="0.25">
      <c r="A2" s="687" t="s">
        <v>178</v>
      </c>
      <c r="B2" s="687"/>
    </row>
    <row r="5" spans="1:2" x14ac:dyDescent="0.25">
      <c r="A5" s="305" t="s">
        <v>179</v>
      </c>
      <c r="B5" s="305" t="s">
        <v>180</v>
      </c>
    </row>
    <row r="6" spans="1:2" x14ac:dyDescent="0.25">
      <c r="A6" s="395">
        <v>42476</v>
      </c>
      <c r="B6" s="396">
        <v>1.1273</v>
      </c>
    </row>
    <row r="7" spans="1:2" x14ac:dyDescent="0.25">
      <c r="A7" s="395">
        <v>42475</v>
      </c>
      <c r="B7" s="396">
        <v>1.1264000000000001</v>
      </c>
    </row>
    <row r="8" spans="1:2" x14ac:dyDescent="0.25">
      <c r="A8" s="395">
        <v>42474</v>
      </c>
      <c r="B8" s="396">
        <v>1.1331</v>
      </c>
    </row>
    <row r="9" spans="1:2" x14ac:dyDescent="0.25">
      <c r="A9" s="395">
        <v>42473</v>
      </c>
      <c r="B9" s="396">
        <v>1.1403000000000001</v>
      </c>
    </row>
    <row r="10" spans="1:2" x14ac:dyDescent="0.25">
      <c r="A10" s="395">
        <v>42472</v>
      </c>
      <c r="B10" s="396">
        <v>1.1407</v>
      </c>
    </row>
    <row r="11" spans="1:2" x14ac:dyDescent="0.25">
      <c r="A11" s="395">
        <v>42471</v>
      </c>
      <c r="B11" s="396">
        <v>1.1393</v>
      </c>
    </row>
    <row r="12" spans="1:2" x14ac:dyDescent="0.25">
      <c r="A12" s="395">
        <v>42470</v>
      </c>
      <c r="B12" s="396">
        <v>1.1393</v>
      </c>
    </row>
    <row r="13" spans="1:2" x14ac:dyDescent="0.25">
      <c r="A13" s="395">
        <v>42469</v>
      </c>
      <c r="B13" s="396">
        <v>1.1378999999999999</v>
      </c>
    </row>
    <row r="14" spans="1:2" x14ac:dyDescent="0.25">
      <c r="A14" s="395">
        <v>42468</v>
      </c>
      <c r="B14" s="396">
        <v>1.1389</v>
      </c>
    </row>
    <row r="15" spans="1:2" x14ac:dyDescent="0.25">
      <c r="A15" s="395">
        <v>42467</v>
      </c>
      <c r="B15" s="396">
        <v>1.1376999999999999</v>
      </c>
    </row>
    <row r="16" spans="1:2" x14ac:dyDescent="0.25">
      <c r="A16" s="395">
        <v>42466</v>
      </c>
      <c r="B16" s="396">
        <v>1.1379999999999999</v>
      </c>
    </row>
    <row r="17" spans="1:2" x14ac:dyDescent="0.25">
      <c r="A17" s="395">
        <v>42465</v>
      </c>
      <c r="B17" s="396">
        <v>1.1388</v>
      </c>
    </row>
    <row r="18" spans="1:2" x14ac:dyDescent="0.25">
      <c r="A18" s="395">
        <v>42464</v>
      </c>
      <c r="B18" s="396">
        <v>1.1387</v>
      </c>
    </row>
    <row r="19" spans="1:2" x14ac:dyDescent="0.25">
      <c r="A19" s="395">
        <v>42463</v>
      </c>
      <c r="B19" s="396">
        <v>1.1387</v>
      </c>
    </row>
    <row r="20" spans="1:2" x14ac:dyDescent="0.25">
      <c r="A20" s="395">
        <v>42462</v>
      </c>
      <c r="B20" s="396">
        <v>1.1385000000000001</v>
      </c>
    </row>
    <row r="21" spans="1:2" x14ac:dyDescent="0.25">
      <c r="A21" s="395">
        <v>42461</v>
      </c>
      <c r="B21" s="396">
        <v>1.1355</v>
      </c>
    </row>
    <row r="22" spans="1:2" x14ac:dyDescent="0.25">
      <c r="A22" s="395">
        <v>42460</v>
      </c>
      <c r="B22" s="396">
        <v>1.1312</v>
      </c>
    </row>
    <row r="23" spans="1:2" x14ac:dyDescent="0.25">
      <c r="A23" s="395">
        <v>42459</v>
      </c>
      <c r="B23" s="396">
        <v>1.1212</v>
      </c>
    </row>
    <row r="24" spans="1:2" x14ac:dyDescent="0.25">
      <c r="A24" s="395">
        <v>42458</v>
      </c>
      <c r="B24" s="396">
        <v>1.1175999999999999</v>
      </c>
    </row>
    <row r="25" spans="1:2" x14ac:dyDescent="0.25">
      <c r="A25" s="395">
        <v>42457</v>
      </c>
      <c r="B25" s="396">
        <v>1.1162000000000001</v>
      </c>
    </row>
    <row r="26" spans="1:2" x14ac:dyDescent="0.25">
      <c r="A26" s="395">
        <v>42456</v>
      </c>
      <c r="B26" s="396">
        <v>1.1162000000000001</v>
      </c>
    </row>
    <row r="27" spans="1:2" x14ac:dyDescent="0.25">
      <c r="A27" s="395">
        <v>42455</v>
      </c>
      <c r="B27" s="396">
        <v>1.1165</v>
      </c>
    </row>
    <row r="28" spans="1:2" x14ac:dyDescent="0.25">
      <c r="A28" s="395">
        <v>42454</v>
      </c>
      <c r="B28" s="396">
        <v>1.1171</v>
      </c>
    </row>
    <row r="29" spans="1:2" x14ac:dyDescent="0.25">
      <c r="A29" s="395">
        <v>42453</v>
      </c>
      <c r="B29" s="396">
        <v>1.1194999999999999</v>
      </c>
    </row>
    <row r="30" spans="1:2" x14ac:dyDescent="0.25">
      <c r="A30" s="395">
        <v>42452</v>
      </c>
      <c r="B30" s="396">
        <v>1.1229</v>
      </c>
    </row>
    <row r="31" spans="1:2" x14ac:dyDescent="0.25">
      <c r="A31" s="395">
        <v>42451</v>
      </c>
      <c r="B31" s="396">
        <v>1.1263000000000001</v>
      </c>
    </row>
    <row r="32" spans="1:2" x14ac:dyDescent="0.25">
      <c r="A32" s="395">
        <v>42450</v>
      </c>
      <c r="B32" s="396">
        <v>1.1268</v>
      </c>
    </row>
    <row r="33" spans="1:2" x14ac:dyDescent="0.25">
      <c r="A33" s="395">
        <v>42449</v>
      </c>
      <c r="B33" s="396">
        <v>1.1268</v>
      </c>
    </row>
    <row r="34" spans="1:2" x14ac:dyDescent="0.25">
      <c r="A34" s="395">
        <v>42448</v>
      </c>
      <c r="B34" s="396">
        <v>1.1294</v>
      </c>
    </row>
    <row r="35" spans="1:2" x14ac:dyDescent="0.25">
      <c r="A35" s="395">
        <v>42447</v>
      </c>
      <c r="B35" s="396">
        <v>1.1269</v>
      </c>
    </row>
    <row r="36" spans="1:2" x14ac:dyDescent="0.25">
      <c r="A36" s="395">
        <v>42446</v>
      </c>
      <c r="B36" s="396">
        <v>1.1105</v>
      </c>
    </row>
    <row r="37" spans="1:2" x14ac:dyDescent="0.25">
      <c r="A37" s="395">
        <v>42445</v>
      </c>
      <c r="B37" s="396">
        <v>1.1103000000000001</v>
      </c>
    </row>
    <row r="38" spans="1:2" x14ac:dyDescent="0.25">
      <c r="A38" s="395">
        <v>42444</v>
      </c>
      <c r="B38" s="396">
        <v>1.113</v>
      </c>
    </row>
    <row r="39" spans="1:2" x14ac:dyDescent="0.25">
      <c r="A39" s="395">
        <v>42443</v>
      </c>
      <c r="B39" s="396">
        <v>1.1146</v>
      </c>
    </row>
    <row r="40" spans="1:2" x14ac:dyDescent="0.25">
      <c r="A40" s="395">
        <v>42442</v>
      </c>
      <c r="B40" s="396">
        <v>1.1146</v>
      </c>
    </row>
    <row r="41" spans="1:2" x14ac:dyDescent="0.25">
      <c r="A41" s="395">
        <v>42441</v>
      </c>
      <c r="B41" s="396">
        <v>1.1152</v>
      </c>
    </row>
    <row r="42" spans="1:2" x14ac:dyDescent="0.25">
      <c r="A42" s="395">
        <v>42440</v>
      </c>
      <c r="B42" s="396">
        <v>1.1024</v>
      </c>
    </row>
    <row r="43" spans="1:2" x14ac:dyDescent="0.25">
      <c r="A43" s="395">
        <v>42439</v>
      </c>
      <c r="B43" s="396">
        <v>1.0987</v>
      </c>
    </row>
    <row r="44" spans="1:2" x14ac:dyDescent="0.25">
      <c r="A44" s="395">
        <v>42438</v>
      </c>
      <c r="B44" s="396">
        <v>1.1020000000000001</v>
      </c>
    </row>
    <row r="45" spans="1:2" x14ac:dyDescent="0.25">
      <c r="A45" s="395">
        <v>42437</v>
      </c>
      <c r="B45" s="396">
        <v>1.0983000000000001</v>
      </c>
    </row>
    <row r="46" spans="1:2" x14ac:dyDescent="0.25">
      <c r="A46" s="395">
        <v>42436</v>
      </c>
      <c r="B46" s="396">
        <v>1.1001000000000001</v>
      </c>
    </row>
    <row r="47" spans="1:2" x14ac:dyDescent="0.25">
      <c r="A47" s="395">
        <v>42435</v>
      </c>
      <c r="B47" s="396">
        <v>1.1001000000000001</v>
      </c>
    </row>
    <row r="48" spans="1:2" x14ac:dyDescent="0.25">
      <c r="A48" s="395">
        <v>42434</v>
      </c>
      <c r="B48" s="396">
        <v>1.0967</v>
      </c>
    </row>
    <row r="49" spans="1:2" x14ac:dyDescent="0.25">
      <c r="A49" s="395">
        <v>42433</v>
      </c>
      <c r="B49" s="396">
        <v>1.0891</v>
      </c>
    </row>
    <row r="50" spans="1:2" x14ac:dyDescent="0.25">
      <c r="A50" s="395">
        <v>42432</v>
      </c>
      <c r="B50" s="396">
        <v>1.0859000000000001</v>
      </c>
    </row>
    <row r="51" spans="1:2" x14ac:dyDescent="0.25">
      <c r="A51" s="395">
        <v>42431</v>
      </c>
      <c r="B51" s="396">
        <v>1.0871999999999999</v>
      </c>
    </row>
    <row r="52" spans="1:2" x14ac:dyDescent="0.25">
      <c r="A52" s="395">
        <v>42430</v>
      </c>
      <c r="B52" s="396">
        <v>1.0907</v>
      </c>
    </row>
    <row r="53" spans="1:2" x14ac:dyDescent="0.25">
      <c r="A53" s="395">
        <v>42429</v>
      </c>
      <c r="B53" s="396">
        <v>1.0928</v>
      </c>
    </row>
    <row r="54" spans="1:2" x14ac:dyDescent="0.25">
      <c r="A54" s="395">
        <v>42428</v>
      </c>
      <c r="B54" s="396">
        <v>1.0929</v>
      </c>
    </row>
    <row r="55" spans="1:2" x14ac:dyDescent="0.25">
      <c r="A55" s="395">
        <v>42427</v>
      </c>
      <c r="B55" s="396">
        <v>1.1006</v>
      </c>
    </row>
    <row r="56" spans="1:2" x14ac:dyDescent="0.25">
      <c r="A56" s="395">
        <v>42426</v>
      </c>
      <c r="B56" s="396">
        <v>1.1022000000000001</v>
      </c>
    </row>
    <row r="57" spans="1:2" x14ac:dyDescent="0.25">
      <c r="A57" s="395">
        <v>42425</v>
      </c>
      <c r="B57" s="396">
        <v>1.1007</v>
      </c>
    </row>
    <row r="58" spans="1:2" x14ac:dyDescent="0.25">
      <c r="A58" s="395">
        <v>42424</v>
      </c>
      <c r="B58" s="396">
        <v>1.1023000000000001</v>
      </c>
    </row>
    <row r="59" spans="1:2" x14ac:dyDescent="0.25">
      <c r="A59" s="395">
        <v>42423</v>
      </c>
      <c r="B59" s="396">
        <v>1.1072</v>
      </c>
    </row>
    <row r="60" spans="1:2" x14ac:dyDescent="0.25">
      <c r="A60" s="395">
        <v>42422</v>
      </c>
      <c r="B60" s="396">
        <v>1.1127</v>
      </c>
    </row>
    <row r="61" spans="1:2" x14ac:dyDescent="0.25">
      <c r="A61" s="395">
        <v>42421</v>
      </c>
      <c r="B61" s="396">
        <v>1.1127</v>
      </c>
    </row>
    <row r="62" spans="1:2" x14ac:dyDescent="0.25">
      <c r="A62" s="395">
        <v>42420</v>
      </c>
      <c r="B62" s="396">
        <v>1.1113</v>
      </c>
    </row>
    <row r="63" spans="1:2" x14ac:dyDescent="0.25">
      <c r="A63" s="395">
        <v>42419</v>
      </c>
      <c r="B63" s="396">
        <v>1.1117999999999999</v>
      </c>
    </row>
    <row r="64" spans="1:2" x14ac:dyDescent="0.25">
      <c r="A64" s="395">
        <v>42418</v>
      </c>
      <c r="B64" s="396">
        <v>1.1143000000000001</v>
      </c>
    </row>
    <row r="65" spans="1:2" x14ac:dyDescent="0.25">
      <c r="A65" s="395">
        <v>42417</v>
      </c>
      <c r="B65" s="396">
        <v>1.1157999999999999</v>
      </c>
    </row>
    <row r="66" spans="1:2" x14ac:dyDescent="0.25">
      <c r="A66" s="395">
        <v>42416</v>
      </c>
      <c r="B66" s="396">
        <v>1.1195999999999999</v>
      </c>
    </row>
    <row r="67" spans="1:2" x14ac:dyDescent="0.25">
      <c r="A67" s="395">
        <v>42415</v>
      </c>
      <c r="B67" s="396">
        <v>1.1253</v>
      </c>
    </row>
    <row r="68" spans="1:2" x14ac:dyDescent="0.25">
      <c r="A68" s="395">
        <v>42414</v>
      </c>
      <c r="B68" s="396">
        <v>1.1253</v>
      </c>
    </row>
    <row r="69" spans="1:2" x14ac:dyDescent="0.25">
      <c r="A69" s="395">
        <v>42413</v>
      </c>
      <c r="B69" s="396">
        <v>1.1282000000000001</v>
      </c>
    </row>
    <row r="70" spans="1:2" x14ac:dyDescent="0.25">
      <c r="A70" s="395">
        <v>42412</v>
      </c>
      <c r="B70" s="396">
        <v>1.1312</v>
      </c>
    </row>
    <row r="71" spans="1:2" x14ac:dyDescent="0.25">
      <c r="A71" s="395">
        <v>42411</v>
      </c>
      <c r="B71" s="396">
        <v>1.1268</v>
      </c>
    </row>
    <row r="72" spans="1:2" x14ac:dyDescent="0.25">
      <c r="A72" s="395">
        <v>42410</v>
      </c>
      <c r="B72" s="396">
        <v>1.1231</v>
      </c>
    </row>
    <row r="73" spans="1:2" x14ac:dyDescent="0.25">
      <c r="A73" s="395">
        <v>42409</v>
      </c>
      <c r="B73" s="396">
        <v>1.1148</v>
      </c>
    </row>
    <row r="74" spans="1:2" x14ac:dyDescent="0.25">
      <c r="A74" s="395">
        <v>42408</v>
      </c>
      <c r="B74" s="396">
        <v>1.1153</v>
      </c>
    </row>
    <row r="75" spans="1:2" x14ac:dyDescent="0.25">
      <c r="A75" s="395">
        <v>42407</v>
      </c>
      <c r="B75" s="396">
        <v>1.1153999999999999</v>
      </c>
    </row>
    <row r="76" spans="1:2" x14ac:dyDescent="0.25">
      <c r="A76" s="395">
        <v>42406</v>
      </c>
      <c r="B76" s="396">
        <v>1.1178999999999999</v>
      </c>
    </row>
    <row r="77" spans="1:2" x14ac:dyDescent="0.25">
      <c r="A77" s="395">
        <v>42405</v>
      </c>
      <c r="B77" s="396">
        <v>1.1140000000000001</v>
      </c>
    </row>
    <row r="78" spans="1:2" x14ac:dyDescent="0.25">
      <c r="A78" s="395">
        <v>42404</v>
      </c>
      <c r="B78" s="396">
        <v>1.0963000000000001</v>
      </c>
    </row>
    <row r="79" spans="1:2" x14ac:dyDescent="0.25">
      <c r="A79" s="395">
        <v>42403</v>
      </c>
      <c r="B79" s="396">
        <v>1.0907</v>
      </c>
    </row>
    <row r="80" spans="1:2" x14ac:dyDescent="0.25">
      <c r="A80" s="395">
        <v>42402</v>
      </c>
      <c r="B80" s="396">
        <v>1.0860000000000001</v>
      </c>
    </row>
    <row r="81" spans="1:2" x14ac:dyDescent="0.25">
      <c r="A81" s="395">
        <v>42401</v>
      </c>
      <c r="B81" s="396">
        <v>1.0828</v>
      </c>
    </row>
    <row r="82" spans="1:2" x14ac:dyDescent="0.25">
      <c r="A82" s="395">
        <v>42400</v>
      </c>
      <c r="B82" s="396">
        <v>1.0829</v>
      </c>
    </row>
    <row r="83" spans="1:2" x14ac:dyDescent="0.25">
      <c r="A83" s="395">
        <v>42399</v>
      </c>
      <c r="B83" s="396">
        <v>1.0893999999999999</v>
      </c>
    </row>
    <row r="84" spans="1:2" x14ac:dyDescent="0.25">
      <c r="A84" s="395">
        <v>42398</v>
      </c>
      <c r="B84" s="396">
        <v>1.091</v>
      </c>
    </row>
    <row r="85" spans="1:2" x14ac:dyDescent="0.25">
      <c r="A85" s="395">
        <v>42397</v>
      </c>
      <c r="B85" s="396">
        <v>1.087</v>
      </c>
    </row>
    <row r="86" spans="1:2" x14ac:dyDescent="0.25">
      <c r="A86" s="395">
        <v>42396</v>
      </c>
      <c r="B86" s="396">
        <v>1.0845</v>
      </c>
    </row>
    <row r="87" spans="1:2" x14ac:dyDescent="0.25">
      <c r="A87" s="395">
        <v>42395</v>
      </c>
      <c r="B87" s="396">
        <v>1.0817000000000001</v>
      </c>
    </row>
    <row r="88" spans="1:2" x14ac:dyDescent="0.25">
      <c r="A88" s="395">
        <v>42394</v>
      </c>
      <c r="B88" s="396">
        <v>1.0797000000000001</v>
      </c>
    </row>
    <row r="89" spans="1:2" x14ac:dyDescent="0.25">
      <c r="A89" s="395">
        <v>42393</v>
      </c>
      <c r="B89" s="396">
        <v>1.0797000000000001</v>
      </c>
    </row>
    <row r="90" spans="1:2" x14ac:dyDescent="0.25">
      <c r="A90" s="395">
        <v>42392</v>
      </c>
      <c r="B90" s="396">
        <v>1.0831</v>
      </c>
    </row>
    <row r="91" spans="1:2" x14ac:dyDescent="0.25">
      <c r="A91" s="395">
        <v>42391</v>
      </c>
      <c r="B91" s="396">
        <v>1.0875999999999999</v>
      </c>
    </row>
    <row r="92" spans="1:2" x14ac:dyDescent="0.25">
      <c r="A92" s="395">
        <v>42390</v>
      </c>
      <c r="B92" s="396">
        <v>1.0922000000000001</v>
      </c>
    </row>
    <row r="93" spans="1:2" x14ac:dyDescent="0.25">
      <c r="A93" s="395">
        <v>42389</v>
      </c>
      <c r="B93" s="396">
        <v>1.0889</v>
      </c>
    </row>
    <row r="94" spans="1:2" x14ac:dyDescent="0.25">
      <c r="A94" s="395">
        <v>42388</v>
      </c>
      <c r="B94" s="396">
        <v>1.0896999999999999</v>
      </c>
    </row>
    <row r="95" spans="1:2" x14ac:dyDescent="0.25">
      <c r="A95" s="395">
        <v>42387</v>
      </c>
      <c r="B95" s="396">
        <v>1.091</v>
      </c>
    </row>
    <row r="96" spans="1:2" x14ac:dyDescent="0.25">
      <c r="A96" s="395">
        <v>42386</v>
      </c>
      <c r="B96" s="396">
        <v>1.091</v>
      </c>
    </row>
    <row r="97" spans="1:2" x14ac:dyDescent="0.25">
      <c r="A97" s="395">
        <v>42385</v>
      </c>
      <c r="B97" s="396">
        <v>1.0902000000000001</v>
      </c>
    </row>
    <row r="98" spans="1:2" x14ac:dyDescent="0.25">
      <c r="A98" s="395">
        <v>42384</v>
      </c>
      <c r="B98" s="396">
        <v>1.0883</v>
      </c>
    </row>
    <row r="99" spans="1:2" x14ac:dyDescent="0.25">
      <c r="A99" s="395">
        <v>42383</v>
      </c>
      <c r="B99" s="396">
        <v>1.0837000000000001</v>
      </c>
    </row>
    <row r="100" spans="1:2" x14ac:dyDescent="0.25">
      <c r="A100" s="395">
        <v>42382</v>
      </c>
      <c r="B100" s="396">
        <v>1.0859000000000001</v>
      </c>
    </row>
    <row r="101" spans="1:2" x14ac:dyDescent="0.25">
      <c r="A101" s="395">
        <v>42381</v>
      </c>
      <c r="B101" s="396">
        <v>1.0902000000000001</v>
      </c>
    </row>
    <row r="102" spans="1:2" x14ac:dyDescent="0.25">
      <c r="A102" s="395">
        <v>42380</v>
      </c>
      <c r="B102" s="396">
        <v>1.0921000000000001</v>
      </c>
    </row>
    <row r="103" spans="1:2" x14ac:dyDescent="0.25">
      <c r="A103" s="395">
        <v>42379</v>
      </c>
      <c r="B103" s="396">
        <v>1.0921000000000001</v>
      </c>
    </row>
    <row r="104" spans="1:2" x14ac:dyDescent="0.25">
      <c r="A104" s="395">
        <v>42378</v>
      </c>
      <c r="B104" s="396">
        <v>1.0888</v>
      </c>
    </row>
    <row r="105" spans="1:2" x14ac:dyDescent="0.25">
      <c r="A105" s="395">
        <v>42377</v>
      </c>
      <c r="B105" s="396">
        <v>1.0832999999999999</v>
      </c>
    </row>
    <row r="106" spans="1:2" x14ac:dyDescent="0.25">
      <c r="A106" s="395">
        <v>42376</v>
      </c>
      <c r="B106" s="396">
        <v>1.075</v>
      </c>
    </row>
    <row r="107" spans="1:2" x14ac:dyDescent="0.25">
      <c r="A107" s="395">
        <v>42375</v>
      </c>
      <c r="B107" s="396">
        <v>1.0786</v>
      </c>
    </row>
    <row r="108" spans="1:2" x14ac:dyDescent="0.25">
      <c r="A108" s="395">
        <v>42374</v>
      </c>
      <c r="B108" s="396">
        <v>1.0865</v>
      </c>
    </row>
    <row r="109" spans="1:2" x14ac:dyDescent="0.25">
      <c r="A109" s="395">
        <v>42373</v>
      </c>
      <c r="B109" s="396">
        <v>1.0869</v>
      </c>
    </row>
    <row r="110" spans="1:2" x14ac:dyDescent="0.25">
      <c r="A110" s="395">
        <v>42372</v>
      </c>
      <c r="B110" s="396">
        <v>1.0869</v>
      </c>
    </row>
    <row r="111" spans="1:2" x14ac:dyDescent="0.25">
      <c r="A111" s="395">
        <v>42371</v>
      </c>
      <c r="B111" s="396">
        <v>1.0869</v>
      </c>
    </row>
    <row r="112" spans="1:2" x14ac:dyDescent="0.25">
      <c r="A112" s="395">
        <v>42370</v>
      </c>
      <c r="B112" s="396">
        <v>1.0906</v>
      </c>
    </row>
    <row r="113" spans="1:2" x14ac:dyDescent="0.25">
      <c r="A113" s="395">
        <v>42369</v>
      </c>
      <c r="B113" s="396">
        <v>1.0925</v>
      </c>
    </row>
    <row r="114" spans="1:2" x14ac:dyDescent="0.25">
      <c r="A114" s="395">
        <v>42368</v>
      </c>
      <c r="B114" s="396">
        <v>1.0959000000000001</v>
      </c>
    </row>
    <row r="115" spans="1:2" x14ac:dyDescent="0.25">
      <c r="A115" s="395">
        <v>42367</v>
      </c>
      <c r="B115" s="396">
        <v>1.0972</v>
      </c>
    </row>
    <row r="116" spans="1:2" x14ac:dyDescent="0.25">
      <c r="A116" s="395">
        <v>42366</v>
      </c>
      <c r="B116" s="396">
        <v>1.0962000000000001</v>
      </c>
    </row>
    <row r="117" spans="1:2" x14ac:dyDescent="0.25">
      <c r="A117" s="395">
        <v>42365</v>
      </c>
      <c r="B117" s="396">
        <v>1.0962000000000001</v>
      </c>
    </row>
    <row r="118" spans="1:2" x14ac:dyDescent="0.25">
      <c r="A118" s="395">
        <v>42364</v>
      </c>
      <c r="B118" s="396">
        <v>1.0962000000000001</v>
      </c>
    </row>
    <row r="119" spans="1:2" x14ac:dyDescent="0.25">
      <c r="A119" s="395">
        <v>42363</v>
      </c>
      <c r="B119" s="396">
        <v>1.0939000000000001</v>
      </c>
    </row>
    <row r="120" spans="1:2" x14ac:dyDescent="0.25">
      <c r="A120" s="395">
        <v>42362</v>
      </c>
      <c r="B120" s="396">
        <v>1.0924</v>
      </c>
    </row>
    <row r="121" spans="1:2" x14ac:dyDescent="0.25">
      <c r="A121" s="395">
        <v>42361</v>
      </c>
      <c r="B121" s="396">
        <v>1.0932999999999999</v>
      </c>
    </row>
    <row r="122" spans="1:2" x14ac:dyDescent="0.25">
      <c r="A122" s="395">
        <v>42360</v>
      </c>
      <c r="B122" s="396">
        <v>1.0880000000000001</v>
      </c>
    </row>
    <row r="123" spans="1:2" x14ac:dyDescent="0.25">
      <c r="A123" s="395">
        <v>42359</v>
      </c>
      <c r="B123" s="396">
        <v>1.0861000000000001</v>
      </c>
    </row>
    <row r="124" spans="1:2" x14ac:dyDescent="0.25">
      <c r="A124" s="395">
        <v>42358</v>
      </c>
      <c r="B124" s="396">
        <v>1.0861000000000001</v>
      </c>
    </row>
    <row r="125" spans="1:2" x14ac:dyDescent="0.25">
      <c r="A125" s="395">
        <v>42357</v>
      </c>
      <c r="B125" s="396">
        <v>1.0837000000000001</v>
      </c>
    </row>
    <row r="126" spans="1:2" x14ac:dyDescent="0.25">
      <c r="A126" s="395">
        <v>42356</v>
      </c>
      <c r="B126" s="396">
        <v>1.085</v>
      </c>
    </row>
    <row r="127" spans="1:2" x14ac:dyDescent="0.25">
      <c r="A127" s="395">
        <v>42355</v>
      </c>
      <c r="B127" s="396">
        <v>1.0933999999999999</v>
      </c>
    </row>
    <row r="128" spans="1:2" x14ac:dyDescent="0.25">
      <c r="A128" s="395">
        <v>42354</v>
      </c>
      <c r="B128" s="396">
        <v>1.0986</v>
      </c>
    </row>
    <row r="129" spans="1:2" x14ac:dyDescent="0.25">
      <c r="A129" s="395">
        <v>42353</v>
      </c>
      <c r="B129" s="396">
        <v>1.0981000000000001</v>
      </c>
    </row>
    <row r="130" spans="1:2" x14ac:dyDescent="0.25">
      <c r="A130" s="395">
        <v>42352</v>
      </c>
      <c r="B130" s="396">
        <v>1.0987</v>
      </c>
    </row>
    <row r="131" spans="1:2" x14ac:dyDescent="0.25">
      <c r="A131" s="395">
        <v>42351</v>
      </c>
      <c r="B131" s="396">
        <v>1.0987</v>
      </c>
    </row>
    <row r="132" spans="1:2" x14ac:dyDescent="0.25">
      <c r="A132" s="395">
        <v>42350</v>
      </c>
      <c r="B132" s="396">
        <v>1.0958000000000001</v>
      </c>
    </row>
    <row r="133" spans="1:2" x14ac:dyDescent="0.25">
      <c r="A133" s="395">
        <v>42349</v>
      </c>
      <c r="B133" s="396">
        <v>1.0978000000000001</v>
      </c>
    </row>
    <row r="134" spans="1:2" x14ac:dyDescent="0.25">
      <c r="A134" s="395">
        <v>42348</v>
      </c>
      <c r="B134" s="396">
        <v>1.0935999999999999</v>
      </c>
    </row>
    <row r="135" spans="1:2" x14ac:dyDescent="0.25">
      <c r="A135" s="395">
        <v>42347</v>
      </c>
      <c r="B135" s="396">
        <v>1.0861000000000001</v>
      </c>
    </row>
    <row r="136" spans="1:2" x14ac:dyDescent="0.25">
      <c r="A136" s="395">
        <v>42346</v>
      </c>
      <c r="B136" s="396">
        <v>1.0847</v>
      </c>
    </row>
    <row r="137" spans="1:2" x14ac:dyDescent="0.25">
      <c r="A137" s="395">
        <v>42345</v>
      </c>
      <c r="B137" s="396">
        <v>1.0875999999999999</v>
      </c>
    </row>
    <row r="138" spans="1:2" x14ac:dyDescent="0.25">
      <c r="A138" s="395">
        <v>42344</v>
      </c>
      <c r="B138" s="396">
        <v>1.0875999999999999</v>
      </c>
    </row>
    <row r="139" spans="1:2" x14ac:dyDescent="0.25">
      <c r="A139" s="395">
        <v>42343</v>
      </c>
      <c r="B139" s="396">
        <v>1.0903</v>
      </c>
    </row>
    <row r="140" spans="1:2" x14ac:dyDescent="0.25">
      <c r="A140" s="395">
        <v>42342</v>
      </c>
      <c r="B140" s="396">
        <v>1.0685</v>
      </c>
    </row>
    <row r="141" spans="1:2" x14ac:dyDescent="0.25">
      <c r="A141" s="395">
        <v>42341</v>
      </c>
      <c r="B141" s="396">
        <v>1.0607</v>
      </c>
    </row>
    <row r="142" spans="1:2" x14ac:dyDescent="0.25">
      <c r="A142" s="395">
        <v>42340</v>
      </c>
      <c r="B142" s="396">
        <v>1.0595000000000001</v>
      </c>
    </row>
    <row r="143" spans="1:2" x14ac:dyDescent="0.25">
      <c r="A143" s="395">
        <v>42339</v>
      </c>
      <c r="B143" s="396">
        <v>1.0578000000000001</v>
      </c>
    </row>
    <row r="144" spans="1:2" x14ac:dyDescent="0.25">
      <c r="A144" s="395">
        <v>42338</v>
      </c>
      <c r="B144" s="396">
        <v>1.0589</v>
      </c>
    </row>
    <row r="145" spans="1:2" x14ac:dyDescent="0.25">
      <c r="A145" s="395">
        <v>42337</v>
      </c>
      <c r="B145" s="396">
        <v>1.0589</v>
      </c>
    </row>
    <row r="146" spans="1:2" x14ac:dyDescent="0.25">
      <c r="A146" s="395">
        <v>42336</v>
      </c>
      <c r="B146" s="396">
        <v>1.06</v>
      </c>
    </row>
    <row r="147" spans="1:2" x14ac:dyDescent="0.25">
      <c r="A147" s="395">
        <v>42335</v>
      </c>
      <c r="B147" s="396">
        <v>1.0615000000000001</v>
      </c>
    </row>
    <row r="148" spans="1:2" x14ac:dyDescent="0.25">
      <c r="A148" s="395">
        <v>42334</v>
      </c>
      <c r="B148" s="396">
        <v>1.0631999999999999</v>
      </c>
    </row>
    <row r="149" spans="1:2" x14ac:dyDescent="0.25">
      <c r="A149" s="395">
        <v>42333</v>
      </c>
      <c r="B149" s="396">
        <v>1.0641</v>
      </c>
    </row>
    <row r="150" spans="1:2" x14ac:dyDescent="0.25">
      <c r="A150" s="395">
        <v>42332</v>
      </c>
      <c r="B150" s="396">
        <v>1.0624</v>
      </c>
    </row>
    <row r="151" spans="1:2" x14ac:dyDescent="0.25">
      <c r="A151" s="395">
        <v>42331</v>
      </c>
      <c r="B151" s="396">
        <v>1.0643</v>
      </c>
    </row>
    <row r="152" spans="1:2" x14ac:dyDescent="0.25">
      <c r="A152" s="395">
        <v>42330</v>
      </c>
      <c r="B152" s="396">
        <v>1.0643</v>
      </c>
    </row>
    <row r="153" spans="1:2" x14ac:dyDescent="0.25">
      <c r="A153" s="395">
        <v>42329</v>
      </c>
      <c r="B153" s="396">
        <v>1.0693999999999999</v>
      </c>
    </row>
    <row r="154" spans="1:2" x14ac:dyDescent="0.25">
      <c r="A154" s="395">
        <v>42328</v>
      </c>
      <c r="B154" s="396">
        <v>1.07</v>
      </c>
    </row>
    <row r="155" spans="1:2" x14ac:dyDescent="0.25">
      <c r="A155" s="395">
        <v>42327</v>
      </c>
      <c r="B155" s="396">
        <v>1.0649999999999999</v>
      </c>
    </row>
    <row r="156" spans="1:2" x14ac:dyDescent="0.25">
      <c r="A156" s="395">
        <v>42326</v>
      </c>
      <c r="B156" s="396">
        <v>1.0662</v>
      </c>
    </row>
    <row r="157" spans="1:2" x14ac:dyDescent="0.25">
      <c r="A157" s="395">
        <v>42325</v>
      </c>
      <c r="B157" s="396">
        <v>1.0720000000000001</v>
      </c>
    </row>
    <row r="158" spans="1:2" x14ac:dyDescent="0.25">
      <c r="A158" s="395">
        <v>42324</v>
      </c>
      <c r="B158" s="396">
        <v>1.0768</v>
      </c>
    </row>
    <row r="159" spans="1:2" x14ac:dyDescent="0.25">
      <c r="A159" s="395">
        <v>42323</v>
      </c>
      <c r="B159" s="396">
        <v>1.0767</v>
      </c>
    </row>
    <row r="160" spans="1:2" x14ac:dyDescent="0.25">
      <c r="A160" s="395">
        <v>42322</v>
      </c>
      <c r="B160" s="396">
        <v>1.0770999999999999</v>
      </c>
    </row>
    <row r="161" spans="1:2" x14ac:dyDescent="0.25">
      <c r="A161" s="395">
        <v>42321</v>
      </c>
      <c r="B161" s="396">
        <v>1.0752999999999999</v>
      </c>
    </row>
    <row r="162" spans="1:2" x14ac:dyDescent="0.25">
      <c r="A162" s="395">
        <v>42320</v>
      </c>
      <c r="B162" s="396">
        <v>1.0738000000000001</v>
      </c>
    </row>
    <row r="163" spans="1:2" x14ac:dyDescent="0.25">
      <c r="A163" s="395">
        <v>42319</v>
      </c>
      <c r="B163" s="396">
        <v>1.073</v>
      </c>
    </row>
    <row r="164" spans="1:2" x14ac:dyDescent="0.25">
      <c r="A164" s="395">
        <v>42318</v>
      </c>
      <c r="B164" s="396">
        <v>1.0755999999999999</v>
      </c>
    </row>
    <row r="165" spans="1:2" x14ac:dyDescent="0.25">
      <c r="A165" s="395">
        <v>42317</v>
      </c>
      <c r="B165" s="396">
        <v>1.0737000000000001</v>
      </c>
    </row>
    <row r="166" spans="1:2" x14ac:dyDescent="0.25">
      <c r="A166" s="395">
        <v>42316</v>
      </c>
      <c r="B166" s="396">
        <v>1.0736000000000001</v>
      </c>
    </row>
    <row r="167" spans="1:2" x14ac:dyDescent="0.25">
      <c r="A167" s="395">
        <v>42315</v>
      </c>
      <c r="B167" s="396">
        <v>1.0833999999999999</v>
      </c>
    </row>
    <row r="168" spans="1:2" x14ac:dyDescent="0.25">
      <c r="A168" s="395">
        <v>42314</v>
      </c>
      <c r="B168" s="396">
        <v>1.0869</v>
      </c>
    </row>
    <row r="169" spans="1:2" x14ac:dyDescent="0.25">
      <c r="A169" s="395">
        <v>42313</v>
      </c>
      <c r="B169" s="396">
        <v>1.0919000000000001</v>
      </c>
    </row>
    <row r="170" spans="1:2" x14ac:dyDescent="0.25">
      <c r="A170" s="395">
        <v>42312</v>
      </c>
      <c r="B170" s="396">
        <v>1.0989</v>
      </c>
    </row>
    <row r="171" spans="1:2" x14ac:dyDescent="0.25">
      <c r="A171" s="395">
        <v>42311</v>
      </c>
      <c r="B171" s="396">
        <v>1.1025</v>
      </c>
    </row>
    <row r="172" spans="1:2" x14ac:dyDescent="0.25">
      <c r="A172" s="395">
        <v>42310</v>
      </c>
      <c r="B172" s="396">
        <v>1.1001000000000001</v>
      </c>
    </row>
    <row r="173" spans="1:2" x14ac:dyDescent="0.25">
      <c r="A173" s="395">
        <v>42309</v>
      </c>
      <c r="B173" s="396">
        <v>1.1001000000000001</v>
      </c>
    </row>
    <row r="174" spans="1:2" x14ac:dyDescent="0.25">
      <c r="A174" s="395">
        <v>42308</v>
      </c>
      <c r="B174" s="396">
        <v>1.1001000000000001</v>
      </c>
    </row>
    <row r="175" spans="1:2" x14ac:dyDescent="0.25">
      <c r="A175" s="395">
        <v>42307</v>
      </c>
      <c r="B175" s="396">
        <v>1.0944</v>
      </c>
    </row>
    <row r="176" spans="1:2" x14ac:dyDescent="0.25">
      <c r="A176" s="395">
        <v>42306</v>
      </c>
      <c r="B176" s="396">
        <v>1.1033999999999999</v>
      </c>
    </row>
    <row r="177" spans="1:2" x14ac:dyDescent="0.25">
      <c r="A177" s="395">
        <v>42305</v>
      </c>
      <c r="B177" s="396">
        <v>1.1051</v>
      </c>
    </row>
    <row r="178" spans="1:2" x14ac:dyDescent="0.25">
      <c r="A178" s="395">
        <v>42304</v>
      </c>
      <c r="B178" s="396">
        <v>1.1032999999999999</v>
      </c>
    </row>
    <row r="179" spans="1:2" x14ac:dyDescent="0.25">
      <c r="A179" s="395">
        <v>42303</v>
      </c>
      <c r="B179" s="396">
        <v>1.1015999999999999</v>
      </c>
    </row>
    <row r="180" spans="1:2" x14ac:dyDescent="0.25">
      <c r="A180" s="395">
        <v>42302</v>
      </c>
      <c r="B180" s="396">
        <v>1.1015999999999999</v>
      </c>
    </row>
    <row r="181" spans="1:2" x14ac:dyDescent="0.25">
      <c r="A181" s="395">
        <v>42301</v>
      </c>
      <c r="B181" s="396">
        <v>1.1082000000000001</v>
      </c>
    </row>
    <row r="182" spans="1:2" x14ac:dyDescent="0.25">
      <c r="A182" s="395">
        <v>42300</v>
      </c>
      <c r="B182" s="396">
        <v>1.1265000000000001</v>
      </c>
    </row>
    <row r="183" spans="1:2" x14ac:dyDescent="0.25">
      <c r="A183" s="395">
        <v>42299</v>
      </c>
      <c r="B183" s="396">
        <v>1.1351</v>
      </c>
    </row>
    <row r="184" spans="1:2" x14ac:dyDescent="0.25">
      <c r="A184" s="395">
        <v>42298</v>
      </c>
      <c r="B184" s="396">
        <v>1.1344000000000001</v>
      </c>
    </row>
    <row r="185" spans="1:2" x14ac:dyDescent="0.25">
      <c r="A185" s="395">
        <v>42297</v>
      </c>
      <c r="B185" s="396">
        <v>1.1343000000000001</v>
      </c>
    </row>
    <row r="186" spans="1:2" x14ac:dyDescent="0.25">
      <c r="A186" s="395">
        <v>42296</v>
      </c>
      <c r="B186" s="396">
        <v>1.1343000000000001</v>
      </c>
    </row>
    <row r="187" spans="1:2" x14ac:dyDescent="0.25">
      <c r="A187" s="395">
        <v>42295</v>
      </c>
      <c r="B187" s="396">
        <v>1.1343000000000001</v>
      </c>
    </row>
    <row r="188" spans="1:2" x14ac:dyDescent="0.25">
      <c r="A188" s="395">
        <v>42294</v>
      </c>
      <c r="B188" s="396">
        <v>1.1369</v>
      </c>
    </row>
    <row r="189" spans="1:2" x14ac:dyDescent="0.25">
      <c r="A189" s="395">
        <v>42293</v>
      </c>
      <c r="B189" s="396">
        <v>1.1436999999999999</v>
      </c>
    </row>
    <row r="190" spans="1:2" x14ac:dyDescent="0.25">
      <c r="A190" s="395">
        <v>42292</v>
      </c>
      <c r="B190" s="396">
        <v>1.1415</v>
      </c>
    </row>
    <row r="191" spans="1:2" x14ac:dyDescent="0.25">
      <c r="A191" s="395">
        <v>42291</v>
      </c>
      <c r="B191" s="396">
        <v>1.1372</v>
      </c>
    </row>
    <row r="192" spans="1:2" x14ac:dyDescent="0.25">
      <c r="A192" s="395">
        <v>42290</v>
      </c>
      <c r="B192" s="396">
        <v>1.137</v>
      </c>
    </row>
    <row r="193" spans="1:2" x14ac:dyDescent="0.25">
      <c r="A193" s="395">
        <v>42289</v>
      </c>
      <c r="B193" s="396">
        <v>1.1356999999999999</v>
      </c>
    </row>
    <row r="194" spans="1:2" x14ac:dyDescent="0.25">
      <c r="A194" s="395">
        <v>42288</v>
      </c>
      <c r="B194" s="396">
        <v>1.1356999999999999</v>
      </c>
    </row>
    <row r="195" spans="1:2" x14ac:dyDescent="0.25">
      <c r="A195" s="395">
        <v>42287</v>
      </c>
      <c r="B195" s="396">
        <v>1.1322000000000001</v>
      </c>
    </row>
    <row r="196" spans="1:2" x14ac:dyDescent="0.25">
      <c r="A196" s="395">
        <v>42286</v>
      </c>
      <c r="B196" s="396">
        <v>1.1266</v>
      </c>
    </row>
    <row r="197" spans="1:2" x14ac:dyDescent="0.25">
      <c r="A197" s="395">
        <v>42285</v>
      </c>
      <c r="B197" s="396">
        <v>1.1254</v>
      </c>
    </row>
    <row r="198" spans="1:2" x14ac:dyDescent="0.25">
      <c r="A198" s="395">
        <v>42284</v>
      </c>
      <c r="B198" s="396">
        <v>1.1215999999999999</v>
      </c>
    </row>
    <row r="199" spans="1:2" x14ac:dyDescent="0.25">
      <c r="A199" s="395">
        <v>42283</v>
      </c>
      <c r="B199" s="396">
        <v>1.1221000000000001</v>
      </c>
    </row>
    <row r="200" spans="1:2" x14ac:dyDescent="0.25">
      <c r="A200" s="395">
        <v>42282</v>
      </c>
      <c r="B200" s="396">
        <v>1.1208</v>
      </c>
    </row>
    <row r="201" spans="1:2" x14ac:dyDescent="0.25">
      <c r="A201" s="395">
        <v>42281</v>
      </c>
      <c r="B201" s="396">
        <v>1.1208</v>
      </c>
    </row>
    <row r="202" spans="1:2" x14ac:dyDescent="0.25">
      <c r="A202" s="395">
        <v>42280</v>
      </c>
      <c r="B202" s="396">
        <v>1.1203000000000001</v>
      </c>
    </row>
    <row r="203" spans="1:2" x14ac:dyDescent="0.25">
      <c r="A203" s="395">
        <v>42279</v>
      </c>
      <c r="B203" s="396">
        <v>1.1168</v>
      </c>
    </row>
    <row r="204" spans="1:2" x14ac:dyDescent="0.25">
      <c r="A204" s="395">
        <v>42278</v>
      </c>
      <c r="B204" s="396">
        <v>1.1215999999999999</v>
      </c>
    </row>
    <row r="205" spans="1:2" x14ac:dyDescent="0.25">
      <c r="A205" s="395">
        <v>42277</v>
      </c>
      <c r="B205" s="396">
        <v>1.1243000000000001</v>
      </c>
    </row>
    <row r="206" spans="1:2" x14ac:dyDescent="0.25">
      <c r="A206" s="395">
        <v>42276</v>
      </c>
      <c r="B206" s="396">
        <v>1.1195999999999999</v>
      </c>
    </row>
    <row r="207" spans="1:2" x14ac:dyDescent="0.25">
      <c r="A207" s="395">
        <v>42275</v>
      </c>
      <c r="B207" s="396">
        <v>1.1191</v>
      </c>
    </row>
    <row r="208" spans="1:2" x14ac:dyDescent="0.25">
      <c r="A208" s="395">
        <v>42274</v>
      </c>
      <c r="B208" s="396">
        <v>1.1191</v>
      </c>
    </row>
    <row r="209" spans="1:2" x14ac:dyDescent="0.25">
      <c r="A209" s="395">
        <v>42273</v>
      </c>
      <c r="B209" s="396">
        <v>1.1172</v>
      </c>
    </row>
    <row r="210" spans="1:2" x14ac:dyDescent="0.25">
      <c r="A210" s="395">
        <v>42272</v>
      </c>
      <c r="B210" s="396">
        <v>1.1213</v>
      </c>
    </row>
    <row r="211" spans="1:2" x14ac:dyDescent="0.25">
      <c r="A211" s="395">
        <v>42271</v>
      </c>
      <c r="B211" s="396">
        <v>1.1145</v>
      </c>
    </row>
    <row r="212" spans="1:2" x14ac:dyDescent="0.25">
      <c r="A212" s="395">
        <v>42270</v>
      </c>
      <c r="B212" s="396">
        <v>1.1167</v>
      </c>
    </row>
    <row r="213" spans="1:2" x14ac:dyDescent="0.25">
      <c r="A213" s="395">
        <v>42269</v>
      </c>
      <c r="B213" s="396">
        <v>1.1265000000000001</v>
      </c>
    </row>
    <row r="214" spans="1:2" x14ac:dyDescent="0.25">
      <c r="A214" s="395">
        <v>42268</v>
      </c>
      <c r="B214" s="396">
        <v>1.1294999999999999</v>
      </c>
    </row>
    <row r="215" spans="1:2" x14ac:dyDescent="0.25">
      <c r="A215" s="395">
        <v>42267</v>
      </c>
      <c r="B215" s="396">
        <v>1.1294999999999999</v>
      </c>
    </row>
    <row r="216" spans="1:2" x14ac:dyDescent="0.25">
      <c r="A216" s="395">
        <v>42266</v>
      </c>
      <c r="B216" s="396">
        <v>1.1396999999999999</v>
      </c>
    </row>
    <row r="217" spans="1:2" x14ac:dyDescent="0.25">
      <c r="A217" s="395">
        <v>42265</v>
      </c>
      <c r="B217" s="396">
        <v>1.1319999999999999</v>
      </c>
    </row>
    <row r="218" spans="1:2" x14ac:dyDescent="0.25">
      <c r="A218" s="395">
        <v>42264</v>
      </c>
      <c r="B218" s="396">
        <v>1.1274</v>
      </c>
    </row>
    <row r="219" spans="1:2" x14ac:dyDescent="0.25">
      <c r="A219" s="395">
        <v>42263</v>
      </c>
      <c r="B219" s="396">
        <v>1.1299999999999999</v>
      </c>
    </row>
    <row r="220" spans="1:2" x14ac:dyDescent="0.25">
      <c r="A220" s="395">
        <v>42262</v>
      </c>
      <c r="B220" s="396">
        <v>1.1328</v>
      </c>
    </row>
    <row r="221" spans="1:2" x14ac:dyDescent="0.25">
      <c r="A221" s="395">
        <v>42261</v>
      </c>
      <c r="B221" s="396">
        <v>1.1334</v>
      </c>
    </row>
    <row r="222" spans="1:2" x14ac:dyDescent="0.25">
      <c r="A222" s="395">
        <v>42260</v>
      </c>
      <c r="B222" s="396">
        <v>1.1334</v>
      </c>
    </row>
    <row r="223" spans="1:2" x14ac:dyDescent="0.25">
      <c r="A223" s="395">
        <v>42259</v>
      </c>
      <c r="B223" s="396">
        <v>1.1294</v>
      </c>
    </row>
    <row r="224" spans="1:2" x14ac:dyDescent="0.25">
      <c r="A224" s="395">
        <v>42258</v>
      </c>
      <c r="B224" s="396">
        <v>1.1224000000000001</v>
      </c>
    </row>
    <row r="225" spans="1:2" x14ac:dyDescent="0.25">
      <c r="A225" s="395">
        <v>42257</v>
      </c>
      <c r="B225" s="396">
        <v>1.1174999999999999</v>
      </c>
    </row>
    <row r="226" spans="1:2" x14ac:dyDescent="0.25">
      <c r="A226" s="395">
        <v>42256</v>
      </c>
      <c r="B226" s="396">
        <v>1.1180000000000001</v>
      </c>
    </row>
    <row r="227" spans="1:2" x14ac:dyDescent="0.25">
      <c r="A227" s="395">
        <v>42255</v>
      </c>
      <c r="B227" s="396">
        <v>1.1155999999999999</v>
      </c>
    </row>
    <row r="228" spans="1:2" x14ac:dyDescent="0.25">
      <c r="A228" s="395">
        <v>42254</v>
      </c>
      <c r="B228" s="396">
        <v>1.1142000000000001</v>
      </c>
    </row>
    <row r="229" spans="1:2" x14ac:dyDescent="0.25">
      <c r="A229" s="395">
        <v>42253</v>
      </c>
      <c r="B229" s="396">
        <v>1.1142000000000001</v>
      </c>
    </row>
    <row r="230" spans="1:2" x14ac:dyDescent="0.25">
      <c r="A230" s="395">
        <v>42252</v>
      </c>
      <c r="B230" s="396">
        <v>1.1132</v>
      </c>
    </row>
    <row r="231" spans="1:2" x14ac:dyDescent="0.25">
      <c r="A231" s="395">
        <v>42251</v>
      </c>
      <c r="B231" s="396">
        <v>1.1187</v>
      </c>
    </row>
    <row r="232" spans="1:2" x14ac:dyDescent="0.25">
      <c r="A232" s="395">
        <v>42250</v>
      </c>
      <c r="B232" s="396">
        <v>1.1264000000000001</v>
      </c>
    </row>
    <row r="233" spans="1:2" x14ac:dyDescent="0.25">
      <c r="A233" s="395">
        <v>42249</v>
      </c>
      <c r="B233" s="396">
        <v>1.1265000000000001</v>
      </c>
    </row>
    <row r="234" spans="1:2" x14ac:dyDescent="0.25">
      <c r="A234" s="395">
        <v>42248</v>
      </c>
      <c r="B234" s="396">
        <v>1.1217999999999999</v>
      </c>
    </row>
    <row r="235" spans="1:2" x14ac:dyDescent="0.25">
      <c r="A235" s="395">
        <v>42247</v>
      </c>
      <c r="B235" s="396">
        <v>1.1181000000000001</v>
      </c>
    </row>
    <row r="236" spans="1:2" x14ac:dyDescent="0.25">
      <c r="A236" s="395">
        <v>42246</v>
      </c>
      <c r="B236" s="396">
        <v>1.1181000000000001</v>
      </c>
    </row>
    <row r="237" spans="1:2" x14ac:dyDescent="0.25">
      <c r="A237" s="395">
        <v>42245</v>
      </c>
      <c r="B237" s="396">
        <v>1.1241000000000001</v>
      </c>
    </row>
    <row r="238" spans="1:2" x14ac:dyDescent="0.25">
      <c r="A238" s="395">
        <v>42244</v>
      </c>
      <c r="B238" s="396">
        <v>1.1293</v>
      </c>
    </row>
    <row r="239" spans="1:2" x14ac:dyDescent="0.25">
      <c r="A239" s="395">
        <v>42243</v>
      </c>
      <c r="B239" s="396">
        <v>1.1449</v>
      </c>
    </row>
    <row r="240" spans="1:2" x14ac:dyDescent="0.25">
      <c r="A240" s="395">
        <v>42242</v>
      </c>
      <c r="B240" s="396">
        <v>1.1514</v>
      </c>
    </row>
    <row r="241" spans="1:2" x14ac:dyDescent="0.25">
      <c r="A241" s="395">
        <v>42241</v>
      </c>
      <c r="B241" s="396">
        <v>1.1493</v>
      </c>
    </row>
    <row r="242" spans="1:2" x14ac:dyDescent="0.25">
      <c r="A242" s="395">
        <v>42240</v>
      </c>
      <c r="B242" s="396">
        <v>1.1383000000000001</v>
      </c>
    </row>
    <row r="243" spans="1:2" x14ac:dyDescent="0.25">
      <c r="A243" s="395">
        <v>42239</v>
      </c>
      <c r="B243" s="396">
        <v>1.1383000000000001</v>
      </c>
    </row>
    <row r="244" spans="1:2" x14ac:dyDescent="0.25">
      <c r="A244" s="395">
        <v>42238</v>
      </c>
      <c r="B244" s="396">
        <v>1.1289</v>
      </c>
    </row>
    <row r="245" spans="1:2" x14ac:dyDescent="0.25">
      <c r="A245" s="395">
        <v>42237</v>
      </c>
      <c r="B245" s="396">
        <v>1.1156999999999999</v>
      </c>
    </row>
    <row r="246" spans="1:2" x14ac:dyDescent="0.25">
      <c r="A246" s="395">
        <v>42236</v>
      </c>
      <c r="B246" s="396">
        <v>1.1053999999999999</v>
      </c>
    </row>
    <row r="247" spans="1:2" x14ac:dyDescent="0.25">
      <c r="A247" s="395">
        <v>42235</v>
      </c>
      <c r="B247" s="396">
        <v>1.1056999999999999</v>
      </c>
    </row>
    <row r="248" spans="1:2" x14ac:dyDescent="0.25">
      <c r="A248" s="395">
        <v>42234</v>
      </c>
      <c r="B248" s="396">
        <v>1.1091</v>
      </c>
    </row>
    <row r="249" spans="1:2" x14ac:dyDescent="0.25">
      <c r="A249" s="395">
        <v>42233</v>
      </c>
      <c r="B249" s="396">
        <v>1.1106</v>
      </c>
    </row>
    <row r="250" spans="1:2" x14ac:dyDescent="0.25">
      <c r="A250" s="395">
        <v>42232</v>
      </c>
      <c r="B250" s="396">
        <v>1.1106</v>
      </c>
    </row>
    <row r="251" spans="1:2" x14ac:dyDescent="0.25">
      <c r="A251" s="395">
        <v>42231</v>
      </c>
      <c r="B251" s="396">
        <v>1.1142000000000001</v>
      </c>
    </row>
    <row r="252" spans="1:2" x14ac:dyDescent="0.25">
      <c r="A252" s="395">
        <v>42230</v>
      </c>
      <c r="B252" s="396">
        <v>1.1133999999999999</v>
      </c>
    </row>
    <row r="253" spans="1:2" x14ac:dyDescent="0.25">
      <c r="A253" s="395">
        <v>42229</v>
      </c>
      <c r="B253" s="396">
        <v>1.1114999999999999</v>
      </c>
    </row>
    <row r="254" spans="1:2" x14ac:dyDescent="0.25">
      <c r="A254" s="395">
        <v>42228</v>
      </c>
      <c r="B254" s="396">
        <v>1.1021000000000001</v>
      </c>
    </row>
    <row r="255" spans="1:2" x14ac:dyDescent="0.25">
      <c r="A255" s="395">
        <v>42227</v>
      </c>
      <c r="B255" s="396">
        <v>1.0972999999999999</v>
      </c>
    </row>
    <row r="256" spans="1:2" x14ac:dyDescent="0.25">
      <c r="A256" s="395">
        <v>42226</v>
      </c>
      <c r="B256" s="396">
        <v>1.0963000000000001</v>
      </c>
    </row>
    <row r="257" spans="1:2" x14ac:dyDescent="0.25">
      <c r="A257" s="395">
        <v>42225</v>
      </c>
      <c r="B257" s="396">
        <v>1.0963000000000001</v>
      </c>
    </row>
    <row r="258" spans="1:2" x14ac:dyDescent="0.25">
      <c r="A258" s="395">
        <v>42224</v>
      </c>
      <c r="B258" s="396">
        <v>1.093</v>
      </c>
    </row>
    <row r="259" spans="1:2" x14ac:dyDescent="0.25">
      <c r="A259" s="395">
        <v>42223</v>
      </c>
      <c r="B259" s="396">
        <v>1.0909</v>
      </c>
    </row>
    <row r="260" spans="1:2" x14ac:dyDescent="0.25">
      <c r="A260" s="395">
        <v>42222</v>
      </c>
      <c r="B260" s="396">
        <v>1.0875999999999999</v>
      </c>
    </row>
    <row r="261" spans="1:2" x14ac:dyDescent="0.25">
      <c r="A261" s="395">
        <v>42221</v>
      </c>
      <c r="B261" s="396">
        <v>1.0948</v>
      </c>
    </row>
    <row r="262" spans="1:2" x14ac:dyDescent="0.25">
      <c r="A262" s="395">
        <v>42220</v>
      </c>
      <c r="B262" s="396">
        <v>1.0968</v>
      </c>
    </row>
    <row r="263" spans="1:2" x14ac:dyDescent="0.25">
      <c r="A263" s="395">
        <v>42219</v>
      </c>
      <c r="B263" s="396">
        <v>1.0983000000000001</v>
      </c>
    </row>
    <row r="264" spans="1:2" x14ac:dyDescent="0.25">
      <c r="A264" s="395">
        <v>42218</v>
      </c>
      <c r="B264" s="396">
        <v>1.0983000000000001</v>
      </c>
    </row>
    <row r="265" spans="1:2" x14ac:dyDescent="0.25">
      <c r="A265" s="395">
        <v>42217</v>
      </c>
      <c r="B265" s="396">
        <v>1.0973999999999999</v>
      </c>
    </row>
    <row r="266" spans="1:2" x14ac:dyDescent="0.25">
      <c r="A266" s="395">
        <v>42216</v>
      </c>
      <c r="B266" s="396">
        <v>1.0952</v>
      </c>
    </row>
    <row r="267" spans="1:2" x14ac:dyDescent="0.25">
      <c r="A267" s="395">
        <v>42215</v>
      </c>
      <c r="B267" s="396">
        <v>1.1046</v>
      </c>
    </row>
    <row r="268" spans="1:2" x14ac:dyDescent="0.25">
      <c r="A268" s="395">
        <v>42214</v>
      </c>
      <c r="B268" s="396">
        <v>1.1063000000000001</v>
      </c>
    </row>
    <row r="269" spans="1:2" x14ac:dyDescent="0.25">
      <c r="A269" s="395">
        <v>42213</v>
      </c>
      <c r="B269" s="396">
        <v>1.1048</v>
      </c>
    </row>
    <row r="270" spans="1:2" x14ac:dyDescent="0.25">
      <c r="A270" s="395">
        <v>42212</v>
      </c>
      <c r="B270" s="396">
        <v>1.0974999999999999</v>
      </c>
    </row>
    <row r="271" spans="1:2" x14ac:dyDescent="0.25">
      <c r="A271" s="395">
        <v>42211</v>
      </c>
      <c r="B271" s="396">
        <v>1.0974999999999999</v>
      </c>
    </row>
    <row r="272" spans="1:2" x14ac:dyDescent="0.25">
      <c r="A272" s="395">
        <v>42210</v>
      </c>
      <c r="B272" s="396">
        <v>1.0968</v>
      </c>
    </row>
    <row r="273" spans="1:2" x14ac:dyDescent="0.25">
      <c r="A273" s="395">
        <v>42209</v>
      </c>
      <c r="B273" s="396">
        <v>1.0965</v>
      </c>
    </row>
    <row r="274" spans="1:2" x14ac:dyDescent="0.25">
      <c r="A274" s="395">
        <v>42208</v>
      </c>
      <c r="B274" s="396">
        <v>1.0924</v>
      </c>
    </row>
    <row r="275" spans="1:2" x14ac:dyDescent="0.25">
      <c r="A275" s="395">
        <v>42207</v>
      </c>
      <c r="B275" s="396">
        <v>1.0867</v>
      </c>
    </row>
    <row r="276" spans="1:2" x14ac:dyDescent="0.25">
      <c r="A276" s="395">
        <v>42206</v>
      </c>
      <c r="B276" s="396">
        <v>1.0837000000000001</v>
      </c>
    </row>
    <row r="277" spans="1:2" x14ac:dyDescent="0.25">
      <c r="A277" s="395">
        <v>42205</v>
      </c>
      <c r="B277" s="396">
        <v>1.0828</v>
      </c>
    </row>
    <row r="278" spans="1:2" x14ac:dyDescent="0.25">
      <c r="A278" s="395">
        <v>42204</v>
      </c>
      <c r="B278" s="396">
        <v>1.0828</v>
      </c>
    </row>
    <row r="279" spans="1:2" x14ac:dyDescent="0.25">
      <c r="A279" s="395">
        <v>42203</v>
      </c>
      <c r="B279" s="396">
        <v>1.0873999999999999</v>
      </c>
    </row>
    <row r="280" spans="1:2" x14ac:dyDescent="0.25">
      <c r="A280" s="395">
        <v>42202</v>
      </c>
      <c r="B280" s="396">
        <v>1.091</v>
      </c>
    </row>
    <row r="281" spans="1:2" x14ac:dyDescent="0.25">
      <c r="A281" s="395">
        <v>42201</v>
      </c>
      <c r="B281" s="396">
        <v>1.0989</v>
      </c>
    </row>
    <row r="282" spans="1:2" x14ac:dyDescent="0.25">
      <c r="A282" s="395">
        <v>42200</v>
      </c>
      <c r="B282" s="396">
        <v>1.1009</v>
      </c>
    </row>
    <row r="283" spans="1:2" x14ac:dyDescent="0.25">
      <c r="A283" s="395">
        <v>42199</v>
      </c>
      <c r="B283" s="396">
        <v>1.1081000000000001</v>
      </c>
    </row>
    <row r="284" spans="1:2" x14ac:dyDescent="0.25">
      <c r="A284" s="395">
        <v>42198</v>
      </c>
      <c r="B284" s="396">
        <v>1.1148</v>
      </c>
    </row>
    <row r="285" spans="1:2" x14ac:dyDescent="0.25">
      <c r="A285" s="395">
        <v>42197</v>
      </c>
      <c r="B285" s="396">
        <v>1.1148</v>
      </c>
    </row>
    <row r="286" spans="1:2" x14ac:dyDescent="0.25">
      <c r="A286" s="395">
        <v>42196</v>
      </c>
      <c r="B286" s="396">
        <v>1.1122000000000001</v>
      </c>
    </row>
    <row r="287" spans="1:2" x14ac:dyDescent="0.25">
      <c r="A287" s="395">
        <v>42195</v>
      </c>
      <c r="B287" s="396">
        <v>1.1052</v>
      </c>
    </row>
    <row r="288" spans="1:2" x14ac:dyDescent="0.25">
      <c r="A288" s="395">
        <v>42194</v>
      </c>
      <c r="B288" s="396">
        <v>1.1027</v>
      </c>
    </row>
    <row r="289" spans="1:2" x14ac:dyDescent="0.25">
      <c r="A289" s="395">
        <v>42193</v>
      </c>
      <c r="B289" s="396">
        <v>1.0999000000000001</v>
      </c>
    </row>
    <row r="290" spans="1:2" x14ac:dyDescent="0.25">
      <c r="A290" s="395">
        <v>42192</v>
      </c>
      <c r="B290" s="396">
        <v>1.1042000000000001</v>
      </c>
    </row>
    <row r="291" spans="1:2" x14ac:dyDescent="0.25">
      <c r="A291" s="395">
        <v>42191</v>
      </c>
      <c r="B291" s="396">
        <v>1.1106</v>
      </c>
    </row>
    <row r="292" spans="1:2" x14ac:dyDescent="0.25">
      <c r="A292" s="395">
        <v>42190</v>
      </c>
      <c r="B292" s="396">
        <v>1.1106</v>
      </c>
    </row>
    <row r="293" spans="1:2" x14ac:dyDescent="0.25">
      <c r="A293" s="395">
        <v>42189</v>
      </c>
      <c r="B293" s="396">
        <v>1.1095999999999999</v>
      </c>
    </row>
    <row r="294" spans="1:2" x14ac:dyDescent="0.25">
      <c r="A294" s="395">
        <v>42188</v>
      </c>
      <c r="B294" s="396">
        <v>1.1072</v>
      </c>
    </row>
    <row r="295" spans="1:2" x14ac:dyDescent="0.25">
      <c r="A295" s="395">
        <v>42187</v>
      </c>
      <c r="B295" s="396">
        <v>1.1107</v>
      </c>
    </row>
    <row r="296" spans="1:2" x14ac:dyDescent="0.25">
      <c r="A296" s="395">
        <v>42186</v>
      </c>
      <c r="B296" s="396">
        <v>1.1181000000000001</v>
      </c>
    </row>
    <row r="297" spans="1:2" x14ac:dyDescent="0.25">
      <c r="A297" s="395">
        <v>42185</v>
      </c>
      <c r="B297" s="396">
        <v>1.1093999999999999</v>
      </c>
    </row>
    <row r="298" spans="1:2" x14ac:dyDescent="0.25">
      <c r="A298" s="395">
        <v>42184</v>
      </c>
      <c r="B298" s="396">
        <v>1.1166</v>
      </c>
    </row>
    <row r="299" spans="1:2" x14ac:dyDescent="0.25">
      <c r="A299" s="395">
        <v>42183</v>
      </c>
      <c r="B299" s="396">
        <v>1.1166</v>
      </c>
    </row>
    <row r="300" spans="1:2" x14ac:dyDescent="0.25">
      <c r="A300" s="395">
        <v>42182</v>
      </c>
      <c r="B300" s="396">
        <v>1.1184000000000001</v>
      </c>
    </row>
    <row r="301" spans="1:2" x14ac:dyDescent="0.25">
      <c r="A301" s="395">
        <v>42181</v>
      </c>
      <c r="B301" s="396">
        <v>1.1201000000000001</v>
      </c>
    </row>
    <row r="302" spans="1:2" x14ac:dyDescent="0.25">
      <c r="A302" s="395">
        <v>42180</v>
      </c>
      <c r="B302" s="396">
        <v>1.1189</v>
      </c>
    </row>
    <row r="303" spans="1:2" x14ac:dyDescent="0.25">
      <c r="A303" s="395">
        <v>42179</v>
      </c>
      <c r="B303" s="396">
        <v>1.1241000000000001</v>
      </c>
    </row>
    <row r="304" spans="1:2" x14ac:dyDescent="0.25">
      <c r="A304" s="395">
        <v>42178</v>
      </c>
      <c r="B304" s="396">
        <v>1.1363000000000001</v>
      </c>
    </row>
    <row r="305" spans="1:2" x14ac:dyDescent="0.25">
      <c r="A305" s="395">
        <v>42177</v>
      </c>
      <c r="B305" s="396">
        <v>1.1347</v>
      </c>
    </row>
    <row r="306" spans="1:2" x14ac:dyDescent="0.25">
      <c r="A306" s="395">
        <v>42176</v>
      </c>
      <c r="B306" s="396">
        <v>1.1347</v>
      </c>
    </row>
    <row r="307" spans="1:2" x14ac:dyDescent="0.25">
      <c r="A307" s="395">
        <v>42175</v>
      </c>
      <c r="B307" s="396">
        <v>1.1345000000000001</v>
      </c>
    </row>
    <row r="308" spans="1:2" x14ac:dyDescent="0.25">
      <c r="A308" s="395">
        <v>42174</v>
      </c>
      <c r="B308" s="396">
        <v>1.1374</v>
      </c>
    </row>
    <row r="309" spans="1:2" x14ac:dyDescent="0.25">
      <c r="A309" s="395">
        <v>42173</v>
      </c>
      <c r="B309" s="396">
        <v>1.1265000000000001</v>
      </c>
    </row>
    <row r="310" spans="1:2" x14ac:dyDescent="0.25">
      <c r="A310" s="395">
        <v>42172</v>
      </c>
      <c r="B310" s="396">
        <v>1.1258999999999999</v>
      </c>
    </row>
    <row r="311" spans="1:2" x14ac:dyDescent="0.25">
      <c r="A311" s="395">
        <v>42171</v>
      </c>
      <c r="B311" s="396">
        <v>1.1233</v>
      </c>
    </row>
    <row r="312" spans="1:2" x14ac:dyDescent="0.25">
      <c r="A312" s="395">
        <v>42170</v>
      </c>
      <c r="B312" s="396">
        <v>1.1263000000000001</v>
      </c>
    </row>
    <row r="313" spans="1:2" x14ac:dyDescent="0.25">
      <c r="A313" s="395">
        <v>42169</v>
      </c>
      <c r="B313" s="396">
        <v>1.1263000000000001</v>
      </c>
    </row>
    <row r="314" spans="1:2" x14ac:dyDescent="0.25">
      <c r="A314" s="395">
        <v>42168</v>
      </c>
      <c r="B314" s="396">
        <v>1.1238999999999999</v>
      </c>
    </row>
    <row r="315" spans="1:2" x14ac:dyDescent="0.25">
      <c r="A315" s="395">
        <v>42167</v>
      </c>
      <c r="B315" s="396">
        <v>1.1273</v>
      </c>
    </row>
    <row r="316" spans="1:2" x14ac:dyDescent="0.25">
      <c r="A316" s="395">
        <v>42166</v>
      </c>
      <c r="B316" s="396">
        <v>1.1302000000000001</v>
      </c>
    </row>
    <row r="317" spans="1:2" x14ac:dyDescent="0.25">
      <c r="A317" s="395">
        <v>42165</v>
      </c>
      <c r="B317" s="396">
        <v>1.1281000000000001</v>
      </c>
    </row>
    <row r="318" spans="1:2" x14ac:dyDescent="0.25">
      <c r="A318" s="395">
        <v>42164</v>
      </c>
      <c r="B318" s="396">
        <v>1.1161000000000001</v>
      </c>
    </row>
    <row r="319" spans="1:2" x14ac:dyDescent="0.25">
      <c r="A319" s="395">
        <v>42163</v>
      </c>
      <c r="B319" s="396">
        <v>1.1109</v>
      </c>
    </row>
    <row r="320" spans="1:2" x14ac:dyDescent="0.25">
      <c r="A320" s="395">
        <v>42162</v>
      </c>
      <c r="B320" s="396">
        <v>1.1109</v>
      </c>
    </row>
    <row r="321" spans="1:2" x14ac:dyDescent="0.25">
      <c r="A321" s="395">
        <v>42161</v>
      </c>
      <c r="B321" s="396">
        <v>1.1185</v>
      </c>
    </row>
    <row r="322" spans="1:2" x14ac:dyDescent="0.25">
      <c r="A322" s="395">
        <v>42160</v>
      </c>
      <c r="B322" s="396">
        <v>1.1276999999999999</v>
      </c>
    </row>
    <row r="323" spans="1:2" x14ac:dyDescent="0.25">
      <c r="A323" s="395">
        <v>42159</v>
      </c>
      <c r="B323" s="396">
        <v>1.1181000000000001</v>
      </c>
    </row>
    <row r="324" spans="1:2" x14ac:dyDescent="0.25">
      <c r="A324" s="395">
        <v>42158</v>
      </c>
      <c r="B324" s="396">
        <v>1.1017999999999999</v>
      </c>
    </row>
    <row r="325" spans="1:2" x14ac:dyDescent="0.25">
      <c r="A325" s="395">
        <v>42157</v>
      </c>
      <c r="B325" s="396">
        <v>1.0936999999999999</v>
      </c>
    </row>
    <row r="326" spans="1:2" x14ac:dyDescent="0.25">
      <c r="A326" s="395">
        <v>42156</v>
      </c>
      <c r="B326" s="396">
        <v>1.0988</v>
      </c>
    </row>
    <row r="327" spans="1:2" x14ac:dyDescent="0.25">
      <c r="A327" s="395">
        <v>42155</v>
      </c>
      <c r="B327" s="396">
        <v>1.0988</v>
      </c>
    </row>
    <row r="328" spans="1:2" x14ac:dyDescent="0.25">
      <c r="A328" s="395">
        <v>42154</v>
      </c>
      <c r="B328" s="396">
        <v>1.0968</v>
      </c>
    </row>
    <row r="329" spans="1:2" x14ac:dyDescent="0.25">
      <c r="A329" s="395">
        <v>42153</v>
      </c>
      <c r="B329" s="396">
        <v>1.0915999999999999</v>
      </c>
    </row>
    <row r="330" spans="1:2" x14ac:dyDescent="0.25">
      <c r="A330" s="395">
        <v>42152</v>
      </c>
      <c r="B330" s="396">
        <v>1.0886</v>
      </c>
    </row>
    <row r="331" spans="1:2" x14ac:dyDescent="0.25">
      <c r="A331" s="395">
        <v>42151</v>
      </c>
      <c r="B331" s="396">
        <v>1.0916999999999999</v>
      </c>
    </row>
    <row r="332" spans="1:2" x14ac:dyDescent="0.25">
      <c r="A332" s="395">
        <v>42150</v>
      </c>
      <c r="B332" s="396">
        <v>1.0982000000000001</v>
      </c>
    </row>
    <row r="333" spans="1:2" x14ac:dyDescent="0.25">
      <c r="A333" s="395">
        <v>42149</v>
      </c>
      <c r="B333" s="396">
        <v>1.1007</v>
      </c>
    </row>
    <row r="334" spans="1:2" x14ac:dyDescent="0.25">
      <c r="A334" s="395">
        <v>42148</v>
      </c>
      <c r="B334" s="396">
        <v>1.1007</v>
      </c>
    </row>
    <row r="335" spans="1:2" x14ac:dyDescent="0.25">
      <c r="A335" s="395">
        <v>42147</v>
      </c>
      <c r="B335" s="396">
        <v>1.1102000000000001</v>
      </c>
    </row>
    <row r="336" spans="1:2" x14ac:dyDescent="0.25">
      <c r="A336" s="395">
        <v>42146</v>
      </c>
      <c r="B336" s="396">
        <v>1.1122000000000001</v>
      </c>
    </row>
    <row r="337" spans="1:2" x14ac:dyDescent="0.25">
      <c r="A337" s="395">
        <v>42145</v>
      </c>
      <c r="B337" s="396">
        <v>1.1117999999999999</v>
      </c>
    </row>
    <row r="338" spans="1:2" x14ac:dyDescent="0.25">
      <c r="A338" s="395">
        <v>42144</v>
      </c>
      <c r="B338" s="396">
        <v>1.1224000000000001</v>
      </c>
    </row>
    <row r="339" spans="1:2" x14ac:dyDescent="0.25">
      <c r="A339" s="395">
        <v>42143</v>
      </c>
      <c r="B339" s="396">
        <v>1.1392</v>
      </c>
    </row>
    <row r="340" spans="1:2" x14ac:dyDescent="0.25">
      <c r="A340" s="395">
        <v>42142</v>
      </c>
      <c r="B340" s="396">
        <v>1.1444000000000001</v>
      </c>
    </row>
    <row r="341" spans="1:2" x14ac:dyDescent="0.25">
      <c r="A341" s="395">
        <v>42141</v>
      </c>
      <c r="B341" s="396">
        <v>1.1444000000000001</v>
      </c>
    </row>
    <row r="342" spans="1:2" x14ac:dyDescent="0.25">
      <c r="A342" s="395">
        <v>42140</v>
      </c>
      <c r="B342" s="396">
        <v>1.1399999999999999</v>
      </c>
    </row>
    <row r="343" spans="1:2" x14ac:dyDescent="0.25">
      <c r="A343" s="395">
        <v>42139</v>
      </c>
      <c r="B343" s="396">
        <v>1.1383000000000001</v>
      </c>
    </row>
    <row r="344" spans="1:2" x14ac:dyDescent="0.25">
      <c r="A344" s="395">
        <v>42138</v>
      </c>
      <c r="B344" s="396">
        <v>1.1272</v>
      </c>
    </row>
    <row r="345" spans="1:2" x14ac:dyDescent="0.25">
      <c r="A345" s="395">
        <v>42137</v>
      </c>
      <c r="B345" s="396">
        <v>1.1203000000000001</v>
      </c>
    </row>
    <row r="346" spans="1:2" x14ac:dyDescent="0.25">
      <c r="A346" s="395">
        <v>42136</v>
      </c>
      <c r="B346" s="396">
        <v>1.1161000000000001</v>
      </c>
    </row>
    <row r="347" spans="1:2" x14ac:dyDescent="0.25">
      <c r="A347" s="395">
        <v>42135</v>
      </c>
      <c r="B347" s="396">
        <v>1.1197999999999999</v>
      </c>
    </row>
    <row r="348" spans="1:2" x14ac:dyDescent="0.25">
      <c r="A348" s="395">
        <v>42134</v>
      </c>
      <c r="B348" s="396">
        <v>1.1197999999999999</v>
      </c>
    </row>
    <row r="349" spans="1:2" x14ac:dyDescent="0.25">
      <c r="A349" s="395">
        <v>42133</v>
      </c>
      <c r="B349" s="396">
        <v>1.1225000000000001</v>
      </c>
    </row>
    <row r="350" spans="1:2" x14ac:dyDescent="0.25">
      <c r="A350" s="395">
        <v>42132</v>
      </c>
      <c r="B350" s="396">
        <v>1.1318999999999999</v>
      </c>
    </row>
    <row r="351" spans="1:2" x14ac:dyDescent="0.25">
      <c r="A351" s="395">
        <v>42131</v>
      </c>
      <c r="B351" s="396">
        <v>1.1255999999999999</v>
      </c>
    </row>
    <row r="352" spans="1:2" x14ac:dyDescent="0.25">
      <c r="A352" s="395">
        <v>42130</v>
      </c>
      <c r="B352" s="396">
        <v>1.1146</v>
      </c>
    </row>
    <row r="353" spans="1:2" x14ac:dyDescent="0.25">
      <c r="A353" s="395">
        <v>42129</v>
      </c>
      <c r="B353" s="396">
        <v>1.1167</v>
      </c>
    </row>
    <row r="354" spans="1:2" x14ac:dyDescent="0.25">
      <c r="A354" s="395">
        <v>42128</v>
      </c>
      <c r="B354" s="396">
        <v>1.1193</v>
      </c>
    </row>
    <row r="355" spans="1:2" x14ac:dyDescent="0.25">
      <c r="A355" s="395">
        <v>42127</v>
      </c>
      <c r="B355" s="396">
        <v>1.1193</v>
      </c>
    </row>
    <row r="356" spans="1:2" x14ac:dyDescent="0.25">
      <c r="A356" s="395">
        <v>42126</v>
      </c>
      <c r="B356" s="396">
        <v>1.1222000000000001</v>
      </c>
    </row>
    <row r="357" spans="1:2" x14ac:dyDescent="0.25">
      <c r="A357" s="395">
        <v>42125</v>
      </c>
      <c r="B357" s="396">
        <v>1.1156999999999999</v>
      </c>
    </row>
    <row r="358" spans="1:2" x14ac:dyDescent="0.25">
      <c r="A358" s="395">
        <v>42124</v>
      </c>
      <c r="B358" s="396">
        <v>1.1028</v>
      </c>
    </row>
    <row r="359" spans="1:2" x14ac:dyDescent="0.25">
      <c r="A359" s="395">
        <v>42123</v>
      </c>
      <c r="B359" s="396">
        <v>1.0915999999999999</v>
      </c>
    </row>
    <row r="360" spans="1:2" x14ac:dyDescent="0.25">
      <c r="A360" s="395">
        <v>42122</v>
      </c>
      <c r="B360" s="396">
        <v>1.0865</v>
      </c>
    </row>
    <row r="361" spans="1:2" x14ac:dyDescent="0.25">
      <c r="A361" s="395">
        <v>42121</v>
      </c>
      <c r="B361" s="396">
        <v>1.0871999999999999</v>
      </c>
    </row>
    <row r="362" spans="1:2" x14ac:dyDescent="0.25">
      <c r="A362" s="395">
        <v>42120</v>
      </c>
      <c r="B362" s="396">
        <v>1.0871999999999999</v>
      </c>
    </row>
    <row r="363" spans="1:2" x14ac:dyDescent="0.25">
      <c r="A363" s="395">
        <v>42119</v>
      </c>
      <c r="B363" s="396">
        <v>1.0838000000000001</v>
      </c>
    </row>
    <row r="364" spans="1:2" x14ac:dyDescent="0.25">
      <c r="A364" s="395">
        <v>42118</v>
      </c>
      <c r="B364" s="396">
        <v>1.0747</v>
      </c>
    </row>
    <row r="365" spans="1:2" x14ac:dyDescent="0.25">
      <c r="A365" s="395">
        <v>42117</v>
      </c>
      <c r="B365" s="396">
        <v>1.0740000000000001</v>
      </c>
    </row>
    <row r="366" spans="1:2" x14ac:dyDescent="0.25">
      <c r="A366" s="395">
        <v>42116</v>
      </c>
      <c r="B366" s="396">
        <v>1.0720000000000001</v>
      </c>
    </row>
    <row r="367" spans="1:2" x14ac:dyDescent="0.25">
      <c r="A367" s="395">
        <v>42115</v>
      </c>
      <c r="B367" s="396">
        <v>1.0768</v>
      </c>
    </row>
    <row r="368" spans="1:2" x14ac:dyDescent="0.25">
      <c r="A368" s="395">
        <v>42114</v>
      </c>
      <c r="B368" s="396">
        <v>1.0801000000000001</v>
      </c>
    </row>
    <row r="369" spans="1:2" x14ac:dyDescent="0.25">
      <c r="A369" s="395">
        <v>42113</v>
      </c>
      <c r="B369" s="396">
        <v>1.0801000000000001</v>
      </c>
    </row>
    <row r="370" spans="1:2" x14ac:dyDescent="0.25">
      <c r="A370" s="395">
        <v>42112</v>
      </c>
      <c r="B370" s="396">
        <v>1.0783</v>
      </c>
    </row>
    <row r="371" spans="1:2" x14ac:dyDescent="0.25">
      <c r="A371" s="395">
        <v>42111</v>
      </c>
      <c r="B371" s="396">
        <v>1.0709</v>
      </c>
    </row>
    <row r="372" spans="1:2" x14ac:dyDescent="0.25">
      <c r="A372" s="395">
        <v>42110</v>
      </c>
      <c r="B372" s="396">
        <v>1.0630999999999999</v>
      </c>
    </row>
    <row r="373" spans="1:2" x14ac:dyDescent="0.25">
      <c r="A373" s="395">
        <v>42109</v>
      </c>
      <c r="B373" s="396">
        <v>1.0599000000000001</v>
      </c>
    </row>
    <row r="374" spans="1:2" x14ac:dyDescent="0.25">
      <c r="A374" s="395">
        <v>42108</v>
      </c>
      <c r="B374" s="396">
        <v>1.0580000000000001</v>
      </c>
    </row>
    <row r="375" spans="1:2" x14ac:dyDescent="0.25">
      <c r="A375" s="395">
        <v>42107</v>
      </c>
      <c r="B375" s="396">
        <v>1.0597000000000001</v>
      </c>
    </row>
    <row r="376" spans="1:2" x14ac:dyDescent="0.25">
      <c r="A376" s="395">
        <v>42106</v>
      </c>
      <c r="B376" s="396">
        <v>1.0597000000000001</v>
      </c>
    </row>
    <row r="377" spans="1:2" x14ac:dyDescent="0.25">
      <c r="A377" s="395">
        <v>42105</v>
      </c>
      <c r="B377" s="396">
        <v>1.0629999999999999</v>
      </c>
    </row>
    <row r="378" spans="1:2" x14ac:dyDescent="0.25">
      <c r="A378" s="395">
        <v>42104</v>
      </c>
      <c r="B378" s="396">
        <v>1.0734999999999999</v>
      </c>
    </row>
    <row r="379" spans="1:2" x14ac:dyDescent="0.25">
      <c r="A379" s="395">
        <v>42103</v>
      </c>
      <c r="B379" s="396">
        <v>1.0831999999999999</v>
      </c>
    </row>
    <row r="380" spans="1:2" x14ac:dyDescent="0.25">
      <c r="A380" s="395">
        <v>42102</v>
      </c>
      <c r="B380" s="396">
        <v>1.0888</v>
      </c>
    </row>
    <row r="381" spans="1:2" x14ac:dyDescent="0.25">
      <c r="A381" s="395">
        <v>42101</v>
      </c>
      <c r="B381" s="396">
        <v>1.0986</v>
      </c>
    </row>
    <row r="382" spans="1:2" x14ac:dyDescent="0.25">
      <c r="A382" s="395">
        <v>42100</v>
      </c>
      <c r="B382" s="396">
        <v>1.0966</v>
      </c>
    </row>
    <row r="383" spans="1:2" x14ac:dyDescent="0.25">
      <c r="A383" s="395">
        <v>42099</v>
      </c>
      <c r="B383" s="396">
        <v>1.0966</v>
      </c>
    </row>
    <row r="384" spans="1:2" x14ac:dyDescent="0.25">
      <c r="A384" s="395">
        <v>42098</v>
      </c>
      <c r="B384" s="396">
        <v>1.0914999999999999</v>
      </c>
    </row>
    <row r="385" spans="1:2" x14ac:dyDescent="0.25">
      <c r="A385" s="395">
        <v>42097</v>
      </c>
      <c r="B385" s="396">
        <v>1.0820000000000001</v>
      </c>
    </row>
    <row r="386" spans="1:2" x14ac:dyDescent="0.25">
      <c r="A386" s="395">
        <v>42096</v>
      </c>
      <c r="B386" s="396">
        <v>1.0761000000000001</v>
      </c>
    </row>
    <row r="387" spans="1:2" x14ac:dyDescent="0.25">
      <c r="A387" s="395">
        <v>42095</v>
      </c>
      <c r="B387" s="396">
        <v>1.0771999999999999</v>
      </c>
    </row>
    <row r="388" spans="1:2" x14ac:dyDescent="0.25">
      <c r="A388" s="395">
        <v>42094</v>
      </c>
      <c r="B388" s="396">
        <v>1.085</v>
      </c>
    </row>
    <row r="389" spans="1:2" x14ac:dyDescent="0.25">
      <c r="A389" s="395">
        <v>42093</v>
      </c>
      <c r="B389" s="396">
        <v>1.0887</v>
      </c>
    </row>
    <row r="390" spans="1:2" x14ac:dyDescent="0.25">
      <c r="A390" s="395">
        <v>42092</v>
      </c>
      <c r="B390" s="396">
        <v>1.0887</v>
      </c>
    </row>
    <row r="391" spans="1:2" x14ac:dyDescent="0.25">
      <c r="A391" s="395">
        <v>42091</v>
      </c>
      <c r="B391" s="396">
        <v>1.0872999999999999</v>
      </c>
    </row>
    <row r="392" spans="1:2" x14ac:dyDescent="0.25">
      <c r="A392" s="395">
        <v>42090</v>
      </c>
      <c r="B392" s="396">
        <v>1.0961000000000001</v>
      </c>
    </row>
    <row r="393" spans="1:2" x14ac:dyDescent="0.25">
      <c r="A393" s="395">
        <v>42089</v>
      </c>
      <c r="B393" s="396">
        <v>1.0947</v>
      </c>
    </row>
    <row r="394" spans="1:2" x14ac:dyDescent="0.25">
      <c r="A394" s="395">
        <v>42088</v>
      </c>
      <c r="B394" s="396">
        <v>1.0938000000000001</v>
      </c>
    </row>
    <row r="395" spans="1:2" x14ac:dyDescent="0.25">
      <c r="A395" s="395">
        <v>42087</v>
      </c>
      <c r="B395" s="396">
        <v>1.0860000000000001</v>
      </c>
    </row>
    <row r="396" spans="1:2" x14ac:dyDescent="0.25">
      <c r="A396" s="395">
        <v>42086</v>
      </c>
      <c r="B396" s="396">
        <v>1.0817000000000001</v>
      </c>
    </row>
    <row r="397" spans="1:2" x14ac:dyDescent="0.25">
      <c r="A397" s="395">
        <v>42085</v>
      </c>
      <c r="B397" s="396">
        <v>1.0817000000000001</v>
      </c>
    </row>
    <row r="398" spans="1:2" x14ac:dyDescent="0.25">
      <c r="A398" s="395">
        <v>42084</v>
      </c>
      <c r="B398" s="396">
        <v>1.0723</v>
      </c>
    </row>
    <row r="399" spans="1:2" x14ac:dyDescent="0.25">
      <c r="A399" s="395">
        <v>42083</v>
      </c>
      <c r="B399" s="396">
        <v>1.0728</v>
      </c>
    </row>
    <row r="400" spans="1:2" x14ac:dyDescent="0.25">
      <c r="A400" s="395">
        <v>42082</v>
      </c>
      <c r="B400" s="396">
        <v>1.0632999999999999</v>
      </c>
    </row>
    <row r="401" spans="1:2" x14ac:dyDescent="0.25">
      <c r="A401" s="395">
        <v>42081</v>
      </c>
      <c r="B401" s="396">
        <v>1.0588</v>
      </c>
    </row>
    <row r="402" spans="1:2" x14ac:dyDescent="0.25">
      <c r="A402" s="395">
        <v>42080</v>
      </c>
      <c r="B402" s="396">
        <v>1.0539000000000001</v>
      </c>
    </row>
    <row r="403" spans="1:2" x14ac:dyDescent="0.25">
      <c r="A403" s="395">
        <v>42079</v>
      </c>
      <c r="B403" s="396">
        <v>1.0492999999999999</v>
      </c>
    </row>
    <row r="404" spans="1:2" x14ac:dyDescent="0.25">
      <c r="A404" s="395">
        <v>42078</v>
      </c>
      <c r="B404" s="396">
        <v>1.0492999999999999</v>
      </c>
    </row>
    <row r="405" spans="1:2" x14ac:dyDescent="0.25">
      <c r="A405" s="395">
        <v>42077</v>
      </c>
      <c r="B405" s="396">
        <v>1.0571999999999999</v>
      </c>
    </row>
    <row r="406" spans="1:2" x14ac:dyDescent="0.25">
      <c r="A406" s="395">
        <v>42076</v>
      </c>
      <c r="B406" s="396">
        <v>1.0580000000000001</v>
      </c>
    </row>
    <row r="407" spans="1:2" x14ac:dyDescent="0.25">
      <c r="A407" s="395">
        <v>42075</v>
      </c>
      <c r="B407" s="396">
        <v>1.0630999999999999</v>
      </c>
    </row>
    <row r="408" spans="1:2" x14ac:dyDescent="0.25">
      <c r="A408" s="395">
        <v>42074</v>
      </c>
      <c r="B408" s="396">
        <v>1.0773999999999999</v>
      </c>
    </row>
    <row r="409" spans="1:2" x14ac:dyDescent="0.25">
      <c r="A409" s="395">
        <v>42073</v>
      </c>
      <c r="B409" s="396">
        <v>1.0853999999999999</v>
      </c>
    </row>
    <row r="410" spans="1:2" x14ac:dyDescent="0.25">
      <c r="A410" s="395">
        <v>42072</v>
      </c>
      <c r="B410" s="396">
        <v>1.0838000000000001</v>
      </c>
    </row>
    <row r="411" spans="1:2" x14ac:dyDescent="0.25">
      <c r="A411" s="395">
        <v>42071</v>
      </c>
      <c r="B411" s="396">
        <v>1.0839000000000001</v>
      </c>
    </row>
    <row r="412" spans="1:2" x14ac:dyDescent="0.25">
      <c r="A412" s="395">
        <v>42070</v>
      </c>
      <c r="B412" s="396">
        <v>1.0962000000000001</v>
      </c>
    </row>
    <row r="413" spans="1:2" x14ac:dyDescent="0.25">
      <c r="A413" s="395">
        <v>42069</v>
      </c>
      <c r="B413" s="396">
        <v>1.105</v>
      </c>
    </row>
    <row r="414" spans="1:2" x14ac:dyDescent="0.25">
      <c r="A414" s="395">
        <v>42068</v>
      </c>
      <c r="B414" s="396">
        <v>1.1135999999999999</v>
      </c>
    </row>
    <row r="415" spans="1:2" x14ac:dyDescent="0.25">
      <c r="A415" s="395">
        <v>42067</v>
      </c>
      <c r="B415" s="396">
        <v>1.1185</v>
      </c>
    </row>
    <row r="416" spans="1:2" x14ac:dyDescent="0.25">
      <c r="A416" s="395">
        <v>42066</v>
      </c>
      <c r="B416" s="396">
        <v>1.119</v>
      </c>
    </row>
    <row r="417" spans="1:2" x14ac:dyDescent="0.25">
      <c r="A417" s="395">
        <v>42065</v>
      </c>
      <c r="B417" s="396">
        <v>1.1191</v>
      </c>
    </row>
    <row r="418" spans="1:2" x14ac:dyDescent="0.25">
      <c r="A418" s="395">
        <v>42064</v>
      </c>
      <c r="B418" s="396">
        <v>1.1191</v>
      </c>
    </row>
    <row r="419" spans="1:2" x14ac:dyDescent="0.25">
      <c r="A419" s="395">
        <v>42063</v>
      </c>
      <c r="B419" s="396">
        <v>1.1208</v>
      </c>
    </row>
    <row r="420" spans="1:2" x14ac:dyDescent="0.25">
      <c r="A420" s="395">
        <v>42062</v>
      </c>
      <c r="B420" s="396">
        <v>1.1314</v>
      </c>
    </row>
    <row r="421" spans="1:2" x14ac:dyDescent="0.25">
      <c r="A421" s="395">
        <v>42061</v>
      </c>
      <c r="B421" s="396">
        <v>1.1352</v>
      </c>
    </row>
    <row r="422" spans="1:2" x14ac:dyDescent="0.25">
      <c r="A422" s="395">
        <v>42060</v>
      </c>
      <c r="B422" s="396">
        <v>1.1329</v>
      </c>
    </row>
    <row r="423" spans="1:2" x14ac:dyDescent="0.25">
      <c r="A423" s="395">
        <v>42059</v>
      </c>
      <c r="B423" s="396">
        <v>1.135</v>
      </c>
    </row>
    <row r="424" spans="1:2" x14ac:dyDescent="0.25">
      <c r="A424" s="395">
        <v>42058</v>
      </c>
      <c r="B424" s="396">
        <v>1.1375</v>
      </c>
    </row>
    <row r="425" spans="1:2" x14ac:dyDescent="0.25">
      <c r="A425" s="395">
        <v>42057</v>
      </c>
      <c r="B425" s="396">
        <v>1.1375</v>
      </c>
    </row>
    <row r="426" spans="1:2" x14ac:dyDescent="0.25">
      <c r="A426" s="395">
        <v>42056</v>
      </c>
      <c r="B426" s="396">
        <v>1.1353</v>
      </c>
    </row>
    <row r="427" spans="1:2" x14ac:dyDescent="0.25">
      <c r="A427" s="395">
        <v>42055</v>
      </c>
      <c r="B427" s="396">
        <v>1.1396999999999999</v>
      </c>
    </row>
    <row r="428" spans="1:2" x14ac:dyDescent="0.25">
      <c r="A428" s="395">
        <v>42054</v>
      </c>
      <c r="B428" s="396">
        <v>1.1387</v>
      </c>
    </row>
    <row r="429" spans="1:2" x14ac:dyDescent="0.25">
      <c r="A429" s="395">
        <v>42053</v>
      </c>
      <c r="B429" s="396">
        <v>1.1375999999999999</v>
      </c>
    </row>
    <row r="430" spans="1:2" x14ac:dyDescent="0.25">
      <c r="A430" s="395">
        <v>42052</v>
      </c>
      <c r="B430" s="396">
        <v>1.1396999999999999</v>
      </c>
    </row>
    <row r="431" spans="1:2" x14ac:dyDescent="0.25">
      <c r="A431" s="395">
        <v>42051</v>
      </c>
      <c r="B431" s="396">
        <v>1.1384000000000001</v>
      </c>
    </row>
    <row r="432" spans="1:2" x14ac:dyDescent="0.25">
      <c r="A432" s="395">
        <v>42050</v>
      </c>
      <c r="B432" s="396">
        <v>1.1384000000000001</v>
      </c>
    </row>
    <row r="433" spans="1:2" x14ac:dyDescent="0.25">
      <c r="A433" s="395">
        <v>42049</v>
      </c>
      <c r="B433" s="396">
        <v>1.1409</v>
      </c>
    </row>
    <row r="434" spans="1:2" x14ac:dyDescent="0.25">
      <c r="A434" s="395">
        <v>42048</v>
      </c>
      <c r="B434" s="396">
        <v>1.1343000000000001</v>
      </c>
    </row>
    <row r="435" spans="1:2" x14ac:dyDescent="0.25">
      <c r="A435" s="395">
        <v>42047</v>
      </c>
      <c r="B435" s="396">
        <v>1.1311</v>
      </c>
    </row>
    <row r="436" spans="1:2" x14ac:dyDescent="0.25">
      <c r="A436" s="395">
        <v>42046</v>
      </c>
      <c r="B436" s="396">
        <v>1.1317999999999999</v>
      </c>
    </row>
    <row r="437" spans="1:2" x14ac:dyDescent="0.25">
      <c r="A437" s="395">
        <v>42045</v>
      </c>
      <c r="B437" s="396">
        <v>1.1325000000000001</v>
      </c>
    </row>
    <row r="438" spans="1:2" x14ac:dyDescent="0.25">
      <c r="A438" s="395">
        <v>42044</v>
      </c>
      <c r="B438" s="396">
        <v>1.1312</v>
      </c>
    </row>
    <row r="439" spans="1:2" x14ac:dyDescent="0.25">
      <c r="A439" s="395">
        <v>42043</v>
      </c>
      <c r="B439" s="396">
        <v>1.1312</v>
      </c>
    </row>
    <row r="440" spans="1:2" x14ac:dyDescent="0.25">
      <c r="A440" s="395">
        <v>42042</v>
      </c>
      <c r="B440" s="396">
        <v>1.1420999999999999</v>
      </c>
    </row>
    <row r="441" spans="1:2" x14ac:dyDescent="0.25">
      <c r="A441" s="395">
        <v>42041</v>
      </c>
      <c r="B441" s="396">
        <v>1.1391</v>
      </c>
    </row>
    <row r="442" spans="1:2" x14ac:dyDescent="0.25">
      <c r="A442" s="395">
        <v>42040</v>
      </c>
      <c r="B442" s="396">
        <v>1.1449</v>
      </c>
    </row>
    <row r="443" spans="1:2" x14ac:dyDescent="0.25">
      <c r="A443" s="395">
        <v>42039</v>
      </c>
      <c r="B443" s="396">
        <v>1.1377999999999999</v>
      </c>
    </row>
    <row r="444" spans="1:2" x14ac:dyDescent="0.25">
      <c r="A444" s="395">
        <v>42038</v>
      </c>
      <c r="B444" s="396">
        <v>1.1321000000000001</v>
      </c>
    </row>
    <row r="445" spans="1:2" x14ac:dyDescent="0.25">
      <c r="A445" s="395">
        <v>42037</v>
      </c>
      <c r="B445" s="396">
        <v>1.1277999999999999</v>
      </c>
    </row>
    <row r="446" spans="1:2" x14ac:dyDescent="0.25">
      <c r="A446" s="395">
        <v>42036</v>
      </c>
      <c r="B446" s="396">
        <v>1.1277999999999999</v>
      </c>
    </row>
    <row r="447" spans="1:2" x14ac:dyDescent="0.25">
      <c r="A447" s="395">
        <v>42035</v>
      </c>
      <c r="B447" s="396">
        <v>1.1319999999999999</v>
      </c>
    </row>
    <row r="448" spans="1:2" x14ac:dyDescent="0.25">
      <c r="A448" s="395">
        <v>42034</v>
      </c>
      <c r="B448" s="396">
        <v>1.1296999999999999</v>
      </c>
    </row>
    <row r="449" spans="1:2" x14ac:dyDescent="0.25">
      <c r="A449" s="395">
        <v>42033</v>
      </c>
      <c r="B449" s="396">
        <v>1.1347</v>
      </c>
    </row>
    <row r="450" spans="1:2" x14ac:dyDescent="0.25">
      <c r="A450" s="395">
        <v>42032</v>
      </c>
      <c r="B450" s="396">
        <v>1.1292</v>
      </c>
    </row>
    <row r="451" spans="1:2" x14ac:dyDescent="0.25">
      <c r="A451" s="395">
        <v>42031</v>
      </c>
      <c r="B451" s="396">
        <v>1.1218999999999999</v>
      </c>
    </row>
    <row r="452" spans="1:2" x14ac:dyDescent="0.25">
      <c r="A452" s="395">
        <v>42030</v>
      </c>
      <c r="B452" s="396">
        <v>1.1204000000000001</v>
      </c>
    </row>
    <row r="453" spans="1:2" x14ac:dyDescent="0.25">
      <c r="A453" s="395">
        <v>42029</v>
      </c>
      <c r="B453" s="396">
        <v>1.1204000000000001</v>
      </c>
    </row>
    <row r="454" spans="1:2" x14ac:dyDescent="0.25">
      <c r="A454" s="395">
        <v>42028</v>
      </c>
      <c r="B454" s="396">
        <v>1.1292</v>
      </c>
    </row>
    <row r="455" spans="1:2" x14ac:dyDescent="0.25">
      <c r="A455" s="395">
        <v>42027</v>
      </c>
      <c r="B455" s="396">
        <v>1.1549</v>
      </c>
    </row>
    <row r="456" spans="1:2" x14ac:dyDescent="0.25">
      <c r="A456" s="395">
        <v>42026</v>
      </c>
      <c r="B456" s="396">
        <v>1.1575</v>
      </c>
    </row>
    <row r="457" spans="1:2" x14ac:dyDescent="0.25">
      <c r="A457" s="395">
        <v>42025</v>
      </c>
      <c r="B457" s="396">
        <v>1.1580999999999999</v>
      </c>
    </row>
    <row r="458" spans="1:2" x14ac:dyDescent="0.25">
      <c r="A458" s="395">
        <v>42024</v>
      </c>
      <c r="B458" s="396">
        <v>1.1586000000000001</v>
      </c>
    </row>
    <row r="459" spans="1:2" x14ac:dyDescent="0.25">
      <c r="A459" s="395">
        <v>42023</v>
      </c>
      <c r="B459" s="396">
        <v>1.1559999999999999</v>
      </c>
    </row>
    <row r="460" spans="1:2" x14ac:dyDescent="0.25">
      <c r="A460" s="395">
        <v>42022</v>
      </c>
      <c r="B460" s="396">
        <v>1.1560999999999999</v>
      </c>
    </row>
    <row r="461" spans="1:2" x14ac:dyDescent="0.25">
      <c r="A461" s="395">
        <v>42021</v>
      </c>
      <c r="B461" s="396">
        <v>1.1597999999999999</v>
      </c>
    </row>
    <row r="462" spans="1:2" x14ac:dyDescent="0.25">
      <c r="A462" s="395">
        <v>42020</v>
      </c>
      <c r="B462" s="396">
        <v>1.1716</v>
      </c>
    </row>
    <row r="463" spans="1:2" x14ac:dyDescent="0.25">
      <c r="A463" s="395">
        <v>42019</v>
      </c>
      <c r="B463" s="396">
        <v>1.1779999999999999</v>
      </c>
    </row>
    <row r="464" spans="1:2" x14ac:dyDescent="0.25">
      <c r="A464" s="395">
        <v>42018</v>
      </c>
      <c r="B464" s="396">
        <v>1.1809000000000001</v>
      </c>
    </row>
    <row r="465" spans="1:2" x14ac:dyDescent="0.25">
      <c r="A465" s="395">
        <v>42017</v>
      </c>
      <c r="B465" s="396">
        <v>1.1837</v>
      </c>
    </row>
    <row r="466" spans="1:2" x14ac:dyDescent="0.25">
      <c r="A466" s="395">
        <v>42016</v>
      </c>
      <c r="B466" s="396">
        <v>1.1838</v>
      </c>
    </row>
    <row r="467" spans="1:2" x14ac:dyDescent="0.25">
      <c r="A467" s="395">
        <v>42015</v>
      </c>
      <c r="B467" s="396">
        <v>1.1838</v>
      </c>
    </row>
    <row r="468" spans="1:2" x14ac:dyDescent="0.25">
      <c r="A468" s="395">
        <v>42014</v>
      </c>
      <c r="B468" s="396">
        <v>1.1809000000000001</v>
      </c>
    </row>
    <row r="469" spans="1:2" x14ac:dyDescent="0.25">
      <c r="A469" s="395">
        <v>42013</v>
      </c>
      <c r="B469" s="396">
        <v>1.1807000000000001</v>
      </c>
    </row>
    <row r="470" spans="1:2" x14ac:dyDescent="0.25">
      <c r="A470" s="395">
        <v>42012</v>
      </c>
      <c r="B470" s="396">
        <v>1.1855</v>
      </c>
    </row>
    <row r="471" spans="1:2" x14ac:dyDescent="0.25">
      <c r="A471" s="395">
        <v>42011</v>
      </c>
      <c r="B471" s="396">
        <v>1.1928000000000001</v>
      </c>
    </row>
    <row r="472" spans="1:2" x14ac:dyDescent="0.25">
      <c r="A472" s="395">
        <v>42010</v>
      </c>
      <c r="B472" s="396">
        <v>1.194</v>
      </c>
    </row>
    <row r="473" spans="1:2" x14ac:dyDescent="0.25">
      <c r="A473" s="395">
        <v>42009</v>
      </c>
      <c r="B473" s="396">
        <v>1.2000999999999999</v>
      </c>
    </row>
    <row r="474" spans="1:2" x14ac:dyDescent="0.25">
      <c r="A474" s="395">
        <v>42008</v>
      </c>
      <c r="B474" s="396">
        <v>1.2000999999999999</v>
      </c>
    </row>
    <row r="475" spans="1:2" x14ac:dyDescent="0.25">
      <c r="A475" s="395">
        <v>42007</v>
      </c>
      <c r="B475" s="396">
        <v>1.2047000000000001</v>
      </c>
    </row>
    <row r="476" spans="1:2" x14ac:dyDescent="0.25">
      <c r="A476" s="395">
        <v>42006</v>
      </c>
      <c r="B476" s="396">
        <v>1.21</v>
      </c>
    </row>
    <row r="477" spans="1:2" x14ac:dyDescent="0.25">
      <c r="A477" s="395">
        <v>42005</v>
      </c>
      <c r="B477" s="396">
        <v>1.2141999999999999</v>
      </c>
    </row>
    <row r="478" spans="1:2" x14ac:dyDescent="0.25">
      <c r="A478" s="395">
        <v>42004</v>
      </c>
      <c r="B478" s="396">
        <v>1.2155</v>
      </c>
    </row>
    <row r="479" spans="1:2" x14ac:dyDescent="0.25">
      <c r="A479" s="395">
        <v>42003</v>
      </c>
      <c r="B479" s="396">
        <v>1.2182999999999999</v>
      </c>
    </row>
    <row r="480" spans="1:2" x14ac:dyDescent="0.25">
      <c r="A480" s="395">
        <v>42002</v>
      </c>
      <c r="B480" s="396">
        <v>1.2178</v>
      </c>
    </row>
    <row r="481" spans="1:2" x14ac:dyDescent="0.25">
      <c r="A481" s="395">
        <v>42001</v>
      </c>
      <c r="B481" s="396">
        <v>1.2178</v>
      </c>
    </row>
    <row r="482" spans="1:2" x14ac:dyDescent="0.25">
      <c r="A482" s="395">
        <v>42000</v>
      </c>
      <c r="B482" s="396">
        <v>1.2196</v>
      </c>
    </row>
    <row r="483" spans="1:2" x14ac:dyDescent="0.25">
      <c r="A483" s="395">
        <v>41999</v>
      </c>
      <c r="B483" s="396">
        <v>1.2193000000000001</v>
      </c>
    </row>
    <row r="484" spans="1:2" x14ac:dyDescent="0.25">
      <c r="A484" s="395">
        <v>41998</v>
      </c>
      <c r="B484" s="396">
        <v>1.2185999999999999</v>
      </c>
    </row>
    <row r="485" spans="1:2" x14ac:dyDescent="0.25">
      <c r="A485" s="395">
        <v>41997</v>
      </c>
      <c r="B485" s="396">
        <v>1.2212000000000001</v>
      </c>
    </row>
    <row r="486" spans="1:2" x14ac:dyDescent="0.25">
      <c r="A486" s="395">
        <v>41996</v>
      </c>
      <c r="B486" s="396">
        <v>1.2244999999999999</v>
      </c>
    </row>
    <row r="487" spans="1:2" x14ac:dyDescent="0.25">
      <c r="A487" s="395">
        <v>41995</v>
      </c>
      <c r="B487" s="396">
        <v>1.2224999999999999</v>
      </c>
    </row>
    <row r="488" spans="1:2" x14ac:dyDescent="0.25">
      <c r="A488" s="395">
        <v>41994</v>
      </c>
      <c r="B488" s="396">
        <v>1.2224999999999999</v>
      </c>
    </row>
    <row r="489" spans="1:2" x14ac:dyDescent="0.25">
      <c r="A489" s="395">
        <v>41993</v>
      </c>
      <c r="B489" s="396">
        <v>1.2270000000000001</v>
      </c>
    </row>
    <row r="490" spans="1:2" x14ac:dyDescent="0.25">
      <c r="A490" s="395">
        <v>41992</v>
      </c>
      <c r="B490" s="396">
        <v>1.2313000000000001</v>
      </c>
    </row>
    <row r="491" spans="1:2" x14ac:dyDescent="0.25">
      <c r="A491" s="395">
        <v>41991</v>
      </c>
      <c r="B491" s="396">
        <v>1.2463</v>
      </c>
    </row>
    <row r="492" spans="1:2" x14ac:dyDescent="0.25">
      <c r="A492" s="395">
        <v>41990</v>
      </c>
      <c r="B492" s="396">
        <v>1.2479</v>
      </c>
    </row>
    <row r="493" spans="1:2" x14ac:dyDescent="0.25">
      <c r="A493" s="395">
        <v>41989</v>
      </c>
      <c r="B493" s="396">
        <v>1.2443</v>
      </c>
    </row>
    <row r="494" spans="1:2" x14ac:dyDescent="0.25">
      <c r="A494" s="395">
        <v>41988</v>
      </c>
      <c r="B494" s="396">
        <v>1.2458</v>
      </c>
    </row>
    <row r="495" spans="1:2" x14ac:dyDescent="0.25">
      <c r="A495" s="395">
        <v>41987</v>
      </c>
      <c r="B495" s="396">
        <v>1.2458</v>
      </c>
    </row>
    <row r="496" spans="1:2" x14ac:dyDescent="0.25">
      <c r="A496" s="395">
        <v>41986</v>
      </c>
      <c r="B496" s="396">
        <v>1.2424999999999999</v>
      </c>
    </row>
    <row r="497" spans="1:2" x14ac:dyDescent="0.25">
      <c r="A497" s="395">
        <v>41985</v>
      </c>
      <c r="B497" s="396">
        <v>1.2432000000000001</v>
      </c>
    </row>
    <row r="498" spans="1:2" x14ac:dyDescent="0.25">
      <c r="A498" s="395">
        <v>41984</v>
      </c>
      <c r="B498" s="396">
        <v>1.2394000000000001</v>
      </c>
    </row>
    <row r="499" spans="1:2" x14ac:dyDescent="0.25">
      <c r="A499" s="395">
        <v>41983</v>
      </c>
      <c r="B499" s="396">
        <v>1.2347999999999999</v>
      </c>
    </row>
    <row r="500" spans="1:2" x14ac:dyDescent="0.25">
      <c r="A500" s="395">
        <v>41982</v>
      </c>
      <c r="B500" s="396">
        <v>1.2285999999999999</v>
      </c>
    </row>
    <row r="501" spans="1:2" x14ac:dyDescent="0.25">
      <c r="A501" s="395">
        <v>41981</v>
      </c>
      <c r="B501" s="396">
        <v>1.2282999999999999</v>
      </c>
    </row>
    <row r="502" spans="1:2" x14ac:dyDescent="0.25">
      <c r="A502" s="395">
        <v>41980</v>
      </c>
      <c r="B502" s="396">
        <v>1.2282999999999999</v>
      </c>
    </row>
    <row r="503" spans="1:2" x14ac:dyDescent="0.25">
      <c r="A503" s="395">
        <v>41979</v>
      </c>
      <c r="B503" s="396">
        <v>1.2349000000000001</v>
      </c>
    </row>
    <row r="504" spans="1:2" x14ac:dyDescent="0.25">
      <c r="A504" s="395">
        <v>41978</v>
      </c>
      <c r="B504" s="396">
        <v>1.2335</v>
      </c>
    </row>
    <row r="505" spans="1:2" x14ac:dyDescent="0.25">
      <c r="A505" s="395">
        <v>41977</v>
      </c>
      <c r="B505" s="396">
        <v>1.2349000000000001</v>
      </c>
    </row>
    <row r="506" spans="1:2" x14ac:dyDescent="0.25">
      <c r="A506" s="395">
        <v>41976</v>
      </c>
      <c r="B506" s="396">
        <v>1.2437</v>
      </c>
    </row>
    <row r="507" spans="1:2" x14ac:dyDescent="0.25">
      <c r="A507" s="395">
        <v>41975</v>
      </c>
      <c r="B507" s="396">
        <v>1.246</v>
      </c>
    </row>
    <row r="508" spans="1:2" x14ac:dyDescent="0.25">
      <c r="A508" s="395">
        <v>41974</v>
      </c>
      <c r="B508" s="396">
        <v>1.2446999999999999</v>
      </c>
    </row>
    <row r="509" spans="1:2" x14ac:dyDescent="0.25">
      <c r="A509" s="395">
        <v>41973</v>
      </c>
      <c r="B509" s="396">
        <v>1.2446999999999999</v>
      </c>
    </row>
    <row r="510" spans="1:2" x14ac:dyDescent="0.25">
      <c r="A510" s="395">
        <v>41972</v>
      </c>
      <c r="B510" s="396">
        <v>1.2454000000000001</v>
      </c>
    </row>
    <row r="511" spans="1:2" x14ac:dyDescent="0.25">
      <c r="A511" s="395">
        <v>41971</v>
      </c>
      <c r="B511" s="396">
        <v>1.2490000000000001</v>
      </c>
    </row>
    <row r="512" spans="1:2" x14ac:dyDescent="0.25">
      <c r="A512" s="395">
        <v>41970</v>
      </c>
      <c r="B512" s="396">
        <v>1.2481</v>
      </c>
    </row>
    <row r="513" spans="1:2" x14ac:dyDescent="0.25">
      <c r="A513" s="395">
        <v>41969</v>
      </c>
      <c r="B513" s="396">
        <v>1.244</v>
      </c>
    </row>
    <row r="514" spans="1:2" x14ac:dyDescent="0.25">
      <c r="A514" s="395">
        <v>41968</v>
      </c>
      <c r="B514" s="396">
        <v>1.2403</v>
      </c>
    </row>
    <row r="515" spans="1:2" x14ac:dyDescent="0.25">
      <c r="A515" s="395">
        <v>41967</v>
      </c>
      <c r="B515" s="396">
        <v>1.2384999999999999</v>
      </c>
    </row>
    <row r="516" spans="1:2" x14ac:dyDescent="0.25">
      <c r="A516" s="395">
        <v>41966</v>
      </c>
      <c r="B516" s="396">
        <v>1.2384999999999999</v>
      </c>
    </row>
    <row r="517" spans="1:2" x14ac:dyDescent="0.25">
      <c r="A517" s="395">
        <v>41965</v>
      </c>
      <c r="B517" s="396">
        <v>1.248</v>
      </c>
    </row>
    <row r="518" spans="1:2" x14ac:dyDescent="0.25">
      <c r="A518" s="395">
        <v>41964</v>
      </c>
      <c r="B518" s="396">
        <v>1.254</v>
      </c>
    </row>
    <row r="519" spans="1:2" x14ac:dyDescent="0.25">
      <c r="A519" s="395">
        <v>41963</v>
      </c>
      <c r="B519" s="396">
        <v>1.2534000000000001</v>
      </c>
    </row>
    <row r="520" spans="1:2" x14ac:dyDescent="0.25">
      <c r="A520" s="395">
        <v>41962</v>
      </c>
      <c r="B520" s="396">
        <v>1.2495000000000001</v>
      </c>
    </row>
    <row r="521" spans="1:2" x14ac:dyDescent="0.25">
      <c r="A521" s="395">
        <v>41961</v>
      </c>
      <c r="B521" s="396">
        <v>1.2504999999999999</v>
      </c>
    </row>
    <row r="522" spans="1:2" x14ac:dyDescent="0.25">
      <c r="A522" s="395">
        <v>41960</v>
      </c>
      <c r="B522" s="396">
        <v>1.2521</v>
      </c>
    </row>
    <row r="523" spans="1:2" x14ac:dyDescent="0.25">
      <c r="A523" s="395">
        <v>41959</v>
      </c>
      <c r="B523" s="396">
        <v>1.2521</v>
      </c>
    </row>
    <row r="524" spans="1:2" x14ac:dyDescent="0.25">
      <c r="A524" s="395">
        <v>41958</v>
      </c>
      <c r="B524" s="396">
        <v>1.2465999999999999</v>
      </c>
    </row>
    <row r="525" spans="1:2" x14ac:dyDescent="0.25">
      <c r="A525" s="395">
        <v>41957</v>
      </c>
      <c r="B525" s="396">
        <v>1.2455000000000001</v>
      </c>
    </row>
    <row r="526" spans="1:2" x14ac:dyDescent="0.25">
      <c r="A526" s="395">
        <v>41956</v>
      </c>
      <c r="B526" s="396">
        <v>1.2462</v>
      </c>
    </row>
    <row r="527" spans="1:2" x14ac:dyDescent="0.25">
      <c r="A527" s="395">
        <v>41955</v>
      </c>
      <c r="B527" s="396">
        <v>1.2431000000000001</v>
      </c>
    </row>
    <row r="528" spans="1:2" x14ac:dyDescent="0.25">
      <c r="A528" s="395">
        <v>41954</v>
      </c>
      <c r="B528" s="396">
        <v>1.2463</v>
      </c>
    </row>
    <row r="529" spans="1:2" x14ac:dyDescent="0.25">
      <c r="A529" s="395">
        <v>41953</v>
      </c>
      <c r="B529" s="396">
        <v>1.2453000000000001</v>
      </c>
    </row>
    <row r="530" spans="1:2" x14ac:dyDescent="0.25">
      <c r="A530" s="395">
        <v>41952</v>
      </c>
      <c r="B530" s="396">
        <v>1.2453000000000001</v>
      </c>
    </row>
    <row r="531" spans="1:2" x14ac:dyDescent="0.25">
      <c r="A531" s="395">
        <v>41951</v>
      </c>
      <c r="B531" s="396">
        <v>1.2397</v>
      </c>
    </row>
    <row r="532" spans="1:2" x14ac:dyDescent="0.25">
      <c r="A532" s="395">
        <v>41950</v>
      </c>
      <c r="B532" s="396">
        <v>1.2471000000000001</v>
      </c>
    </row>
    <row r="533" spans="1:2" x14ac:dyDescent="0.25">
      <c r="A533" s="395">
        <v>41949</v>
      </c>
      <c r="B533" s="396">
        <v>1.2515000000000001</v>
      </c>
    </row>
    <row r="534" spans="1:2" x14ac:dyDescent="0.25">
      <c r="A534" s="395">
        <v>41948</v>
      </c>
      <c r="B534" s="396">
        <v>1.2518</v>
      </c>
    </row>
    <row r="535" spans="1:2" x14ac:dyDescent="0.25">
      <c r="A535" s="395">
        <v>41947</v>
      </c>
      <c r="B535" s="396">
        <v>1.2491000000000001</v>
      </c>
    </row>
    <row r="536" spans="1:2" x14ac:dyDescent="0.25">
      <c r="A536" s="395">
        <v>41946</v>
      </c>
      <c r="B536" s="396">
        <v>1.2522</v>
      </c>
    </row>
    <row r="537" spans="1:2" x14ac:dyDescent="0.25">
      <c r="A537" s="395">
        <v>41945</v>
      </c>
      <c r="B537" s="396">
        <v>1.2522</v>
      </c>
    </row>
    <row r="538" spans="1:2" x14ac:dyDescent="0.25">
      <c r="A538" s="395">
        <v>41944</v>
      </c>
      <c r="B538" s="396">
        <v>1.2565999999999999</v>
      </c>
    </row>
    <row r="539" spans="1:2" x14ac:dyDescent="0.25">
      <c r="A539" s="395">
        <v>41943</v>
      </c>
      <c r="B539" s="396">
        <v>1.2608999999999999</v>
      </c>
    </row>
    <row r="540" spans="1:2" x14ac:dyDescent="0.25">
      <c r="A540" s="395">
        <v>41942</v>
      </c>
      <c r="B540" s="396">
        <v>1.2726999999999999</v>
      </c>
    </row>
    <row r="541" spans="1:2" x14ac:dyDescent="0.25">
      <c r="A541" s="395">
        <v>41941</v>
      </c>
      <c r="B541" s="396">
        <v>1.2716000000000001</v>
      </c>
    </row>
    <row r="542" spans="1:2" x14ac:dyDescent="0.25">
      <c r="A542" s="395">
        <v>41940</v>
      </c>
      <c r="B542" s="396">
        <v>1.2694000000000001</v>
      </c>
    </row>
    <row r="543" spans="1:2" x14ac:dyDescent="0.25">
      <c r="A543" s="395">
        <v>41939</v>
      </c>
      <c r="B543" s="396">
        <v>1.2667999999999999</v>
      </c>
    </row>
    <row r="544" spans="1:2" x14ac:dyDescent="0.25">
      <c r="A544" s="395">
        <v>41938</v>
      </c>
      <c r="B544" s="396">
        <v>1.2667999999999999</v>
      </c>
    </row>
    <row r="545" spans="1:2" x14ac:dyDescent="0.25">
      <c r="A545" s="395">
        <v>41937</v>
      </c>
      <c r="B545" s="396">
        <v>1.2658</v>
      </c>
    </row>
    <row r="546" spans="1:2" x14ac:dyDescent="0.25">
      <c r="A546" s="395">
        <v>41936</v>
      </c>
      <c r="B546" s="396">
        <v>1.2646999999999999</v>
      </c>
    </row>
    <row r="547" spans="1:2" x14ac:dyDescent="0.25">
      <c r="A547" s="395">
        <v>41935</v>
      </c>
      <c r="B547" s="396">
        <v>1.2693000000000001</v>
      </c>
    </row>
    <row r="548" spans="1:2" x14ac:dyDescent="0.25">
      <c r="A548" s="395">
        <v>41934</v>
      </c>
      <c r="B548" s="396">
        <v>1.2774000000000001</v>
      </c>
    </row>
    <row r="549" spans="1:2" x14ac:dyDescent="0.25">
      <c r="A549" s="395">
        <v>41933</v>
      </c>
      <c r="B549" s="396">
        <v>1.2768999999999999</v>
      </c>
    </row>
    <row r="550" spans="1:2" x14ac:dyDescent="0.25">
      <c r="A550" s="395">
        <v>41932</v>
      </c>
      <c r="B550" s="396">
        <v>1.2756000000000001</v>
      </c>
    </row>
    <row r="551" spans="1:2" x14ac:dyDescent="0.25">
      <c r="A551" s="395">
        <v>41931</v>
      </c>
      <c r="B551" s="396">
        <v>1.2756000000000001</v>
      </c>
    </row>
    <row r="552" spans="1:2" x14ac:dyDescent="0.25">
      <c r="A552" s="395">
        <v>41930</v>
      </c>
      <c r="B552" s="396">
        <v>1.2791999999999999</v>
      </c>
    </row>
    <row r="553" spans="1:2" x14ac:dyDescent="0.25">
      <c r="A553" s="395">
        <v>41929</v>
      </c>
      <c r="B553" s="396">
        <v>1.2799</v>
      </c>
    </row>
    <row r="554" spans="1:2" x14ac:dyDescent="0.25">
      <c r="A554" s="395">
        <v>41928</v>
      </c>
      <c r="B554" s="396">
        <v>1.2694000000000001</v>
      </c>
    </row>
    <row r="555" spans="1:2" x14ac:dyDescent="0.25">
      <c r="A555" s="395">
        <v>41927</v>
      </c>
      <c r="B555" s="396">
        <v>1.2688999999999999</v>
      </c>
    </row>
    <row r="556" spans="1:2" x14ac:dyDescent="0.25">
      <c r="A556" s="395">
        <v>41926</v>
      </c>
      <c r="B556" s="396">
        <v>1.2674000000000001</v>
      </c>
    </row>
    <row r="557" spans="1:2" x14ac:dyDescent="0.25">
      <c r="A557" s="395">
        <v>41925</v>
      </c>
      <c r="B557" s="396">
        <v>1.2627999999999999</v>
      </c>
    </row>
    <row r="558" spans="1:2" x14ac:dyDescent="0.25">
      <c r="A558" s="395">
        <v>41924</v>
      </c>
      <c r="B558" s="396">
        <v>1.2627999999999999</v>
      </c>
    </row>
    <row r="559" spans="1:2" x14ac:dyDescent="0.25">
      <c r="A559" s="395">
        <v>41923</v>
      </c>
      <c r="B559" s="396">
        <v>1.2664</v>
      </c>
    </row>
    <row r="560" spans="1:2" x14ac:dyDescent="0.25">
      <c r="A560" s="395">
        <v>41922</v>
      </c>
      <c r="B560" s="396">
        <v>1.2728999999999999</v>
      </c>
    </row>
    <row r="561" spans="1:2" x14ac:dyDescent="0.25">
      <c r="A561" s="395">
        <v>41921</v>
      </c>
      <c r="B561" s="396">
        <v>1.2665</v>
      </c>
    </row>
    <row r="562" spans="1:2" x14ac:dyDescent="0.25">
      <c r="A562" s="395">
        <v>41920</v>
      </c>
      <c r="B562" s="396">
        <v>1.2632000000000001</v>
      </c>
    </row>
    <row r="563" spans="1:2" x14ac:dyDescent="0.25">
      <c r="A563" s="395">
        <v>41919</v>
      </c>
      <c r="B563" s="396">
        <v>1.2551000000000001</v>
      </c>
    </row>
    <row r="564" spans="1:2" x14ac:dyDescent="0.25">
      <c r="A564" s="395">
        <v>41918</v>
      </c>
      <c r="B564" s="396">
        <v>1.2512000000000001</v>
      </c>
    </row>
    <row r="565" spans="1:2" x14ac:dyDescent="0.25">
      <c r="A565" s="395">
        <v>41917</v>
      </c>
      <c r="B565" s="396">
        <v>1.2512000000000001</v>
      </c>
    </row>
    <row r="566" spans="1:2" x14ac:dyDescent="0.25">
      <c r="A566" s="395">
        <v>41916</v>
      </c>
      <c r="B566" s="396">
        <v>1.2601</v>
      </c>
    </row>
    <row r="567" spans="1:2" x14ac:dyDescent="0.25">
      <c r="A567" s="395">
        <v>41915</v>
      </c>
      <c r="B567" s="396">
        <v>1.2644</v>
      </c>
    </row>
    <row r="568" spans="1:2" x14ac:dyDescent="0.25">
      <c r="A568" s="395">
        <v>41914</v>
      </c>
      <c r="B568" s="396">
        <v>1.2613000000000001</v>
      </c>
    </row>
    <row r="569" spans="1:2" x14ac:dyDescent="0.25">
      <c r="A569" s="395">
        <v>41913</v>
      </c>
      <c r="B569" s="396">
        <v>1.2650999999999999</v>
      </c>
    </row>
    <row r="570" spans="1:2" x14ac:dyDescent="0.25">
      <c r="A570" s="395">
        <v>41912</v>
      </c>
      <c r="B570" s="396">
        <v>1.2685</v>
      </c>
    </row>
    <row r="571" spans="1:2" x14ac:dyDescent="0.25">
      <c r="A571" s="395">
        <v>41911</v>
      </c>
      <c r="B571" s="396">
        <v>1.2682</v>
      </c>
    </row>
    <row r="572" spans="1:2" x14ac:dyDescent="0.25">
      <c r="A572" s="395">
        <v>41910</v>
      </c>
      <c r="B572" s="396">
        <v>1.2682</v>
      </c>
    </row>
    <row r="573" spans="1:2" x14ac:dyDescent="0.25">
      <c r="A573" s="395">
        <v>41909</v>
      </c>
      <c r="B573" s="396">
        <v>1.2726999999999999</v>
      </c>
    </row>
    <row r="574" spans="1:2" x14ac:dyDescent="0.25">
      <c r="A574" s="395">
        <v>41908</v>
      </c>
      <c r="B574" s="396">
        <v>1.2749999999999999</v>
      </c>
    </row>
    <row r="575" spans="1:2" x14ac:dyDescent="0.25">
      <c r="A575" s="395">
        <v>41907</v>
      </c>
      <c r="B575" s="396">
        <v>1.2827</v>
      </c>
    </row>
    <row r="576" spans="1:2" x14ac:dyDescent="0.25">
      <c r="A576" s="395">
        <v>41906</v>
      </c>
      <c r="B576" s="396">
        <v>1.2861</v>
      </c>
    </row>
    <row r="577" spans="1:2" x14ac:dyDescent="0.25">
      <c r="A577" s="395">
        <v>41905</v>
      </c>
      <c r="B577" s="396">
        <v>1.2845</v>
      </c>
    </row>
    <row r="578" spans="1:2" x14ac:dyDescent="0.25">
      <c r="A578" s="395">
        <v>41904</v>
      </c>
      <c r="B578" s="396">
        <v>1.2827999999999999</v>
      </c>
    </row>
    <row r="579" spans="1:2" x14ac:dyDescent="0.25">
      <c r="A579" s="395">
        <v>41903</v>
      </c>
      <c r="B579" s="396">
        <v>1.2827999999999999</v>
      </c>
    </row>
    <row r="580" spans="1:2" x14ac:dyDescent="0.25">
      <c r="A580" s="395">
        <v>41902</v>
      </c>
      <c r="B580" s="396">
        <v>1.2879</v>
      </c>
    </row>
    <row r="581" spans="1:2" x14ac:dyDescent="0.25">
      <c r="A581" s="395">
        <v>41901</v>
      </c>
      <c r="B581" s="396">
        <v>1.2881</v>
      </c>
    </row>
    <row r="582" spans="1:2" x14ac:dyDescent="0.25">
      <c r="A582" s="395">
        <v>41900</v>
      </c>
      <c r="B582" s="396">
        <v>1.2948</v>
      </c>
    </row>
    <row r="583" spans="1:2" x14ac:dyDescent="0.25">
      <c r="A583" s="395">
        <v>41899</v>
      </c>
      <c r="B583" s="396">
        <v>1.2947</v>
      </c>
    </row>
    <row r="584" spans="1:2" x14ac:dyDescent="0.25">
      <c r="A584" s="395">
        <v>41898</v>
      </c>
      <c r="B584" s="396">
        <v>1.2944</v>
      </c>
    </row>
    <row r="585" spans="1:2" x14ac:dyDescent="0.25">
      <c r="A585" s="395">
        <v>41897</v>
      </c>
      <c r="B585" s="396">
        <v>1.2961</v>
      </c>
    </row>
    <row r="586" spans="1:2" x14ac:dyDescent="0.25">
      <c r="A586" s="395">
        <v>41896</v>
      </c>
      <c r="B586" s="396">
        <v>1.2961</v>
      </c>
    </row>
    <row r="587" spans="1:2" x14ac:dyDescent="0.25">
      <c r="A587" s="395">
        <v>41895</v>
      </c>
      <c r="B587" s="396">
        <v>1.2931999999999999</v>
      </c>
    </row>
    <row r="588" spans="1:2" x14ac:dyDescent="0.25">
      <c r="A588" s="395">
        <v>41894</v>
      </c>
      <c r="B588" s="396">
        <v>1.2922</v>
      </c>
    </row>
    <row r="589" spans="1:2" x14ac:dyDescent="0.25">
      <c r="A589" s="395">
        <v>41893</v>
      </c>
      <c r="B589" s="396">
        <v>1.2927</v>
      </c>
    </row>
    <row r="590" spans="1:2" x14ac:dyDescent="0.25">
      <c r="A590" s="395">
        <v>41892</v>
      </c>
      <c r="B590" s="396">
        <v>1.2896000000000001</v>
      </c>
    </row>
    <row r="591" spans="1:2" x14ac:dyDescent="0.25">
      <c r="A591" s="395">
        <v>41891</v>
      </c>
      <c r="B591" s="396">
        <v>1.2939000000000001</v>
      </c>
    </row>
    <row r="592" spans="1:2" x14ac:dyDescent="0.25">
      <c r="A592" s="395">
        <v>41890</v>
      </c>
      <c r="B592" s="396">
        <v>1.2948</v>
      </c>
    </row>
    <row r="593" spans="1:2" x14ac:dyDescent="0.25">
      <c r="A593" s="395">
        <v>41889</v>
      </c>
      <c r="B593" s="396">
        <v>1.2948</v>
      </c>
    </row>
    <row r="594" spans="1:2" x14ac:dyDescent="0.25">
      <c r="A594" s="395">
        <v>41888</v>
      </c>
      <c r="B594" s="396">
        <v>1.2946</v>
      </c>
    </row>
    <row r="595" spans="1:2" x14ac:dyDescent="0.25">
      <c r="A595" s="395">
        <v>41887</v>
      </c>
      <c r="B595" s="396">
        <v>1.3078000000000001</v>
      </c>
    </row>
    <row r="596" spans="1:2" x14ac:dyDescent="0.25">
      <c r="A596" s="395">
        <v>41886</v>
      </c>
      <c r="B596" s="396">
        <v>1.3138000000000001</v>
      </c>
    </row>
    <row r="597" spans="1:2" x14ac:dyDescent="0.25">
      <c r="A597" s="395">
        <v>41885</v>
      </c>
      <c r="B597" s="396">
        <v>1.3123</v>
      </c>
    </row>
    <row r="598" spans="1:2" x14ac:dyDescent="0.25">
      <c r="A598" s="395">
        <v>41884</v>
      </c>
      <c r="B598" s="396">
        <v>1.3130999999999999</v>
      </c>
    </row>
    <row r="599" spans="1:2" x14ac:dyDescent="0.25">
      <c r="A599" s="395">
        <v>41883</v>
      </c>
      <c r="B599" s="396">
        <v>1.3130999999999999</v>
      </c>
    </row>
    <row r="600" spans="1:2" x14ac:dyDescent="0.25">
      <c r="A600" s="395">
        <v>41882</v>
      </c>
      <c r="B600" s="396">
        <v>1.3130999999999999</v>
      </c>
    </row>
    <row r="601" spans="1:2" x14ac:dyDescent="0.25">
      <c r="A601" s="395">
        <v>41881</v>
      </c>
      <c r="B601" s="396">
        <v>1.3169999999999999</v>
      </c>
    </row>
    <row r="602" spans="1:2" x14ac:dyDescent="0.25">
      <c r="A602" s="395">
        <v>41880</v>
      </c>
      <c r="B602" s="396">
        <v>1.3191999999999999</v>
      </c>
    </row>
    <row r="603" spans="1:2" x14ac:dyDescent="0.25">
      <c r="A603" s="395">
        <v>41879</v>
      </c>
      <c r="B603" s="396">
        <v>1.3178000000000001</v>
      </c>
    </row>
    <row r="604" spans="1:2" x14ac:dyDescent="0.25">
      <c r="A604" s="395">
        <v>41878</v>
      </c>
      <c r="B604" s="396">
        <v>1.3192999999999999</v>
      </c>
    </row>
    <row r="605" spans="1:2" x14ac:dyDescent="0.25">
      <c r="A605" s="395">
        <v>41877</v>
      </c>
      <c r="B605" s="396">
        <v>1.3198000000000001</v>
      </c>
    </row>
    <row r="606" spans="1:2" x14ac:dyDescent="0.25">
      <c r="A606" s="395">
        <v>41876</v>
      </c>
      <c r="B606" s="396">
        <v>1.3240000000000001</v>
      </c>
    </row>
    <row r="607" spans="1:2" x14ac:dyDescent="0.25">
      <c r="A607" s="395">
        <v>41875</v>
      </c>
      <c r="B607" s="396">
        <v>1.3240000000000001</v>
      </c>
    </row>
    <row r="608" spans="1:2" x14ac:dyDescent="0.25">
      <c r="A608" s="395">
        <v>41874</v>
      </c>
      <c r="B608" s="396">
        <v>1.3268</v>
      </c>
    </row>
    <row r="609" spans="1:2" x14ac:dyDescent="0.25">
      <c r="A609" s="395">
        <v>41873</v>
      </c>
      <c r="B609" s="396">
        <v>1.3264</v>
      </c>
    </row>
    <row r="610" spans="1:2" x14ac:dyDescent="0.25">
      <c r="A610" s="395">
        <v>41872</v>
      </c>
      <c r="B610" s="396">
        <v>1.3295999999999999</v>
      </c>
    </row>
    <row r="611" spans="1:2" x14ac:dyDescent="0.25">
      <c r="A611" s="395">
        <v>41871</v>
      </c>
      <c r="B611" s="396">
        <v>1.3342000000000001</v>
      </c>
    </row>
    <row r="612" spans="1:2" x14ac:dyDescent="0.25">
      <c r="A612" s="395">
        <v>41870</v>
      </c>
      <c r="B612" s="396">
        <v>1.3382000000000001</v>
      </c>
    </row>
    <row r="613" spans="1:2" x14ac:dyDescent="0.25">
      <c r="A613" s="395">
        <v>41869</v>
      </c>
      <c r="B613" s="396">
        <v>1.3395999999999999</v>
      </c>
    </row>
    <row r="614" spans="1:2" x14ac:dyDescent="0.25">
      <c r="A614" s="395">
        <v>41868</v>
      </c>
      <c r="B614" s="396">
        <v>1.3395999999999999</v>
      </c>
    </row>
    <row r="615" spans="1:2" x14ac:dyDescent="0.25">
      <c r="A615" s="395">
        <v>41867</v>
      </c>
      <c r="B615" s="396">
        <v>1.3376999999999999</v>
      </c>
    </row>
    <row r="616" spans="1:2" x14ac:dyDescent="0.25">
      <c r="A616" s="395">
        <v>41866</v>
      </c>
      <c r="B616" s="396">
        <v>1.3369</v>
      </c>
    </row>
    <row r="617" spans="1:2" x14ac:dyDescent="0.25">
      <c r="A617" s="395">
        <v>41865</v>
      </c>
      <c r="B617" s="396">
        <v>1.3366</v>
      </c>
    </row>
    <row r="618" spans="1:2" x14ac:dyDescent="0.25">
      <c r="A618" s="395">
        <v>41864</v>
      </c>
      <c r="B618" s="396">
        <v>1.3364</v>
      </c>
    </row>
    <row r="619" spans="1:2" x14ac:dyDescent="0.25">
      <c r="A619" s="395">
        <v>41863</v>
      </c>
      <c r="B619" s="396">
        <v>1.3392999999999999</v>
      </c>
    </row>
    <row r="620" spans="1:2" x14ac:dyDescent="0.25">
      <c r="A620" s="395">
        <v>41862</v>
      </c>
      <c r="B620" s="396">
        <v>1.341</v>
      </c>
    </row>
    <row r="621" spans="1:2" x14ac:dyDescent="0.25">
      <c r="A621" s="395">
        <v>41861</v>
      </c>
      <c r="B621" s="396">
        <v>1.3409</v>
      </c>
    </row>
    <row r="622" spans="1:2" x14ac:dyDescent="0.25">
      <c r="A622" s="395">
        <v>41860</v>
      </c>
      <c r="B622" s="396">
        <v>1.3384</v>
      </c>
    </row>
    <row r="623" spans="1:2" x14ac:dyDescent="0.25">
      <c r="A623" s="395">
        <v>41859</v>
      </c>
      <c r="B623" s="396">
        <v>1.3372999999999999</v>
      </c>
    </row>
    <row r="624" spans="1:2" x14ac:dyDescent="0.25">
      <c r="A624" s="395">
        <v>41858</v>
      </c>
      <c r="B624" s="396">
        <v>1.3364</v>
      </c>
    </row>
    <row r="625" spans="1:2" x14ac:dyDescent="0.25">
      <c r="A625" s="395">
        <v>41857</v>
      </c>
      <c r="B625" s="396">
        <v>1.3398000000000001</v>
      </c>
    </row>
    <row r="626" spans="1:2" x14ac:dyDescent="0.25">
      <c r="A626" s="395">
        <v>41856</v>
      </c>
      <c r="B626" s="396">
        <v>1.3422000000000001</v>
      </c>
    </row>
    <row r="627" spans="1:2" x14ac:dyDescent="0.25">
      <c r="A627" s="395">
        <v>41855</v>
      </c>
      <c r="B627" s="396">
        <v>1.3429</v>
      </c>
    </row>
    <row r="628" spans="1:2" x14ac:dyDescent="0.25">
      <c r="A628" s="395">
        <v>41854</v>
      </c>
      <c r="B628" s="396">
        <v>1.3429</v>
      </c>
    </row>
    <row r="629" spans="1:2" x14ac:dyDescent="0.25">
      <c r="A629" s="395">
        <v>41853</v>
      </c>
      <c r="B629" s="396">
        <v>1.3401000000000001</v>
      </c>
    </row>
    <row r="630" spans="1:2" x14ac:dyDescent="0.25">
      <c r="A630" s="395">
        <v>41852</v>
      </c>
      <c r="B630" s="396">
        <v>1.3391</v>
      </c>
    </row>
    <row r="631" spans="1:2" x14ac:dyDescent="0.25">
      <c r="A631" s="395">
        <v>41851</v>
      </c>
      <c r="B631" s="396">
        <v>1.3398000000000001</v>
      </c>
    </row>
    <row r="632" spans="1:2" x14ac:dyDescent="0.25">
      <c r="A632" s="395">
        <v>41850</v>
      </c>
      <c r="B632" s="396">
        <v>1.3426</v>
      </c>
    </row>
    <row r="633" spans="1:2" x14ac:dyDescent="0.25">
      <c r="A633" s="395">
        <v>41849</v>
      </c>
      <c r="B633" s="396">
        <v>1.3433999999999999</v>
      </c>
    </row>
    <row r="634" spans="1:2" x14ac:dyDescent="0.25">
      <c r="A634" s="395">
        <v>41848</v>
      </c>
      <c r="B634" s="396">
        <v>1.3428</v>
      </c>
    </row>
    <row r="635" spans="1:2" x14ac:dyDescent="0.25">
      <c r="A635" s="395">
        <v>41847</v>
      </c>
      <c r="B635" s="396">
        <v>1.3428</v>
      </c>
    </row>
    <row r="636" spans="1:2" x14ac:dyDescent="0.25">
      <c r="A636" s="395">
        <v>41846</v>
      </c>
      <c r="B636" s="396">
        <v>1.345</v>
      </c>
    </row>
    <row r="637" spans="1:2" x14ac:dyDescent="0.25">
      <c r="A637" s="395">
        <v>41845</v>
      </c>
      <c r="B637" s="396">
        <v>1.3464</v>
      </c>
    </row>
    <row r="638" spans="1:2" x14ac:dyDescent="0.25">
      <c r="A638" s="395">
        <v>41844</v>
      </c>
      <c r="B638" s="396">
        <v>1.3464</v>
      </c>
    </row>
    <row r="639" spans="1:2" x14ac:dyDescent="0.25">
      <c r="A639" s="395">
        <v>41843</v>
      </c>
      <c r="B639" s="396">
        <v>1.3496999999999999</v>
      </c>
    </row>
    <row r="640" spans="1:2" x14ac:dyDescent="0.25">
      <c r="A640" s="395">
        <v>41842</v>
      </c>
      <c r="B640" s="396">
        <v>1.3527</v>
      </c>
    </row>
    <row r="641" spans="1:2" x14ac:dyDescent="0.25">
      <c r="A641" s="395">
        <v>41841</v>
      </c>
      <c r="B641" s="396">
        <v>1.3520000000000001</v>
      </c>
    </row>
    <row r="642" spans="1:2" x14ac:dyDescent="0.25">
      <c r="A642" s="395">
        <v>41840</v>
      </c>
      <c r="B642" s="396">
        <v>1.3523000000000001</v>
      </c>
    </row>
    <row r="643" spans="1:2" x14ac:dyDescent="0.25">
      <c r="A643" s="395">
        <v>41839</v>
      </c>
      <c r="B643" s="396">
        <v>1.3522000000000001</v>
      </c>
    </row>
    <row r="644" spans="1:2" x14ac:dyDescent="0.25">
      <c r="A644" s="395">
        <v>41838</v>
      </c>
      <c r="B644" s="396">
        <v>1.3527</v>
      </c>
    </row>
    <row r="645" spans="1:2" x14ac:dyDescent="0.25">
      <c r="A645" s="395">
        <v>41837</v>
      </c>
      <c r="B645" s="396">
        <v>1.3546</v>
      </c>
    </row>
    <row r="646" spans="1:2" x14ac:dyDescent="0.25">
      <c r="A646" s="395">
        <v>41836</v>
      </c>
      <c r="B646" s="396">
        <v>1.3601000000000001</v>
      </c>
    </row>
    <row r="647" spans="1:2" x14ac:dyDescent="0.25">
      <c r="A647" s="395">
        <v>41835</v>
      </c>
      <c r="B647" s="396">
        <v>1.3613999999999999</v>
      </c>
    </row>
    <row r="648" spans="1:2" x14ac:dyDescent="0.25">
      <c r="A648" s="395">
        <v>41834</v>
      </c>
      <c r="B648" s="396">
        <v>1.3602000000000001</v>
      </c>
    </row>
    <row r="649" spans="1:2" x14ac:dyDescent="0.25">
      <c r="A649" s="395">
        <v>41833</v>
      </c>
      <c r="B649" s="396">
        <v>1.3602000000000001</v>
      </c>
    </row>
    <row r="650" spans="1:2" x14ac:dyDescent="0.25">
      <c r="A650" s="395">
        <v>41832</v>
      </c>
      <c r="B650" s="396">
        <v>1.3604000000000001</v>
      </c>
    </row>
    <row r="651" spans="1:2" x14ac:dyDescent="0.25">
      <c r="A651" s="395">
        <v>41831</v>
      </c>
      <c r="B651" s="396">
        <v>1.3624000000000001</v>
      </c>
    </row>
    <row r="652" spans="1:2" x14ac:dyDescent="0.25">
      <c r="A652" s="395">
        <v>41830</v>
      </c>
      <c r="B652" s="396">
        <v>1.3619000000000001</v>
      </c>
    </row>
    <row r="653" spans="1:2" x14ac:dyDescent="0.25">
      <c r="A653" s="395">
        <v>41829</v>
      </c>
      <c r="B653" s="396">
        <v>1.3604000000000001</v>
      </c>
    </row>
    <row r="654" spans="1:2" x14ac:dyDescent="0.25">
      <c r="A654" s="395">
        <v>41828</v>
      </c>
      <c r="B654" s="396">
        <v>1.3593</v>
      </c>
    </row>
    <row r="655" spans="1:2" x14ac:dyDescent="0.25">
      <c r="A655" s="395">
        <v>41827</v>
      </c>
      <c r="B655" s="396">
        <v>1.3592</v>
      </c>
    </row>
    <row r="656" spans="1:2" x14ac:dyDescent="0.25">
      <c r="A656" s="395">
        <v>41826</v>
      </c>
      <c r="B656" s="396">
        <v>1.3595999999999999</v>
      </c>
    </row>
    <row r="657" spans="1:2" x14ac:dyDescent="0.25">
      <c r="A657" s="395">
        <v>41825</v>
      </c>
      <c r="B657" s="396">
        <v>1.3597999999999999</v>
      </c>
    </row>
    <row r="658" spans="1:2" x14ac:dyDescent="0.25">
      <c r="A658" s="395">
        <v>41824</v>
      </c>
      <c r="B658" s="396">
        <v>1.3636999999999999</v>
      </c>
    </row>
    <row r="659" spans="1:2" x14ac:dyDescent="0.25">
      <c r="A659" s="395">
        <v>41823</v>
      </c>
      <c r="B659" s="396">
        <v>1.3665</v>
      </c>
    </row>
    <row r="660" spans="1:2" x14ac:dyDescent="0.25">
      <c r="A660" s="395">
        <v>41822</v>
      </c>
      <c r="B660" s="396">
        <v>1.3687</v>
      </c>
    </row>
    <row r="661" spans="1:2" x14ac:dyDescent="0.25">
      <c r="A661" s="395">
        <v>41821</v>
      </c>
      <c r="B661" s="396">
        <v>1.3660000000000001</v>
      </c>
    </row>
    <row r="662" spans="1:2" x14ac:dyDescent="0.25">
      <c r="A662" s="395">
        <v>41820</v>
      </c>
      <c r="B662" s="396">
        <v>1.3645</v>
      </c>
    </row>
    <row r="663" spans="1:2" x14ac:dyDescent="0.25">
      <c r="A663" s="395">
        <v>41819</v>
      </c>
      <c r="B663" s="396">
        <v>1.3645</v>
      </c>
    </row>
    <row r="664" spans="1:2" x14ac:dyDescent="0.25">
      <c r="A664" s="395">
        <v>41818</v>
      </c>
      <c r="B664" s="396">
        <v>1.3625</v>
      </c>
    </row>
    <row r="665" spans="1:2" x14ac:dyDescent="0.25">
      <c r="A665" s="395">
        <v>41817</v>
      </c>
      <c r="B665" s="396">
        <v>1.3619000000000001</v>
      </c>
    </row>
    <row r="666" spans="1:2" x14ac:dyDescent="0.25">
      <c r="A666" s="395">
        <v>41816</v>
      </c>
      <c r="B666" s="396">
        <v>1.3615999999999999</v>
      </c>
    </row>
    <row r="667" spans="1:2" x14ac:dyDescent="0.25">
      <c r="A667" s="395">
        <v>41815</v>
      </c>
      <c r="B667" s="396">
        <v>1.3604000000000001</v>
      </c>
    </row>
    <row r="668" spans="1:2" x14ac:dyDescent="0.25">
      <c r="A668" s="395">
        <v>41814</v>
      </c>
      <c r="B668" s="396">
        <v>1.3594999999999999</v>
      </c>
    </row>
    <row r="669" spans="1:2" x14ac:dyDescent="0.25">
      <c r="A669" s="395">
        <v>41813</v>
      </c>
      <c r="B669" s="396">
        <v>1.3597999999999999</v>
      </c>
    </row>
    <row r="670" spans="1:2" x14ac:dyDescent="0.25">
      <c r="A670" s="395">
        <v>41812</v>
      </c>
      <c r="B670" s="396">
        <v>1.3597999999999999</v>
      </c>
    </row>
    <row r="671" spans="1:2" x14ac:dyDescent="0.25">
      <c r="A671" s="395">
        <v>41811</v>
      </c>
      <c r="B671" s="396">
        <v>1.3602000000000001</v>
      </c>
    </row>
    <row r="672" spans="1:2" x14ac:dyDescent="0.25">
      <c r="A672" s="395">
        <v>41810</v>
      </c>
      <c r="B672" s="396">
        <v>1.3608</v>
      </c>
    </row>
    <row r="673" spans="1:2" x14ac:dyDescent="0.25">
      <c r="A673" s="395">
        <v>41809</v>
      </c>
      <c r="B673" s="396">
        <v>1.3559000000000001</v>
      </c>
    </row>
    <row r="674" spans="1:2" x14ac:dyDescent="0.25">
      <c r="A674" s="395">
        <v>41808</v>
      </c>
      <c r="B674" s="396">
        <v>1.3557999999999999</v>
      </c>
    </row>
    <row r="675" spans="1:2" x14ac:dyDescent="0.25">
      <c r="A675" s="395">
        <v>41807</v>
      </c>
      <c r="B675" s="396">
        <v>1.3547</v>
      </c>
    </row>
    <row r="676" spans="1:2" x14ac:dyDescent="0.25">
      <c r="A676" s="395">
        <v>41806</v>
      </c>
      <c r="B676" s="396">
        <v>1.3537999999999999</v>
      </c>
    </row>
    <row r="677" spans="1:2" x14ac:dyDescent="0.25">
      <c r="A677" s="395">
        <v>41805</v>
      </c>
      <c r="B677" s="396">
        <v>1.3537999999999999</v>
      </c>
    </row>
    <row r="678" spans="1:2" x14ac:dyDescent="0.25">
      <c r="A678" s="395">
        <v>41804</v>
      </c>
      <c r="B678" s="396">
        <v>1.3549</v>
      </c>
    </row>
    <row r="679" spans="1:2" x14ac:dyDescent="0.25">
      <c r="A679" s="395">
        <v>41803</v>
      </c>
      <c r="B679" s="396">
        <v>1.3540000000000001</v>
      </c>
    </row>
    <row r="680" spans="1:2" x14ac:dyDescent="0.25">
      <c r="A680" s="395">
        <v>41802</v>
      </c>
      <c r="B680" s="396">
        <v>1.3534999999999999</v>
      </c>
    </row>
    <row r="681" spans="1:2" x14ac:dyDescent="0.25">
      <c r="A681" s="395">
        <v>41801</v>
      </c>
      <c r="B681" s="396">
        <v>1.3567</v>
      </c>
    </row>
    <row r="682" spans="1:2" x14ac:dyDescent="0.25">
      <c r="A682" s="395">
        <v>41800</v>
      </c>
      <c r="B682" s="396">
        <v>1.3623000000000001</v>
      </c>
    </row>
    <row r="683" spans="1:2" x14ac:dyDescent="0.25">
      <c r="A683" s="395">
        <v>41799</v>
      </c>
      <c r="B683" s="396">
        <v>1.3638999999999999</v>
      </c>
    </row>
    <row r="684" spans="1:2" x14ac:dyDescent="0.25">
      <c r="A684" s="395">
        <v>41798</v>
      </c>
      <c r="B684" s="396">
        <v>1.3638999999999999</v>
      </c>
    </row>
    <row r="685" spans="1:2" x14ac:dyDescent="0.25">
      <c r="A685" s="395">
        <v>41797</v>
      </c>
      <c r="B685" s="396">
        <v>1.3647</v>
      </c>
    </row>
    <row r="686" spans="1:2" x14ac:dyDescent="0.25">
      <c r="A686" s="395">
        <v>41796</v>
      </c>
      <c r="B686" s="396">
        <v>1.3609</v>
      </c>
    </row>
    <row r="687" spans="1:2" x14ac:dyDescent="0.25">
      <c r="A687" s="395">
        <v>41795</v>
      </c>
      <c r="B687" s="396">
        <v>1.3613999999999999</v>
      </c>
    </row>
    <row r="688" spans="1:2" x14ac:dyDescent="0.25">
      <c r="A688" s="395">
        <v>41794</v>
      </c>
      <c r="B688" s="396">
        <v>1.3612</v>
      </c>
    </row>
    <row r="689" spans="1:2" x14ac:dyDescent="0.25">
      <c r="A689" s="395">
        <v>41793</v>
      </c>
      <c r="B689" s="396">
        <v>1.3613999999999999</v>
      </c>
    </row>
    <row r="690" spans="1:2" x14ac:dyDescent="0.25">
      <c r="A690" s="395">
        <v>41792</v>
      </c>
      <c r="B690" s="396">
        <v>1.3629</v>
      </c>
    </row>
    <row r="691" spans="1:2" x14ac:dyDescent="0.25">
      <c r="A691" s="395">
        <v>41791</v>
      </c>
      <c r="B691" s="396">
        <v>1.3629</v>
      </c>
    </row>
    <row r="692" spans="1:2" x14ac:dyDescent="0.25">
      <c r="A692" s="395">
        <v>41790</v>
      </c>
      <c r="B692" s="396">
        <v>1.3615999999999999</v>
      </c>
    </row>
    <row r="693" spans="1:2" x14ac:dyDescent="0.25">
      <c r="A693" s="395">
        <v>41789</v>
      </c>
      <c r="B693" s="396">
        <v>1.3604000000000001</v>
      </c>
    </row>
    <row r="694" spans="1:2" x14ac:dyDescent="0.25">
      <c r="A694" s="395">
        <v>41788</v>
      </c>
      <c r="B694" s="396">
        <v>1.3616999999999999</v>
      </c>
    </row>
    <row r="695" spans="1:2" x14ac:dyDescent="0.25">
      <c r="A695" s="395">
        <v>41787</v>
      </c>
      <c r="B695" s="396">
        <v>1.3642000000000001</v>
      </c>
    </row>
    <row r="696" spans="1:2" x14ac:dyDescent="0.25">
      <c r="A696" s="395">
        <v>41786</v>
      </c>
      <c r="B696" s="396">
        <v>1.3633999999999999</v>
      </c>
    </row>
    <row r="697" spans="1:2" x14ac:dyDescent="0.25">
      <c r="A697" s="395">
        <v>41785</v>
      </c>
      <c r="B697" s="396">
        <v>1.3624000000000001</v>
      </c>
    </row>
    <row r="698" spans="1:2" x14ac:dyDescent="0.25">
      <c r="A698" s="395">
        <v>41784</v>
      </c>
      <c r="B698" s="396">
        <v>1.3624000000000001</v>
      </c>
    </row>
    <row r="699" spans="1:2" x14ac:dyDescent="0.25">
      <c r="A699" s="395">
        <v>41783</v>
      </c>
      <c r="B699" s="396">
        <v>1.3637999999999999</v>
      </c>
    </row>
    <row r="700" spans="1:2" x14ac:dyDescent="0.25">
      <c r="A700" s="395">
        <v>41782</v>
      </c>
      <c r="B700" s="396">
        <v>1.3668</v>
      </c>
    </row>
    <row r="701" spans="1:2" x14ac:dyDescent="0.25">
      <c r="A701" s="395">
        <v>41781</v>
      </c>
      <c r="B701" s="396">
        <v>1.369</v>
      </c>
    </row>
    <row r="702" spans="1:2" x14ac:dyDescent="0.25">
      <c r="A702" s="395">
        <v>41780</v>
      </c>
      <c r="B702" s="396">
        <v>1.3702000000000001</v>
      </c>
    </row>
    <row r="703" spans="1:2" x14ac:dyDescent="0.25">
      <c r="A703" s="395">
        <v>41779</v>
      </c>
      <c r="B703" s="396">
        <v>1.371</v>
      </c>
    </row>
    <row r="704" spans="1:2" x14ac:dyDescent="0.25">
      <c r="A704" s="395">
        <v>41778</v>
      </c>
      <c r="B704" s="396">
        <v>1.3693</v>
      </c>
    </row>
    <row r="705" spans="1:2" x14ac:dyDescent="0.25">
      <c r="A705" s="395">
        <v>41777</v>
      </c>
      <c r="B705" s="396">
        <v>1.3693</v>
      </c>
    </row>
    <row r="706" spans="1:2" x14ac:dyDescent="0.25">
      <c r="A706" s="395">
        <v>41776</v>
      </c>
      <c r="B706" s="396">
        <v>1.3708</v>
      </c>
    </row>
    <row r="707" spans="1:2" x14ac:dyDescent="0.25">
      <c r="A707" s="395">
        <v>41775</v>
      </c>
      <c r="B707" s="396">
        <v>1.37</v>
      </c>
    </row>
    <row r="708" spans="1:2" x14ac:dyDescent="0.25">
      <c r="A708" s="395">
        <v>41774</v>
      </c>
      <c r="B708" s="396">
        <v>1.3711</v>
      </c>
    </row>
    <row r="709" spans="1:2" x14ac:dyDescent="0.25">
      <c r="A709" s="395">
        <v>41773</v>
      </c>
      <c r="B709" s="396">
        <v>1.3734999999999999</v>
      </c>
    </row>
    <row r="710" spans="1:2" x14ac:dyDescent="0.25">
      <c r="A710" s="395">
        <v>41772</v>
      </c>
      <c r="B710" s="396">
        <v>1.3759999999999999</v>
      </c>
    </row>
    <row r="711" spans="1:2" x14ac:dyDescent="0.25">
      <c r="A711" s="395">
        <v>41771</v>
      </c>
      <c r="B711" s="396">
        <v>1.3756999999999999</v>
      </c>
    </row>
    <row r="712" spans="1:2" x14ac:dyDescent="0.25">
      <c r="A712" s="395">
        <v>41770</v>
      </c>
      <c r="B712" s="396">
        <v>1.3756999999999999</v>
      </c>
    </row>
    <row r="713" spans="1:2" x14ac:dyDescent="0.25">
      <c r="A713" s="395">
        <v>41769</v>
      </c>
      <c r="B713" s="396">
        <v>1.3805000000000001</v>
      </c>
    </row>
    <row r="714" spans="1:2" x14ac:dyDescent="0.25">
      <c r="A714" s="395">
        <v>41768</v>
      </c>
      <c r="B714" s="396">
        <v>1.3902000000000001</v>
      </c>
    </row>
    <row r="715" spans="1:2" x14ac:dyDescent="0.25">
      <c r="A715" s="395">
        <v>41767</v>
      </c>
      <c r="B715" s="396">
        <v>1.3923000000000001</v>
      </c>
    </row>
    <row r="716" spans="1:2" x14ac:dyDescent="0.25">
      <c r="A716" s="395">
        <v>41766</v>
      </c>
      <c r="B716" s="396">
        <v>1.3907</v>
      </c>
    </row>
    <row r="717" spans="1:2" x14ac:dyDescent="0.25">
      <c r="A717" s="395">
        <v>41765</v>
      </c>
      <c r="B717" s="396">
        <v>1.3875</v>
      </c>
    </row>
    <row r="718" spans="1:2" x14ac:dyDescent="0.25">
      <c r="A718" s="395">
        <v>41764</v>
      </c>
      <c r="B718" s="396">
        <v>1.3869</v>
      </c>
    </row>
    <row r="719" spans="1:2" x14ac:dyDescent="0.25">
      <c r="A719" s="395">
        <v>41763</v>
      </c>
      <c r="B719" s="396">
        <v>1.3869</v>
      </c>
    </row>
    <row r="720" spans="1:2" x14ac:dyDescent="0.25">
      <c r="A720" s="395">
        <v>41762</v>
      </c>
      <c r="B720" s="396">
        <v>1.3859999999999999</v>
      </c>
    </row>
    <row r="721" spans="1:2" x14ac:dyDescent="0.25">
      <c r="A721" s="395">
        <v>41761</v>
      </c>
      <c r="B721" s="396">
        <v>1.3872</v>
      </c>
    </row>
    <row r="722" spans="1:2" x14ac:dyDescent="0.25">
      <c r="A722" s="395">
        <v>41760</v>
      </c>
      <c r="B722" s="396">
        <v>1.3832</v>
      </c>
    </row>
    <row r="723" spans="1:2" x14ac:dyDescent="0.25">
      <c r="A723" s="395">
        <v>41759</v>
      </c>
      <c r="B723" s="396">
        <v>1.3843000000000001</v>
      </c>
    </row>
    <row r="724" spans="1:2" x14ac:dyDescent="0.25">
      <c r="A724" s="395">
        <v>41758</v>
      </c>
      <c r="B724" s="396">
        <v>1.3845000000000001</v>
      </c>
    </row>
    <row r="725" spans="1:2" x14ac:dyDescent="0.25">
      <c r="A725" s="395">
        <v>41757</v>
      </c>
      <c r="B725" s="396">
        <v>1.383</v>
      </c>
    </row>
    <row r="726" spans="1:2" x14ac:dyDescent="0.25">
      <c r="A726" s="395">
        <v>41756</v>
      </c>
      <c r="B726" s="396">
        <v>1.383</v>
      </c>
    </row>
    <row r="727" spans="1:2" x14ac:dyDescent="0.25">
      <c r="A727" s="395">
        <v>41755</v>
      </c>
      <c r="B727" s="396">
        <v>1.3835</v>
      </c>
    </row>
    <row r="728" spans="1:2" x14ac:dyDescent="0.25">
      <c r="A728" s="395">
        <v>41754</v>
      </c>
      <c r="B728" s="396">
        <v>1.3822000000000001</v>
      </c>
    </row>
    <row r="729" spans="1:2" x14ac:dyDescent="0.25">
      <c r="A729" s="395">
        <v>41753</v>
      </c>
      <c r="B729" s="396">
        <v>1.3821000000000001</v>
      </c>
    </row>
    <row r="730" spans="1:2" x14ac:dyDescent="0.25">
      <c r="A730" s="395">
        <v>41752</v>
      </c>
      <c r="B730" s="396">
        <v>1.3801000000000001</v>
      </c>
    </row>
    <row r="731" spans="1:2" x14ac:dyDescent="0.25">
      <c r="A731" s="395">
        <v>41751</v>
      </c>
      <c r="B731" s="396">
        <v>1.3809</v>
      </c>
    </row>
    <row r="732" spans="1:2" x14ac:dyDescent="0.25">
      <c r="A732" s="395">
        <v>41750</v>
      </c>
      <c r="B732" s="396">
        <v>1.3804000000000001</v>
      </c>
    </row>
    <row r="733" spans="1:2" x14ac:dyDescent="0.25">
      <c r="A733" s="395">
        <v>41749</v>
      </c>
      <c r="B733" s="396">
        <v>1.3804000000000001</v>
      </c>
    </row>
    <row r="734" spans="1:2" x14ac:dyDescent="0.25">
      <c r="A734" s="395">
        <v>41748</v>
      </c>
      <c r="B734" s="396">
        <v>1.3815</v>
      </c>
    </row>
    <row r="735" spans="1:2" x14ac:dyDescent="0.25">
      <c r="A735" s="395">
        <v>41747</v>
      </c>
      <c r="B735" s="396">
        <v>1.3834</v>
      </c>
    </row>
    <row r="736" spans="1:2" x14ac:dyDescent="0.25">
      <c r="A736" s="395">
        <v>41746</v>
      </c>
      <c r="B736" s="396">
        <v>1.3822000000000001</v>
      </c>
    </row>
    <row r="737" spans="1:2" x14ac:dyDescent="0.25">
      <c r="A737" s="395">
        <v>41745</v>
      </c>
      <c r="B737" s="396">
        <v>1.3811</v>
      </c>
    </row>
    <row r="738" spans="1:2" x14ac:dyDescent="0.25">
      <c r="A738" s="395">
        <v>41744</v>
      </c>
      <c r="B738" s="396">
        <v>1.3835</v>
      </c>
    </row>
    <row r="739" spans="1:2" x14ac:dyDescent="0.25">
      <c r="A739" s="395">
        <v>41743</v>
      </c>
      <c r="B739" s="396">
        <v>1.3883000000000001</v>
      </c>
    </row>
    <row r="740" spans="1:2" x14ac:dyDescent="0.25">
      <c r="A740" s="395">
        <v>41742</v>
      </c>
      <c r="B740" s="396">
        <v>1.3883000000000001</v>
      </c>
    </row>
    <row r="741" spans="1:2" x14ac:dyDescent="0.25">
      <c r="A741" s="395">
        <v>41741</v>
      </c>
      <c r="B741" s="396">
        <v>1.3889</v>
      </c>
    </row>
    <row r="742" spans="1:2" x14ac:dyDescent="0.25">
      <c r="A742" s="395">
        <v>41740</v>
      </c>
      <c r="B742" s="396">
        <v>1.3865000000000001</v>
      </c>
    </row>
    <row r="743" spans="1:2" x14ac:dyDescent="0.25">
      <c r="A743" s="395">
        <v>41739</v>
      </c>
      <c r="B743" s="396">
        <v>1.3804000000000001</v>
      </c>
    </row>
    <row r="744" spans="1:2" x14ac:dyDescent="0.25">
      <c r="A744" s="395">
        <v>41738</v>
      </c>
      <c r="B744" s="396">
        <v>1.3767</v>
      </c>
    </row>
    <row r="745" spans="1:2" x14ac:dyDescent="0.25">
      <c r="A745" s="395">
        <v>41737</v>
      </c>
      <c r="B745" s="396">
        <v>1.3717999999999999</v>
      </c>
    </row>
    <row r="746" spans="1:2" x14ac:dyDescent="0.25">
      <c r="A746" s="395">
        <v>41736</v>
      </c>
      <c r="B746" s="396">
        <v>1.3702000000000001</v>
      </c>
    </row>
    <row r="747" spans="1:2" x14ac:dyDescent="0.25">
      <c r="A747" s="395">
        <v>41735</v>
      </c>
      <c r="B747" s="396">
        <v>1.3702000000000001</v>
      </c>
    </row>
    <row r="748" spans="1:2" x14ac:dyDescent="0.25">
      <c r="A748" s="395">
        <v>41734</v>
      </c>
      <c r="B748" s="396">
        <v>1.3707</v>
      </c>
    </row>
    <row r="749" spans="1:2" x14ac:dyDescent="0.25">
      <c r="A749" s="395">
        <v>41733</v>
      </c>
      <c r="B749" s="396">
        <v>1.3747</v>
      </c>
    </row>
    <row r="750" spans="1:2" x14ac:dyDescent="0.25">
      <c r="A750" s="395">
        <v>41732</v>
      </c>
      <c r="B750" s="396">
        <v>1.3787</v>
      </c>
    </row>
    <row r="751" spans="1:2" x14ac:dyDescent="0.25">
      <c r="A751" s="395">
        <v>41731</v>
      </c>
      <c r="B751" s="396">
        <v>1.3786</v>
      </c>
    </row>
    <row r="752" spans="1:2" x14ac:dyDescent="0.25">
      <c r="A752" s="395">
        <v>41730</v>
      </c>
      <c r="B752" s="396">
        <v>1.3767</v>
      </c>
    </row>
    <row r="753" spans="1:2" x14ac:dyDescent="0.25">
      <c r="A753" s="395">
        <v>41729</v>
      </c>
      <c r="B753" s="396">
        <v>1.3752</v>
      </c>
    </row>
    <row r="754" spans="1:2" x14ac:dyDescent="0.25">
      <c r="A754" s="395">
        <v>41728</v>
      </c>
      <c r="B754" s="396">
        <v>1.3752</v>
      </c>
    </row>
    <row r="755" spans="1:2" x14ac:dyDescent="0.25">
      <c r="A755" s="395">
        <v>41727</v>
      </c>
      <c r="B755" s="396">
        <v>1.3743000000000001</v>
      </c>
    </row>
    <row r="756" spans="1:2" x14ac:dyDescent="0.25">
      <c r="A756" s="395">
        <v>41726</v>
      </c>
      <c r="B756" s="396">
        <v>1.3768</v>
      </c>
    </row>
    <row r="757" spans="1:2" x14ac:dyDescent="0.25">
      <c r="A757" s="395">
        <v>41725</v>
      </c>
      <c r="B757" s="396">
        <v>1.3804000000000001</v>
      </c>
    </row>
    <row r="758" spans="1:2" x14ac:dyDescent="0.25">
      <c r="A758" s="395">
        <v>41724</v>
      </c>
      <c r="B758" s="396">
        <v>1.3821000000000001</v>
      </c>
    </row>
    <row r="759" spans="1:2" x14ac:dyDescent="0.25">
      <c r="A759" s="395">
        <v>41723</v>
      </c>
      <c r="B759" s="396">
        <v>1.3794999999999999</v>
      </c>
    </row>
    <row r="760" spans="1:2" x14ac:dyDescent="0.25">
      <c r="A760" s="395">
        <v>41722</v>
      </c>
      <c r="B760" s="396">
        <v>1.3791</v>
      </c>
    </row>
    <row r="761" spans="1:2" x14ac:dyDescent="0.25">
      <c r="A761" s="395">
        <v>41721</v>
      </c>
      <c r="B761" s="396">
        <v>1.3791</v>
      </c>
    </row>
    <row r="762" spans="1:2" x14ac:dyDescent="0.25">
      <c r="A762" s="395">
        <v>41720</v>
      </c>
      <c r="B762" s="396">
        <v>1.3788</v>
      </c>
    </row>
    <row r="763" spans="1:2" x14ac:dyDescent="0.25">
      <c r="A763" s="395">
        <v>41719</v>
      </c>
      <c r="B763" s="396">
        <v>1.3803000000000001</v>
      </c>
    </row>
    <row r="764" spans="1:2" x14ac:dyDescent="0.25">
      <c r="A764" s="395">
        <v>41718</v>
      </c>
      <c r="B764" s="396">
        <v>1.391</v>
      </c>
    </row>
    <row r="765" spans="1:2" x14ac:dyDescent="0.25">
      <c r="A765" s="395">
        <v>41717</v>
      </c>
      <c r="B765" s="396">
        <v>1.3919999999999999</v>
      </c>
    </row>
    <row r="766" spans="1:2" x14ac:dyDescent="0.25">
      <c r="A766" s="395">
        <v>41716</v>
      </c>
      <c r="B766" s="396">
        <v>1.3909</v>
      </c>
    </row>
    <row r="767" spans="1:2" x14ac:dyDescent="0.25">
      <c r="A767" s="395">
        <v>41715</v>
      </c>
      <c r="B767" s="396">
        <v>1.3907</v>
      </c>
    </row>
    <row r="768" spans="1:2" x14ac:dyDescent="0.25">
      <c r="A768" s="395">
        <v>41714</v>
      </c>
      <c r="B768" s="396">
        <v>1.3907</v>
      </c>
    </row>
    <row r="769" spans="1:2" x14ac:dyDescent="0.25">
      <c r="A769" s="395">
        <v>41713</v>
      </c>
      <c r="B769" s="396">
        <v>1.3882000000000001</v>
      </c>
    </row>
    <row r="770" spans="1:2" x14ac:dyDescent="0.25">
      <c r="A770" s="395">
        <v>41712</v>
      </c>
      <c r="B770" s="396">
        <v>1.3916999999999999</v>
      </c>
    </row>
    <row r="771" spans="1:2" x14ac:dyDescent="0.25">
      <c r="A771" s="395">
        <v>41711</v>
      </c>
      <c r="B771" s="396">
        <v>1.3873</v>
      </c>
    </row>
    <row r="772" spans="1:2" x14ac:dyDescent="0.25">
      <c r="A772" s="395">
        <v>41710</v>
      </c>
      <c r="B772" s="396">
        <v>1.3864000000000001</v>
      </c>
    </row>
    <row r="773" spans="1:2" x14ac:dyDescent="0.25">
      <c r="A773" s="395">
        <v>41709</v>
      </c>
      <c r="B773" s="396">
        <v>1.3878999999999999</v>
      </c>
    </row>
    <row r="774" spans="1:2" x14ac:dyDescent="0.25">
      <c r="A774" s="395">
        <v>41708</v>
      </c>
      <c r="B774" s="396">
        <v>1.3875</v>
      </c>
    </row>
    <row r="775" spans="1:2" x14ac:dyDescent="0.25">
      <c r="A775" s="395">
        <v>41707</v>
      </c>
      <c r="B775" s="396">
        <v>1.3875</v>
      </c>
    </row>
    <row r="776" spans="1:2" x14ac:dyDescent="0.25">
      <c r="A776" s="395">
        <v>41706</v>
      </c>
      <c r="B776" s="396">
        <v>1.3869</v>
      </c>
    </row>
    <row r="777" spans="1:2" x14ac:dyDescent="0.25">
      <c r="A777" s="395">
        <v>41705</v>
      </c>
      <c r="B777" s="396">
        <v>1.3768</v>
      </c>
    </row>
    <row r="778" spans="1:2" x14ac:dyDescent="0.25">
      <c r="A778" s="395">
        <v>41704</v>
      </c>
      <c r="B778" s="396">
        <v>1.3732</v>
      </c>
    </row>
    <row r="779" spans="1:2" x14ac:dyDescent="0.25">
      <c r="A779" s="395">
        <v>41703</v>
      </c>
      <c r="B779" s="396">
        <v>1.3743000000000001</v>
      </c>
    </row>
    <row r="780" spans="1:2" x14ac:dyDescent="0.25">
      <c r="A780" s="395">
        <v>41702</v>
      </c>
      <c r="B780" s="396">
        <v>1.3771</v>
      </c>
    </row>
    <row r="781" spans="1:2" x14ac:dyDescent="0.25">
      <c r="A781" s="395">
        <v>41701</v>
      </c>
      <c r="B781" s="396">
        <v>1.3798999999999999</v>
      </c>
    </row>
    <row r="782" spans="1:2" x14ac:dyDescent="0.25">
      <c r="A782" s="395">
        <v>41700</v>
      </c>
      <c r="B782" s="396">
        <v>1.3798999999999999</v>
      </c>
    </row>
    <row r="783" spans="1:2" x14ac:dyDescent="0.25">
      <c r="A783" s="395">
        <v>41699</v>
      </c>
      <c r="B783" s="396">
        <v>1.3751</v>
      </c>
    </row>
    <row r="784" spans="1:2" x14ac:dyDescent="0.25">
      <c r="A784" s="395">
        <v>41698</v>
      </c>
      <c r="B784" s="396">
        <v>1.3682000000000001</v>
      </c>
    </row>
    <row r="785" spans="1:2" x14ac:dyDescent="0.25">
      <c r="A785" s="395">
        <v>41697</v>
      </c>
      <c r="B785" s="396">
        <v>1.3722000000000001</v>
      </c>
    </row>
    <row r="786" spans="1:2" x14ac:dyDescent="0.25">
      <c r="A786" s="395">
        <v>41696</v>
      </c>
      <c r="B786" s="396">
        <v>1.3742000000000001</v>
      </c>
    </row>
    <row r="787" spans="1:2" x14ac:dyDescent="0.25">
      <c r="A787" s="395">
        <v>41695</v>
      </c>
      <c r="B787" s="396">
        <v>1.3736999999999999</v>
      </c>
    </row>
    <row r="788" spans="1:2" x14ac:dyDescent="0.25">
      <c r="A788" s="395">
        <v>41694</v>
      </c>
      <c r="B788" s="396">
        <v>1.3734999999999999</v>
      </c>
    </row>
    <row r="789" spans="1:2" x14ac:dyDescent="0.25">
      <c r="A789" s="395">
        <v>41693</v>
      </c>
      <c r="B789" s="396">
        <v>1.3734999999999999</v>
      </c>
    </row>
    <row r="790" spans="1:2" x14ac:dyDescent="0.25">
      <c r="A790" s="395">
        <v>41692</v>
      </c>
      <c r="B790" s="396">
        <v>1.3720000000000001</v>
      </c>
    </row>
    <row r="791" spans="1:2" x14ac:dyDescent="0.25">
      <c r="A791" s="395">
        <v>41691</v>
      </c>
      <c r="B791" s="396">
        <v>1.3723000000000001</v>
      </c>
    </row>
    <row r="792" spans="1:2" x14ac:dyDescent="0.25">
      <c r="A792" s="395">
        <v>41690</v>
      </c>
      <c r="B792" s="396">
        <v>1.3754999999999999</v>
      </c>
    </row>
    <row r="793" spans="1:2" x14ac:dyDescent="0.25">
      <c r="A793" s="395">
        <v>41689</v>
      </c>
      <c r="B793" s="396">
        <v>1.3725000000000001</v>
      </c>
    </row>
    <row r="794" spans="1:2" x14ac:dyDescent="0.25">
      <c r="A794" s="395">
        <v>41688</v>
      </c>
      <c r="B794" s="396">
        <v>1.3705000000000001</v>
      </c>
    </row>
    <row r="795" spans="1:2" x14ac:dyDescent="0.25">
      <c r="A795" s="395">
        <v>41687</v>
      </c>
      <c r="B795" s="396">
        <v>1.3689</v>
      </c>
    </row>
    <row r="796" spans="1:2" x14ac:dyDescent="0.25">
      <c r="A796" s="395">
        <v>41686</v>
      </c>
      <c r="B796" s="396">
        <v>1.369</v>
      </c>
    </row>
    <row r="797" spans="1:2" x14ac:dyDescent="0.25">
      <c r="A797" s="395">
        <v>41685</v>
      </c>
      <c r="B797" s="396">
        <v>1.3689</v>
      </c>
    </row>
    <row r="798" spans="1:2" x14ac:dyDescent="0.25">
      <c r="A798" s="395">
        <v>41684</v>
      </c>
      <c r="B798" s="396">
        <v>1.3637999999999999</v>
      </c>
    </row>
    <row r="799" spans="1:2" x14ac:dyDescent="0.25">
      <c r="A799" s="395">
        <v>41683</v>
      </c>
      <c r="B799" s="396">
        <v>1.3614999999999999</v>
      </c>
    </row>
    <row r="800" spans="1:2" x14ac:dyDescent="0.25">
      <c r="A800" s="395">
        <v>41682</v>
      </c>
      <c r="B800" s="396">
        <v>1.3657999999999999</v>
      </c>
    </row>
    <row r="801" spans="1:2" x14ac:dyDescent="0.25">
      <c r="A801" s="395">
        <v>41681</v>
      </c>
      <c r="B801" s="396">
        <v>1.3632</v>
      </c>
    </row>
    <row r="802" spans="1:2" x14ac:dyDescent="0.25">
      <c r="A802" s="395">
        <v>41680</v>
      </c>
      <c r="B802" s="396">
        <v>1.3633</v>
      </c>
    </row>
    <row r="803" spans="1:2" x14ac:dyDescent="0.25">
      <c r="A803" s="395">
        <v>41679</v>
      </c>
      <c r="B803" s="396">
        <v>1.3633999999999999</v>
      </c>
    </row>
    <row r="804" spans="1:2" x14ac:dyDescent="0.25">
      <c r="A804" s="395">
        <v>41678</v>
      </c>
      <c r="B804" s="396">
        <v>1.3592</v>
      </c>
    </row>
    <row r="805" spans="1:2" x14ac:dyDescent="0.25">
      <c r="A805" s="395">
        <v>41677</v>
      </c>
      <c r="B805" s="396">
        <v>1.3547</v>
      </c>
    </row>
    <row r="806" spans="1:2" x14ac:dyDescent="0.25">
      <c r="A806" s="395">
        <v>41676</v>
      </c>
      <c r="B806" s="396">
        <v>1.3519000000000001</v>
      </c>
    </row>
    <row r="807" spans="1:2" x14ac:dyDescent="0.25">
      <c r="A807" s="395">
        <v>41675</v>
      </c>
      <c r="B807" s="396">
        <v>1.3515999999999999</v>
      </c>
    </row>
    <row r="808" spans="1:2" x14ac:dyDescent="0.25">
      <c r="A808" s="395">
        <v>41674</v>
      </c>
      <c r="B808" s="396">
        <v>1.3498000000000001</v>
      </c>
    </row>
    <row r="809" spans="1:2" x14ac:dyDescent="0.25">
      <c r="A809" s="395">
        <v>41673</v>
      </c>
      <c r="B809" s="396">
        <v>1.3481000000000001</v>
      </c>
    </row>
    <row r="810" spans="1:2" x14ac:dyDescent="0.25">
      <c r="A810" s="395">
        <v>41672</v>
      </c>
      <c r="B810" s="396">
        <v>1.3481000000000001</v>
      </c>
    </row>
    <row r="811" spans="1:2" x14ac:dyDescent="0.25">
      <c r="A811" s="395">
        <v>41671</v>
      </c>
      <c r="B811" s="396">
        <v>1.3532</v>
      </c>
    </row>
    <row r="812" spans="1:2" x14ac:dyDescent="0.25">
      <c r="A812" s="395">
        <v>41670</v>
      </c>
      <c r="B812" s="396">
        <v>1.3611</v>
      </c>
    </row>
    <row r="813" spans="1:2" x14ac:dyDescent="0.25">
      <c r="A813" s="395">
        <v>41669</v>
      </c>
      <c r="B813" s="396">
        <v>1.3657999999999999</v>
      </c>
    </row>
    <row r="814" spans="1:2" x14ac:dyDescent="0.25">
      <c r="A814" s="395">
        <v>41668</v>
      </c>
      <c r="B814" s="396">
        <v>1.3665</v>
      </c>
    </row>
    <row r="815" spans="1:2" x14ac:dyDescent="0.25">
      <c r="A815" s="395">
        <v>41667</v>
      </c>
      <c r="B815" s="396">
        <v>1.3677999999999999</v>
      </c>
    </row>
    <row r="816" spans="1:2" x14ac:dyDescent="0.25">
      <c r="A816" s="395">
        <v>41666</v>
      </c>
      <c r="B816" s="396">
        <v>1.3674999999999999</v>
      </c>
    </row>
    <row r="817" spans="1:2" x14ac:dyDescent="0.25">
      <c r="A817" s="395">
        <v>41665</v>
      </c>
      <c r="B817" s="396">
        <v>1.3674999999999999</v>
      </c>
    </row>
    <row r="818" spans="1:2" x14ac:dyDescent="0.25">
      <c r="A818" s="395">
        <v>41664</v>
      </c>
      <c r="B818" s="396">
        <v>1.3686</v>
      </c>
    </row>
    <row r="819" spans="1:2" x14ac:dyDescent="0.25">
      <c r="A819" s="395">
        <v>41663</v>
      </c>
      <c r="B819" s="396">
        <v>1.3606</v>
      </c>
    </row>
    <row r="820" spans="1:2" x14ac:dyDescent="0.25">
      <c r="A820" s="395">
        <v>41662</v>
      </c>
      <c r="B820" s="396">
        <v>1.3555999999999999</v>
      </c>
    </row>
    <row r="821" spans="1:2" x14ac:dyDescent="0.25">
      <c r="A821" s="395">
        <v>41661</v>
      </c>
      <c r="B821" s="396">
        <v>1.3545</v>
      </c>
    </row>
    <row r="822" spans="1:2" x14ac:dyDescent="0.25">
      <c r="A822" s="395">
        <v>41660</v>
      </c>
      <c r="B822" s="396">
        <v>1.3545</v>
      </c>
    </row>
    <row r="823" spans="1:2" x14ac:dyDescent="0.25">
      <c r="A823" s="395">
        <v>41659</v>
      </c>
      <c r="B823" s="396">
        <v>1.3540000000000001</v>
      </c>
    </row>
    <row r="824" spans="1:2" x14ac:dyDescent="0.25">
      <c r="A824" s="395">
        <v>41658</v>
      </c>
      <c r="B824" s="396">
        <v>1.3540000000000001</v>
      </c>
    </row>
    <row r="825" spans="1:2" x14ac:dyDescent="0.25">
      <c r="A825" s="395">
        <v>41657</v>
      </c>
      <c r="B825" s="396">
        <v>1.3589</v>
      </c>
    </row>
    <row r="826" spans="1:2" x14ac:dyDescent="0.25">
      <c r="A826" s="395">
        <v>41656</v>
      </c>
      <c r="B826" s="396">
        <v>1.3611</v>
      </c>
    </row>
    <row r="827" spans="1:2" x14ac:dyDescent="0.25">
      <c r="A827" s="395">
        <v>41655</v>
      </c>
      <c r="B827" s="396">
        <v>1.3627</v>
      </c>
    </row>
    <row r="828" spans="1:2" x14ac:dyDescent="0.25">
      <c r="A828" s="395">
        <v>41654</v>
      </c>
      <c r="B828" s="396">
        <v>1.3671</v>
      </c>
    </row>
    <row r="829" spans="1:2" x14ac:dyDescent="0.25">
      <c r="A829" s="395">
        <v>41653</v>
      </c>
      <c r="B829" s="396">
        <v>1.3665</v>
      </c>
    </row>
    <row r="830" spans="1:2" x14ac:dyDescent="0.25">
      <c r="A830" s="395">
        <v>41652</v>
      </c>
      <c r="B830" s="396">
        <v>1.3668</v>
      </c>
    </row>
    <row r="831" spans="1:2" x14ac:dyDescent="0.25">
      <c r="A831" s="395">
        <v>41651</v>
      </c>
      <c r="B831" s="396">
        <v>1.3668</v>
      </c>
    </row>
    <row r="832" spans="1:2" x14ac:dyDescent="0.25">
      <c r="A832" s="395">
        <v>41650</v>
      </c>
      <c r="B832" s="396">
        <v>1.3623000000000001</v>
      </c>
    </row>
    <row r="833" spans="1:2" x14ac:dyDescent="0.25">
      <c r="A833" s="395">
        <v>41649</v>
      </c>
      <c r="B833" s="396">
        <v>1.3588</v>
      </c>
    </row>
    <row r="834" spans="1:2" x14ac:dyDescent="0.25">
      <c r="A834" s="395">
        <v>41648</v>
      </c>
      <c r="B834" s="396">
        <v>1.3603000000000001</v>
      </c>
    </row>
    <row r="835" spans="1:2" x14ac:dyDescent="0.25">
      <c r="A835" s="395">
        <v>41647</v>
      </c>
      <c r="B835" s="396">
        <v>1.3625</v>
      </c>
    </row>
    <row r="836" spans="1:2" x14ac:dyDescent="0.25">
      <c r="A836" s="395">
        <v>41646</v>
      </c>
      <c r="B836" s="396">
        <v>1.3604000000000001</v>
      </c>
    </row>
    <row r="837" spans="1:2" x14ac:dyDescent="0.25">
      <c r="A837" s="395">
        <v>41645</v>
      </c>
      <c r="B837" s="396">
        <v>1.3587</v>
      </c>
    </row>
    <row r="838" spans="1:2" x14ac:dyDescent="0.25">
      <c r="A838" s="395">
        <v>41644</v>
      </c>
      <c r="B838" s="396">
        <v>1.3587</v>
      </c>
    </row>
    <row r="839" spans="1:2" x14ac:dyDescent="0.25">
      <c r="A839" s="395">
        <v>41643</v>
      </c>
      <c r="B839" s="396">
        <v>1.3638999999999999</v>
      </c>
    </row>
    <row r="840" spans="1:2" x14ac:dyDescent="0.25">
      <c r="A840" s="395">
        <v>41642</v>
      </c>
      <c r="B840" s="396">
        <v>1.3714999999999999</v>
      </c>
    </row>
    <row r="841" spans="1:2" x14ac:dyDescent="0.25">
      <c r="A841" s="395">
        <v>41641</v>
      </c>
      <c r="B841" s="396">
        <v>1.3787</v>
      </c>
    </row>
    <row r="842" spans="1:2" x14ac:dyDescent="0.25">
      <c r="A842" s="395">
        <v>41640</v>
      </c>
      <c r="B842" s="396">
        <v>1.3786</v>
      </c>
    </row>
    <row r="843" spans="1:2" x14ac:dyDescent="0.25">
      <c r="A843" s="395">
        <v>41639</v>
      </c>
      <c r="B843" s="396">
        <v>1.3766</v>
      </c>
    </row>
    <row r="844" spans="1:2" x14ac:dyDescent="0.25">
      <c r="A844" s="395">
        <v>41638</v>
      </c>
      <c r="B844" s="396">
        <v>1.3743000000000001</v>
      </c>
    </row>
    <row r="845" spans="1:2" x14ac:dyDescent="0.25">
      <c r="A845" s="395">
        <v>41637</v>
      </c>
      <c r="B845" s="396">
        <v>1.3743000000000001</v>
      </c>
    </row>
    <row r="846" spans="1:2" x14ac:dyDescent="0.25">
      <c r="A846" s="395">
        <v>41636</v>
      </c>
      <c r="B846" s="396">
        <v>1.3757999999999999</v>
      </c>
    </row>
    <row r="847" spans="1:2" x14ac:dyDescent="0.25">
      <c r="A847" s="395">
        <v>41635</v>
      </c>
      <c r="B847" s="396">
        <v>1.3684000000000001</v>
      </c>
    </row>
    <row r="848" spans="1:2" x14ac:dyDescent="0.25">
      <c r="A848" s="395">
        <v>41634</v>
      </c>
      <c r="B848" s="396">
        <v>1.3681000000000001</v>
      </c>
    </row>
    <row r="849" spans="1:2" x14ac:dyDescent="0.25">
      <c r="A849" s="395">
        <v>41633</v>
      </c>
      <c r="B849" s="396">
        <v>1.3681000000000001</v>
      </c>
    </row>
    <row r="850" spans="1:2" x14ac:dyDescent="0.25">
      <c r="A850" s="395">
        <v>41632</v>
      </c>
      <c r="B850" s="396">
        <v>1.3686</v>
      </c>
    </row>
    <row r="851" spans="1:2" x14ac:dyDescent="0.25">
      <c r="A851" s="395">
        <v>41631</v>
      </c>
      <c r="B851" s="396">
        <v>1.3671</v>
      </c>
    </row>
    <row r="852" spans="1:2" x14ac:dyDescent="0.25">
      <c r="A852" s="395">
        <v>41630</v>
      </c>
      <c r="B852" s="396">
        <v>1.3671</v>
      </c>
    </row>
    <row r="853" spans="1:2" x14ac:dyDescent="0.25">
      <c r="A853" s="395">
        <v>41629</v>
      </c>
      <c r="B853" s="396">
        <v>1.3653</v>
      </c>
    </row>
    <row r="854" spans="1:2" x14ac:dyDescent="0.25">
      <c r="A854" s="395">
        <v>41628</v>
      </c>
      <c r="B854" s="396">
        <v>1.367</v>
      </c>
    </row>
    <row r="855" spans="1:2" x14ac:dyDescent="0.25">
      <c r="A855" s="395">
        <v>41627</v>
      </c>
      <c r="B855" s="396">
        <v>1.3761000000000001</v>
      </c>
    </row>
    <row r="856" spans="1:2" x14ac:dyDescent="0.25">
      <c r="A856" s="395">
        <v>41626</v>
      </c>
      <c r="B856" s="396">
        <v>1.3761000000000001</v>
      </c>
    </row>
    <row r="857" spans="1:2" x14ac:dyDescent="0.25">
      <c r="A857" s="395">
        <v>41625</v>
      </c>
      <c r="B857" s="396">
        <v>1.3757999999999999</v>
      </c>
    </row>
    <row r="858" spans="1:2" x14ac:dyDescent="0.25">
      <c r="A858" s="395">
        <v>41624</v>
      </c>
      <c r="B858" s="396">
        <v>1.3737999999999999</v>
      </c>
    </row>
    <row r="859" spans="1:2" x14ac:dyDescent="0.25">
      <c r="A859" s="395">
        <v>41623</v>
      </c>
      <c r="B859" s="396">
        <v>1.3737999999999999</v>
      </c>
    </row>
    <row r="860" spans="1:2" x14ac:dyDescent="0.25">
      <c r="A860" s="395">
        <v>41622</v>
      </c>
      <c r="B860" s="396">
        <v>1.3741000000000001</v>
      </c>
    </row>
    <row r="861" spans="1:2" x14ac:dyDescent="0.25">
      <c r="A861" s="395">
        <v>41621</v>
      </c>
      <c r="B861" s="396">
        <v>1.3774</v>
      </c>
    </row>
    <row r="862" spans="1:2" x14ac:dyDescent="0.25">
      <c r="A862" s="395">
        <v>41620</v>
      </c>
      <c r="B862" s="396">
        <v>1.3769</v>
      </c>
    </row>
    <row r="863" spans="1:2" x14ac:dyDescent="0.25">
      <c r="A863" s="395">
        <v>41619</v>
      </c>
      <c r="B863" s="396">
        <v>1.3753</v>
      </c>
    </row>
    <row r="864" spans="1:2" x14ac:dyDescent="0.25">
      <c r="A864" s="395">
        <v>41618</v>
      </c>
      <c r="B864" s="396">
        <v>1.3714999999999999</v>
      </c>
    </row>
    <row r="865" spans="1:2" x14ac:dyDescent="0.25">
      <c r="A865" s="395">
        <v>41617</v>
      </c>
      <c r="B865" s="396">
        <v>1.3704000000000001</v>
      </c>
    </row>
    <row r="866" spans="1:2" x14ac:dyDescent="0.25">
      <c r="A866" s="395">
        <v>41616</v>
      </c>
      <c r="B866" s="396">
        <v>1.3704000000000001</v>
      </c>
    </row>
    <row r="867" spans="1:2" x14ac:dyDescent="0.25">
      <c r="A867" s="395">
        <v>41615</v>
      </c>
      <c r="B867" s="396">
        <v>1.3672</v>
      </c>
    </row>
    <row r="868" spans="1:2" x14ac:dyDescent="0.25">
      <c r="A868" s="395">
        <v>41614</v>
      </c>
      <c r="B868" s="396">
        <v>1.3613999999999999</v>
      </c>
    </row>
    <row r="869" spans="1:2" x14ac:dyDescent="0.25">
      <c r="A869" s="395">
        <v>41613</v>
      </c>
      <c r="B869" s="396">
        <v>1.3582000000000001</v>
      </c>
    </row>
    <row r="870" spans="1:2" x14ac:dyDescent="0.25">
      <c r="A870" s="395">
        <v>41612</v>
      </c>
      <c r="B870" s="396">
        <v>1.3562000000000001</v>
      </c>
    </row>
    <row r="871" spans="1:2" x14ac:dyDescent="0.25">
      <c r="A871" s="395">
        <v>41611</v>
      </c>
      <c r="B871" s="396">
        <v>1.3571</v>
      </c>
    </row>
    <row r="872" spans="1:2" x14ac:dyDescent="0.25">
      <c r="A872" s="395">
        <v>41610</v>
      </c>
      <c r="B872" s="396">
        <v>1.359</v>
      </c>
    </row>
    <row r="873" spans="1:2" x14ac:dyDescent="0.25">
      <c r="A873" s="395">
        <v>41609</v>
      </c>
      <c r="B873" s="396">
        <v>1.3589</v>
      </c>
    </row>
    <row r="874" spans="1:2" x14ac:dyDescent="0.25">
      <c r="A874" s="395">
        <v>41608</v>
      </c>
      <c r="B874" s="396">
        <v>1.3606</v>
      </c>
    </row>
    <row r="875" spans="1:2" x14ac:dyDescent="0.25">
      <c r="A875" s="395">
        <v>41607</v>
      </c>
      <c r="B875" s="396">
        <v>1.3588</v>
      </c>
    </row>
    <row r="876" spans="1:2" x14ac:dyDescent="0.25">
      <c r="A876" s="395">
        <v>41606</v>
      </c>
      <c r="B876" s="396">
        <v>1.3580000000000001</v>
      </c>
    </row>
    <row r="877" spans="1:2" x14ac:dyDescent="0.25">
      <c r="A877" s="395">
        <v>41605</v>
      </c>
      <c r="B877" s="396">
        <v>1.3541000000000001</v>
      </c>
    </row>
    <row r="878" spans="1:2" x14ac:dyDescent="0.25">
      <c r="A878" s="395">
        <v>41604</v>
      </c>
      <c r="B878" s="396">
        <v>1.3529</v>
      </c>
    </row>
    <row r="879" spans="1:2" x14ac:dyDescent="0.25">
      <c r="A879" s="395">
        <v>41603</v>
      </c>
      <c r="B879" s="396">
        <v>1.3555999999999999</v>
      </c>
    </row>
    <row r="880" spans="1:2" x14ac:dyDescent="0.25">
      <c r="A880" s="395">
        <v>41602</v>
      </c>
      <c r="B880" s="396">
        <v>1.3555999999999999</v>
      </c>
    </row>
    <row r="881" spans="1:2" x14ac:dyDescent="0.25">
      <c r="A881" s="395">
        <v>41601</v>
      </c>
      <c r="B881" s="396">
        <v>1.3502000000000001</v>
      </c>
    </row>
    <row r="882" spans="1:2" x14ac:dyDescent="0.25">
      <c r="A882" s="395">
        <v>41600</v>
      </c>
      <c r="B882" s="396">
        <v>1.3441000000000001</v>
      </c>
    </row>
    <row r="883" spans="1:2" x14ac:dyDescent="0.25">
      <c r="A883" s="395">
        <v>41599</v>
      </c>
      <c r="B883" s="396">
        <v>1.3517999999999999</v>
      </c>
    </row>
    <row r="884" spans="1:2" x14ac:dyDescent="0.25">
      <c r="A884" s="395">
        <v>41598</v>
      </c>
      <c r="B884" s="396">
        <v>1.3513999999999999</v>
      </c>
    </row>
    <row r="885" spans="1:2" x14ac:dyDescent="0.25">
      <c r="A885" s="395">
        <v>41597</v>
      </c>
      <c r="B885" s="396">
        <v>1.3502000000000001</v>
      </c>
    </row>
    <row r="886" spans="1:2" x14ac:dyDescent="0.25">
      <c r="A886" s="395">
        <v>41596</v>
      </c>
      <c r="B886" s="396">
        <v>1.3494999999999999</v>
      </c>
    </row>
    <row r="887" spans="1:2" x14ac:dyDescent="0.25">
      <c r="A887" s="395">
        <v>41595</v>
      </c>
      <c r="B887" s="396">
        <v>1.3494999999999999</v>
      </c>
    </row>
    <row r="888" spans="1:2" x14ac:dyDescent="0.25">
      <c r="A888" s="395">
        <v>41594</v>
      </c>
      <c r="B888" s="396">
        <v>1.3462000000000001</v>
      </c>
    </row>
    <row r="889" spans="1:2" x14ac:dyDescent="0.25">
      <c r="A889" s="395">
        <v>41593</v>
      </c>
      <c r="B889" s="396">
        <v>1.3462000000000001</v>
      </c>
    </row>
    <row r="890" spans="1:2" x14ac:dyDescent="0.25">
      <c r="A890" s="395">
        <v>41592</v>
      </c>
      <c r="B890" s="396">
        <v>1.3435999999999999</v>
      </c>
    </row>
    <row r="891" spans="1:2" x14ac:dyDescent="0.25">
      <c r="A891" s="395">
        <v>41591</v>
      </c>
      <c r="B891" s="396">
        <v>1.3408</v>
      </c>
    </row>
    <row r="892" spans="1:2" x14ac:dyDescent="0.25">
      <c r="A892" s="395">
        <v>41590</v>
      </c>
      <c r="B892" s="396">
        <v>1.3381000000000001</v>
      </c>
    </row>
    <row r="893" spans="1:2" x14ac:dyDescent="0.25">
      <c r="A893" s="395">
        <v>41589</v>
      </c>
      <c r="B893" s="396">
        <v>1.3362000000000001</v>
      </c>
    </row>
    <row r="894" spans="1:2" x14ac:dyDescent="0.25">
      <c r="A894" s="395">
        <v>41588</v>
      </c>
      <c r="B894" s="396">
        <v>1.3362000000000001</v>
      </c>
    </row>
    <row r="895" spans="1:2" x14ac:dyDescent="0.25">
      <c r="A895" s="395">
        <v>41587</v>
      </c>
      <c r="B895" s="396">
        <v>1.3395999999999999</v>
      </c>
    </row>
    <row r="896" spans="1:2" x14ac:dyDescent="0.25">
      <c r="A896" s="395">
        <v>41586</v>
      </c>
      <c r="B896" s="396">
        <v>1.3472999999999999</v>
      </c>
    </row>
    <row r="897" spans="1:2" x14ac:dyDescent="0.25">
      <c r="A897" s="395">
        <v>41585</v>
      </c>
      <c r="B897" s="396">
        <v>1.3504</v>
      </c>
    </row>
    <row r="898" spans="1:2" x14ac:dyDescent="0.25">
      <c r="A898" s="395">
        <v>41584</v>
      </c>
      <c r="B898" s="396">
        <v>1.3492</v>
      </c>
    </row>
    <row r="899" spans="1:2" x14ac:dyDescent="0.25">
      <c r="A899" s="395">
        <v>41583</v>
      </c>
      <c r="B899" s="396">
        <v>1.3499000000000001</v>
      </c>
    </row>
    <row r="900" spans="1:2" x14ac:dyDescent="0.25">
      <c r="A900" s="395">
        <v>41582</v>
      </c>
      <c r="B900" s="396">
        <v>1.3486</v>
      </c>
    </row>
    <row r="901" spans="1:2" x14ac:dyDescent="0.25">
      <c r="A901" s="395">
        <v>41581</v>
      </c>
      <c r="B901" s="396">
        <v>1.3486</v>
      </c>
    </row>
    <row r="902" spans="1:2" x14ac:dyDescent="0.25">
      <c r="A902" s="395">
        <v>41580</v>
      </c>
      <c r="B902" s="396">
        <v>1.3531</v>
      </c>
    </row>
    <row r="903" spans="1:2" x14ac:dyDescent="0.25">
      <c r="A903" s="395">
        <v>41579</v>
      </c>
      <c r="B903" s="396">
        <v>1.3671</v>
      </c>
    </row>
    <row r="904" spans="1:2" x14ac:dyDescent="0.25">
      <c r="A904" s="395">
        <v>41578</v>
      </c>
      <c r="B904" s="396">
        <v>1.3748</v>
      </c>
    </row>
    <row r="905" spans="1:2" x14ac:dyDescent="0.25">
      <c r="A905" s="395">
        <v>41577</v>
      </c>
      <c r="B905" s="396">
        <v>1.3771</v>
      </c>
    </row>
    <row r="906" spans="1:2" x14ac:dyDescent="0.25">
      <c r="A906" s="395">
        <v>41576</v>
      </c>
      <c r="B906" s="396">
        <v>1.38</v>
      </c>
    </row>
    <row r="907" spans="1:2" x14ac:dyDescent="0.25">
      <c r="A907" s="395">
        <v>41575</v>
      </c>
      <c r="B907" s="396">
        <v>1.3801000000000001</v>
      </c>
    </row>
    <row r="908" spans="1:2" x14ac:dyDescent="0.25">
      <c r="A908" s="395">
        <v>41574</v>
      </c>
      <c r="B908" s="396">
        <v>1.3801000000000001</v>
      </c>
    </row>
    <row r="909" spans="1:2" x14ac:dyDescent="0.25">
      <c r="A909" s="395">
        <v>41573</v>
      </c>
      <c r="B909" s="396">
        <v>1.3802000000000001</v>
      </c>
    </row>
    <row r="910" spans="1:2" x14ac:dyDescent="0.25">
      <c r="A910" s="395">
        <v>41572</v>
      </c>
      <c r="B910" s="396">
        <v>1.3794</v>
      </c>
    </row>
    <row r="911" spans="1:2" x14ac:dyDescent="0.25">
      <c r="A911" s="395">
        <v>41571</v>
      </c>
      <c r="B911" s="396">
        <v>1.3774</v>
      </c>
    </row>
    <row r="912" spans="1:2" x14ac:dyDescent="0.25">
      <c r="A912" s="395">
        <v>41570</v>
      </c>
      <c r="B912" s="396">
        <v>1.3707</v>
      </c>
    </row>
    <row r="913" spans="1:2" x14ac:dyDescent="0.25">
      <c r="A913" s="395">
        <v>41569</v>
      </c>
      <c r="B913" s="396">
        <v>1.3674999999999999</v>
      </c>
    </row>
    <row r="914" spans="1:2" x14ac:dyDescent="0.25">
      <c r="A914" s="395">
        <v>41568</v>
      </c>
      <c r="B914" s="396">
        <v>1.3684000000000001</v>
      </c>
    </row>
    <row r="915" spans="1:2" x14ac:dyDescent="0.25">
      <c r="A915" s="395">
        <v>41567</v>
      </c>
      <c r="B915" s="396">
        <v>1.3684000000000001</v>
      </c>
    </row>
    <row r="916" spans="1:2" x14ac:dyDescent="0.25">
      <c r="A916" s="395">
        <v>41566</v>
      </c>
      <c r="B916" s="396">
        <v>1.3676999999999999</v>
      </c>
    </row>
    <row r="917" spans="1:2" x14ac:dyDescent="0.25">
      <c r="A917" s="395">
        <v>41565</v>
      </c>
      <c r="B917" s="396">
        <v>1.3604000000000001</v>
      </c>
    </row>
    <row r="918" spans="1:2" x14ac:dyDescent="0.25">
      <c r="A918" s="395">
        <v>41564</v>
      </c>
      <c r="B918" s="396">
        <v>1.3524</v>
      </c>
    </row>
    <row r="919" spans="1:2" x14ac:dyDescent="0.25">
      <c r="A919" s="395">
        <v>41563</v>
      </c>
      <c r="B919" s="396">
        <v>1.353</v>
      </c>
    </row>
    <row r="920" spans="1:2" x14ac:dyDescent="0.25">
      <c r="A920" s="395">
        <v>41562</v>
      </c>
      <c r="B920" s="396">
        <v>1.3565</v>
      </c>
    </row>
    <row r="921" spans="1:2" x14ac:dyDescent="0.25">
      <c r="A921" s="395">
        <v>41561</v>
      </c>
      <c r="B921" s="396">
        <v>1.3534999999999999</v>
      </c>
    </row>
    <row r="922" spans="1:2" x14ac:dyDescent="0.25">
      <c r="A922" s="395">
        <v>41560</v>
      </c>
      <c r="B922" s="396">
        <v>1.3534999999999999</v>
      </c>
    </row>
    <row r="923" spans="1:2" x14ac:dyDescent="0.25">
      <c r="A923" s="395">
        <v>41559</v>
      </c>
      <c r="B923" s="396">
        <v>1.3545</v>
      </c>
    </row>
    <row r="924" spans="1:2" x14ac:dyDescent="0.25">
      <c r="A924" s="395">
        <v>41558</v>
      </c>
      <c r="B924" s="396">
        <v>1.3516999999999999</v>
      </c>
    </row>
    <row r="925" spans="1:2" x14ac:dyDescent="0.25">
      <c r="A925" s="395">
        <v>41557</v>
      </c>
      <c r="B925" s="396">
        <v>1.3540000000000001</v>
      </c>
    </row>
    <row r="926" spans="1:2" x14ac:dyDescent="0.25">
      <c r="A926" s="395">
        <v>41556</v>
      </c>
      <c r="B926" s="396">
        <v>1.3573999999999999</v>
      </c>
    </row>
    <row r="927" spans="1:2" x14ac:dyDescent="0.25">
      <c r="A927" s="395">
        <v>41555</v>
      </c>
      <c r="B927" s="396">
        <v>1.3571</v>
      </c>
    </row>
    <row r="928" spans="1:2" x14ac:dyDescent="0.25">
      <c r="A928" s="395">
        <v>41554</v>
      </c>
      <c r="B928" s="396">
        <v>1.3553999999999999</v>
      </c>
    </row>
    <row r="929" spans="1:2" x14ac:dyDescent="0.25">
      <c r="A929" s="395">
        <v>41553</v>
      </c>
      <c r="B929" s="396">
        <v>1.3553999999999999</v>
      </c>
    </row>
    <row r="930" spans="1:2" x14ac:dyDescent="0.25">
      <c r="A930" s="395">
        <v>41552</v>
      </c>
      <c r="B930" s="396">
        <v>1.36</v>
      </c>
    </row>
    <row r="931" spans="1:2" x14ac:dyDescent="0.25">
      <c r="A931" s="395">
        <v>41551</v>
      </c>
      <c r="B931" s="396">
        <v>1.3604000000000001</v>
      </c>
    </row>
    <row r="932" spans="1:2" x14ac:dyDescent="0.25">
      <c r="A932" s="395">
        <v>41550</v>
      </c>
      <c r="B932" s="396">
        <v>1.3544</v>
      </c>
    </row>
    <row r="933" spans="1:2" x14ac:dyDescent="0.25">
      <c r="A933" s="395">
        <v>41549</v>
      </c>
      <c r="B933" s="396">
        <v>1.3536999999999999</v>
      </c>
    </row>
    <row r="934" spans="1:2" x14ac:dyDescent="0.25">
      <c r="A934" s="395">
        <v>41548</v>
      </c>
      <c r="B934" s="396">
        <v>1.3508</v>
      </c>
    </row>
    <row r="935" spans="1:2" x14ac:dyDescent="0.25">
      <c r="A935" s="395">
        <v>41547</v>
      </c>
      <c r="B935" s="396">
        <v>1.3520000000000001</v>
      </c>
    </row>
    <row r="936" spans="1:2" x14ac:dyDescent="0.25">
      <c r="A936" s="395">
        <v>41546</v>
      </c>
      <c r="B936" s="396">
        <v>1.3520000000000001</v>
      </c>
    </row>
    <row r="937" spans="1:2" x14ac:dyDescent="0.25">
      <c r="A937" s="395">
        <v>41545</v>
      </c>
      <c r="B937" s="396">
        <v>1.3507</v>
      </c>
    </row>
    <row r="938" spans="1:2" x14ac:dyDescent="0.25">
      <c r="A938" s="395">
        <v>41544</v>
      </c>
      <c r="B938" s="396">
        <v>1.3504</v>
      </c>
    </row>
    <row r="939" spans="1:2" x14ac:dyDescent="0.25">
      <c r="A939" s="395">
        <v>41543</v>
      </c>
      <c r="B939" s="396">
        <v>1.3493999999999999</v>
      </c>
    </row>
    <row r="940" spans="1:2" x14ac:dyDescent="0.25">
      <c r="A940" s="395">
        <v>41542</v>
      </c>
      <c r="B940" s="396">
        <v>1.3489</v>
      </c>
    </row>
    <row r="941" spans="1:2" x14ac:dyDescent="0.25">
      <c r="A941" s="395">
        <v>41541</v>
      </c>
      <c r="B941" s="396">
        <v>1.3514999999999999</v>
      </c>
    </row>
    <row r="942" spans="1:2" x14ac:dyDescent="0.25">
      <c r="A942" s="395">
        <v>41540</v>
      </c>
      <c r="B942" s="396">
        <v>1.3521000000000001</v>
      </c>
    </row>
    <row r="943" spans="1:2" x14ac:dyDescent="0.25">
      <c r="A943" s="395">
        <v>41539</v>
      </c>
      <c r="B943" s="396">
        <v>1.3521000000000001</v>
      </c>
    </row>
    <row r="944" spans="1:2" x14ac:dyDescent="0.25">
      <c r="A944" s="395">
        <v>41538</v>
      </c>
      <c r="B944" s="396">
        <v>1.3529</v>
      </c>
    </row>
    <row r="945" spans="1:2" x14ac:dyDescent="0.25">
      <c r="A945" s="395">
        <v>41537</v>
      </c>
      <c r="B945" s="396">
        <v>1.3532999999999999</v>
      </c>
    </row>
    <row r="946" spans="1:2" x14ac:dyDescent="0.25">
      <c r="A946" s="395">
        <v>41536</v>
      </c>
      <c r="B946" s="396">
        <v>1.3371999999999999</v>
      </c>
    </row>
    <row r="947" spans="1:2" x14ac:dyDescent="0.25">
      <c r="A947" s="395">
        <v>41535</v>
      </c>
      <c r="B947" s="396">
        <v>1.3346</v>
      </c>
    </row>
    <row r="948" spans="1:2" x14ac:dyDescent="0.25">
      <c r="A948" s="395">
        <v>41534</v>
      </c>
      <c r="B948" s="396">
        <v>1.3357000000000001</v>
      </c>
    </row>
    <row r="949" spans="1:2" x14ac:dyDescent="0.25">
      <c r="A949" s="395">
        <v>41533</v>
      </c>
      <c r="B949" s="396">
        <v>1.3291999999999999</v>
      </c>
    </row>
    <row r="950" spans="1:2" x14ac:dyDescent="0.25">
      <c r="A950" s="395">
        <v>41532</v>
      </c>
      <c r="B950" s="396">
        <v>1.3291999999999999</v>
      </c>
    </row>
    <row r="951" spans="1:2" x14ac:dyDescent="0.25">
      <c r="A951" s="395">
        <v>41531</v>
      </c>
      <c r="B951" s="396">
        <v>1.3288</v>
      </c>
    </row>
    <row r="952" spans="1:2" x14ac:dyDescent="0.25">
      <c r="A952" s="395">
        <v>41530</v>
      </c>
      <c r="B952" s="396">
        <v>1.3304</v>
      </c>
    </row>
    <row r="953" spans="1:2" x14ac:dyDescent="0.25">
      <c r="A953" s="395">
        <v>41529</v>
      </c>
      <c r="B953" s="396">
        <v>1.3275999999999999</v>
      </c>
    </row>
    <row r="954" spans="1:2" x14ac:dyDescent="0.25">
      <c r="A954" s="395">
        <v>41528</v>
      </c>
      <c r="B954" s="396">
        <v>1.3257000000000001</v>
      </c>
    </row>
    <row r="955" spans="1:2" x14ac:dyDescent="0.25">
      <c r="A955" s="395">
        <v>41527</v>
      </c>
      <c r="B955" s="396">
        <v>1.3203</v>
      </c>
    </row>
    <row r="956" spans="1:2" x14ac:dyDescent="0.25">
      <c r="A956" s="395">
        <v>41526</v>
      </c>
      <c r="B956" s="396">
        <v>1.3178000000000001</v>
      </c>
    </row>
    <row r="957" spans="1:2" x14ac:dyDescent="0.25">
      <c r="A957" s="395">
        <v>41525</v>
      </c>
      <c r="B957" s="396">
        <v>1.3178000000000001</v>
      </c>
    </row>
    <row r="958" spans="1:2" x14ac:dyDescent="0.25">
      <c r="A958" s="395">
        <v>41524</v>
      </c>
      <c r="B958" s="396">
        <v>1.3138000000000001</v>
      </c>
    </row>
    <row r="959" spans="1:2" x14ac:dyDescent="0.25">
      <c r="A959" s="395">
        <v>41523</v>
      </c>
      <c r="B959" s="396">
        <v>1.3169999999999999</v>
      </c>
    </row>
    <row r="960" spans="1:2" x14ac:dyDescent="0.25">
      <c r="A960" s="395">
        <v>41522</v>
      </c>
      <c r="B960" s="396">
        <v>1.3180000000000001</v>
      </c>
    </row>
    <row r="961" spans="1:2" x14ac:dyDescent="0.25">
      <c r="A961" s="395">
        <v>41521</v>
      </c>
      <c r="B961" s="396">
        <v>1.3177000000000001</v>
      </c>
    </row>
    <row r="962" spans="1:2" x14ac:dyDescent="0.25">
      <c r="A962" s="395">
        <v>41520</v>
      </c>
      <c r="B962" s="396">
        <v>1.3204</v>
      </c>
    </row>
    <row r="963" spans="1:2" x14ac:dyDescent="0.25">
      <c r="A963" s="395">
        <v>41519</v>
      </c>
      <c r="B963" s="396">
        <v>1.3218000000000001</v>
      </c>
    </row>
    <row r="964" spans="1:2" x14ac:dyDescent="0.25">
      <c r="A964" s="395">
        <v>41518</v>
      </c>
      <c r="B964" s="396">
        <v>1.3218000000000001</v>
      </c>
    </row>
    <row r="965" spans="1:2" x14ac:dyDescent="0.25">
      <c r="A965" s="395">
        <v>41517</v>
      </c>
      <c r="B965" s="396">
        <v>1.3229</v>
      </c>
    </row>
    <row r="966" spans="1:2" x14ac:dyDescent="0.25">
      <c r="A966" s="395">
        <v>41516</v>
      </c>
      <c r="B966" s="396">
        <v>1.3281000000000001</v>
      </c>
    </row>
    <row r="967" spans="1:2" x14ac:dyDescent="0.25">
      <c r="A967" s="395">
        <v>41515</v>
      </c>
      <c r="B967" s="396">
        <v>1.3362000000000001</v>
      </c>
    </row>
    <row r="968" spans="1:2" x14ac:dyDescent="0.25">
      <c r="A968" s="395">
        <v>41514</v>
      </c>
      <c r="B968" s="396">
        <v>1.337</v>
      </c>
    </row>
    <row r="969" spans="1:2" x14ac:dyDescent="0.25">
      <c r="A969" s="395">
        <v>41513</v>
      </c>
      <c r="B969" s="396">
        <v>1.3375999999999999</v>
      </c>
    </row>
    <row r="970" spans="1:2" x14ac:dyDescent="0.25">
      <c r="A970" s="395">
        <v>41512</v>
      </c>
      <c r="B970" s="396">
        <v>1.3376999999999999</v>
      </c>
    </row>
    <row r="971" spans="1:2" x14ac:dyDescent="0.25">
      <c r="A971" s="395">
        <v>41511</v>
      </c>
      <c r="B971" s="396">
        <v>1.3376999999999999</v>
      </c>
    </row>
    <row r="972" spans="1:2" x14ac:dyDescent="0.25">
      <c r="A972" s="395">
        <v>41510</v>
      </c>
      <c r="B972" s="396">
        <v>1.3361000000000001</v>
      </c>
    </row>
    <row r="973" spans="1:2" x14ac:dyDescent="0.25">
      <c r="A973" s="395">
        <v>41509</v>
      </c>
      <c r="B973" s="396">
        <v>1.3342000000000001</v>
      </c>
    </row>
    <row r="974" spans="1:2" x14ac:dyDescent="0.25">
      <c r="A974" s="395">
        <v>41508</v>
      </c>
      <c r="B974" s="396">
        <v>1.3395999999999999</v>
      </c>
    </row>
    <row r="975" spans="1:2" x14ac:dyDescent="0.25">
      <c r="A975" s="395">
        <v>41507</v>
      </c>
      <c r="B975" s="396">
        <v>1.3376999999999999</v>
      </c>
    </row>
    <row r="976" spans="1:2" x14ac:dyDescent="0.25">
      <c r="A976" s="395">
        <v>41506</v>
      </c>
      <c r="B976" s="396">
        <v>1.3337000000000001</v>
      </c>
    </row>
    <row r="977" spans="1:2" x14ac:dyDescent="0.25">
      <c r="A977" s="395">
        <v>41505</v>
      </c>
      <c r="B977" s="396">
        <v>1.3324</v>
      </c>
    </row>
    <row r="978" spans="1:2" x14ac:dyDescent="0.25">
      <c r="A978" s="395">
        <v>41504</v>
      </c>
      <c r="B978" s="396">
        <v>1.3324</v>
      </c>
    </row>
    <row r="979" spans="1:2" x14ac:dyDescent="0.25">
      <c r="A979" s="395">
        <v>41503</v>
      </c>
      <c r="B979" s="396">
        <v>1.3340000000000001</v>
      </c>
    </row>
    <row r="980" spans="1:2" x14ac:dyDescent="0.25">
      <c r="A980" s="395">
        <v>41502</v>
      </c>
      <c r="B980" s="396">
        <v>1.3283</v>
      </c>
    </row>
    <row r="981" spans="1:2" x14ac:dyDescent="0.25">
      <c r="A981" s="395">
        <v>41501</v>
      </c>
      <c r="B981" s="396">
        <v>1.3258000000000001</v>
      </c>
    </row>
    <row r="982" spans="1:2" x14ac:dyDescent="0.25">
      <c r="A982" s="395">
        <v>41500</v>
      </c>
      <c r="B982" s="396">
        <v>1.3283</v>
      </c>
    </row>
    <row r="983" spans="1:2" x14ac:dyDescent="0.25">
      <c r="A983" s="395">
        <v>41499</v>
      </c>
      <c r="B983" s="396">
        <v>1.3311999999999999</v>
      </c>
    </row>
    <row r="984" spans="1:2" x14ac:dyDescent="0.25">
      <c r="A984" s="395">
        <v>41498</v>
      </c>
      <c r="B984" s="396">
        <v>1.3337000000000001</v>
      </c>
    </row>
    <row r="985" spans="1:2" x14ac:dyDescent="0.25">
      <c r="A985" s="395">
        <v>41497</v>
      </c>
      <c r="B985" s="396">
        <v>1.3337000000000001</v>
      </c>
    </row>
    <row r="986" spans="1:2" x14ac:dyDescent="0.25">
      <c r="A986" s="395">
        <v>41496</v>
      </c>
      <c r="B986" s="396">
        <v>1.3368</v>
      </c>
    </row>
    <row r="987" spans="1:2" x14ac:dyDescent="0.25">
      <c r="A987" s="395">
        <v>41495</v>
      </c>
      <c r="B987" s="396">
        <v>1.3357000000000001</v>
      </c>
    </row>
    <row r="988" spans="1:2" x14ac:dyDescent="0.25">
      <c r="A988" s="395">
        <v>41494</v>
      </c>
      <c r="B988" s="396">
        <v>1.3307</v>
      </c>
    </row>
    <row r="989" spans="1:2" x14ac:dyDescent="0.25">
      <c r="A989" s="395">
        <v>41493</v>
      </c>
      <c r="B989" s="396">
        <v>1.3277000000000001</v>
      </c>
    </row>
    <row r="990" spans="1:2" x14ac:dyDescent="0.25">
      <c r="A990" s="395">
        <v>41492</v>
      </c>
      <c r="B990" s="396">
        <v>1.3268</v>
      </c>
    </row>
    <row r="991" spans="1:2" x14ac:dyDescent="0.25">
      <c r="A991" s="395">
        <v>41491</v>
      </c>
      <c r="B991" s="396">
        <v>1.3278000000000001</v>
      </c>
    </row>
    <row r="992" spans="1:2" x14ac:dyDescent="0.25">
      <c r="A992" s="395">
        <v>41490</v>
      </c>
      <c r="B992" s="396">
        <v>1.3278000000000001</v>
      </c>
    </row>
    <row r="993" spans="1:2" x14ac:dyDescent="0.25">
      <c r="A993" s="395">
        <v>41489</v>
      </c>
      <c r="B993" s="396">
        <v>1.3233999999999999</v>
      </c>
    </row>
    <row r="994" spans="1:2" x14ac:dyDescent="0.25">
      <c r="A994" s="395">
        <v>41488</v>
      </c>
      <c r="B994" s="396">
        <v>1.3251999999999999</v>
      </c>
    </row>
    <row r="995" spans="1:2" x14ac:dyDescent="0.25">
      <c r="A995" s="395">
        <v>41487</v>
      </c>
      <c r="B995" s="396">
        <v>1.3268</v>
      </c>
    </row>
    <row r="996" spans="1:2" x14ac:dyDescent="0.25">
      <c r="A996" s="395">
        <v>41486</v>
      </c>
      <c r="B996" s="396">
        <v>1.3262</v>
      </c>
    </row>
    <row r="997" spans="1:2" x14ac:dyDescent="0.25">
      <c r="A997" s="395">
        <v>41485</v>
      </c>
      <c r="B997" s="396">
        <v>1.3272999999999999</v>
      </c>
    </row>
    <row r="998" spans="1:2" x14ac:dyDescent="0.25">
      <c r="A998" s="395">
        <v>41484</v>
      </c>
      <c r="B998" s="396">
        <v>1.3275999999999999</v>
      </c>
    </row>
    <row r="999" spans="1:2" x14ac:dyDescent="0.25">
      <c r="A999" s="395">
        <v>41483</v>
      </c>
      <c r="B999" s="396">
        <v>1.3275999999999999</v>
      </c>
    </row>
    <row r="1000" spans="1:2" x14ac:dyDescent="0.25">
      <c r="A1000" s="395">
        <v>41482</v>
      </c>
      <c r="B1000" s="396">
        <v>1.3275999999999999</v>
      </c>
    </row>
    <row r="1001" spans="1:2" x14ac:dyDescent="0.25">
      <c r="A1001" s="395">
        <v>41481</v>
      </c>
      <c r="B1001" s="396">
        <v>1.3214999999999999</v>
      </c>
    </row>
    <row r="1002" spans="1:2" x14ac:dyDescent="0.25">
      <c r="A1002" s="395">
        <v>41480</v>
      </c>
      <c r="B1002" s="396">
        <v>1.3216000000000001</v>
      </c>
    </row>
    <row r="1003" spans="1:2" x14ac:dyDescent="0.25">
      <c r="A1003" s="395">
        <v>41479</v>
      </c>
      <c r="B1003" s="396">
        <v>1.3196000000000001</v>
      </c>
    </row>
    <row r="1004" spans="1:2" x14ac:dyDescent="0.25">
      <c r="A1004" s="395">
        <v>41478</v>
      </c>
      <c r="B1004" s="396">
        <v>1.3168</v>
      </c>
    </row>
    <row r="1005" spans="1:2" x14ac:dyDescent="0.25">
      <c r="A1005" s="395">
        <v>41477</v>
      </c>
      <c r="B1005" s="396">
        <v>1.3139000000000001</v>
      </c>
    </row>
    <row r="1006" spans="1:2" x14ac:dyDescent="0.25">
      <c r="A1006" s="395">
        <v>41476</v>
      </c>
      <c r="B1006" s="396">
        <v>1.3139000000000001</v>
      </c>
    </row>
    <row r="1007" spans="1:2" x14ac:dyDescent="0.25">
      <c r="A1007" s="395">
        <v>41475</v>
      </c>
      <c r="B1007" s="396">
        <v>1.3124</v>
      </c>
    </row>
    <row r="1008" spans="1:2" x14ac:dyDescent="0.25">
      <c r="A1008" s="395">
        <v>41474</v>
      </c>
      <c r="B1008" s="396">
        <v>1.3103</v>
      </c>
    </row>
    <row r="1009" spans="1:2" x14ac:dyDescent="0.25">
      <c r="A1009" s="395">
        <v>41473</v>
      </c>
      <c r="B1009" s="396">
        <v>1.3137000000000001</v>
      </c>
    </row>
    <row r="1010" spans="1:2" x14ac:dyDescent="0.25">
      <c r="A1010" s="395">
        <v>41472</v>
      </c>
      <c r="B1010" s="396">
        <v>1.31</v>
      </c>
    </row>
    <row r="1011" spans="1:2" x14ac:dyDescent="0.25">
      <c r="A1011" s="395">
        <v>41471</v>
      </c>
      <c r="B1011" s="396">
        <v>1.3052999999999999</v>
      </c>
    </row>
    <row r="1012" spans="1:2" x14ac:dyDescent="0.25">
      <c r="A1012" s="395">
        <v>41470</v>
      </c>
      <c r="B1012" s="396">
        <v>1.3064</v>
      </c>
    </row>
    <row r="1013" spans="1:2" x14ac:dyDescent="0.25">
      <c r="A1013" s="395">
        <v>41469</v>
      </c>
      <c r="B1013" s="396">
        <v>1.3064</v>
      </c>
    </row>
    <row r="1014" spans="1:2" x14ac:dyDescent="0.25">
      <c r="A1014" s="395">
        <v>41468</v>
      </c>
      <c r="B1014" s="396">
        <v>1.3065</v>
      </c>
    </row>
    <row r="1015" spans="1:2" x14ac:dyDescent="0.25">
      <c r="A1015" s="395">
        <v>41467</v>
      </c>
      <c r="B1015" s="396">
        <v>1.3068</v>
      </c>
    </row>
    <row r="1016" spans="1:2" x14ac:dyDescent="0.25">
      <c r="A1016" s="395">
        <v>41466</v>
      </c>
      <c r="B1016" s="396">
        <v>1.2816000000000001</v>
      </c>
    </row>
    <row r="1017" spans="1:2" x14ac:dyDescent="0.25">
      <c r="A1017" s="395">
        <v>41465</v>
      </c>
      <c r="B1017" s="396">
        <v>1.2842</v>
      </c>
    </row>
    <row r="1018" spans="1:2" x14ac:dyDescent="0.25">
      <c r="A1018" s="395">
        <v>41464</v>
      </c>
      <c r="B1018" s="396">
        <v>1.2842</v>
      </c>
    </row>
    <row r="1019" spans="1:2" x14ac:dyDescent="0.25">
      <c r="A1019" s="395">
        <v>41463</v>
      </c>
      <c r="B1019" s="396">
        <v>1.2825</v>
      </c>
    </row>
    <row r="1020" spans="1:2" x14ac:dyDescent="0.25">
      <c r="A1020" s="395">
        <v>41462</v>
      </c>
      <c r="B1020" s="396">
        <v>1.2825</v>
      </c>
    </row>
    <row r="1021" spans="1:2" x14ac:dyDescent="0.25">
      <c r="A1021" s="395">
        <v>41461</v>
      </c>
      <c r="B1021" s="396">
        <v>1.2870999999999999</v>
      </c>
    </row>
    <row r="1022" spans="1:2" x14ac:dyDescent="0.25">
      <c r="A1022" s="395">
        <v>41460</v>
      </c>
      <c r="B1022" s="396">
        <v>1.2969999999999999</v>
      </c>
    </row>
    <row r="1023" spans="1:2" x14ac:dyDescent="0.25">
      <c r="A1023" s="395">
        <v>41459</v>
      </c>
      <c r="B1023" s="396">
        <v>1.2977000000000001</v>
      </c>
    </row>
    <row r="1024" spans="1:2" x14ac:dyDescent="0.25">
      <c r="A1024" s="395">
        <v>41458</v>
      </c>
      <c r="B1024" s="396">
        <v>1.3035000000000001</v>
      </c>
    </row>
    <row r="1025" spans="1:2" x14ac:dyDescent="0.25">
      <c r="A1025" s="395">
        <v>41457</v>
      </c>
      <c r="B1025" s="396">
        <v>1.3035000000000001</v>
      </c>
    </row>
    <row r="1026" spans="1:2" x14ac:dyDescent="0.25">
      <c r="A1026" s="395">
        <v>41456</v>
      </c>
      <c r="B1026" s="396">
        <v>1.3007</v>
      </c>
    </row>
    <row r="1027" spans="1:2" x14ac:dyDescent="0.25">
      <c r="A1027" s="395">
        <v>41455</v>
      </c>
      <c r="B1027" s="396">
        <v>1.3007</v>
      </c>
    </row>
    <row r="1028" spans="1:2" x14ac:dyDescent="0.25">
      <c r="A1028" s="395">
        <v>41454</v>
      </c>
      <c r="B1028" s="396">
        <v>1.3041</v>
      </c>
    </row>
    <row r="1029" spans="1:2" x14ac:dyDescent="0.25">
      <c r="A1029" s="395">
        <v>41453</v>
      </c>
      <c r="B1029" s="396">
        <v>1.3027</v>
      </c>
    </row>
    <row r="1030" spans="1:2" x14ac:dyDescent="0.25">
      <c r="A1030" s="395">
        <v>41452</v>
      </c>
      <c r="B1030" s="396">
        <v>1.3045</v>
      </c>
    </row>
    <row r="1031" spans="1:2" x14ac:dyDescent="0.25">
      <c r="A1031" s="395">
        <v>41451</v>
      </c>
      <c r="B1031" s="396">
        <v>1.3111999999999999</v>
      </c>
    </row>
    <row r="1032" spans="1:2" x14ac:dyDescent="0.25">
      <c r="A1032" s="395">
        <v>41450</v>
      </c>
      <c r="B1032" s="396">
        <v>1.3104</v>
      </c>
    </row>
    <row r="1033" spans="1:2" x14ac:dyDescent="0.25">
      <c r="A1033" s="395">
        <v>41449</v>
      </c>
      <c r="B1033" s="396">
        <v>1.3117000000000001</v>
      </c>
    </row>
    <row r="1034" spans="1:2" x14ac:dyDescent="0.25">
      <c r="A1034" s="395">
        <v>41448</v>
      </c>
      <c r="B1034" s="396">
        <v>1.3117000000000001</v>
      </c>
    </row>
    <row r="1035" spans="1:2" x14ac:dyDescent="0.25">
      <c r="A1035" s="395">
        <v>41447</v>
      </c>
      <c r="B1035" s="396">
        <v>1.3193999999999999</v>
      </c>
    </row>
    <row r="1036" spans="1:2" x14ac:dyDescent="0.25">
      <c r="A1036" s="395">
        <v>41446</v>
      </c>
      <c r="B1036" s="396">
        <v>1.3236000000000001</v>
      </c>
    </row>
    <row r="1037" spans="1:2" x14ac:dyDescent="0.25">
      <c r="A1037" s="395">
        <v>41445</v>
      </c>
      <c r="B1037" s="396">
        <v>1.3382000000000001</v>
      </c>
    </row>
    <row r="1038" spans="1:2" x14ac:dyDescent="0.25">
      <c r="A1038" s="395">
        <v>41444</v>
      </c>
      <c r="B1038" s="396">
        <v>1.3372999999999999</v>
      </c>
    </row>
    <row r="1039" spans="1:2" x14ac:dyDescent="0.25">
      <c r="A1039" s="395">
        <v>41443</v>
      </c>
      <c r="B1039" s="396">
        <v>1.3339000000000001</v>
      </c>
    </row>
    <row r="1040" spans="1:2" x14ac:dyDescent="0.25">
      <c r="A1040" s="395">
        <v>41442</v>
      </c>
      <c r="B1040" s="396">
        <v>1.3342000000000001</v>
      </c>
    </row>
    <row r="1041" spans="1:2" x14ac:dyDescent="0.25">
      <c r="A1041" s="395">
        <v>41441</v>
      </c>
      <c r="B1041" s="396">
        <v>1.3342000000000001</v>
      </c>
    </row>
    <row r="1042" spans="1:2" x14ac:dyDescent="0.25">
      <c r="A1042" s="395">
        <v>41440</v>
      </c>
      <c r="B1042" s="396">
        <v>1.3340000000000001</v>
      </c>
    </row>
    <row r="1043" spans="1:2" x14ac:dyDescent="0.25">
      <c r="A1043" s="395">
        <v>41439</v>
      </c>
      <c r="B1043" s="396">
        <v>1.3340000000000001</v>
      </c>
    </row>
    <row r="1044" spans="1:2" x14ac:dyDescent="0.25">
      <c r="A1044" s="395">
        <v>41438</v>
      </c>
      <c r="B1044" s="396">
        <v>1.331</v>
      </c>
    </row>
    <row r="1045" spans="1:2" x14ac:dyDescent="0.25">
      <c r="A1045" s="395">
        <v>41437</v>
      </c>
      <c r="B1045" s="396">
        <v>1.3272999999999999</v>
      </c>
    </row>
    <row r="1046" spans="1:2" x14ac:dyDescent="0.25">
      <c r="A1046" s="395">
        <v>41436</v>
      </c>
      <c r="B1046" s="396">
        <v>1.3213999999999999</v>
      </c>
    </row>
    <row r="1047" spans="1:2" x14ac:dyDescent="0.25">
      <c r="A1047" s="395">
        <v>41435</v>
      </c>
      <c r="B1047" s="396">
        <v>1.3214999999999999</v>
      </c>
    </row>
    <row r="1048" spans="1:2" x14ac:dyDescent="0.25">
      <c r="A1048" s="395">
        <v>41434</v>
      </c>
      <c r="B1048" s="396">
        <v>1.3214999999999999</v>
      </c>
    </row>
    <row r="1049" spans="1:2" x14ac:dyDescent="0.25">
      <c r="A1049" s="395">
        <v>41433</v>
      </c>
      <c r="B1049" s="396">
        <v>1.3237000000000001</v>
      </c>
    </row>
    <row r="1050" spans="1:2" x14ac:dyDescent="0.25">
      <c r="A1050" s="395">
        <v>41432</v>
      </c>
      <c r="B1050" s="396">
        <v>1.3142</v>
      </c>
    </row>
    <row r="1051" spans="1:2" x14ac:dyDescent="0.25">
      <c r="A1051" s="395">
        <v>41431</v>
      </c>
      <c r="B1051" s="396">
        <v>1.3080000000000001</v>
      </c>
    </row>
    <row r="1052" spans="1:2" x14ac:dyDescent="0.25">
      <c r="A1052" s="395">
        <v>41430</v>
      </c>
      <c r="B1052" s="396">
        <v>1.3070999999999999</v>
      </c>
    </row>
    <row r="1053" spans="1:2" x14ac:dyDescent="0.25">
      <c r="A1053" s="395">
        <v>41429</v>
      </c>
      <c r="B1053" s="396">
        <v>1.3025</v>
      </c>
    </row>
    <row r="1054" spans="1:2" x14ac:dyDescent="0.25">
      <c r="A1054" s="395">
        <v>41428</v>
      </c>
      <c r="B1054" s="396">
        <v>1.2994000000000001</v>
      </c>
    </row>
    <row r="1055" spans="1:2" x14ac:dyDescent="0.25">
      <c r="A1055" s="395">
        <v>41427</v>
      </c>
      <c r="B1055" s="396">
        <v>1.2994000000000001</v>
      </c>
    </row>
    <row r="1056" spans="1:2" x14ac:dyDescent="0.25">
      <c r="A1056" s="395">
        <v>41426</v>
      </c>
      <c r="B1056" s="396">
        <v>1.3009999999999999</v>
      </c>
    </row>
    <row r="1057" spans="1:2" x14ac:dyDescent="0.25">
      <c r="A1057" s="395">
        <v>41425</v>
      </c>
      <c r="B1057" s="396">
        <v>1.2987</v>
      </c>
    </row>
    <row r="1058" spans="1:2" x14ac:dyDescent="0.25">
      <c r="A1058" s="395">
        <v>41424</v>
      </c>
      <c r="B1058" s="396">
        <v>1.2895000000000001</v>
      </c>
    </row>
    <row r="1059" spans="1:2" x14ac:dyDescent="0.25">
      <c r="A1059" s="395">
        <v>41423</v>
      </c>
      <c r="B1059" s="396">
        <v>1.2903</v>
      </c>
    </row>
    <row r="1060" spans="1:2" x14ac:dyDescent="0.25">
      <c r="A1060" s="395">
        <v>41422</v>
      </c>
      <c r="B1060" s="396">
        <v>1.2932999999999999</v>
      </c>
    </row>
    <row r="1061" spans="1:2" x14ac:dyDescent="0.25">
      <c r="A1061" s="395">
        <v>41421</v>
      </c>
      <c r="B1061" s="396">
        <v>1.2927999999999999</v>
      </c>
    </row>
    <row r="1062" spans="1:2" x14ac:dyDescent="0.25">
      <c r="A1062" s="395">
        <v>41420</v>
      </c>
      <c r="B1062" s="396">
        <v>1.2927999999999999</v>
      </c>
    </row>
    <row r="1063" spans="1:2" x14ac:dyDescent="0.25">
      <c r="A1063" s="395">
        <v>41419</v>
      </c>
      <c r="B1063" s="396">
        <v>1.2934000000000001</v>
      </c>
    </row>
    <row r="1064" spans="1:2" x14ac:dyDescent="0.25">
      <c r="A1064" s="395">
        <v>41418</v>
      </c>
      <c r="B1064" s="396">
        <v>1.288</v>
      </c>
    </row>
    <row r="1065" spans="1:2" x14ac:dyDescent="0.25">
      <c r="A1065" s="395">
        <v>41417</v>
      </c>
      <c r="B1065" s="396">
        <v>1.2907999999999999</v>
      </c>
    </row>
    <row r="1066" spans="1:2" x14ac:dyDescent="0.25">
      <c r="A1066" s="395">
        <v>41416</v>
      </c>
      <c r="B1066" s="396">
        <v>1.2885</v>
      </c>
    </row>
    <row r="1067" spans="1:2" x14ac:dyDescent="0.25">
      <c r="A1067" s="395">
        <v>41415</v>
      </c>
      <c r="B1067" s="396">
        <v>1.2855000000000001</v>
      </c>
    </row>
    <row r="1068" spans="1:2" x14ac:dyDescent="0.25">
      <c r="A1068" s="395">
        <v>41414</v>
      </c>
      <c r="B1068" s="396">
        <v>1.2836000000000001</v>
      </c>
    </row>
    <row r="1069" spans="1:2" x14ac:dyDescent="0.25">
      <c r="A1069" s="395">
        <v>41413</v>
      </c>
      <c r="B1069" s="396">
        <v>1.2836000000000001</v>
      </c>
    </row>
    <row r="1070" spans="1:2" x14ac:dyDescent="0.25">
      <c r="A1070" s="395">
        <v>41412</v>
      </c>
      <c r="B1070" s="396">
        <v>1.2855000000000001</v>
      </c>
    </row>
    <row r="1071" spans="1:2" x14ac:dyDescent="0.25">
      <c r="A1071" s="395">
        <v>41411</v>
      </c>
      <c r="B1071" s="396">
        <v>1.2881</v>
      </c>
    </row>
    <row r="1072" spans="1:2" x14ac:dyDescent="0.25">
      <c r="A1072" s="395">
        <v>41410</v>
      </c>
      <c r="B1072" s="396">
        <v>1.2898000000000001</v>
      </c>
    </row>
    <row r="1073" spans="1:2" x14ac:dyDescent="0.25">
      <c r="A1073" s="395">
        <v>41409</v>
      </c>
      <c r="B1073" s="396">
        <v>1.2981</v>
      </c>
    </row>
    <row r="1074" spans="1:2" x14ac:dyDescent="0.25">
      <c r="A1074" s="395">
        <v>41408</v>
      </c>
      <c r="B1074" s="396">
        <v>1.2974000000000001</v>
      </c>
    </row>
    <row r="1075" spans="1:2" x14ac:dyDescent="0.25">
      <c r="A1075" s="395">
        <v>41407</v>
      </c>
      <c r="B1075" s="396">
        <v>1.2986</v>
      </c>
    </row>
    <row r="1076" spans="1:2" x14ac:dyDescent="0.25">
      <c r="A1076" s="395">
        <v>41406</v>
      </c>
      <c r="B1076" s="396">
        <v>1.2986</v>
      </c>
    </row>
    <row r="1077" spans="1:2" x14ac:dyDescent="0.25">
      <c r="A1077" s="395">
        <v>41405</v>
      </c>
      <c r="B1077" s="396">
        <v>1.3010999999999999</v>
      </c>
    </row>
    <row r="1078" spans="1:2" x14ac:dyDescent="0.25">
      <c r="A1078" s="395">
        <v>41404</v>
      </c>
      <c r="B1078" s="396">
        <v>1.3129999999999999</v>
      </c>
    </row>
    <row r="1079" spans="1:2" x14ac:dyDescent="0.25">
      <c r="A1079" s="395">
        <v>41403</v>
      </c>
      <c r="B1079" s="396">
        <v>1.3122</v>
      </c>
    </row>
    <row r="1080" spans="1:2" x14ac:dyDescent="0.25">
      <c r="A1080" s="395">
        <v>41402</v>
      </c>
      <c r="B1080" s="396">
        <v>1.3085</v>
      </c>
    </row>
    <row r="1081" spans="1:2" x14ac:dyDescent="0.25">
      <c r="A1081" s="395">
        <v>41401</v>
      </c>
      <c r="B1081" s="396">
        <v>1.3103</v>
      </c>
    </row>
    <row r="1082" spans="1:2" x14ac:dyDescent="0.25">
      <c r="A1082" s="395">
        <v>41400</v>
      </c>
      <c r="B1082" s="396">
        <v>1.3112999999999999</v>
      </c>
    </row>
    <row r="1083" spans="1:2" x14ac:dyDescent="0.25">
      <c r="A1083" s="395">
        <v>41399</v>
      </c>
      <c r="B1083" s="396">
        <v>1.3112999999999999</v>
      </c>
    </row>
    <row r="1084" spans="1:2" x14ac:dyDescent="0.25">
      <c r="A1084" s="395">
        <v>41398</v>
      </c>
      <c r="B1084" s="396">
        <v>1.3092999999999999</v>
      </c>
    </row>
    <row r="1085" spans="1:2" x14ac:dyDescent="0.25">
      <c r="A1085" s="395">
        <v>41397</v>
      </c>
      <c r="B1085" s="396">
        <v>1.3137000000000001</v>
      </c>
    </row>
    <row r="1086" spans="1:2" x14ac:dyDescent="0.25">
      <c r="A1086" s="395">
        <v>41396</v>
      </c>
      <c r="B1086" s="396">
        <v>1.3184</v>
      </c>
    </row>
    <row r="1087" spans="1:2" x14ac:dyDescent="0.25">
      <c r="A1087" s="395">
        <v>41395</v>
      </c>
      <c r="B1087" s="396">
        <v>1.3109999999999999</v>
      </c>
    </row>
    <row r="1088" spans="1:2" x14ac:dyDescent="0.25">
      <c r="A1088" s="395">
        <v>41394</v>
      </c>
      <c r="B1088" s="396">
        <v>1.3072999999999999</v>
      </c>
    </row>
    <row r="1089" spans="1:2" x14ac:dyDescent="0.25">
      <c r="A1089" s="395">
        <v>41393</v>
      </c>
      <c r="B1089" s="396">
        <v>1.3026</v>
      </c>
    </row>
    <row r="1090" spans="1:2" x14ac:dyDescent="0.25">
      <c r="A1090" s="395">
        <v>41392</v>
      </c>
      <c r="B1090" s="396">
        <v>1.3026</v>
      </c>
    </row>
    <row r="1091" spans="1:2" x14ac:dyDescent="0.25">
      <c r="A1091" s="395">
        <v>41391</v>
      </c>
      <c r="B1091" s="396">
        <v>1.3021</v>
      </c>
    </row>
    <row r="1092" spans="1:2" x14ac:dyDescent="0.25">
      <c r="A1092" s="395">
        <v>41390</v>
      </c>
      <c r="B1092" s="396">
        <v>1.3032999999999999</v>
      </c>
    </row>
    <row r="1093" spans="1:2" x14ac:dyDescent="0.25">
      <c r="A1093" s="395">
        <v>41389</v>
      </c>
      <c r="B1093" s="396">
        <v>1.3002</v>
      </c>
    </row>
    <row r="1094" spans="1:2" x14ac:dyDescent="0.25">
      <c r="A1094" s="395">
        <v>41388</v>
      </c>
      <c r="B1094" s="396">
        <v>1.3022</v>
      </c>
    </row>
    <row r="1095" spans="1:2" x14ac:dyDescent="0.25">
      <c r="A1095" s="395">
        <v>41387</v>
      </c>
      <c r="B1095" s="396">
        <v>1.3055000000000001</v>
      </c>
    </row>
    <row r="1096" spans="1:2" x14ac:dyDescent="0.25">
      <c r="A1096" s="395">
        <v>41386</v>
      </c>
      <c r="B1096" s="396">
        <v>1.3048999999999999</v>
      </c>
    </row>
    <row r="1097" spans="1:2" x14ac:dyDescent="0.25">
      <c r="A1097" s="395">
        <v>41385</v>
      </c>
      <c r="B1097" s="396">
        <v>1.3048999999999999</v>
      </c>
    </row>
    <row r="1098" spans="1:2" x14ac:dyDescent="0.25">
      <c r="A1098" s="395">
        <v>41384</v>
      </c>
      <c r="B1098" s="396">
        <v>1.3069999999999999</v>
      </c>
    </row>
    <row r="1099" spans="1:2" x14ac:dyDescent="0.25">
      <c r="A1099" s="395">
        <v>41383</v>
      </c>
      <c r="B1099" s="396">
        <v>1.3050999999999999</v>
      </c>
    </row>
    <row r="1100" spans="1:2" x14ac:dyDescent="0.25">
      <c r="A1100" s="395">
        <v>41382</v>
      </c>
      <c r="B1100" s="396">
        <v>1.3129</v>
      </c>
    </row>
    <row r="1101" spans="1:2" x14ac:dyDescent="0.25">
      <c r="A1101" s="395">
        <v>41381</v>
      </c>
      <c r="B1101" s="396">
        <v>1.3098000000000001</v>
      </c>
    </row>
    <row r="1102" spans="1:2" x14ac:dyDescent="0.25">
      <c r="A1102" s="395">
        <v>41380</v>
      </c>
      <c r="B1102" s="396">
        <v>1.3078000000000001</v>
      </c>
    </row>
    <row r="1103" spans="1:2" x14ac:dyDescent="0.25">
      <c r="A1103" s="395">
        <v>41379</v>
      </c>
      <c r="B1103" s="396">
        <v>1.3108</v>
      </c>
    </row>
    <row r="1104" spans="1:2" x14ac:dyDescent="0.25">
      <c r="A1104" s="395">
        <v>41378</v>
      </c>
      <c r="B1104" s="396">
        <v>1.3108</v>
      </c>
    </row>
    <row r="1105" spans="1:2" x14ac:dyDescent="0.25">
      <c r="A1105" s="395">
        <v>41377</v>
      </c>
      <c r="B1105" s="396">
        <v>1.3090999999999999</v>
      </c>
    </row>
    <row r="1106" spans="1:2" x14ac:dyDescent="0.25">
      <c r="A1106" s="395">
        <v>41376</v>
      </c>
      <c r="B1106" s="396">
        <v>1.3089</v>
      </c>
    </row>
    <row r="1107" spans="1:2" x14ac:dyDescent="0.25">
      <c r="A1107" s="395">
        <v>41375</v>
      </c>
      <c r="B1107" s="396">
        <v>1.3081</v>
      </c>
    </row>
    <row r="1108" spans="1:2" x14ac:dyDescent="0.25">
      <c r="A1108" s="395">
        <v>41374</v>
      </c>
      <c r="B1108" s="396">
        <v>1.3051999999999999</v>
      </c>
    </row>
    <row r="1109" spans="1:2" x14ac:dyDescent="0.25">
      <c r="A1109" s="395">
        <v>41373</v>
      </c>
      <c r="B1109" s="396">
        <v>1.3002</v>
      </c>
    </row>
    <row r="1110" spans="1:2" x14ac:dyDescent="0.25">
      <c r="A1110" s="395">
        <v>41372</v>
      </c>
      <c r="B1110" s="396">
        <v>1.2985</v>
      </c>
    </row>
    <row r="1111" spans="1:2" x14ac:dyDescent="0.25">
      <c r="A1111" s="395">
        <v>41371</v>
      </c>
      <c r="B1111" s="396">
        <v>1.2985</v>
      </c>
    </row>
    <row r="1112" spans="1:2" x14ac:dyDescent="0.25">
      <c r="A1112" s="395">
        <v>41370</v>
      </c>
      <c r="B1112" s="396">
        <v>1.2956000000000001</v>
      </c>
    </row>
    <row r="1113" spans="1:2" x14ac:dyDescent="0.25">
      <c r="A1113" s="395">
        <v>41369</v>
      </c>
      <c r="B1113" s="396">
        <v>1.2847</v>
      </c>
    </row>
    <row r="1114" spans="1:2" x14ac:dyDescent="0.25">
      <c r="A1114" s="395">
        <v>41368</v>
      </c>
      <c r="B1114" s="396">
        <v>1.2823</v>
      </c>
    </row>
    <row r="1115" spans="1:2" x14ac:dyDescent="0.25">
      <c r="A1115" s="395">
        <v>41367</v>
      </c>
      <c r="B1115" s="396">
        <v>1.2842</v>
      </c>
    </row>
    <row r="1116" spans="1:2" x14ac:dyDescent="0.25">
      <c r="A1116" s="395">
        <v>41366</v>
      </c>
      <c r="B1116" s="396">
        <v>1.2815000000000001</v>
      </c>
    </row>
    <row r="1117" spans="1:2" x14ac:dyDescent="0.25">
      <c r="A1117" s="395">
        <v>41365</v>
      </c>
      <c r="B1117" s="396">
        <v>1.2816000000000001</v>
      </c>
    </row>
    <row r="1118" spans="1:2" x14ac:dyDescent="0.25">
      <c r="A1118" s="395">
        <v>41364</v>
      </c>
      <c r="B1118" s="396">
        <v>1.2816000000000001</v>
      </c>
    </row>
    <row r="1119" spans="1:2" x14ac:dyDescent="0.25">
      <c r="A1119" s="395">
        <v>41363</v>
      </c>
      <c r="B1119" s="396">
        <v>1.2818000000000001</v>
      </c>
    </row>
    <row r="1120" spans="1:2" x14ac:dyDescent="0.25">
      <c r="A1120" s="395">
        <v>41362</v>
      </c>
      <c r="B1120" s="396">
        <v>1.2798</v>
      </c>
    </row>
    <row r="1121" spans="1:2" x14ac:dyDescent="0.25">
      <c r="A1121" s="395">
        <v>41361</v>
      </c>
      <c r="B1121" s="396">
        <v>1.2815000000000001</v>
      </c>
    </row>
    <row r="1122" spans="1:2" x14ac:dyDescent="0.25">
      <c r="A1122" s="395">
        <v>41360</v>
      </c>
      <c r="B1122" s="396">
        <v>1.2862</v>
      </c>
    </row>
    <row r="1123" spans="1:2" x14ac:dyDescent="0.25">
      <c r="A1123" s="395">
        <v>41359</v>
      </c>
      <c r="B1123" s="396">
        <v>1.2965</v>
      </c>
    </row>
    <row r="1124" spans="1:2" x14ac:dyDescent="0.25">
      <c r="A1124" s="395">
        <v>41358</v>
      </c>
      <c r="B1124" s="396">
        <v>1.2986</v>
      </c>
    </row>
    <row r="1125" spans="1:2" x14ac:dyDescent="0.25">
      <c r="A1125" s="395">
        <v>41357</v>
      </c>
      <c r="B1125" s="396">
        <v>1.2986</v>
      </c>
    </row>
    <row r="1126" spans="1:2" x14ac:dyDescent="0.25">
      <c r="A1126" s="395">
        <v>41356</v>
      </c>
      <c r="B1126" s="396">
        <v>1.2936000000000001</v>
      </c>
    </row>
    <row r="1127" spans="1:2" x14ac:dyDescent="0.25">
      <c r="A1127" s="395">
        <v>41355</v>
      </c>
      <c r="B1127" s="396">
        <v>1.2923</v>
      </c>
    </row>
    <row r="1128" spans="1:2" x14ac:dyDescent="0.25">
      <c r="A1128" s="395">
        <v>41354</v>
      </c>
      <c r="B1128" s="396">
        <v>1.2907</v>
      </c>
    </row>
    <row r="1129" spans="1:2" x14ac:dyDescent="0.25">
      <c r="A1129" s="395">
        <v>41353</v>
      </c>
      <c r="B1129" s="396">
        <v>1.2930999999999999</v>
      </c>
    </row>
    <row r="1130" spans="1:2" x14ac:dyDescent="0.25">
      <c r="A1130" s="395">
        <v>41352</v>
      </c>
      <c r="B1130" s="396">
        <v>1.2929999999999999</v>
      </c>
    </row>
    <row r="1131" spans="1:2" x14ac:dyDescent="0.25">
      <c r="A1131" s="395">
        <v>41351</v>
      </c>
      <c r="B1131" s="396">
        <v>1.3073999999999999</v>
      </c>
    </row>
    <row r="1132" spans="1:2" x14ac:dyDescent="0.25">
      <c r="A1132" s="395">
        <v>41350</v>
      </c>
      <c r="B1132" s="396">
        <v>1.3073999999999999</v>
      </c>
    </row>
    <row r="1133" spans="1:2" x14ac:dyDescent="0.25">
      <c r="A1133" s="395">
        <v>41349</v>
      </c>
      <c r="B1133" s="396">
        <v>1.3039000000000001</v>
      </c>
    </row>
    <row r="1134" spans="1:2" x14ac:dyDescent="0.25">
      <c r="A1134" s="395">
        <v>41348</v>
      </c>
      <c r="B1134" s="396">
        <v>1.2964</v>
      </c>
    </row>
    <row r="1135" spans="1:2" x14ac:dyDescent="0.25">
      <c r="A1135" s="395">
        <v>41347</v>
      </c>
      <c r="B1135" s="396">
        <v>1.3004</v>
      </c>
    </row>
    <row r="1136" spans="1:2" x14ac:dyDescent="0.25">
      <c r="A1136" s="395">
        <v>41346</v>
      </c>
      <c r="B1136" s="396">
        <v>1.3028</v>
      </c>
    </row>
    <row r="1137" spans="1:2" x14ac:dyDescent="0.25">
      <c r="A1137" s="395">
        <v>41345</v>
      </c>
      <c r="B1137" s="396">
        <v>1.3006</v>
      </c>
    </row>
    <row r="1138" spans="1:2" x14ac:dyDescent="0.25">
      <c r="A1138" s="395">
        <v>41344</v>
      </c>
      <c r="B1138" s="396">
        <v>1.3003</v>
      </c>
    </row>
    <row r="1139" spans="1:2" x14ac:dyDescent="0.25">
      <c r="A1139" s="395">
        <v>41343</v>
      </c>
      <c r="B1139" s="396">
        <v>1.3003</v>
      </c>
    </row>
    <row r="1140" spans="1:2" x14ac:dyDescent="0.25">
      <c r="A1140" s="395">
        <v>41342</v>
      </c>
      <c r="B1140" s="396">
        <v>1.3065</v>
      </c>
    </row>
    <row r="1141" spans="1:2" x14ac:dyDescent="0.25">
      <c r="A1141" s="395">
        <v>41341</v>
      </c>
      <c r="B1141" s="396">
        <v>1.3028</v>
      </c>
    </row>
    <row r="1142" spans="1:2" x14ac:dyDescent="0.25">
      <c r="A1142" s="395">
        <v>41340</v>
      </c>
      <c r="B1142" s="396">
        <v>1.3035000000000001</v>
      </c>
    </row>
    <row r="1143" spans="1:2" x14ac:dyDescent="0.25">
      <c r="A1143" s="395">
        <v>41339</v>
      </c>
      <c r="B1143" s="396">
        <v>1.3033999999999999</v>
      </c>
    </row>
    <row r="1144" spans="1:2" x14ac:dyDescent="0.25">
      <c r="A1144" s="395">
        <v>41338</v>
      </c>
      <c r="B1144" s="396">
        <v>1.3008</v>
      </c>
    </row>
    <row r="1145" spans="1:2" x14ac:dyDescent="0.25">
      <c r="A1145" s="395">
        <v>41337</v>
      </c>
      <c r="B1145" s="396">
        <v>1.3018000000000001</v>
      </c>
    </row>
    <row r="1146" spans="1:2" x14ac:dyDescent="0.25">
      <c r="A1146" s="395">
        <v>41336</v>
      </c>
      <c r="B1146" s="396">
        <v>1.3018000000000001</v>
      </c>
    </row>
    <row r="1147" spans="1:2" x14ac:dyDescent="0.25">
      <c r="A1147" s="395">
        <v>41335</v>
      </c>
      <c r="B1147" s="396">
        <v>1.3042</v>
      </c>
    </row>
    <row r="1148" spans="1:2" x14ac:dyDescent="0.25">
      <c r="A1148" s="395">
        <v>41334</v>
      </c>
      <c r="B1148" s="396">
        <v>1.3120000000000001</v>
      </c>
    </row>
    <row r="1149" spans="1:2" x14ac:dyDescent="0.25">
      <c r="A1149" s="395">
        <v>41333</v>
      </c>
      <c r="B1149" s="396">
        <v>1.3083</v>
      </c>
    </row>
    <row r="1150" spans="1:2" x14ac:dyDescent="0.25">
      <c r="A1150" s="395">
        <v>41332</v>
      </c>
      <c r="B1150" s="396">
        <v>1.3069</v>
      </c>
    </row>
    <row r="1151" spans="1:2" x14ac:dyDescent="0.25">
      <c r="A1151" s="395">
        <v>41331</v>
      </c>
      <c r="B1151" s="396">
        <v>1.3207</v>
      </c>
    </row>
    <row r="1152" spans="1:2" x14ac:dyDescent="0.25">
      <c r="A1152" s="395">
        <v>41330</v>
      </c>
      <c r="B1152" s="396">
        <v>1.3189</v>
      </c>
    </row>
    <row r="1153" spans="1:2" x14ac:dyDescent="0.25">
      <c r="A1153" s="395">
        <v>41329</v>
      </c>
      <c r="B1153" s="396">
        <v>1.3189</v>
      </c>
    </row>
    <row r="1154" spans="1:2" x14ac:dyDescent="0.25">
      <c r="A1154" s="395">
        <v>41328</v>
      </c>
      <c r="B1154" s="396">
        <v>1.3191999999999999</v>
      </c>
    </row>
    <row r="1155" spans="1:2" x14ac:dyDescent="0.25">
      <c r="A1155" s="395">
        <v>41327</v>
      </c>
      <c r="B1155" s="396">
        <v>1.323</v>
      </c>
    </row>
    <row r="1156" spans="1:2" x14ac:dyDescent="0.25">
      <c r="A1156" s="395">
        <v>41326</v>
      </c>
      <c r="B1156" s="396">
        <v>1.3385</v>
      </c>
    </row>
    <row r="1157" spans="1:2" x14ac:dyDescent="0.25">
      <c r="A1157" s="395">
        <v>41325</v>
      </c>
      <c r="B1157" s="396">
        <v>1.3355999999999999</v>
      </c>
    </row>
    <row r="1158" spans="1:2" x14ac:dyDescent="0.25">
      <c r="A1158" s="395">
        <v>41324</v>
      </c>
      <c r="B1158" s="396">
        <v>1.3346</v>
      </c>
    </row>
    <row r="1159" spans="1:2" x14ac:dyDescent="0.25">
      <c r="A1159" s="395">
        <v>41323</v>
      </c>
      <c r="B1159" s="396">
        <v>1.3359000000000001</v>
      </c>
    </row>
    <row r="1160" spans="1:2" x14ac:dyDescent="0.25">
      <c r="A1160" s="395">
        <v>41322</v>
      </c>
      <c r="B1160" s="396">
        <v>1.3359000000000001</v>
      </c>
    </row>
    <row r="1161" spans="1:2" x14ac:dyDescent="0.25">
      <c r="A1161" s="395">
        <v>41321</v>
      </c>
      <c r="B1161" s="396">
        <v>1.3351</v>
      </c>
    </row>
    <row r="1162" spans="1:2" x14ac:dyDescent="0.25">
      <c r="A1162" s="395">
        <v>41320</v>
      </c>
      <c r="B1162" s="396">
        <v>1.3389</v>
      </c>
    </row>
    <row r="1163" spans="1:2" x14ac:dyDescent="0.25">
      <c r="A1163" s="395">
        <v>41319</v>
      </c>
      <c r="B1163" s="396">
        <v>1.3456999999999999</v>
      </c>
    </row>
    <row r="1164" spans="1:2" x14ac:dyDescent="0.25">
      <c r="A1164" s="395">
        <v>41318</v>
      </c>
      <c r="B1164" s="396">
        <v>1.3415999999999999</v>
      </c>
    </row>
    <row r="1165" spans="1:2" x14ac:dyDescent="0.25">
      <c r="A1165" s="395">
        <v>41317</v>
      </c>
      <c r="B1165" s="396">
        <v>1.3383</v>
      </c>
    </row>
    <row r="1166" spans="1:2" x14ac:dyDescent="0.25">
      <c r="A1166" s="395">
        <v>41316</v>
      </c>
      <c r="B1166" s="396">
        <v>1.3361000000000001</v>
      </c>
    </row>
    <row r="1167" spans="1:2" x14ac:dyDescent="0.25">
      <c r="A1167" s="395">
        <v>41315</v>
      </c>
      <c r="B1167" s="396">
        <v>1.3361000000000001</v>
      </c>
    </row>
    <row r="1168" spans="1:2" x14ac:dyDescent="0.25">
      <c r="A1168" s="395">
        <v>41314</v>
      </c>
      <c r="B1168" s="396">
        <v>1.3391999999999999</v>
      </c>
    </row>
    <row r="1169" spans="1:2" x14ac:dyDescent="0.25">
      <c r="A1169" s="395">
        <v>41313</v>
      </c>
      <c r="B1169" s="396">
        <v>1.3493999999999999</v>
      </c>
    </row>
    <row r="1170" spans="1:2" x14ac:dyDescent="0.25">
      <c r="A1170" s="395">
        <v>41312</v>
      </c>
      <c r="B1170" s="396">
        <v>1.3549</v>
      </c>
    </row>
    <row r="1171" spans="1:2" x14ac:dyDescent="0.25">
      <c r="A1171" s="395">
        <v>41311</v>
      </c>
      <c r="B1171" s="396">
        <v>1.3525</v>
      </c>
    </row>
    <row r="1172" spans="1:2" x14ac:dyDescent="0.25">
      <c r="A1172" s="395">
        <v>41310</v>
      </c>
      <c r="B1172" s="396">
        <v>1.3592</v>
      </c>
    </row>
    <row r="1173" spans="1:2" x14ac:dyDescent="0.25">
      <c r="A1173" s="395">
        <v>41309</v>
      </c>
      <c r="B1173" s="396">
        <v>1.3638999999999999</v>
      </c>
    </row>
    <row r="1174" spans="1:2" x14ac:dyDescent="0.25">
      <c r="A1174" s="395">
        <v>41308</v>
      </c>
      <c r="B1174" s="396">
        <v>1.3638999999999999</v>
      </c>
    </row>
    <row r="1175" spans="1:2" x14ac:dyDescent="0.25">
      <c r="A1175" s="395">
        <v>41307</v>
      </c>
      <c r="B1175" s="396">
        <v>1.3633</v>
      </c>
    </row>
    <row r="1176" spans="1:2" x14ac:dyDescent="0.25">
      <c r="A1176" s="395">
        <v>41306</v>
      </c>
      <c r="B1176" s="396">
        <v>1.3566</v>
      </c>
    </row>
    <row r="1177" spans="1:2" x14ac:dyDescent="0.25">
      <c r="A1177" s="395">
        <v>41305</v>
      </c>
      <c r="B1177" s="396">
        <v>1.3523000000000001</v>
      </c>
    </row>
    <row r="1178" spans="1:2" x14ac:dyDescent="0.25">
      <c r="A1178" s="395">
        <v>41304</v>
      </c>
      <c r="B1178" s="396">
        <v>1.3455999999999999</v>
      </c>
    </row>
    <row r="1179" spans="1:2" x14ac:dyDescent="0.25">
      <c r="A1179" s="395">
        <v>41303</v>
      </c>
      <c r="B1179" s="396">
        <v>1.3452</v>
      </c>
    </row>
    <row r="1180" spans="1:2" x14ac:dyDescent="0.25">
      <c r="A1180" s="395">
        <v>41302</v>
      </c>
      <c r="B1180" s="396">
        <v>1.3462000000000001</v>
      </c>
    </row>
    <row r="1181" spans="1:2" x14ac:dyDescent="0.25">
      <c r="A1181" s="395">
        <v>41301</v>
      </c>
      <c r="B1181" s="396">
        <v>1.3462000000000001</v>
      </c>
    </row>
    <row r="1182" spans="1:2" x14ac:dyDescent="0.25">
      <c r="A1182" s="395">
        <v>41300</v>
      </c>
      <c r="B1182" s="396">
        <v>1.3413999999999999</v>
      </c>
    </row>
    <row r="1183" spans="1:2" x14ac:dyDescent="0.25">
      <c r="A1183" s="395">
        <v>41299</v>
      </c>
      <c r="B1183" s="396">
        <v>1.3332999999999999</v>
      </c>
    </row>
    <row r="1184" spans="1:2" x14ac:dyDescent="0.25">
      <c r="A1184" s="395">
        <v>41298</v>
      </c>
      <c r="B1184" s="396">
        <v>1.3315999999999999</v>
      </c>
    </row>
    <row r="1185" spans="1:2" x14ac:dyDescent="0.25">
      <c r="A1185" s="395">
        <v>41297</v>
      </c>
      <c r="B1185" s="396">
        <v>1.3322000000000001</v>
      </c>
    </row>
    <row r="1186" spans="1:2" x14ac:dyDescent="0.25">
      <c r="A1186" s="395">
        <v>41296</v>
      </c>
      <c r="B1186" s="396">
        <v>1.3314999999999999</v>
      </c>
    </row>
    <row r="1187" spans="1:2" x14ac:dyDescent="0.25">
      <c r="A1187" s="395">
        <v>41295</v>
      </c>
      <c r="B1187" s="396">
        <v>1.3318000000000001</v>
      </c>
    </row>
    <row r="1188" spans="1:2" x14ac:dyDescent="0.25">
      <c r="A1188" s="395">
        <v>41294</v>
      </c>
      <c r="B1188" s="396">
        <v>1.3318000000000001</v>
      </c>
    </row>
    <row r="1189" spans="1:2" x14ac:dyDescent="0.25">
      <c r="A1189" s="395">
        <v>41293</v>
      </c>
      <c r="B1189" s="396">
        <v>1.3351999999999999</v>
      </c>
    </row>
    <row r="1190" spans="1:2" x14ac:dyDescent="0.25">
      <c r="A1190" s="395">
        <v>41292</v>
      </c>
      <c r="B1190" s="396">
        <v>1.3326</v>
      </c>
    </row>
    <row r="1191" spans="1:2" x14ac:dyDescent="0.25">
      <c r="A1191" s="395">
        <v>41291</v>
      </c>
      <c r="B1191" s="396">
        <v>1.3290999999999999</v>
      </c>
    </row>
    <row r="1192" spans="1:2" x14ac:dyDescent="0.25">
      <c r="A1192" s="395">
        <v>41290</v>
      </c>
      <c r="B1192" s="396">
        <v>1.3351999999999999</v>
      </c>
    </row>
    <row r="1193" spans="1:2" x14ac:dyDescent="0.25">
      <c r="A1193" s="395">
        <v>41289</v>
      </c>
      <c r="B1193" s="396">
        <v>1.3369</v>
      </c>
    </row>
    <row r="1194" spans="1:2" x14ac:dyDescent="0.25">
      <c r="A1194" s="395">
        <v>41288</v>
      </c>
      <c r="B1194" s="396">
        <v>1.3342000000000001</v>
      </c>
    </row>
    <row r="1195" spans="1:2" x14ac:dyDescent="0.25">
      <c r="A1195" s="395">
        <v>41287</v>
      </c>
      <c r="B1195" s="396">
        <v>1.3341000000000001</v>
      </c>
    </row>
    <row r="1196" spans="1:2" x14ac:dyDescent="0.25">
      <c r="A1196" s="395">
        <v>41286</v>
      </c>
      <c r="B1196" s="396">
        <v>1.3289</v>
      </c>
    </row>
    <row r="1197" spans="1:2" x14ac:dyDescent="0.25">
      <c r="A1197" s="395">
        <v>41285</v>
      </c>
      <c r="B1197" s="396">
        <v>1.3115000000000001</v>
      </c>
    </row>
    <row r="1198" spans="1:2" x14ac:dyDescent="0.25">
      <c r="A1198" s="395">
        <v>41284</v>
      </c>
      <c r="B1198" s="396">
        <v>1.3069</v>
      </c>
    </row>
    <row r="1199" spans="1:2" x14ac:dyDescent="0.25">
      <c r="A1199" s="395">
        <v>41283</v>
      </c>
      <c r="B1199" s="396">
        <v>1.3105</v>
      </c>
    </row>
    <row r="1200" spans="1:2" x14ac:dyDescent="0.25">
      <c r="A1200" s="395">
        <v>41282</v>
      </c>
      <c r="B1200" s="396">
        <v>1.3062</v>
      </c>
    </row>
    <row r="1201" spans="1:2" x14ac:dyDescent="0.25">
      <c r="A1201" s="395">
        <v>41281</v>
      </c>
      <c r="B1201" s="396">
        <v>1.3068</v>
      </c>
    </row>
    <row r="1202" spans="1:2" x14ac:dyDescent="0.25">
      <c r="A1202" s="395">
        <v>41280</v>
      </c>
      <c r="B1202" s="396">
        <v>1.3068</v>
      </c>
    </row>
    <row r="1203" spans="1:2" x14ac:dyDescent="0.25">
      <c r="A1203" s="395">
        <v>41279</v>
      </c>
      <c r="B1203" s="396">
        <v>1.3035000000000001</v>
      </c>
    </row>
    <row r="1204" spans="1:2" x14ac:dyDescent="0.25">
      <c r="A1204" s="395">
        <v>41278</v>
      </c>
      <c r="B1204" s="396">
        <v>1.3131999999999999</v>
      </c>
    </row>
    <row r="1205" spans="1:2" x14ac:dyDescent="0.25">
      <c r="A1205" s="395">
        <v>41277</v>
      </c>
      <c r="B1205" s="396">
        <v>1.3233999999999999</v>
      </c>
    </row>
    <row r="1206" spans="1:2" x14ac:dyDescent="0.25">
      <c r="A1206" s="395">
        <v>41276</v>
      </c>
      <c r="B1206" s="396">
        <v>1.3196000000000001</v>
      </c>
    </row>
    <row r="1207" spans="1:2" x14ac:dyDescent="0.25">
      <c r="A1207" s="395">
        <v>41275</v>
      </c>
      <c r="B1207" s="396">
        <v>1.3203</v>
      </c>
    </row>
    <row r="1208" spans="1:2" x14ac:dyDescent="0.25">
      <c r="A1208" s="395">
        <v>41274</v>
      </c>
      <c r="B1208" s="396">
        <v>1.3214999999999999</v>
      </c>
    </row>
    <row r="1209" spans="1:2" x14ac:dyDescent="0.25">
      <c r="A1209" s="395">
        <v>41273</v>
      </c>
      <c r="B1209" s="396">
        <v>1.3214999999999999</v>
      </c>
    </row>
    <row r="1210" spans="1:2" x14ac:dyDescent="0.25">
      <c r="A1210" s="395">
        <v>41272</v>
      </c>
      <c r="B1210" s="396">
        <v>1.3224</v>
      </c>
    </row>
    <row r="1211" spans="1:2" x14ac:dyDescent="0.25">
      <c r="A1211" s="395">
        <v>41271</v>
      </c>
      <c r="B1211" s="396">
        <v>1.3241000000000001</v>
      </c>
    </row>
    <row r="1212" spans="1:2" x14ac:dyDescent="0.25">
      <c r="A1212" s="395">
        <v>41270</v>
      </c>
      <c r="B1212" s="396">
        <v>1.3198000000000001</v>
      </c>
    </row>
    <row r="1213" spans="1:2" x14ac:dyDescent="0.25">
      <c r="A1213" s="395">
        <v>41269</v>
      </c>
      <c r="B1213" s="396">
        <v>1.3187</v>
      </c>
    </row>
    <row r="1214" spans="1:2" x14ac:dyDescent="0.25">
      <c r="A1214" s="395">
        <v>41268</v>
      </c>
      <c r="B1214" s="396">
        <v>1.3191999999999999</v>
      </c>
    </row>
    <row r="1215" spans="1:2" x14ac:dyDescent="0.25">
      <c r="A1215" s="395">
        <v>41267</v>
      </c>
      <c r="B1215" s="396">
        <v>1.3186</v>
      </c>
    </row>
    <row r="1216" spans="1:2" x14ac:dyDescent="0.25">
      <c r="A1216" s="395">
        <v>41266</v>
      </c>
      <c r="B1216" s="396">
        <v>1.3186</v>
      </c>
    </row>
    <row r="1217" spans="1:2" x14ac:dyDescent="0.25">
      <c r="A1217" s="395">
        <v>41265</v>
      </c>
      <c r="B1217" s="396">
        <v>1.3201000000000001</v>
      </c>
    </row>
    <row r="1218" spans="1:2" x14ac:dyDescent="0.25">
      <c r="A1218" s="395">
        <v>41264</v>
      </c>
      <c r="B1218" s="396">
        <v>1.3232999999999999</v>
      </c>
    </row>
    <row r="1219" spans="1:2" x14ac:dyDescent="0.25">
      <c r="A1219" s="395">
        <v>41263</v>
      </c>
      <c r="B1219" s="396">
        <v>1.3250999999999999</v>
      </c>
    </row>
    <row r="1220" spans="1:2" x14ac:dyDescent="0.25">
      <c r="A1220" s="395">
        <v>41262</v>
      </c>
      <c r="B1220" s="396">
        <v>1.3183</v>
      </c>
    </row>
    <row r="1221" spans="1:2" x14ac:dyDescent="0.25">
      <c r="A1221" s="395">
        <v>41261</v>
      </c>
      <c r="B1221" s="396">
        <v>1.3161</v>
      </c>
    </row>
    <row r="1222" spans="1:2" x14ac:dyDescent="0.25">
      <c r="A1222" s="395">
        <v>41260</v>
      </c>
      <c r="B1222" s="396">
        <v>1.3161</v>
      </c>
    </row>
    <row r="1223" spans="1:2" x14ac:dyDescent="0.25">
      <c r="A1223" s="395">
        <v>41259</v>
      </c>
      <c r="B1223" s="396">
        <v>1.3161</v>
      </c>
    </row>
    <row r="1224" spans="1:2" x14ac:dyDescent="0.25">
      <c r="A1224" s="395">
        <v>41258</v>
      </c>
      <c r="B1224" s="396">
        <v>1.31</v>
      </c>
    </row>
    <row r="1225" spans="1:2" x14ac:dyDescent="0.25">
      <c r="A1225" s="395">
        <v>41257</v>
      </c>
      <c r="B1225" s="396">
        <v>1.3071999999999999</v>
      </c>
    </row>
    <row r="1226" spans="1:2" x14ac:dyDescent="0.25">
      <c r="A1226" s="395">
        <v>41256</v>
      </c>
      <c r="B1226" s="396">
        <v>1.3025</v>
      </c>
    </row>
    <row r="1227" spans="1:2" x14ac:dyDescent="0.25">
      <c r="A1227" s="395">
        <v>41255</v>
      </c>
      <c r="B1227" s="396">
        <v>1.2966</v>
      </c>
    </row>
    <row r="1228" spans="1:2" x14ac:dyDescent="0.25">
      <c r="A1228" s="395">
        <v>41254</v>
      </c>
      <c r="B1228" s="396">
        <v>1.2914000000000001</v>
      </c>
    </row>
    <row r="1229" spans="1:2" x14ac:dyDescent="0.25">
      <c r="A1229" s="395">
        <v>41253</v>
      </c>
      <c r="B1229" s="396">
        <v>1.2925</v>
      </c>
    </row>
    <row r="1230" spans="1:2" x14ac:dyDescent="0.25">
      <c r="A1230" s="395">
        <v>41252</v>
      </c>
      <c r="B1230" s="396">
        <v>1.2925</v>
      </c>
    </row>
    <row r="1231" spans="1:2" x14ac:dyDescent="0.25">
      <c r="A1231" s="395">
        <v>41251</v>
      </c>
      <c r="B1231" s="396">
        <v>1.2943</v>
      </c>
    </row>
    <row r="1232" spans="1:2" x14ac:dyDescent="0.25">
      <c r="A1232" s="395">
        <v>41250</v>
      </c>
      <c r="B1232" s="396">
        <v>1.3037000000000001</v>
      </c>
    </row>
    <row r="1233" spans="1:2" x14ac:dyDescent="0.25">
      <c r="A1233" s="395">
        <v>41249</v>
      </c>
      <c r="B1233" s="396">
        <v>1.3092999999999999</v>
      </c>
    </row>
    <row r="1234" spans="1:2" x14ac:dyDescent="0.25">
      <c r="A1234" s="395">
        <v>41248</v>
      </c>
      <c r="B1234" s="396">
        <v>1.3070999999999999</v>
      </c>
    </row>
    <row r="1235" spans="1:2" x14ac:dyDescent="0.25">
      <c r="A1235" s="395">
        <v>41247</v>
      </c>
      <c r="B1235" s="396">
        <v>1.3033999999999999</v>
      </c>
    </row>
    <row r="1236" spans="1:2" x14ac:dyDescent="0.25">
      <c r="A1236" s="395">
        <v>41246</v>
      </c>
      <c r="B1236" s="396">
        <v>1.2983</v>
      </c>
    </row>
    <row r="1237" spans="1:2" x14ac:dyDescent="0.25">
      <c r="A1237" s="395">
        <v>41245</v>
      </c>
      <c r="B1237" s="396">
        <v>1.2983</v>
      </c>
    </row>
    <row r="1238" spans="1:2" x14ac:dyDescent="0.25">
      <c r="A1238" s="395">
        <v>41244</v>
      </c>
      <c r="B1238" s="396">
        <v>1.2996000000000001</v>
      </c>
    </row>
    <row r="1239" spans="1:2" x14ac:dyDescent="0.25">
      <c r="A1239" s="395">
        <v>41243</v>
      </c>
      <c r="B1239" s="396">
        <v>1.2966</v>
      </c>
    </row>
    <row r="1240" spans="1:2" x14ac:dyDescent="0.25">
      <c r="A1240" s="395">
        <v>41242</v>
      </c>
      <c r="B1240" s="396">
        <v>1.2924</v>
      </c>
    </row>
    <row r="1241" spans="1:2" x14ac:dyDescent="0.25">
      <c r="A1241" s="395">
        <v>41241</v>
      </c>
      <c r="B1241" s="396">
        <v>1.2964</v>
      </c>
    </row>
    <row r="1242" spans="1:2" x14ac:dyDescent="0.25">
      <c r="A1242" s="395">
        <v>41240</v>
      </c>
      <c r="B1242" s="396">
        <v>1.2963</v>
      </c>
    </row>
    <row r="1243" spans="1:2" x14ac:dyDescent="0.25">
      <c r="A1243" s="395">
        <v>41239</v>
      </c>
      <c r="B1243" s="396">
        <v>1.2972999999999999</v>
      </c>
    </row>
    <row r="1244" spans="1:2" x14ac:dyDescent="0.25">
      <c r="A1244" s="395">
        <v>41238</v>
      </c>
      <c r="B1244" s="396">
        <v>1.2972999999999999</v>
      </c>
    </row>
    <row r="1245" spans="1:2" x14ac:dyDescent="0.25">
      <c r="A1245" s="395">
        <v>41237</v>
      </c>
      <c r="B1245" s="396">
        <v>1.2910999999999999</v>
      </c>
    </row>
    <row r="1246" spans="1:2" x14ac:dyDescent="0.25">
      <c r="A1246" s="395">
        <v>41236</v>
      </c>
      <c r="B1246" s="396">
        <v>1.2859</v>
      </c>
    </row>
    <row r="1247" spans="1:2" x14ac:dyDescent="0.25">
      <c r="A1247" s="395">
        <v>41235</v>
      </c>
      <c r="B1247" s="396">
        <v>1.2799</v>
      </c>
    </row>
    <row r="1248" spans="1:2" x14ac:dyDescent="0.25">
      <c r="A1248" s="395">
        <v>41234</v>
      </c>
      <c r="B1248" s="396">
        <v>1.2799</v>
      </c>
    </row>
    <row r="1249" spans="1:2" x14ac:dyDescent="0.25">
      <c r="A1249" s="395">
        <v>41233</v>
      </c>
      <c r="B1249" s="396">
        <v>1.2771999999999999</v>
      </c>
    </row>
    <row r="1250" spans="1:2" x14ac:dyDescent="0.25">
      <c r="A1250" s="395">
        <v>41232</v>
      </c>
      <c r="B1250" s="396">
        <v>1.274</v>
      </c>
    </row>
    <row r="1251" spans="1:2" x14ac:dyDescent="0.25">
      <c r="A1251" s="395">
        <v>41231</v>
      </c>
      <c r="B1251" s="396">
        <v>1.274</v>
      </c>
    </row>
    <row r="1252" spans="1:2" x14ac:dyDescent="0.25">
      <c r="A1252" s="395">
        <v>41230</v>
      </c>
      <c r="B1252" s="396">
        <v>1.2748999999999999</v>
      </c>
    </row>
    <row r="1253" spans="1:2" x14ac:dyDescent="0.25">
      <c r="A1253" s="395">
        <v>41229</v>
      </c>
      <c r="B1253" s="396">
        <v>1.2754000000000001</v>
      </c>
    </row>
    <row r="1254" spans="1:2" x14ac:dyDescent="0.25">
      <c r="A1254" s="395">
        <v>41228</v>
      </c>
      <c r="B1254" s="396">
        <v>1.2727999999999999</v>
      </c>
    </row>
    <row r="1255" spans="1:2" x14ac:dyDescent="0.25">
      <c r="A1255" s="395">
        <v>41227</v>
      </c>
      <c r="B1255" s="396">
        <v>1.2695000000000001</v>
      </c>
    </row>
    <row r="1256" spans="1:2" x14ac:dyDescent="0.25">
      <c r="A1256" s="395">
        <v>41226</v>
      </c>
      <c r="B1256" s="396">
        <v>1.2717000000000001</v>
      </c>
    </row>
    <row r="1257" spans="1:2" x14ac:dyDescent="0.25">
      <c r="A1257" s="395">
        <v>41225</v>
      </c>
      <c r="B1257" s="396">
        <v>1.2709999999999999</v>
      </c>
    </row>
    <row r="1258" spans="1:2" x14ac:dyDescent="0.25">
      <c r="A1258" s="395">
        <v>41224</v>
      </c>
      <c r="B1258" s="396">
        <v>1.2709999999999999</v>
      </c>
    </row>
    <row r="1259" spans="1:2" x14ac:dyDescent="0.25">
      <c r="A1259" s="395">
        <v>41223</v>
      </c>
      <c r="B1259" s="396">
        <v>1.2736000000000001</v>
      </c>
    </row>
    <row r="1260" spans="1:2" x14ac:dyDescent="0.25">
      <c r="A1260" s="395">
        <v>41222</v>
      </c>
      <c r="B1260" s="396">
        <v>1.2749999999999999</v>
      </c>
    </row>
    <row r="1261" spans="1:2" x14ac:dyDescent="0.25">
      <c r="A1261" s="395">
        <v>41221</v>
      </c>
      <c r="B1261" s="396">
        <v>1.2805</v>
      </c>
    </row>
    <row r="1262" spans="1:2" x14ac:dyDescent="0.25">
      <c r="A1262" s="395">
        <v>41220</v>
      </c>
      <c r="B1262" s="396">
        <v>1.2797000000000001</v>
      </c>
    </row>
    <row r="1263" spans="1:2" x14ac:dyDescent="0.25">
      <c r="A1263" s="395">
        <v>41219</v>
      </c>
      <c r="B1263" s="396">
        <v>1.2805</v>
      </c>
    </row>
    <row r="1264" spans="1:2" x14ac:dyDescent="0.25">
      <c r="A1264" s="395">
        <v>41218</v>
      </c>
      <c r="B1264" s="396">
        <v>1.2835000000000001</v>
      </c>
    </row>
    <row r="1265" spans="1:2" x14ac:dyDescent="0.25">
      <c r="A1265" s="395">
        <v>41217</v>
      </c>
      <c r="B1265" s="396">
        <v>1.2835000000000001</v>
      </c>
    </row>
    <row r="1266" spans="1:2" x14ac:dyDescent="0.25">
      <c r="A1266" s="395">
        <v>41216</v>
      </c>
      <c r="B1266" s="396">
        <v>1.2889999999999999</v>
      </c>
    </row>
    <row r="1267" spans="1:2" x14ac:dyDescent="0.25">
      <c r="A1267" s="395">
        <v>41215</v>
      </c>
      <c r="B1267" s="396">
        <v>1.2952999999999999</v>
      </c>
    </row>
    <row r="1268" spans="1:2" x14ac:dyDescent="0.25">
      <c r="A1268" s="395">
        <v>41214</v>
      </c>
      <c r="B1268" s="396">
        <v>1.2971999999999999</v>
      </c>
    </row>
    <row r="1269" spans="1:2" x14ac:dyDescent="0.25">
      <c r="A1269" s="395">
        <v>41213</v>
      </c>
      <c r="B1269" s="396">
        <v>1.2936000000000001</v>
      </c>
    </row>
    <row r="1270" spans="1:2" x14ac:dyDescent="0.25">
      <c r="A1270" s="395">
        <v>41212</v>
      </c>
      <c r="B1270" s="396">
        <v>1.2912999999999999</v>
      </c>
    </row>
    <row r="1271" spans="1:2" x14ac:dyDescent="0.25">
      <c r="A1271" s="395">
        <v>41211</v>
      </c>
      <c r="B1271" s="396">
        <v>1.2936000000000001</v>
      </c>
    </row>
    <row r="1272" spans="1:2" x14ac:dyDescent="0.25">
      <c r="A1272" s="395">
        <v>41210</v>
      </c>
      <c r="B1272" s="396">
        <v>1.2935000000000001</v>
      </c>
    </row>
    <row r="1273" spans="1:2" x14ac:dyDescent="0.25">
      <c r="A1273" s="395">
        <v>41209</v>
      </c>
      <c r="B1273" s="396">
        <v>1.2930999999999999</v>
      </c>
    </row>
    <row r="1274" spans="1:2" x14ac:dyDescent="0.25">
      <c r="A1274" s="395">
        <v>41208</v>
      </c>
      <c r="B1274" s="396">
        <v>1.2976000000000001</v>
      </c>
    </row>
    <row r="1275" spans="1:2" x14ac:dyDescent="0.25">
      <c r="A1275" s="395">
        <v>41207</v>
      </c>
      <c r="B1275" s="396">
        <v>1.2966</v>
      </c>
    </row>
    <row r="1276" spans="1:2" x14ac:dyDescent="0.25">
      <c r="A1276" s="395">
        <v>41206</v>
      </c>
      <c r="B1276" s="396">
        <v>1.3019000000000001</v>
      </c>
    </row>
    <row r="1277" spans="1:2" x14ac:dyDescent="0.25">
      <c r="A1277" s="395">
        <v>41205</v>
      </c>
      <c r="B1277" s="396">
        <v>1.3048</v>
      </c>
    </row>
    <row r="1278" spans="1:2" x14ac:dyDescent="0.25">
      <c r="A1278" s="395">
        <v>41204</v>
      </c>
      <c r="B1278" s="396">
        <v>1.3022</v>
      </c>
    </row>
    <row r="1279" spans="1:2" x14ac:dyDescent="0.25">
      <c r="A1279" s="395">
        <v>41203</v>
      </c>
      <c r="B1279" s="396">
        <v>1.3022</v>
      </c>
    </row>
    <row r="1280" spans="1:2" x14ac:dyDescent="0.25">
      <c r="A1280" s="395">
        <v>41202</v>
      </c>
      <c r="B1280" s="396">
        <v>1.3050999999999999</v>
      </c>
    </row>
    <row r="1281" spans="1:2" x14ac:dyDescent="0.25">
      <c r="A1281" s="395">
        <v>41201</v>
      </c>
      <c r="B1281" s="396">
        <v>1.31</v>
      </c>
    </row>
    <row r="1282" spans="1:2" x14ac:dyDescent="0.25">
      <c r="A1282" s="395">
        <v>41200</v>
      </c>
      <c r="B1282" s="396">
        <v>1.3109</v>
      </c>
    </row>
    <row r="1283" spans="1:2" x14ac:dyDescent="0.25">
      <c r="A1283" s="395">
        <v>41199</v>
      </c>
      <c r="B1283" s="396">
        <v>1.3002</v>
      </c>
    </row>
    <row r="1284" spans="1:2" x14ac:dyDescent="0.25">
      <c r="A1284" s="395">
        <v>41198</v>
      </c>
      <c r="B1284" s="396">
        <v>1.2938000000000001</v>
      </c>
    </row>
    <row r="1285" spans="1:2" x14ac:dyDescent="0.25">
      <c r="A1285" s="395">
        <v>41197</v>
      </c>
      <c r="B1285" s="396">
        <v>1.2949999999999999</v>
      </c>
    </row>
    <row r="1286" spans="1:2" x14ac:dyDescent="0.25">
      <c r="A1286" s="395">
        <v>41196</v>
      </c>
      <c r="B1286" s="396">
        <v>1.2949999999999999</v>
      </c>
    </row>
    <row r="1287" spans="1:2" x14ac:dyDescent="0.25">
      <c r="A1287" s="395">
        <v>41195</v>
      </c>
      <c r="B1287" s="396">
        <v>1.2949999999999999</v>
      </c>
    </row>
    <row r="1288" spans="1:2" x14ac:dyDescent="0.25">
      <c r="A1288" s="395">
        <v>41194</v>
      </c>
      <c r="B1288" s="396">
        <v>1.2890999999999999</v>
      </c>
    </row>
    <row r="1289" spans="1:2" x14ac:dyDescent="0.25">
      <c r="A1289" s="395">
        <v>41193</v>
      </c>
      <c r="B1289" s="396">
        <v>1.2875000000000001</v>
      </c>
    </row>
    <row r="1290" spans="1:2" x14ac:dyDescent="0.25">
      <c r="A1290" s="395">
        <v>41192</v>
      </c>
      <c r="B1290" s="396">
        <v>1.2937000000000001</v>
      </c>
    </row>
    <row r="1291" spans="1:2" x14ac:dyDescent="0.25">
      <c r="A1291" s="395">
        <v>41191</v>
      </c>
      <c r="B1291" s="396">
        <v>1.2982</v>
      </c>
    </row>
    <row r="1292" spans="1:2" x14ac:dyDescent="0.25">
      <c r="A1292" s="395">
        <v>41190</v>
      </c>
      <c r="B1292" s="396">
        <v>1.3035000000000001</v>
      </c>
    </row>
    <row r="1293" spans="1:2" x14ac:dyDescent="0.25">
      <c r="A1293" s="395">
        <v>41189</v>
      </c>
      <c r="B1293" s="396">
        <v>1.3036000000000001</v>
      </c>
    </row>
    <row r="1294" spans="1:2" x14ac:dyDescent="0.25">
      <c r="A1294" s="395">
        <v>41188</v>
      </c>
      <c r="B1294" s="396">
        <v>1.3022</v>
      </c>
    </row>
    <row r="1295" spans="1:2" x14ac:dyDescent="0.25">
      <c r="A1295" s="395">
        <v>41187</v>
      </c>
      <c r="B1295" s="396">
        <v>1.2956000000000001</v>
      </c>
    </row>
    <row r="1296" spans="1:2" x14ac:dyDescent="0.25">
      <c r="A1296" s="395">
        <v>41186</v>
      </c>
      <c r="B1296" s="396">
        <v>1.2907</v>
      </c>
    </row>
    <row r="1297" spans="1:2" x14ac:dyDescent="0.25">
      <c r="A1297" s="395">
        <v>41185</v>
      </c>
      <c r="B1297" s="396">
        <v>1.2911999999999999</v>
      </c>
    </row>
    <row r="1298" spans="1:2" x14ac:dyDescent="0.25">
      <c r="A1298" s="395">
        <v>41184</v>
      </c>
      <c r="B1298" s="396">
        <v>1.2865</v>
      </c>
    </row>
    <row r="1299" spans="1:2" x14ac:dyDescent="0.25">
      <c r="A1299" s="395">
        <v>41183</v>
      </c>
      <c r="B1299" s="396">
        <v>1.2854000000000001</v>
      </c>
    </row>
    <row r="1300" spans="1:2" x14ac:dyDescent="0.25">
      <c r="A1300" s="395">
        <v>41182</v>
      </c>
      <c r="B1300" s="396">
        <v>1.2855000000000001</v>
      </c>
    </row>
    <row r="1301" spans="1:2" x14ac:dyDescent="0.25">
      <c r="A1301" s="395">
        <v>41181</v>
      </c>
      <c r="B1301" s="396">
        <v>1.2907</v>
      </c>
    </row>
    <row r="1302" spans="1:2" x14ac:dyDescent="0.25">
      <c r="A1302" s="395">
        <v>41180</v>
      </c>
      <c r="B1302" s="396">
        <v>1.288</v>
      </c>
    </row>
    <row r="1303" spans="1:2" x14ac:dyDescent="0.25">
      <c r="A1303" s="395">
        <v>41179</v>
      </c>
      <c r="B1303" s="396">
        <v>1.2874000000000001</v>
      </c>
    </row>
    <row r="1304" spans="1:2" x14ac:dyDescent="0.25">
      <c r="A1304" s="395">
        <v>41178</v>
      </c>
      <c r="B1304" s="396">
        <v>1.2929999999999999</v>
      </c>
    </row>
    <row r="1305" spans="1:2" x14ac:dyDescent="0.25">
      <c r="A1305" s="395">
        <v>41177</v>
      </c>
      <c r="B1305" s="396">
        <v>1.2934000000000001</v>
      </c>
    </row>
    <row r="1306" spans="1:2" x14ac:dyDescent="0.25">
      <c r="A1306" s="395">
        <v>41176</v>
      </c>
      <c r="B1306" s="396">
        <v>1.2977000000000001</v>
      </c>
    </row>
    <row r="1307" spans="1:2" x14ac:dyDescent="0.25">
      <c r="A1307" s="395">
        <v>41175</v>
      </c>
      <c r="B1307" s="396">
        <v>1.2978000000000001</v>
      </c>
    </row>
    <row r="1308" spans="1:2" x14ac:dyDescent="0.25">
      <c r="A1308" s="395">
        <v>41174</v>
      </c>
      <c r="B1308" s="396">
        <v>1.2988999999999999</v>
      </c>
    </row>
    <row r="1309" spans="1:2" x14ac:dyDescent="0.25">
      <c r="A1309" s="395">
        <v>41173</v>
      </c>
      <c r="B1309" s="396">
        <v>1.2984</v>
      </c>
    </row>
    <row r="1310" spans="1:2" x14ac:dyDescent="0.25">
      <c r="A1310" s="395">
        <v>41172</v>
      </c>
      <c r="B1310" s="396">
        <v>1.3046</v>
      </c>
    </row>
    <row r="1311" spans="1:2" x14ac:dyDescent="0.25">
      <c r="A1311" s="395">
        <v>41171</v>
      </c>
      <c r="B1311" s="396">
        <v>1.3076000000000001</v>
      </c>
    </row>
    <row r="1312" spans="1:2" x14ac:dyDescent="0.25">
      <c r="A1312" s="395">
        <v>41170</v>
      </c>
      <c r="B1312" s="396">
        <v>1.3118000000000001</v>
      </c>
    </row>
    <row r="1313" spans="1:2" x14ac:dyDescent="0.25">
      <c r="A1313" s="395">
        <v>41169</v>
      </c>
      <c r="B1313" s="396">
        <v>1.3125</v>
      </c>
    </row>
    <row r="1314" spans="1:2" x14ac:dyDescent="0.25">
      <c r="A1314" s="395">
        <v>41168</v>
      </c>
      <c r="B1314" s="396">
        <v>1.3126</v>
      </c>
    </row>
    <row r="1315" spans="1:2" x14ac:dyDescent="0.25">
      <c r="A1315" s="395">
        <v>41167</v>
      </c>
      <c r="B1315" s="396">
        <v>1.306</v>
      </c>
    </row>
    <row r="1316" spans="1:2" x14ac:dyDescent="0.25">
      <c r="A1316" s="395">
        <v>41166</v>
      </c>
      <c r="B1316" s="396">
        <v>1.2921</v>
      </c>
    </row>
    <row r="1317" spans="1:2" x14ac:dyDescent="0.25">
      <c r="A1317" s="395">
        <v>41165</v>
      </c>
      <c r="B1317" s="396">
        <v>1.288</v>
      </c>
    </row>
    <row r="1318" spans="1:2" x14ac:dyDescent="0.25">
      <c r="A1318" s="395">
        <v>41164</v>
      </c>
      <c r="B1318" s="396">
        <v>1.2802</v>
      </c>
    </row>
    <row r="1319" spans="1:2" x14ac:dyDescent="0.25">
      <c r="A1319" s="395">
        <v>41163</v>
      </c>
      <c r="B1319" s="396">
        <v>1.2785</v>
      </c>
    </row>
    <row r="1320" spans="1:2" x14ac:dyDescent="0.25">
      <c r="A1320" s="395">
        <v>41162</v>
      </c>
      <c r="B1320" s="396">
        <v>1.2813000000000001</v>
      </c>
    </row>
    <row r="1321" spans="1:2" x14ac:dyDescent="0.25">
      <c r="A1321" s="395">
        <v>41161</v>
      </c>
      <c r="B1321" s="396">
        <v>1.2814000000000001</v>
      </c>
    </row>
    <row r="1322" spans="1:2" x14ac:dyDescent="0.25">
      <c r="A1322" s="395">
        <v>41160</v>
      </c>
      <c r="B1322" s="396">
        <v>1.2699</v>
      </c>
    </row>
    <row r="1323" spans="1:2" x14ac:dyDescent="0.25">
      <c r="A1323" s="395">
        <v>41159</v>
      </c>
      <c r="B1323" s="396">
        <v>1.2614000000000001</v>
      </c>
    </row>
    <row r="1324" spans="1:2" x14ac:dyDescent="0.25">
      <c r="A1324" s="395">
        <v>41158</v>
      </c>
      <c r="B1324" s="396">
        <v>1.2561</v>
      </c>
    </row>
    <row r="1325" spans="1:2" x14ac:dyDescent="0.25">
      <c r="A1325" s="395">
        <v>41157</v>
      </c>
      <c r="B1325" s="396">
        <v>1.2589999999999999</v>
      </c>
    </row>
    <row r="1326" spans="1:2" x14ac:dyDescent="0.25">
      <c r="A1326" s="395">
        <v>41156</v>
      </c>
      <c r="B1326" s="396">
        <v>1.2578</v>
      </c>
    </row>
    <row r="1327" spans="1:2" x14ac:dyDescent="0.25">
      <c r="A1327" s="395">
        <v>41155</v>
      </c>
      <c r="B1327" s="396">
        <v>1.2573000000000001</v>
      </c>
    </row>
    <row r="1328" spans="1:2" x14ac:dyDescent="0.25">
      <c r="A1328" s="395">
        <v>41154</v>
      </c>
      <c r="B1328" s="396">
        <v>1.2573000000000001</v>
      </c>
    </row>
    <row r="1329" spans="1:2" x14ac:dyDescent="0.25">
      <c r="A1329" s="395">
        <v>41153</v>
      </c>
      <c r="B1329" s="396">
        <v>1.2546999999999999</v>
      </c>
    </row>
    <row r="1330" spans="1:2" x14ac:dyDescent="0.25">
      <c r="A1330" s="395">
        <v>41152</v>
      </c>
      <c r="B1330" s="396">
        <v>1.2531000000000001</v>
      </c>
    </row>
    <row r="1331" spans="1:2" x14ac:dyDescent="0.25">
      <c r="A1331" s="395">
        <v>41151</v>
      </c>
      <c r="B1331" s="396">
        <v>1.2548999999999999</v>
      </c>
    </row>
    <row r="1332" spans="1:2" x14ac:dyDescent="0.25">
      <c r="A1332" s="395">
        <v>41150</v>
      </c>
      <c r="B1332" s="396">
        <v>1.2524</v>
      </c>
    </row>
    <row r="1333" spans="1:2" x14ac:dyDescent="0.25">
      <c r="A1333" s="395">
        <v>41149</v>
      </c>
      <c r="B1333" s="396">
        <v>1.2513000000000001</v>
      </c>
    </row>
    <row r="1334" spans="1:2" x14ac:dyDescent="0.25">
      <c r="A1334" s="395">
        <v>41148</v>
      </c>
      <c r="B1334" s="396">
        <v>1.2509999999999999</v>
      </c>
    </row>
    <row r="1335" spans="1:2" x14ac:dyDescent="0.25">
      <c r="A1335" s="395">
        <v>41147</v>
      </c>
      <c r="B1335" s="396">
        <v>1.2509999999999999</v>
      </c>
    </row>
    <row r="1336" spans="1:2" x14ac:dyDescent="0.25">
      <c r="A1336" s="395">
        <v>41146</v>
      </c>
      <c r="B1336" s="396">
        <v>1.2538</v>
      </c>
    </row>
    <row r="1337" spans="1:2" x14ac:dyDescent="0.25">
      <c r="A1337" s="395">
        <v>41145</v>
      </c>
      <c r="B1337" s="396">
        <v>1.2549999999999999</v>
      </c>
    </row>
    <row r="1338" spans="1:2" x14ac:dyDescent="0.25">
      <c r="A1338" s="395">
        <v>41144</v>
      </c>
      <c r="B1338" s="396">
        <v>1.2471000000000001</v>
      </c>
    </row>
    <row r="1339" spans="1:2" x14ac:dyDescent="0.25">
      <c r="A1339" s="395">
        <v>41143</v>
      </c>
      <c r="B1339" s="396">
        <v>1.2406999999999999</v>
      </c>
    </row>
    <row r="1340" spans="1:2" x14ac:dyDescent="0.25">
      <c r="A1340" s="395">
        <v>41142</v>
      </c>
      <c r="B1340" s="396">
        <v>1.2335</v>
      </c>
    </row>
    <row r="1341" spans="1:2" x14ac:dyDescent="0.25">
      <c r="A1341" s="395">
        <v>41141</v>
      </c>
      <c r="B1341" s="396">
        <v>1.2332000000000001</v>
      </c>
    </row>
    <row r="1342" spans="1:2" x14ac:dyDescent="0.25">
      <c r="A1342" s="395">
        <v>41140</v>
      </c>
      <c r="B1342" s="396">
        <v>1.2331000000000001</v>
      </c>
    </row>
    <row r="1343" spans="1:2" x14ac:dyDescent="0.25">
      <c r="A1343" s="395">
        <v>41139</v>
      </c>
      <c r="B1343" s="396">
        <v>1.2343999999999999</v>
      </c>
    </row>
    <row r="1344" spans="1:2" x14ac:dyDescent="0.25">
      <c r="A1344" s="395">
        <v>41138</v>
      </c>
      <c r="B1344" s="396">
        <v>1.2306999999999999</v>
      </c>
    </row>
    <row r="1345" spans="1:2" x14ac:dyDescent="0.25">
      <c r="A1345" s="395">
        <v>41137</v>
      </c>
      <c r="B1345" s="396">
        <v>1.2305999999999999</v>
      </c>
    </row>
    <row r="1346" spans="1:2" x14ac:dyDescent="0.25">
      <c r="A1346" s="395">
        <v>41136</v>
      </c>
      <c r="B1346" s="396">
        <v>1.2343</v>
      </c>
    </row>
    <row r="1347" spans="1:2" x14ac:dyDescent="0.25">
      <c r="A1347" s="395">
        <v>41135</v>
      </c>
      <c r="B1347" s="396">
        <v>1.2312000000000001</v>
      </c>
    </row>
    <row r="1348" spans="1:2" x14ac:dyDescent="0.25">
      <c r="A1348" s="395">
        <v>41134</v>
      </c>
      <c r="B1348" s="396">
        <v>1.2286999999999999</v>
      </c>
    </row>
    <row r="1349" spans="1:2" x14ac:dyDescent="0.25">
      <c r="A1349" s="395">
        <v>41133</v>
      </c>
      <c r="B1349" s="396">
        <v>1.2285999999999999</v>
      </c>
    </row>
    <row r="1350" spans="1:2" x14ac:dyDescent="0.25">
      <c r="A1350" s="395">
        <v>41132</v>
      </c>
      <c r="B1350" s="396">
        <v>1.2286999999999999</v>
      </c>
    </row>
    <row r="1351" spans="1:2" x14ac:dyDescent="0.25">
      <c r="A1351" s="395">
        <v>41131</v>
      </c>
      <c r="B1351" s="396">
        <v>1.2335</v>
      </c>
    </row>
    <row r="1352" spans="1:2" x14ac:dyDescent="0.25">
      <c r="A1352" s="395">
        <v>41130</v>
      </c>
      <c r="B1352" s="396">
        <v>1.2372000000000001</v>
      </c>
    </row>
    <row r="1353" spans="1:2" x14ac:dyDescent="0.25">
      <c r="A1353" s="395">
        <v>41129</v>
      </c>
      <c r="B1353" s="396">
        <v>1.2406999999999999</v>
      </c>
    </row>
    <row r="1354" spans="1:2" x14ac:dyDescent="0.25">
      <c r="A1354" s="395">
        <v>41128</v>
      </c>
      <c r="B1354" s="396">
        <v>1.2390000000000001</v>
      </c>
    </row>
    <row r="1355" spans="1:2" x14ac:dyDescent="0.25">
      <c r="A1355" s="395">
        <v>41127</v>
      </c>
      <c r="B1355" s="396">
        <v>1.2383999999999999</v>
      </c>
    </row>
    <row r="1356" spans="1:2" x14ac:dyDescent="0.25">
      <c r="A1356" s="395">
        <v>41126</v>
      </c>
      <c r="B1356" s="396">
        <v>1.2383999999999999</v>
      </c>
    </row>
    <row r="1357" spans="1:2" x14ac:dyDescent="0.25">
      <c r="A1357" s="395">
        <v>41125</v>
      </c>
      <c r="B1357" s="396">
        <v>1.2253000000000001</v>
      </c>
    </row>
    <row r="1358" spans="1:2" x14ac:dyDescent="0.25">
      <c r="A1358" s="395">
        <v>41124</v>
      </c>
      <c r="B1358" s="396">
        <v>1.2225999999999999</v>
      </c>
    </row>
    <row r="1359" spans="1:2" x14ac:dyDescent="0.25">
      <c r="A1359" s="395">
        <v>41123</v>
      </c>
      <c r="B1359" s="396">
        <v>1.2294</v>
      </c>
    </row>
    <row r="1360" spans="1:2" x14ac:dyDescent="0.25">
      <c r="A1360" s="395">
        <v>41122</v>
      </c>
      <c r="B1360" s="396">
        <v>1.2282</v>
      </c>
    </row>
    <row r="1361" spans="1:2" x14ac:dyDescent="0.25">
      <c r="A1361" s="395">
        <v>41121</v>
      </c>
      <c r="B1361" s="396">
        <v>1.2274</v>
      </c>
    </row>
    <row r="1362" spans="1:2" x14ac:dyDescent="0.25">
      <c r="A1362" s="395">
        <v>41120</v>
      </c>
      <c r="B1362" s="396">
        <v>1.2317</v>
      </c>
    </row>
    <row r="1363" spans="1:2" x14ac:dyDescent="0.25">
      <c r="A1363" s="395">
        <v>41119</v>
      </c>
      <c r="B1363" s="396">
        <v>1.2318</v>
      </c>
    </row>
    <row r="1364" spans="1:2" x14ac:dyDescent="0.25">
      <c r="A1364" s="395">
        <v>41118</v>
      </c>
      <c r="B1364" s="396">
        <v>1.23</v>
      </c>
    </row>
    <row r="1365" spans="1:2" x14ac:dyDescent="0.25">
      <c r="A1365" s="395">
        <v>41117</v>
      </c>
      <c r="B1365" s="396">
        <v>1.2201</v>
      </c>
    </row>
    <row r="1366" spans="1:2" x14ac:dyDescent="0.25">
      <c r="A1366" s="395">
        <v>41116</v>
      </c>
      <c r="B1366" s="396">
        <v>1.2107000000000001</v>
      </c>
    </row>
    <row r="1367" spans="1:2" x14ac:dyDescent="0.25">
      <c r="A1367" s="395">
        <v>41115</v>
      </c>
      <c r="B1367" s="396">
        <v>1.2099</v>
      </c>
    </row>
    <row r="1368" spans="1:2" x14ac:dyDescent="0.25">
      <c r="A1368" s="395">
        <v>41114</v>
      </c>
      <c r="B1368" s="396">
        <v>1.2115</v>
      </c>
    </row>
    <row r="1369" spans="1:2" x14ac:dyDescent="0.25">
      <c r="A1369" s="395">
        <v>41113</v>
      </c>
      <c r="B1369" s="396">
        <v>1.2151000000000001</v>
      </c>
    </row>
    <row r="1370" spans="1:2" x14ac:dyDescent="0.25">
      <c r="A1370" s="395">
        <v>41112</v>
      </c>
      <c r="B1370" s="396">
        <v>1.2154</v>
      </c>
    </row>
    <row r="1371" spans="1:2" x14ac:dyDescent="0.25">
      <c r="A1371" s="395">
        <v>41111</v>
      </c>
      <c r="B1371" s="396">
        <v>1.2224999999999999</v>
      </c>
    </row>
    <row r="1372" spans="1:2" x14ac:dyDescent="0.25">
      <c r="A1372" s="395">
        <v>41110</v>
      </c>
      <c r="B1372" s="396">
        <v>1.228</v>
      </c>
    </row>
    <row r="1373" spans="1:2" x14ac:dyDescent="0.25">
      <c r="A1373" s="395">
        <v>41109</v>
      </c>
      <c r="B1373" s="396">
        <v>1.2271000000000001</v>
      </c>
    </row>
    <row r="1374" spans="1:2" x14ac:dyDescent="0.25">
      <c r="A1374" s="395">
        <v>41108</v>
      </c>
      <c r="B1374" s="396">
        <v>1.2277</v>
      </c>
    </row>
    <row r="1375" spans="1:2" x14ac:dyDescent="0.25">
      <c r="A1375" s="395">
        <v>41107</v>
      </c>
      <c r="B1375" s="396">
        <v>1.2238</v>
      </c>
    </row>
    <row r="1376" spans="1:2" x14ac:dyDescent="0.25">
      <c r="A1376" s="395">
        <v>41106</v>
      </c>
      <c r="B1376" s="396">
        <v>1.2248000000000001</v>
      </c>
    </row>
    <row r="1377" spans="1:2" x14ac:dyDescent="0.25">
      <c r="A1377" s="395">
        <v>41105</v>
      </c>
      <c r="B1377" s="396">
        <v>1.2246999999999999</v>
      </c>
    </row>
    <row r="1378" spans="1:2" x14ac:dyDescent="0.25">
      <c r="A1378" s="395">
        <v>41104</v>
      </c>
      <c r="B1378" s="396">
        <v>1.2210000000000001</v>
      </c>
    </row>
    <row r="1379" spans="1:2" x14ac:dyDescent="0.25">
      <c r="A1379" s="395">
        <v>41103</v>
      </c>
      <c r="B1379" s="396">
        <v>1.2214</v>
      </c>
    </row>
    <row r="1380" spans="1:2" x14ac:dyDescent="0.25">
      <c r="A1380" s="395">
        <v>41102</v>
      </c>
      <c r="B1380" s="396">
        <v>1.2257</v>
      </c>
    </row>
    <row r="1381" spans="1:2" x14ac:dyDescent="0.25">
      <c r="A1381" s="395">
        <v>41101</v>
      </c>
      <c r="B1381" s="396">
        <v>1.2286999999999999</v>
      </c>
    </row>
    <row r="1382" spans="1:2" x14ac:dyDescent="0.25">
      <c r="A1382" s="395">
        <v>41100</v>
      </c>
      <c r="B1382" s="396">
        <v>1.2292000000000001</v>
      </c>
    </row>
    <row r="1383" spans="1:2" x14ac:dyDescent="0.25">
      <c r="A1383" s="395">
        <v>41099</v>
      </c>
      <c r="B1383" s="396">
        <v>1.2281</v>
      </c>
    </row>
    <row r="1384" spans="1:2" x14ac:dyDescent="0.25">
      <c r="A1384" s="395">
        <v>41098</v>
      </c>
      <c r="B1384" s="396">
        <v>1.2283999999999999</v>
      </c>
    </row>
    <row r="1385" spans="1:2" x14ac:dyDescent="0.25">
      <c r="A1385" s="395">
        <v>41097</v>
      </c>
      <c r="B1385" s="396">
        <v>1.2352000000000001</v>
      </c>
    </row>
    <row r="1386" spans="1:2" x14ac:dyDescent="0.25">
      <c r="A1386" s="395">
        <v>41096</v>
      </c>
      <c r="B1386" s="396">
        <v>1.2471000000000001</v>
      </c>
    </row>
    <row r="1387" spans="1:2" x14ac:dyDescent="0.25">
      <c r="A1387" s="395">
        <v>41095</v>
      </c>
      <c r="B1387" s="396">
        <v>1.2569999999999999</v>
      </c>
    </row>
    <row r="1388" spans="1:2" x14ac:dyDescent="0.25">
      <c r="A1388" s="395">
        <v>41094</v>
      </c>
      <c r="B1388" s="396">
        <v>1.2592000000000001</v>
      </c>
    </row>
    <row r="1389" spans="1:2" x14ac:dyDescent="0.25">
      <c r="A1389" s="395">
        <v>41093</v>
      </c>
      <c r="B1389" s="396">
        <v>1.2617</v>
      </c>
    </row>
    <row r="1390" spans="1:2" x14ac:dyDescent="0.25">
      <c r="A1390" s="395">
        <v>41092</v>
      </c>
      <c r="B1390" s="396">
        <v>1.266</v>
      </c>
    </row>
    <row r="1391" spans="1:2" x14ac:dyDescent="0.25">
      <c r="A1391" s="395">
        <v>41091</v>
      </c>
      <c r="B1391" s="396">
        <v>1.266</v>
      </c>
    </row>
    <row r="1392" spans="1:2" x14ac:dyDescent="0.25">
      <c r="A1392" s="395">
        <v>41090</v>
      </c>
      <c r="B1392" s="396">
        <v>1.2577</v>
      </c>
    </row>
    <row r="1393" spans="1:2" x14ac:dyDescent="0.25">
      <c r="A1393" s="395">
        <v>41089</v>
      </c>
      <c r="B1393" s="396">
        <v>1.2459</v>
      </c>
    </row>
    <row r="1394" spans="1:2" x14ac:dyDescent="0.25">
      <c r="A1394" s="395">
        <v>41088</v>
      </c>
      <c r="B1394" s="396">
        <v>1.2483</v>
      </c>
    </row>
    <row r="1395" spans="1:2" x14ac:dyDescent="0.25">
      <c r="A1395" s="395">
        <v>41087</v>
      </c>
      <c r="B1395" s="396">
        <v>1.2498</v>
      </c>
    </row>
    <row r="1396" spans="1:2" x14ac:dyDescent="0.25">
      <c r="A1396" s="395">
        <v>41086</v>
      </c>
      <c r="B1396" s="396">
        <v>1.2511000000000001</v>
      </c>
    </row>
    <row r="1397" spans="1:2" x14ac:dyDescent="0.25">
      <c r="A1397" s="395">
        <v>41085</v>
      </c>
      <c r="B1397" s="396">
        <v>1.2563</v>
      </c>
    </row>
    <row r="1398" spans="1:2" x14ac:dyDescent="0.25">
      <c r="A1398" s="395">
        <v>41084</v>
      </c>
      <c r="B1398" s="396">
        <v>1.2565</v>
      </c>
    </row>
    <row r="1399" spans="1:2" x14ac:dyDescent="0.25">
      <c r="A1399" s="395">
        <v>41083</v>
      </c>
      <c r="B1399" s="396">
        <v>1.2552000000000001</v>
      </c>
    </row>
    <row r="1400" spans="1:2" x14ac:dyDescent="0.25">
      <c r="A1400" s="395">
        <v>41082</v>
      </c>
      <c r="B1400" s="396">
        <v>1.2643</v>
      </c>
    </row>
    <row r="1401" spans="1:2" x14ac:dyDescent="0.25">
      <c r="A1401" s="395">
        <v>41081</v>
      </c>
      <c r="B1401" s="396">
        <v>1.2687999999999999</v>
      </c>
    </row>
    <row r="1402" spans="1:2" x14ac:dyDescent="0.25">
      <c r="A1402" s="395">
        <v>41080</v>
      </c>
      <c r="B1402" s="396">
        <v>1.2628999999999999</v>
      </c>
    </row>
    <row r="1403" spans="1:2" x14ac:dyDescent="0.25">
      <c r="A1403" s="395">
        <v>41079</v>
      </c>
      <c r="B1403" s="396">
        <v>1.2647999999999999</v>
      </c>
    </row>
    <row r="1404" spans="1:2" x14ac:dyDescent="0.25">
      <c r="A1404" s="395">
        <v>41078</v>
      </c>
      <c r="B1404" s="396">
        <v>1.2639</v>
      </c>
    </row>
    <row r="1405" spans="1:2" x14ac:dyDescent="0.25">
      <c r="A1405" s="395">
        <v>41077</v>
      </c>
      <c r="B1405" s="396">
        <v>1.2633000000000001</v>
      </c>
    </row>
    <row r="1406" spans="1:2" x14ac:dyDescent="0.25">
      <c r="A1406" s="395">
        <v>41076</v>
      </c>
      <c r="B1406" s="396">
        <v>1.2627999999999999</v>
      </c>
    </row>
    <row r="1407" spans="1:2" x14ac:dyDescent="0.25">
      <c r="A1407" s="395">
        <v>41075</v>
      </c>
      <c r="B1407" s="396">
        <v>1.2579</v>
      </c>
    </row>
    <row r="1408" spans="1:2" x14ac:dyDescent="0.25">
      <c r="A1408" s="395">
        <v>41074</v>
      </c>
      <c r="B1408" s="396">
        <v>1.2531000000000001</v>
      </c>
    </row>
    <row r="1409" spans="1:2" x14ac:dyDescent="0.25">
      <c r="A1409" s="395">
        <v>41073</v>
      </c>
      <c r="B1409" s="396">
        <v>1.2490000000000001</v>
      </c>
    </row>
    <row r="1410" spans="1:2" x14ac:dyDescent="0.25">
      <c r="A1410" s="395">
        <v>41072</v>
      </c>
      <c r="B1410" s="396">
        <v>1.2579</v>
      </c>
    </row>
    <row r="1411" spans="1:2" x14ac:dyDescent="0.25">
      <c r="A1411" s="395">
        <v>41071</v>
      </c>
      <c r="B1411" s="396">
        <v>1.2534000000000001</v>
      </c>
    </row>
    <row r="1412" spans="1:2" x14ac:dyDescent="0.25">
      <c r="A1412" s="395">
        <v>41070</v>
      </c>
      <c r="B1412" s="396">
        <v>1.2505999999999999</v>
      </c>
    </row>
    <row r="1413" spans="1:2" x14ac:dyDescent="0.25">
      <c r="A1413" s="395">
        <v>41069</v>
      </c>
      <c r="B1413" s="396">
        <v>1.2502</v>
      </c>
    </row>
    <row r="1414" spans="1:2" x14ac:dyDescent="0.25">
      <c r="A1414" s="395">
        <v>41068</v>
      </c>
      <c r="B1414" s="396">
        <v>1.2574000000000001</v>
      </c>
    </row>
    <row r="1415" spans="1:2" x14ac:dyDescent="0.25">
      <c r="A1415" s="395">
        <v>41067</v>
      </c>
      <c r="B1415" s="396">
        <v>1.2501</v>
      </c>
    </row>
    <row r="1416" spans="1:2" x14ac:dyDescent="0.25">
      <c r="A1416" s="395">
        <v>41066</v>
      </c>
      <c r="B1416" s="396">
        <v>1.2473000000000001</v>
      </c>
    </row>
    <row r="1417" spans="1:2" x14ac:dyDescent="0.25">
      <c r="A1417" s="395">
        <v>41065</v>
      </c>
      <c r="B1417" s="396">
        <v>1.2439</v>
      </c>
    </row>
    <row r="1418" spans="1:2" x14ac:dyDescent="0.25">
      <c r="A1418" s="395">
        <v>41064</v>
      </c>
      <c r="B1418" s="396">
        <v>1.2414000000000001</v>
      </c>
    </row>
    <row r="1419" spans="1:2" x14ac:dyDescent="0.25">
      <c r="A1419" s="395">
        <v>41063</v>
      </c>
      <c r="B1419" s="396">
        <v>1.2428999999999999</v>
      </c>
    </row>
    <row r="1420" spans="1:2" x14ac:dyDescent="0.25">
      <c r="A1420" s="395">
        <v>41062</v>
      </c>
      <c r="B1420" s="396">
        <v>1.2363</v>
      </c>
    </row>
    <row r="1421" spans="1:2" x14ac:dyDescent="0.25">
      <c r="A1421" s="395">
        <v>41061</v>
      </c>
      <c r="B1421" s="396">
        <v>1.2381</v>
      </c>
    </row>
    <row r="1422" spans="1:2" x14ac:dyDescent="0.25">
      <c r="A1422" s="395">
        <v>41060</v>
      </c>
      <c r="B1422" s="396">
        <v>1.244</v>
      </c>
    </row>
    <row r="1423" spans="1:2" x14ac:dyDescent="0.25">
      <c r="A1423" s="395">
        <v>41059</v>
      </c>
      <c r="B1423" s="396">
        <v>1.2524999999999999</v>
      </c>
    </row>
    <row r="1424" spans="1:2" x14ac:dyDescent="0.25">
      <c r="A1424" s="395">
        <v>41058</v>
      </c>
      <c r="B1424" s="396">
        <v>1.2567999999999999</v>
      </c>
    </row>
    <row r="1425" spans="1:2" x14ac:dyDescent="0.25">
      <c r="A1425" s="395">
        <v>41057</v>
      </c>
      <c r="B1425" s="396">
        <v>1.2526999999999999</v>
      </c>
    </row>
    <row r="1426" spans="1:2" x14ac:dyDescent="0.25">
      <c r="A1426" s="395">
        <v>41056</v>
      </c>
      <c r="B1426" s="396">
        <v>1.2514000000000001</v>
      </c>
    </row>
    <row r="1427" spans="1:2" x14ac:dyDescent="0.25">
      <c r="A1427" s="395">
        <v>41055</v>
      </c>
      <c r="B1427" s="396">
        <v>1.2539</v>
      </c>
    </row>
    <row r="1428" spans="1:2" x14ac:dyDescent="0.25">
      <c r="A1428" s="395">
        <v>41054</v>
      </c>
      <c r="B1428" s="396">
        <v>1.2567999999999999</v>
      </c>
    </row>
    <row r="1429" spans="1:2" x14ac:dyDescent="0.25">
      <c r="A1429" s="395">
        <v>41053</v>
      </c>
      <c r="B1429" s="396">
        <v>1.2638</v>
      </c>
    </row>
    <row r="1430" spans="1:2" x14ac:dyDescent="0.25">
      <c r="A1430" s="395">
        <v>41052</v>
      </c>
      <c r="B1430" s="396">
        <v>1.2767999999999999</v>
      </c>
    </row>
    <row r="1431" spans="1:2" x14ac:dyDescent="0.25">
      <c r="A1431" s="395">
        <v>41051</v>
      </c>
      <c r="B1431" s="396">
        <v>1.2777000000000001</v>
      </c>
    </row>
    <row r="1432" spans="1:2" x14ac:dyDescent="0.25">
      <c r="A1432" s="395">
        <v>41050</v>
      </c>
      <c r="B1432" s="396">
        <v>1.2764</v>
      </c>
    </row>
    <row r="1433" spans="1:2" x14ac:dyDescent="0.25">
      <c r="A1433" s="395">
        <v>41049</v>
      </c>
      <c r="B1433" s="396">
        <v>1.2766</v>
      </c>
    </row>
    <row r="1434" spans="1:2" x14ac:dyDescent="0.25">
      <c r="A1434" s="395">
        <v>41048</v>
      </c>
      <c r="B1434" s="396">
        <v>1.2702</v>
      </c>
    </row>
    <row r="1435" spans="1:2" x14ac:dyDescent="0.25">
      <c r="A1435" s="395">
        <v>41047</v>
      </c>
      <c r="B1435" s="396">
        <v>1.2718</v>
      </c>
    </row>
    <row r="1436" spans="1:2" x14ac:dyDescent="0.25">
      <c r="A1436" s="395">
        <v>41046</v>
      </c>
      <c r="B1436" s="396">
        <v>1.2724</v>
      </c>
    </row>
    <row r="1437" spans="1:2" x14ac:dyDescent="0.25">
      <c r="A1437" s="395">
        <v>41045</v>
      </c>
      <c r="B1437" s="396">
        <v>1.2810999999999999</v>
      </c>
    </row>
    <row r="1438" spans="1:2" x14ac:dyDescent="0.25">
      <c r="A1438" s="395">
        <v>41044</v>
      </c>
      <c r="B1438" s="396">
        <v>1.2868999999999999</v>
      </c>
    </row>
    <row r="1439" spans="1:2" x14ac:dyDescent="0.25">
      <c r="A1439" s="395">
        <v>41043</v>
      </c>
      <c r="B1439" s="396">
        <v>1.2912999999999999</v>
      </c>
    </row>
    <row r="1440" spans="1:2" x14ac:dyDescent="0.25">
      <c r="A1440" s="395">
        <v>41042</v>
      </c>
      <c r="B1440" s="396">
        <v>1.2912999999999999</v>
      </c>
    </row>
    <row r="1441" spans="1:2" x14ac:dyDescent="0.25">
      <c r="A1441" s="395">
        <v>41041</v>
      </c>
      <c r="B1441" s="396">
        <v>1.2929999999999999</v>
      </c>
    </row>
    <row r="1442" spans="1:2" x14ac:dyDescent="0.25">
      <c r="A1442" s="395">
        <v>41040</v>
      </c>
      <c r="B1442" s="396">
        <v>1.2948</v>
      </c>
    </row>
    <row r="1443" spans="1:2" x14ac:dyDescent="0.25">
      <c r="A1443" s="395">
        <v>41039</v>
      </c>
      <c r="B1443" s="396">
        <v>1.2968</v>
      </c>
    </row>
    <row r="1444" spans="1:2" x14ac:dyDescent="0.25">
      <c r="A1444" s="395">
        <v>41038</v>
      </c>
      <c r="B1444" s="396">
        <v>1.3025</v>
      </c>
    </row>
    <row r="1445" spans="1:2" x14ac:dyDescent="0.25">
      <c r="A1445" s="395">
        <v>41037</v>
      </c>
      <c r="B1445" s="396">
        <v>1.3017000000000001</v>
      </c>
    </row>
    <row r="1446" spans="1:2" x14ac:dyDescent="0.25">
      <c r="A1446" s="395">
        <v>41036</v>
      </c>
      <c r="B1446" s="396">
        <v>1.3071999999999999</v>
      </c>
    </row>
    <row r="1447" spans="1:2" x14ac:dyDescent="0.25">
      <c r="A1447" s="395">
        <v>41035</v>
      </c>
      <c r="B1447" s="396">
        <v>1.3079000000000001</v>
      </c>
    </row>
    <row r="1448" spans="1:2" x14ac:dyDescent="0.25">
      <c r="A1448" s="395">
        <v>41034</v>
      </c>
      <c r="B1448" s="396">
        <v>1.3130999999999999</v>
      </c>
    </row>
    <row r="1449" spans="1:2" x14ac:dyDescent="0.25">
      <c r="A1449" s="395">
        <v>41033</v>
      </c>
      <c r="B1449" s="396">
        <v>1.3146</v>
      </c>
    </row>
    <row r="1450" spans="1:2" x14ac:dyDescent="0.25">
      <c r="A1450" s="395">
        <v>41032</v>
      </c>
      <c r="B1450" s="396">
        <v>1.3186</v>
      </c>
    </row>
    <row r="1451" spans="1:2" x14ac:dyDescent="0.25">
      <c r="A1451" s="395">
        <v>41031</v>
      </c>
      <c r="B1451" s="396">
        <v>1.3244</v>
      </c>
    </row>
    <row r="1452" spans="1:2" x14ac:dyDescent="0.25">
      <c r="A1452" s="395">
        <v>41030</v>
      </c>
      <c r="B1452" s="396">
        <v>1.3234999999999999</v>
      </c>
    </row>
    <row r="1453" spans="1:2" x14ac:dyDescent="0.25">
      <c r="A1453" s="395">
        <v>41029</v>
      </c>
      <c r="B1453" s="396">
        <v>1.3246</v>
      </c>
    </row>
    <row r="1454" spans="1:2" x14ac:dyDescent="0.25">
      <c r="A1454" s="395">
        <v>41028</v>
      </c>
      <c r="B1454" s="396">
        <v>1.325</v>
      </c>
    </row>
    <row r="1455" spans="1:2" x14ac:dyDescent="0.25">
      <c r="A1455" s="395">
        <v>41027</v>
      </c>
      <c r="B1455" s="396">
        <v>1.3218000000000001</v>
      </c>
    </row>
    <row r="1456" spans="1:2" x14ac:dyDescent="0.25">
      <c r="A1456" s="395">
        <v>41026</v>
      </c>
      <c r="B1456" s="396">
        <v>1.3227</v>
      </c>
    </row>
    <row r="1457" spans="1:2" x14ac:dyDescent="0.25">
      <c r="A1457" s="395">
        <v>41025</v>
      </c>
      <c r="B1457" s="396">
        <v>1.3204</v>
      </c>
    </row>
    <row r="1458" spans="1:2" x14ac:dyDescent="0.25">
      <c r="A1458" s="395">
        <v>41024</v>
      </c>
      <c r="B1458" s="396">
        <v>1.3170999999999999</v>
      </c>
    </row>
    <row r="1459" spans="1:2" x14ac:dyDescent="0.25">
      <c r="A1459" s="395">
        <v>41023</v>
      </c>
      <c r="B1459" s="396">
        <v>1.3161</v>
      </c>
    </row>
    <row r="1460" spans="1:2" x14ac:dyDescent="0.25">
      <c r="A1460" s="395">
        <v>41022</v>
      </c>
      <c r="B1460" s="396">
        <v>1.3203</v>
      </c>
    </row>
    <row r="1461" spans="1:2" x14ac:dyDescent="0.25">
      <c r="A1461" s="395">
        <v>41021</v>
      </c>
      <c r="B1461" s="396">
        <v>1.3211999999999999</v>
      </c>
    </row>
    <row r="1462" spans="1:2" x14ac:dyDescent="0.25">
      <c r="A1462" s="395">
        <v>41020</v>
      </c>
      <c r="B1462" s="396">
        <v>1.3171999999999999</v>
      </c>
    </row>
    <row r="1463" spans="1:2" x14ac:dyDescent="0.25">
      <c r="A1463" s="395">
        <v>41019</v>
      </c>
      <c r="B1463" s="396">
        <v>1.3121</v>
      </c>
    </row>
    <row r="1464" spans="1:2" x14ac:dyDescent="0.25">
      <c r="A1464" s="395">
        <v>41018</v>
      </c>
      <c r="B1464" s="396">
        <v>1.3109999999999999</v>
      </c>
    </row>
    <row r="1465" spans="1:2" x14ac:dyDescent="0.25">
      <c r="A1465" s="395">
        <v>41017</v>
      </c>
      <c r="B1465" s="396">
        <v>1.3128</v>
      </c>
    </row>
    <row r="1466" spans="1:2" x14ac:dyDescent="0.25">
      <c r="A1466" s="395">
        <v>41016</v>
      </c>
      <c r="B1466" s="396">
        <v>1.3051999999999999</v>
      </c>
    </row>
    <row r="1467" spans="1:2" x14ac:dyDescent="0.25">
      <c r="A1467" s="395">
        <v>41015</v>
      </c>
      <c r="B1467" s="396">
        <v>1.3071999999999999</v>
      </c>
    </row>
    <row r="1468" spans="1:2" x14ac:dyDescent="0.25">
      <c r="A1468" s="395">
        <v>41014</v>
      </c>
      <c r="B1468" s="396">
        <v>1.3072999999999999</v>
      </c>
    </row>
    <row r="1469" spans="1:2" x14ac:dyDescent="0.25">
      <c r="A1469" s="395">
        <v>41013</v>
      </c>
      <c r="B1469" s="396">
        <v>1.3142</v>
      </c>
    </row>
    <row r="1470" spans="1:2" x14ac:dyDescent="0.25">
      <c r="A1470" s="395">
        <v>41012</v>
      </c>
      <c r="B1470" s="396">
        <v>1.3145</v>
      </c>
    </row>
    <row r="1471" spans="1:2" x14ac:dyDescent="0.25">
      <c r="A1471" s="395">
        <v>41011</v>
      </c>
      <c r="B1471" s="396">
        <v>1.3105</v>
      </c>
    </row>
    <row r="1472" spans="1:2" x14ac:dyDescent="0.25">
      <c r="A1472" s="395">
        <v>41010</v>
      </c>
      <c r="B1472" s="396">
        <v>1.3099000000000001</v>
      </c>
    </row>
    <row r="1473" spans="1:2" x14ac:dyDescent="0.25">
      <c r="A1473" s="395">
        <v>41009</v>
      </c>
      <c r="B1473" s="396">
        <v>1.3079000000000001</v>
      </c>
    </row>
    <row r="1474" spans="1:2" x14ac:dyDescent="0.25">
      <c r="A1474" s="395">
        <v>41008</v>
      </c>
      <c r="B1474" s="396">
        <v>1.3090999999999999</v>
      </c>
    </row>
    <row r="1475" spans="1:2" x14ac:dyDescent="0.25">
      <c r="A1475" s="395">
        <v>41007</v>
      </c>
      <c r="B1475" s="396">
        <v>1.3089999999999999</v>
      </c>
    </row>
    <row r="1476" spans="1:2" x14ac:dyDescent="0.25">
      <c r="A1476" s="395">
        <v>41006</v>
      </c>
      <c r="B1476" s="396">
        <v>1.3075000000000001</v>
      </c>
    </row>
    <row r="1477" spans="1:2" x14ac:dyDescent="0.25">
      <c r="A1477" s="395">
        <v>41005</v>
      </c>
      <c r="B1477" s="396">
        <v>1.3105</v>
      </c>
    </row>
    <row r="1478" spans="1:2" x14ac:dyDescent="0.25">
      <c r="A1478" s="395">
        <v>41004</v>
      </c>
      <c r="B1478" s="396">
        <v>1.3173999999999999</v>
      </c>
    </row>
    <row r="1479" spans="1:2" x14ac:dyDescent="0.25">
      <c r="A1479" s="395">
        <v>41003</v>
      </c>
      <c r="B1479" s="396">
        <v>1.3321000000000001</v>
      </c>
    </row>
    <row r="1480" spans="1:2" x14ac:dyDescent="0.25">
      <c r="A1480" s="395">
        <v>41002</v>
      </c>
      <c r="B1480" s="396">
        <v>1.3337000000000001</v>
      </c>
    </row>
    <row r="1481" spans="1:2" x14ac:dyDescent="0.25">
      <c r="A1481" s="395">
        <v>41001</v>
      </c>
      <c r="B1481" s="396">
        <v>1.3339000000000001</v>
      </c>
    </row>
    <row r="1482" spans="1:2" x14ac:dyDescent="0.25">
      <c r="A1482" s="395">
        <v>41000</v>
      </c>
      <c r="B1482" s="396">
        <v>1.3337000000000001</v>
      </c>
    </row>
    <row r="1483" spans="1:2" x14ac:dyDescent="0.25">
      <c r="A1483" s="395">
        <v>40999</v>
      </c>
      <c r="B1483" s="396">
        <v>1.3338000000000001</v>
      </c>
    </row>
    <row r="1484" spans="1:2" x14ac:dyDescent="0.25">
      <c r="A1484" s="395">
        <v>40998</v>
      </c>
      <c r="B1484" s="396">
        <v>1.3301000000000001</v>
      </c>
    </row>
    <row r="1485" spans="1:2" x14ac:dyDescent="0.25">
      <c r="A1485" s="395">
        <v>40997</v>
      </c>
      <c r="B1485" s="396">
        <v>1.3325</v>
      </c>
    </row>
    <row r="1486" spans="1:2" x14ac:dyDescent="0.25">
      <c r="A1486" s="395">
        <v>40996</v>
      </c>
      <c r="B1486" s="396">
        <v>1.3345</v>
      </c>
    </row>
    <row r="1487" spans="1:2" x14ac:dyDescent="0.25">
      <c r="A1487" s="395">
        <v>40995</v>
      </c>
      <c r="B1487" s="396">
        <v>1.3283</v>
      </c>
    </row>
    <row r="1488" spans="1:2" x14ac:dyDescent="0.25">
      <c r="A1488" s="395">
        <v>40994</v>
      </c>
      <c r="B1488" s="396">
        <v>1.3265</v>
      </c>
    </row>
    <row r="1489" spans="1:2" x14ac:dyDescent="0.25">
      <c r="A1489" s="395">
        <v>40993</v>
      </c>
      <c r="B1489" s="396">
        <v>1.3265</v>
      </c>
    </row>
    <row r="1490" spans="1:2" x14ac:dyDescent="0.25">
      <c r="A1490" s="395">
        <v>40992</v>
      </c>
      <c r="B1490" s="396">
        <v>1.3231999999999999</v>
      </c>
    </row>
    <row r="1491" spans="1:2" x14ac:dyDescent="0.25">
      <c r="A1491" s="395">
        <v>40991</v>
      </c>
      <c r="B1491" s="396">
        <v>1.3198000000000001</v>
      </c>
    </row>
    <row r="1492" spans="1:2" x14ac:dyDescent="0.25">
      <c r="A1492" s="395">
        <v>40990</v>
      </c>
      <c r="B1492" s="396">
        <v>1.3240000000000001</v>
      </c>
    </row>
    <row r="1493" spans="1:2" x14ac:dyDescent="0.25">
      <c r="A1493" s="395">
        <v>40989</v>
      </c>
      <c r="B1493" s="396">
        <v>1.3224</v>
      </c>
    </row>
    <row r="1494" spans="1:2" x14ac:dyDescent="0.25">
      <c r="A1494" s="395">
        <v>40988</v>
      </c>
      <c r="B1494" s="396">
        <v>1.3184</v>
      </c>
    </row>
    <row r="1495" spans="1:2" x14ac:dyDescent="0.25">
      <c r="A1495" s="395">
        <v>40987</v>
      </c>
      <c r="B1495" s="396">
        <v>1.3170999999999999</v>
      </c>
    </row>
    <row r="1496" spans="1:2" x14ac:dyDescent="0.25">
      <c r="A1496" s="395">
        <v>40986</v>
      </c>
      <c r="B1496" s="396">
        <v>1.3170999999999999</v>
      </c>
    </row>
    <row r="1497" spans="1:2" x14ac:dyDescent="0.25">
      <c r="A1497" s="395">
        <v>40985</v>
      </c>
      <c r="B1497" s="396">
        <v>1.3108</v>
      </c>
    </row>
    <row r="1498" spans="1:2" x14ac:dyDescent="0.25">
      <c r="A1498" s="395">
        <v>40984</v>
      </c>
      <c r="B1498" s="396">
        <v>1.3050999999999999</v>
      </c>
    </row>
    <row r="1499" spans="1:2" x14ac:dyDescent="0.25">
      <c r="A1499" s="395">
        <v>40983</v>
      </c>
      <c r="B1499" s="396">
        <v>1.3053999999999999</v>
      </c>
    </row>
    <row r="1500" spans="1:2" x14ac:dyDescent="0.25">
      <c r="A1500" s="395">
        <v>40982</v>
      </c>
      <c r="B1500" s="396">
        <v>1.3129999999999999</v>
      </c>
    </row>
    <row r="1501" spans="1:2" x14ac:dyDescent="0.25">
      <c r="A1501" s="395">
        <v>40981</v>
      </c>
      <c r="B1501" s="396">
        <v>1.3117000000000001</v>
      </c>
    </row>
    <row r="1502" spans="1:2" x14ac:dyDescent="0.25">
      <c r="A1502" s="395">
        <v>40980</v>
      </c>
      <c r="B1502" s="396">
        <v>1.3117000000000001</v>
      </c>
    </row>
    <row r="1503" spans="1:2" x14ac:dyDescent="0.25">
      <c r="A1503" s="395">
        <v>40979</v>
      </c>
      <c r="B1503" s="396">
        <v>1.3119000000000001</v>
      </c>
    </row>
    <row r="1504" spans="1:2" x14ac:dyDescent="0.25">
      <c r="A1504" s="395">
        <v>40978</v>
      </c>
      <c r="B1504" s="396">
        <v>1.3207</v>
      </c>
    </row>
    <row r="1505" spans="1:2" x14ac:dyDescent="0.25">
      <c r="A1505" s="395">
        <v>40977</v>
      </c>
      <c r="B1505" s="396">
        <v>1.3201000000000001</v>
      </c>
    </row>
    <row r="1506" spans="1:2" x14ac:dyDescent="0.25">
      <c r="A1506" s="395">
        <v>40976</v>
      </c>
      <c r="B1506" s="396">
        <v>1.3133999999999999</v>
      </c>
    </row>
    <row r="1507" spans="1:2" x14ac:dyDescent="0.25">
      <c r="A1507" s="395">
        <v>40975</v>
      </c>
      <c r="B1507" s="396">
        <v>1.3169999999999999</v>
      </c>
    </row>
    <row r="1508" spans="1:2" x14ac:dyDescent="0.25">
      <c r="A1508" s="395">
        <v>40974</v>
      </c>
      <c r="B1508" s="396">
        <v>1.3203</v>
      </c>
    </row>
    <row r="1509" spans="1:2" x14ac:dyDescent="0.25">
      <c r="A1509" s="395">
        <v>40973</v>
      </c>
      <c r="B1509" s="396">
        <v>1.3191999999999999</v>
      </c>
    </row>
    <row r="1510" spans="1:2" x14ac:dyDescent="0.25">
      <c r="A1510" s="395">
        <v>40972</v>
      </c>
      <c r="B1510" s="396">
        <v>1.3192999999999999</v>
      </c>
    </row>
    <row r="1511" spans="1:2" x14ac:dyDescent="0.25">
      <c r="A1511" s="395">
        <v>40971</v>
      </c>
      <c r="B1511" s="396">
        <v>1.3261000000000001</v>
      </c>
    </row>
    <row r="1512" spans="1:2" x14ac:dyDescent="0.25">
      <c r="A1512" s="395">
        <v>40970</v>
      </c>
      <c r="B1512" s="396">
        <v>1.3326</v>
      </c>
    </row>
    <row r="1513" spans="1:2" x14ac:dyDescent="0.25">
      <c r="A1513" s="395">
        <v>40969</v>
      </c>
      <c r="B1513" s="396">
        <v>1.3435999999999999</v>
      </c>
    </row>
    <row r="1514" spans="1:2" x14ac:dyDescent="0.25">
      <c r="A1514" s="395">
        <v>40968</v>
      </c>
      <c r="B1514" s="396">
        <v>1.3431</v>
      </c>
    </row>
    <row r="1515" spans="1:2" x14ac:dyDescent="0.25">
      <c r="A1515" s="395">
        <v>40967</v>
      </c>
      <c r="B1515" s="396">
        <v>1.3427</v>
      </c>
    </row>
    <row r="1516" spans="1:2" x14ac:dyDescent="0.25">
      <c r="A1516" s="395">
        <v>40966</v>
      </c>
      <c r="B1516" s="396">
        <v>1.3449</v>
      </c>
    </row>
    <row r="1517" spans="1:2" x14ac:dyDescent="0.25">
      <c r="A1517" s="395">
        <v>40965</v>
      </c>
      <c r="B1517" s="396">
        <v>1.3447</v>
      </c>
    </row>
    <row r="1518" spans="1:2" x14ac:dyDescent="0.25">
      <c r="A1518" s="395">
        <v>40964</v>
      </c>
      <c r="B1518" s="396">
        <v>1.3403</v>
      </c>
    </row>
    <row r="1519" spans="1:2" x14ac:dyDescent="0.25">
      <c r="A1519" s="395">
        <v>40963</v>
      </c>
      <c r="B1519" s="396">
        <v>1.3285</v>
      </c>
    </row>
    <row r="1520" spans="1:2" x14ac:dyDescent="0.25">
      <c r="A1520" s="395">
        <v>40962</v>
      </c>
      <c r="B1520" s="396">
        <v>1.3236000000000001</v>
      </c>
    </row>
    <row r="1521" spans="1:2" x14ac:dyDescent="0.25">
      <c r="A1521" s="395">
        <v>40961</v>
      </c>
      <c r="B1521" s="396">
        <v>1.3243</v>
      </c>
    </row>
    <row r="1522" spans="1:2" x14ac:dyDescent="0.25">
      <c r="A1522" s="395">
        <v>40960</v>
      </c>
      <c r="B1522" s="396">
        <v>1.3227</v>
      </c>
    </row>
    <row r="1523" spans="1:2" x14ac:dyDescent="0.25">
      <c r="A1523" s="395">
        <v>40959</v>
      </c>
      <c r="B1523" s="396">
        <v>1.3144</v>
      </c>
    </row>
    <row r="1524" spans="1:2" x14ac:dyDescent="0.25">
      <c r="A1524" s="395">
        <v>40958</v>
      </c>
      <c r="B1524" s="396">
        <v>1.3138000000000001</v>
      </c>
    </row>
    <row r="1525" spans="1:2" x14ac:dyDescent="0.25">
      <c r="A1525" s="395">
        <v>40957</v>
      </c>
      <c r="B1525" s="396">
        <v>1.3143</v>
      </c>
    </row>
    <row r="1526" spans="1:2" x14ac:dyDescent="0.25">
      <c r="A1526" s="395">
        <v>40956</v>
      </c>
      <c r="B1526" s="396">
        <v>1.304</v>
      </c>
    </row>
    <row r="1527" spans="1:2" x14ac:dyDescent="0.25">
      <c r="A1527" s="395">
        <v>40955</v>
      </c>
      <c r="B1527" s="396">
        <v>1.3126</v>
      </c>
    </row>
    <row r="1528" spans="1:2" x14ac:dyDescent="0.25">
      <c r="A1528" s="395">
        <v>40954</v>
      </c>
      <c r="B1528" s="396">
        <v>1.3157000000000001</v>
      </c>
    </row>
    <row r="1529" spans="1:2" x14ac:dyDescent="0.25">
      <c r="A1529" s="395">
        <v>40953</v>
      </c>
      <c r="B1529" s="396">
        <v>1.3234999999999999</v>
      </c>
    </row>
    <row r="1530" spans="1:2" x14ac:dyDescent="0.25">
      <c r="A1530" s="395">
        <v>40952</v>
      </c>
      <c r="B1530" s="396">
        <v>1.3192999999999999</v>
      </c>
    </row>
    <row r="1531" spans="1:2" x14ac:dyDescent="0.25">
      <c r="A1531" s="395">
        <v>40951</v>
      </c>
      <c r="B1531" s="396">
        <v>1.3191999999999999</v>
      </c>
    </row>
    <row r="1532" spans="1:2" x14ac:dyDescent="0.25">
      <c r="A1532" s="395">
        <v>40950</v>
      </c>
      <c r="B1532" s="396">
        <v>1.3236000000000001</v>
      </c>
    </row>
    <row r="1533" spans="1:2" x14ac:dyDescent="0.25">
      <c r="A1533" s="395">
        <v>40949</v>
      </c>
      <c r="B1533" s="396">
        <v>1.3273999999999999</v>
      </c>
    </row>
    <row r="1534" spans="1:2" x14ac:dyDescent="0.25">
      <c r="A1534" s="395">
        <v>40948</v>
      </c>
      <c r="B1534" s="396">
        <v>1.3260000000000001</v>
      </c>
    </row>
    <row r="1535" spans="1:2" x14ac:dyDescent="0.25">
      <c r="A1535" s="395">
        <v>40947</v>
      </c>
      <c r="B1535" s="396">
        <v>1.3154999999999999</v>
      </c>
    </row>
    <row r="1536" spans="1:2" x14ac:dyDescent="0.25">
      <c r="A1536" s="395">
        <v>40946</v>
      </c>
      <c r="B1536" s="396">
        <v>1.3089999999999999</v>
      </c>
    </row>
    <row r="1537" spans="1:2" x14ac:dyDescent="0.25">
      <c r="A1537" s="395">
        <v>40945</v>
      </c>
      <c r="B1537" s="396">
        <v>1.3145</v>
      </c>
    </row>
    <row r="1538" spans="1:2" x14ac:dyDescent="0.25">
      <c r="A1538" s="395">
        <v>40944</v>
      </c>
      <c r="B1538" s="396">
        <v>1.3151999999999999</v>
      </c>
    </row>
    <row r="1539" spans="1:2" x14ac:dyDescent="0.25">
      <c r="A1539" s="395">
        <v>40943</v>
      </c>
      <c r="B1539" s="396">
        <v>1.3139000000000001</v>
      </c>
    </row>
    <row r="1540" spans="1:2" x14ac:dyDescent="0.25">
      <c r="A1540" s="395">
        <v>40942</v>
      </c>
      <c r="B1540" s="396">
        <v>1.3154999999999999</v>
      </c>
    </row>
    <row r="1541" spans="1:2" x14ac:dyDescent="0.25">
      <c r="A1541" s="395">
        <v>40941</v>
      </c>
      <c r="B1541" s="396">
        <v>1.3116000000000001</v>
      </c>
    </row>
    <row r="1542" spans="1:2" x14ac:dyDescent="0.25">
      <c r="A1542" s="395">
        <v>40940</v>
      </c>
      <c r="B1542" s="396">
        <v>1.3149</v>
      </c>
    </row>
    <row r="1543" spans="1:2" x14ac:dyDescent="0.25">
      <c r="A1543" s="395">
        <v>40939</v>
      </c>
      <c r="B1543" s="396">
        <v>1.3151999999999999</v>
      </c>
    </row>
    <row r="1544" spans="1:2" x14ac:dyDescent="0.25">
      <c r="A1544" s="395">
        <v>40938</v>
      </c>
      <c r="B1544" s="396">
        <v>1.3213999999999999</v>
      </c>
    </row>
    <row r="1545" spans="1:2" x14ac:dyDescent="0.25">
      <c r="A1545" s="395">
        <v>40937</v>
      </c>
      <c r="B1545" s="396">
        <v>1.3214999999999999</v>
      </c>
    </row>
    <row r="1546" spans="1:2" x14ac:dyDescent="0.25">
      <c r="A1546" s="395">
        <v>40936</v>
      </c>
      <c r="B1546" s="396">
        <v>1.3129</v>
      </c>
    </row>
    <row r="1547" spans="1:2" x14ac:dyDescent="0.25">
      <c r="A1547" s="395">
        <v>40935</v>
      </c>
      <c r="B1547" s="396">
        <v>1.3125</v>
      </c>
    </row>
    <row r="1548" spans="1:2" x14ac:dyDescent="0.25">
      <c r="A1548" s="395">
        <v>40934</v>
      </c>
      <c r="B1548" s="396">
        <v>1.3015000000000001</v>
      </c>
    </row>
    <row r="1549" spans="1:2" x14ac:dyDescent="0.25">
      <c r="A1549" s="395">
        <v>40933</v>
      </c>
      <c r="B1549" s="396">
        <v>1.3008</v>
      </c>
    </row>
    <row r="1550" spans="1:2" x14ac:dyDescent="0.25">
      <c r="A1550" s="395">
        <v>40932</v>
      </c>
      <c r="B1550" s="396">
        <v>1.2948</v>
      </c>
    </row>
    <row r="1551" spans="1:2" x14ac:dyDescent="0.25">
      <c r="A1551" s="395">
        <v>40931</v>
      </c>
      <c r="B1551" s="396">
        <v>1.2921</v>
      </c>
    </row>
    <row r="1552" spans="1:2" x14ac:dyDescent="0.25">
      <c r="A1552" s="395">
        <v>40930</v>
      </c>
      <c r="B1552" s="396">
        <v>1.2927999999999999</v>
      </c>
    </row>
    <row r="1553" spans="1:2" x14ac:dyDescent="0.25">
      <c r="A1553" s="395">
        <v>40929</v>
      </c>
      <c r="B1553" s="396">
        <v>1.2942</v>
      </c>
    </row>
    <row r="1554" spans="1:2" x14ac:dyDescent="0.25">
      <c r="A1554" s="395">
        <v>40928</v>
      </c>
      <c r="B1554" s="396">
        <v>1.2885</v>
      </c>
    </row>
    <row r="1555" spans="1:2" x14ac:dyDescent="0.25">
      <c r="A1555" s="395">
        <v>40927</v>
      </c>
      <c r="B1555" s="396">
        <v>1.2793000000000001</v>
      </c>
    </row>
    <row r="1556" spans="1:2" x14ac:dyDescent="0.25">
      <c r="A1556" s="395">
        <v>40926</v>
      </c>
      <c r="B1556" s="396">
        <v>1.2728999999999999</v>
      </c>
    </row>
    <row r="1557" spans="1:2" x14ac:dyDescent="0.25">
      <c r="A1557" s="395">
        <v>40925</v>
      </c>
      <c r="B1557" s="396">
        <v>1.2657</v>
      </c>
    </row>
    <row r="1558" spans="1:2" x14ac:dyDescent="0.25">
      <c r="A1558" s="395">
        <v>40924</v>
      </c>
      <c r="B1558" s="396">
        <v>1.2670999999999999</v>
      </c>
    </row>
    <row r="1559" spans="1:2" x14ac:dyDescent="0.25">
      <c r="A1559" s="395">
        <v>40923</v>
      </c>
      <c r="B1559" s="396">
        <v>1.2676000000000001</v>
      </c>
    </row>
    <row r="1560" spans="1:2" x14ac:dyDescent="0.25">
      <c r="A1560" s="395">
        <v>40922</v>
      </c>
      <c r="B1560" s="396">
        <v>1.2777000000000001</v>
      </c>
    </row>
    <row r="1561" spans="1:2" x14ac:dyDescent="0.25">
      <c r="A1561" s="395">
        <v>40921</v>
      </c>
      <c r="B1561" s="396">
        <v>1.2750999999999999</v>
      </c>
    </row>
    <row r="1562" spans="1:2" x14ac:dyDescent="0.25">
      <c r="A1562" s="395">
        <v>40920</v>
      </c>
      <c r="B1562" s="396">
        <v>1.2733000000000001</v>
      </c>
    </row>
    <row r="1563" spans="1:2" x14ac:dyDescent="0.25">
      <c r="A1563" s="395">
        <v>40919</v>
      </c>
      <c r="B1563" s="396">
        <v>1.2779</v>
      </c>
    </row>
    <row r="1564" spans="1:2" x14ac:dyDescent="0.25">
      <c r="A1564" s="395">
        <v>40918</v>
      </c>
      <c r="B1564" s="396">
        <v>1.2726</v>
      </c>
    </row>
    <row r="1565" spans="1:2" x14ac:dyDescent="0.25">
      <c r="A1565" s="395">
        <v>40917</v>
      </c>
      <c r="B1565" s="396">
        <v>1.2709999999999999</v>
      </c>
    </row>
    <row r="1566" spans="1:2" x14ac:dyDescent="0.25">
      <c r="A1566" s="395">
        <v>40916</v>
      </c>
      <c r="B1566" s="396">
        <v>1.2715000000000001</v>
      </c>
    </row>
    <row r="1567" spans="1:2" x14ac:dyDescent="0.25">
      <c r="A1567" s="395">
        <v>40915</v>
      </c>
      <c r="B1567" s="396">
        <v>1.2768999999999999</v>
      </c>
    </row>
    <row r="1568" spans="1:2" x14ac:dyDescent="0.25">
      <c r="A1568" s="395">
        <v>40914</v>
      </c>
      <c r="B1568" s="396">
        <v>1.2870999999999999</v>
      </c>
    </row>
    <row r="1569" spans="1:2" x14ac:dyDescent="0.25">
      <c r="A1569" s="395">
        <v>40913</v>
      </c>
      <c r="B1569" s="396">
        <v>1.3003</v>
      </c>
    </row>
    <row r="1570" spans="1:2" x14ac:dyDescent="0.25">
      <c r="A1570" s="395">
        <v>40912</v>
      </c>
      <c r="B1570" s="396">
        <v>1.3003</v>
      </c>
    </row>
    <row r="1571" spans="1:2" x14ac:dyDescent="0.25">
      <c r="A1571" s="395">
        <v>40911</v>
      </c>
      <c r="B1571" s="396">
        <v>1.2935000000000001</v>
      </c>
    </row>
    <row r="1572" spans="1:2" x14ac:dyDescent="0.25">
      <c r="A1572" s="395">
        <v>40910</v>
      </c>
      <c r="B1572" s="396">
        <v>1.2954000000000001</v>
      </c>
    </row>
    <row r="1573" spans="1:2" x14ac:dyDescent="0.25">
      <c r="A1573" s="395">
        <v>40909</v>
      </c>
      <c r="B1573" s="396">
        <v>1.2957000000000001</v>
      </c>
    </row>
    <row r="1574" spans="1:2" x14ac:dyDescent="0.25">
      <c r="A1574" s="395">
        <v>40908</v>
      </c>
      <c r="B1574" s="396">
        <v>1.2948999999999999</v>
      </c>
    </row>
    <row r="1575" spans="1:2" x14ac:dyDescent="0.25">
      <c r="A1575" s="395">
        <v>40907</v>
      </c>
      <c r="B1575" s="396">
        <v>1.2921</v>
      </c>
    </row>
    <row r="1576" spans="1:2" x14ac:dyDescent="0.25">
      <c r="A1576" s="395">
        <v>40906</v>
      </c>
      <c r="B1576" s="396">
        <v>1.3035000000000001</v>
      </c>
    </row>
    <row r="1577" spans="1:2" x14ac:dyDescent="0.25">
      <c r="A1577" s="395">
        <v>40905</v>
      </c>
      <c r="B1577" s="396">
        <v>1.3067</v>
      </c>
    </row>
    <row r="1578" spans="1:2" x14ac:dyDescent="0.25">
      <c r="A1578" s="395">
        <v>40904</v>
      </c>
      <c r="B1578" s="396">
        <v>1.3059000000000001</v>
      </c>
    </row>
    <row r="1579" spans="1:2" x14ac:dyDescent="0.25">
      <c r="A1579" s="395">
        <v>40903</v>
      </c>
      <c r="B1579" s="396">
        <v>1.3038000000000001</v>
      </c>
    </row>
    <row r="1580" spans="1:2" x14ac:dyDescent="0.25">
      <c r="A1580" s="395">
        <v>40902</v>
      </c>
      <c r="B1580" s="396">
        <v>1.3038000000000001</v>
      </c>
    </row>
    <row r="1581" spans="1:2" x14ac:dyDescent="0.25">
      <c r="A1581" s="395">
        <v>40901</v>
      </c>
      <c r="B1581" s="396">
        <v>1.3059000000000001</v>
      </c>
    </row>
    <row r="1582" spans="1:2" x14ac:dyDescent="0.25">
      <c r="A1582" s="395">
        <v>40900</v>
      </c>
      <c r="B1582" s="396">
        <v>1.3052999999999999</v>
      </c>
    </row>
    <row r="1583" spans="1:2" x14ac:dyDescent="0.25">
      <c r="A1583" s="395">
        <v>40899</v>
      </c>
      <c r="B1583" s="396">
        <v>1.3090999999999999</v>
      </c>
    </row>
    <row r="1584" spans="1:2" x14ac:dyDescent="0.25">
      <c r="A1584" s="395">
        <v>40898</v>
      </c>
      <c r="B1584" s="396">
        <v>1.3044</v>
      </c>
    </row>
    <row r="1585" spans="1:2" x14ac:dyDescent="0.25">
      <c r="A1585" s="395">
        <v>40897</v>
      </c>
      <c r="B1585" s="396">
        <v>1.3018000000000001</v>
      </c>
    </row>
    <row r="1586" spans="1:2" x14ac:dyDescent="0.25">
      <c r="A1586" s="395">
        <v>40896</v>
      </c>
      <c r="B1586" s="396">
        <v>1.3037000000000001</v>
      </c>
    </row>
    <row r="1587" spans="1:2" x14ac:dyDescent="0.25">
      <c r="A1587" s="395">
        <v>40895</v>
      </c>
      <c r="B1587" s="396">
        <v>1.3038000000000001</v>
      </c>
    </row>
    <row r="1588" spans="1:2" x14ac:dyDescent="0.25">
      <c r="A1588" s="395">
        <v>40894</v>
      </c>
      <c r="B1588" s="396">
        <v>1.3030999999999999</v>
      </c>
    </row>
    <row r="1589" spans="1:2" x14ac:dyDescent="0.25">
      <c r="A1589" s="395">
        <v>40893</v>
      </c>
      <c r="B1589" s="396">
        <v>1.2999000000000001</v>
      </c>
    </row>
    <row r="1590" spans="1:2" x14ac:dyDescent="0.25">
      <c r="A1590" s="395">
        <v>40892</v>
      </c>
      <c r="B1590" s="396">
        <v>1.3012999999999999</v>
      </c>
    </row>
    <row r="1591" spans="1:2" x14ac:dyDescent="0.25">
      <c r="A1591" s="395">
        <v>40891</v>
      </c>
      <c r="B1591" s="396">
        <v>1.3162</v>
      </c>
    </row>
    <row r="1592" spans="1:2" x14ac:dyDescent="0.25">
      <c r="A1592" s="395">
        <v>40890</v>
      </c>
      <c r="B1592" s="396">
        <v>1.3289</v>
      </c>
    </row>
    <row r="1593" spans="1:2" x14ac:dyDescent="0.25">
      <c r="A1593" s="395">
        <v>40889</v>
      </c>
      <c r="B1593" s="396">
        <v>1.3381000000000001</v>
      </c>
    </row>
    <row r="1594" spans="1:2" x14ac:dyDescent="0.25">
      <c r="A1594" s="395">
        <v>40888</v>
      </c>
      <c r="B1594" s="396">
        <v>1.3382000000000001</v>
      </c>
    </row>
    <row r="1595" spans="1:2" x14ac:dyDescent="0.25">
      <c r="A1595" s="395">
        <v>40887</v>
      </c>
      <c r="B1595" s="396">
        <v>1.3351</v>
      </c>
    </row>
    <row r="1596" spans="1:2" x14ac:dyDescent="0.25">
      <c r="A1596" s="395">
        <v>40886</v>
      </c>
      <c r="B1596" s="396">
        <v>1.3382000000000001</v>
      </c>
    </row>
    <row r="1597" spans="1:2" x14ac:dyDescent="0.25">
      <c r="A1597" s="395">
        <v>40885</v>
      </c>
      <c r="B1597" s="396">
        <v>1.3405</v>
      </c>
    </row>
    <row r="1598" spans="1:2" x14ac:dyDescent="0.25">
      <c r="A1598" s="395">
        <v>40884</v>
      </c>
      <c r="B1598" s="396">
        <v>1.3385</v>
      </c>
    </row>
    <row r="1599" spans="1:2" x14ac:dyDescent="0.25">
      <c r="A1599" s="395">
        <v>40883</v>
      </c>
      <c r="B1599" s="396">
        <v>1.3429</v>
      </c>
    </row>
    <row r="1600" spans="1:2" x14ac:dyDescent="0.25">
      <c r="A1600" s="395">
        <v>40882</v>
      </c>
      <c r="B1600" s="396">
        <v>1.339</v>
      </c>
    </row>
    <row r="1601" spans="1:2" x14ac:dyDescent="0.25">
      <c r="A1601" s="395">
        <v>40881</v>
      </c>
      <c r="B1601" s="396">
        <v>1.3389</v>
      </c>
    </row>
    <row r="1602" spans="1:2" x14ac:dyDescent="0.25">
      <c r="A1602" s="395">
        <v>40880</v>
      </c>
      <c r="B1602" s="396">
        <v>1.3456999999999999</v>
      </c>
    </row>
    <row r="1603" spans="1:2" x14ac:dyDescent="0.25">
      <c r="A1603" s="395">
        <v>40879</v>
      </c>
      <c r="B1603" s="396">
        <v>1.3461000000000001</v>
      </c>
    </row>
    <row r="1604" spans="1:2" x14ac:dyDescent="0.25">
      <c r="A1604" s="395">
        <v>40878</v>
      </c>
      <c r="B1604" s="396">
        <v>1.3360000000000001</v>
      </c>
    </row>
    <row r="1605" spans="1:2" x14ac:dyDescent="0.25">
      <c r="A1605" s="395">
        <v>40877</v>
      </c>
      <c r="B1605" s="396">
        <v>1.3335999999999999</v>
      </c>
    </row>
    <row r="1606" spans="1:2" x14ac:dyDescent="0.25">
      <c r="A1606" s="395">
        <v>40876</v>
      </c>
      <c r="B1606" s="396">
        <v>1.3327</v>
      </c>
    </row>
    <row r="1607" spans="1:2" x14ac:dyDescent="0.25">
      <c r="A1607" s="395">
        <v>40875</v>
      </c>
      <c r="B1607" s="396">
        <v>1.3241000000000001</v>
      </c>
    </row>
    <row r="1608" spans="1:2" x14ac:dyDescent="0.25">
      <c r="A1608" s="395">
        <v>40874</v>
      </c>
      <c r="B1608" s="396">
        <v>1.3234999999999999</v>
      </c>
    </row>
    <row r="1609" spans="1:2" x14ac:dyDescent="0.25">
      <c r="A1609" s="395">
        <v>40873</v>
      </c>
      <c r="B1609" s="396">
        <v>1.3283</v>
      </c>
    </row>
    <row r="1610" spans="1:2" x14ac:dyDescent="0.25">
      <c r="A1610" s="395">
        <v>40872</v>
      </c>
      <c r="B1610" s="396">
        <v>1.3359000000000001</v>
      </c>
    </row>
    <row r="1611" spans="1:2" x14ac:dyDescent="0.25">
      <c r="A1611" s="395">
        <v>40871</v>
      </c>
      <c r="B1611" s="396">
        <v>1.3429</v>
      </c>
    </row>
    <row r="1612" spans="1:2" x14ac:dyDescent="0.25">
      <c r="A1612" s="395">
        <v>40870</v>
      </c>
      <c r="B1612" s="396">
        <v>1.3508</v>
      </c>
    </row>
    <row r="1613" spans="1:2" x14ac:dyDescent="0.25">
      <c r="A1613" s="395">
        <v>40869</v>
      </c>
      <c r="B1613" s="396">
        <v>1.3495999999999999</v>
      </c>
    </row>
    <row r="1614" spans="1:2" x14ac:dyDescent="0.25">
      <c r="A1614" s="395">
        <v>40868</v>
      </c>
      <c r="B1614" s="396">
        <v>1.3519000000000001</v>
      </c>
    </row>
    <row r="1615" spans="1:2" x14ac:dyDescent="0.25">
      <c r="A1615" s="395">
        <v>40867</v>
      </c>
      <c r="B1615" s="396">
        <v>1.3521000000000001</v>
      </c>
    </row>
    <row r="1616" spans="1:2" x14ac:dyDescent="0.25">
      <c r="A1616" s="395">
        <v>40866</v>
      </c>
      <c r="B1616" s="396">
        <v>1.3506</v>
      </c>
    </row>
    <row r="1617" spans="1:2" x14ac:dyDescent="0.25">
      <c r="A1617" s="395">
        <v>40865</v>
      </c>
      <c r="B1617" s="396">
        <v>1.3475999999999999</v>
      </c>
    </row>
    <row r="1618" spans="1:2" x14ac:dyDescent="0.25">
      <c r="A1618" s="395">
        <v>40864</v>
      </c>
      <c r="B1618" s="396">
        <v>1.3494999999999999</v>
      </c>
    </row>
    <row r="1619" spans="1:2" x14ac:dyDescent="0.25">
      <c r="A1619" s="395">
        <v>40863</v>
      </c>
      <c r="B1619" s="396">
        <v>1.3577999999999999</v>
      </c>
    </row>
    <row r="1620" spans="1:2" x14ac:dyDescent="0.25">
      <c r="A1620" s="395">
        <v>40862</v>
      </c>
      <c r="B1620" s="396">
        <v>1.3707</v>
      </c>
    </row>
    <row r="1621" spans="1:2" x14ac:dyDescent="0.25">
      <c r="A1621" s="395">
        <v>40861</v>
      </c>
      <c r="B1621" s="396">
        <v>1.3751</v>
      </c>
    </row>
    <row r="1622" spans="1:2" x14ac:dyDescent="0.25">
      <c r="A1622" s="395">
        <v>40860</v>
      </c>
      <c r="B1622" s="396">
        <v>1.3746</v>
      </c>
    </row>
    <row r="1623" spans="1:2" x14ac:dyDescent="0.25">
      <c r="A1623" s="395">
        <v>40859</v>
      </c>
      <c r="B1623" s="396">
        <v>1.3656999999999999</v>
      </c>
    </row>
    <row r="1624" spans="1:2" x14ac:dyDescent="0.25">
      <c r="A1624" s="395">
        <v>40858</v>
      </c>
      <c r="B1624" s="396">
        <v>1.3567</v>
      </c>
    </row>
    <row r="1625" spans="1:2" x14ac:dyDescent="0.25">
      <c r="A1625" s="395">
        <v>40857</v>
      </c>
      <c r="B1625" s="396">
        <v>1.3718999999999999</v>
      </c>
    </row>
    <row r="1626" spans="1:2" x14ac:dyDescent="0.25">
      <c r="A1626" s="395">
        <v>40856</v>
      </c>
      <c r="B1626" s="396">
        <v>1.3775999999999999</v>
      </c>
    </row>
    <row r="1627" spans="1:2" x14ac:dyDescent="0.25">
      <c r="A1627" s="395">
        <v>40855</v>
      </c>
      <c r="B1627" s="396">
        <v>1.3762000000000001</v>
      </c>
    </row>
    <row r="1628" spans="1:2" x14ac:dyDescent="0.25">
      <c r="A1628" s="395">
        <v>40854</v>
      </c>
      <c r="B1628" s="396">
        <v>1.3782000000000001</v>
      </c>
    </row>
    <row r="1629" spans="1:2" x14ac:dyDescent="0.25">
      <c r="A1629" s="395">
        <v>40853</v>
      </c>
      <c r="B1629" s="396">
        <v>1.3784000000000001</v>
      </c>
    </row>
    <row r="1630" spans="1:2" x14ac:dyDescent="0.25">
      <c r="A1630" s="395">
        <v>40852</v>
      </c>
      <c r="B1630" s="396">
        <v>1.3798999999999999</v>
      </c>
    </row>
    <row r="1631" spans="1:2" x14ac:dyDescent="0.25">
      <c r="A1631" s="395">
        <v>40851</v>
      </c>
      <c r="B1631" s="396">
        <v>1.3741000000000001</v>
      </c>
    </row>
    <row r="1632" spans="1:2" x14ac:dyDescent="0.25">
      <c r="A1632" s="395">
        <v>40850</v>
      </c>
      <c r="B1632" s="396">
        <v>1.3741000000000001</v>
      </c>
    </row>
    <row r="1633" spans="1:2" x14ac:dyDescent="0.25">
      <c r="A1633" s="395">
        <v>40849</v>
      </c>
      <c r="B1633" s="396">
        <v>1.3755999999999999</v>
      </c>
    </row>
    <row r="1634" spans="1:2" x14ac:dyDescent="0.25">
      <c r="A1634" s="395">
        <v>40848</v>
      </c>
      <c r="B1634" s="396">
        <v>1.4013</v>
      </c>
    </row>
    <row r="1635" spans="1:2" x14ac:dyDescent="0.25">
      <c r="A1635" s="395">
        <v>40847</v>
      </c>
      <c r="B1635" s="396">
        <v>1.4141999999999999</v>
      </c>
    </row>
    <row r="1636" spans="1:2" x14ac:dyDescent="0.25">
      <c r="A1636" s="395">
        <v>40846</v>
      </c>
      <c r="B1636" s="396">
        <v>1.4144000000000001</v>
      </c>
    </row>
    <row r="1637" spans="1:2" x14ac:dyDescent="0.25">
      <c r="A1637" s="395">
        <v>40845</v>
      </c>
      <c r="B1637" s="396">
        <v>1.4168000000000001</v>
      </c>
    </row>
    <row r="1638" spans="1:2" x14ac:dyDescent="0.25">
      <c r="A1638" s="395">
        <v>40844</v>
      </c>
      <c r="B1638" s="396">
        <v>1.4038999999999999</v>
      </c>
    </row>
    <row r="1639" spans="1:2" x14ac:dyDescent="0.25">
      <c r="A1639" s="395">
        <v>40843</v>
      </c>
      <c r="B1639" s="396">
        <v>1.3906000000000001</v>
      </c>
    </row>
    <row r="1640" spans="1:2" x14ac:dyDescent="0.25">
      <c r="A1640" s="395">
        <v>40842</v>
      </c>
      <c r="B1640" s="396">
        <v>1.3915</v>
      </c>
    </row>
    <row r="1641" spans="1:2" x14ac:dyDescent="0.25">
      <c r="A1641" s="395">
        <v>40841</v>
      </c>
      <c r="B1641" s="396">
        <v>1.3883000000000001</v>
      </c>
    </row>
    <row r="1642" spans="1:2" x14ac:dyDescent="0.25">
      <c r="A1642" s="395">
        <v>40840</v>
      </c>
      <c r="B1642" s="396">
        <v>1.3884000000000001</v>
      </c>
    </row>
    <row r="1643" spans="1:2" x14ac:dyDescent="0.25">
      <c r="A1643" s="395">
        <v>40839</v>
      </c>
      <c r="B1643" s="396">
        <v>1.389</v>
      </c>
    </row>
    <row r="1644" spans="1:2" x14ac:dyDescent="0.25">
      <c r="A1644" s="395">
        <v>40838</v>
      </c>
      <c r="B1644" s="396">
        <v>1.3807</v>
      </c>
    </row>
    <row r="1645" spans="1:2" x14ac:dyDescent="0.25">
      <c r="A1645" s="395">
        <v>40837</v>
      </c>
      <c r="B1645" s="396">
        <v>1.3745000000000001</v>
      </c>
    </row>
    <row r="1646" spans="1:2" x14ac:dyDescent="0.25">
      <c r="A1646" s="395">
        <v>40836</v>
      </c>
      <c r="B1646" s="396">
        <v>1.3787</v>
      </c>
    </row>
    <row r="1647" spans="1:2" x14ac:dyDescent="0.25">
      <c r="A1647" s="395">
        <v>40835</v>
      </c>
      <c r="B1647" s="396">
        <v>1.3732</v>
      </c>
    </row>
    <row r="1648" spans="1:2" x14ac:dyDescent="0.25">
      <c r="A1648" s="395">
        <v>40834</v>
      </c>
      <c r="B1648" s="396">
        <v>1.3821000000000001</v>
      </c>
    </row>
    <row r="1649" spans="1:2" x14ac:dyDescent="0.25">
      <c r="A1649" s="395">
        <v>40833</v>
      </c>
      <c r="B1649" s="396">
        <v>1.3875</v>
      </c>
    </row>
    <row r="1650" spans="1:2" x14ac:dyDescent="0.25">
      <c r="A1650" s="395">
        <v>40832</v>
      </c>
      <c r="B1650" s="396">
        <v>1.3875999999999999</v>
      </c>
    </row>
    <row r="1651" spans="1:2" x14ac:dyDescent="0.25">
      <c r="A1651" s="395">
        <v>40831</v>
      </c>
      <c r="B1651" s="396">
        <v>1.3804000000000001</v>
      </c>
    </row>
    <row r="1652" spans="1:2" x14ac:dyDescent="0.25">
      <c r="A1652" s="395">
        <v>40830</v>
      </c>
      <c r="B1652" s="396">
        <v>1.3764000000000001</v>
      </c>
    </row>
    <row r="1653" spans="1:2" x14ac:dyDescent="0.25">
      <c r="A1653" s="395">
        <v>40829</v>
      </c>
      <c r="B1653" s="396">
        <v>1.3714999999999999</v>
      </c>
    </row>
    <row r="1654" spans="1:2" x14ac:dyDescent="0.25">
      <c r="A1654" s="395">
        <v>40828</v>
      </c>
      <c r="B1654" s="396">
        <v>1.363</v>
      </c>
    </row>
    <row r="1655" spans="1:2" x14ac:dyDescent="0.25">
      <c r="A1655" s="395">
        <v>40827</v>
      </c>
      <c r="B1655" s="396">
        <v>1.3539000000000001</v>
      </c>
    </row>
    <row r="1656" spans="1:2" x14ac:dyDescent="0.25">
      <c r="A1656" s="395">
        <v>40826</v>
      </c>
      <c r="B1656" s="396">
        <v>1.337</v>
      </c>
    </row>
    <row r="1657" spans="1:2" x14ac:dyDescent="0.25">
      <c r="A1657" s="395">
        <v>40825</v>
      </c>
      <c r="B1657" s="396">
        <v>1.3371999999999999</v>
      </c>
    </row>
    <row r="1658" spans="1:2" x14ac:dyDescent="0.25">
      <c r="A1658" s="395">
        <v>40824</v>
      </c>
      <c r="B1658" s="396">
        <v>1.3431999999999999</v>
      </c>
    </row>
    <row r="1659" spans="1:2" x14ac:dyDescent="0.25">
      <c r="A1659" s="395">
        <v>40823</v>
      </c>
      <c r="B1659" s="396">
        <v>1.3359000000000001</v>
      </c>
    </row>
    <row r="1660" spans="1:2" x14ac:dyDescent="0.25">
      <c r="A1660" s="395">
        <v>40822</v>
      </c>
      <c r="B1660" s="396">
        <v>1.3318000000000001</v>
      </c>
    </row>
    <row r="1661" spans="1:2" x14ac:dyDescent="0.25">
      <c r="A1661" s="395">
        <v>40821</v>
      </c>
      <c r="B1661" s="396">
        <v>1.3217000000000001</v>
      </c>
    </row>
    <row r="1662" spans="1:2" x14ac:dyDescent="0.25">
      <c r="A1662" s="395">
        <v>40820</v>
      </c>
      <c r="B1662" s="396">
        <v>1.3314999999999999</v>
      </c>
    </row>
    <row r="1663" spans="1:2" x14ac:dyDescent="0.25">
      <c r="A1663" s="395">
        <v>40819</v>
      </c>
      <c r="B1663" s="396">
        <v>1.3375999999999999</v>
      </c>
    </row>
    <row r="1664" spans="1:2" x14ac:dyDescent="0.25">
      <c r="A1664" s="395">
        <v>40818</v>
      </c>
      <c r="B1664" s="396">
        <v>1.3382000000000001</v>
      </c>
    </row>
    <row r="1665" spans="1:2" x14ac:dyDescent="0.25">
      <c r="A1665" s="395">
        <v>40817</v>
      </c>
      <c r="B1665" s="396">
        <v>1.3506</v>
      </c>
    </row>
    <row r="1666" spans="1:2" x14ac:dyDescent="0.25">
      <c r="A1666" s="395">
        <v>40816</v>
      </c>
      <c r="B1666" s="396">
        <v>1.3596999999999999</v>
      </c>
    </row>
    <row r="1667" spans="1:2" x14ac:dyDescent="0.25">
      <c r="A1667" s="395">
        <v>40815</v>
      </c>
      <c r="B1667" s="396">
        <v>1.3594999999999999</v>
      </c>
    </row>
    <row r="1668" spans="1:2" x14ac:dyDescent="0.25">
      <c r="A1668" s="395">
        <v>40814</v>
      </c>
      <c r="B1668" s="396">
        <v>1.3556999999999999</v>
      </c>
    </row>
    <row r="1669" spans="1:2" x14ac:dyDescent="0.25">
      <c r="A1669" s="395">
        <v>40813</v>
      </c>
      <c r="B1669" s="396">
        <v>1.3463000000000001</v>
      </c>
    </row>
    <row r="1670" spans="1:2" x14ac:dyDescent="0.25">
      <c r="A1670" s="395">
        <v>40812</v>
      </c>
      <c r="B1670" s="396">
        <v>1.3496999999999999</v>
      </c>
    </row>
    <row r="1671" spans="1:2" x14ac:dyDescent="0.25">
      <c r="A1671" s="395">
        <v>40811</v>
      </c>
      <c r="B1671" s="396">
        <v>1.3493999999999999</v>
      </c>
    </row>
    <row r="1672" spans="1:2" x14ac:dyDescent="0.25">
      <c r="A1672" s="395">
        <v>40810</v>
      </c>
      <c r="B1672" s="396">
        <v>1.3501000000000001</v>
      </c>
    </row>
    <row r="1673" spans="1:2" x14ac:dyDescent="0.25">
      <c r="A1673" s="395">
        <v>40809</v>
      </c>
      <c r="B1673" s="396">
        <v>1.3509</v>
      </c>
    </row>
    <row r="1674" spans="1:2" x14ac:dyDescent="0.25">
      <c r="A1674" s="395">
        <v>40808</v>
      </c>
      <c r="B1674" s="396">
        <v>1.369</v>
      </c>
    </row>
    <row r="1675" spans="1:2" x14ac:dyDescent="0.25">
      <c r="A1675" s="395">
        <v>40807</v>
      </c>
      <c r="B1675" s="396">
        <v>1.3660000000000001</v>
      </c>
    </row>
    <row r="1676" spans="1:2" x14ac:dyDescent="0.25">
      <c r="A1676" s="395">
        <v>40806</v>
      </c>
      <c r="B1676" s="396">
        <v>1.3663000000000001</v>
      </c>
    </row>
    <row r="1677" spans="1:2" x14ac:dyDescent="0.25">
      <c r="A1677" s="395">
        <v>40805</v>
      </c>
      <c r="B1677" s="396">
        <v>1.3785000000000001</v>
      </c>
    </row>
    <row r="1678" spans="1:2" x14ac:dyDescent="0.25">
      <c r="A1678" s="395">
        <v>40804</v>
      </c>
      <c r="B1678" s="396">
        <v>1.3795999999999999</v>
      </c>
    </row>
    <row r="1679" spans="1:2" x14ac:dyDescent="0.25">
      <c r="A1679" s="395">
        <v>40803</v>
      </c>
      <c r="B1679" s="396">
        <v>1.3823000000000001</v>
      </c>
    </row>
    <row r="1680" spans="1:2" x14ac:dyDescent="0.25">
      <c r="A1680" s="395">
        <v>40802</v>
      </c>
      <c r="B1680" s="396">
        <v>1.3792</v>
      </c>
    </row>
    <row r="1681" spans="1:2" x14ac:dyDescent="0.25">
      <c r="A1681" s="395">
        <v>40801</v>
      </c>
      <c r="B1681" s="396">
        <v>1.3688</v>
      </c>
    </row>
    <row r="1682" spans="1:2" x14ac:dyDescent="0.25">
      <c r="A1682" s="395">
        <v>40800</v>
      </c>
      <c r="B1682" s="396">
        <v>1.3666</v>
      </c>
    </row>
    <row r="1683" spans="1:2" x14ac:dyDescent="0.25">
      <c r="A1683" s="395">
        <v>40799</v>
      </c>
      <c r="B1683" s="396">
        <v>1.3602000000000001</v>
      </c>
    </row>
    <row r="1684" spans="1:2" x14ac:dyDescent="0.25">
      <c r="A1684" s="395">
        <v>40798</v>
      </c>
      <c r="B1684" s="396">
        <v>1.3637999999999999</v>
      </c>
    </row>
    <row r="1685" spans="1:2" x14ac:dyDescent="0.25">
      <c r="A1685" s="395">
        <v>40797</v>
      </c>
      <c r="B1685" s="396">
        <v>1.3647</v>
      </c>
    </row>
    <row r="1686" spans="1:2" x14ac:dyDescent="0.25">
      <c r="A1686" s="395">
        <v>40796</v>
      </c>
      <c r="B1686" s="396">
        <v>1.3815999999999999</v>
      </c>
    </row>
    <row r="1687" spans="1:2" x14ac:dyDescent="0.25">
      <c r="A1687" s="395">
        <v>40795</v>
      </c>
      <c r="B1687" s="396">
        <v>1.4021999999999999</v>
      </c>
    </row>
    <row r="1688" spans="1:2" x14ac:dyDescent="0.25">
      <c r="A1688" s="395">
        <v>40794</v>
      </c>
      <c r="B1688" s="396">
        <v>1.4051</v>
      </c>
    </row>
    <row r="1689" spans="1:2" x14ac:dyDescent="0.25">
      <c r="A1689" s="395">
        <v>40793</v>
      </c>
      <c r="B1689" s="396">
        <v>1.407</v>
      </c>
    </row>
    <row r="1690" spans="1:2" x14ac:dyDescent="0.25">
      <c r="A1690" s="395">
        <v>40792</v>
      </c>
      <c r="B1690" s="396">
        <v>1.413</v>
      </c>
    </row>
    <row r="1691" spans="1:2" x14ac:dyDescent="0.25">
      <c r="A1691" s="395">
        <v>40791</v>
      </c>
      <c r="B1691" s="396">
        <v>1.4197</v>
      </c>
    </row>
    <row r="1692" spans="1:2" x14ac:dyDescent="0.25">
      <c r="A1692" s="395">
        <v>40790</v>
      </c>
      <c r="B1692" s="396">
        <v>1.4200999999999999</v>
      </c>
    </row>
    <row r="1693" spans="1:2" x14ac:dyDescent="0.25">
      <c r="A1693" s="395">
        <v>40789</v>
      </c>
      <c r="B1693" s="396">
        <v>1.4238999999999999</v>
      </c>
    </row>
    <row r="1694" spans="1:2" x14ac:dyDescent="0.25">
      <c r="A1694" s="395">
        <v>40788</v>
      </c>
      <c r="B1694" s="396">
        <v>1.4317</v>
      </c>
    </row>
    <row r="1695" spans="1:2" x14ac:dyDescent="0.25">
      <c r="A1695" s="395">
        <v>40787</v>
      </c>
      <c r="B1695" s="396">
        <v>1.4423999999999999</v>
      </c>
    </row>
    <row r="1696" spans="1:2" x14ac:dyDescent="0.25">
      <c r="A1696" s="395">
        <v>40786</v>
      </c>
      <c r="B1696" s="396">
        <v>1.4468000000000001</v>
      </c>
    </row>
    <row r="1697" spans="1:2" x14ac:dyDescent="0.25">
      <c r="A1697" s="395">
        <v>40785</v>
      </c>
      <c r="B1697" s="396">
        <v>1.4505999999999999</v>
      </c>
    </row>
    <row r="1698" spans="1:2" x14ac:dyDescent="0.25">
      <c r="A1698" s="395">
        <v>40784</v>
      </c>
      <c r="B1698" s="396">
        <v>1.4494</v>
      </c>
    </row>
    <row r="1699" spans="1:2" x14ac:dyDescent="0.25">
      <c r="A1699" s="395">
        <v>40783</v>
      </c>
      <c r="B1699" s="396">
        <v>1.4494</v>
      </c>
    </row>
    <row r="1700" spans="1:2" x14ac:dyDescent="0.25">
      <c r="A1700" s="395">
        <v>40782</v>
      </c>
      <c r="B1700" s="396">
        <v>1.4424999999999999</v>
      </c>
    </row>
    <row r="1701" spans="1:2" x14ac:dyDescent="0.25">
      <c r="A1701" s="395">
        <v>40781</v>
      </c>
      <c r="B1701" s="396">
        <v>1.4407000000000001</v>
      </c>
    </row>
    <row r="1702" spans="1:2" x14ac:dyDescent="0.25">
      <c r="A1702" s="395">
        <v>40780</v>
      </c>
      <c r="B1702" s="396">
        <v>1.4424999999999999</v>
      </c>
    </row>
    <row r="1703" spans="1:2" x14ac:dyDescent="0.25">
      <c r="A1703" s="395">
        <v>40779</v>
      </c>
      <c r="B1703" s="396">
        <v>1.4411</v>
      </c>
    </row>
    <row r="1704" spans="1:2" x14ac:dyDescent="0.25">
      <c r="A1704" s="395">
        <v>40778</v>
      </c>
      <c r="B1704" s="396">
        <v>1.4382999999999999</v>
      </c>
    </row>
    <row r="1705" spans="1:2" x14ac:dyDescent="0.25">
      <c r="A1705" s="395">
        <v>40777</v>
      </c>
      <c r="B1705" s="396">
        <v>1.4390000000000001</v>
      </c>
    </row>
    <row r="1706" spans="1:2" x14ac:dyDescent="0.25">
      <c r="A1706" s="395">
        <v>40776</v>
      </c>
      <c r="B1706" s="396">
        <v>1.4391</v>
      </c>
    </row>
    <row r="1707" spans="1:2" x14ac:dyDescent="0.25">
      <c r="A1707" s="395">
        <v>40775</v>
      </c>
      <c r="B1707" s="396">
        <v>1.4346000000000001</v>
      </c>
    </row>
    <row r="1708" spans="1:2" x14ac:dyDescent="0.25">
      <c r="A1708" s="395">
        <v>40774</v>
      </c>
      <c r="B1708" s="396">
        <v>1.4376</v>
      </c>
    </row>
    <row r="1709" spans="1:2" x14ac:dyDescent="0.25">
      <c r="A1709" s="395">
        <v>40773</v>
      </c>
      <c r="B1709" s="396">
        <v>1.4419999999999999</v>
      </c>
    </row>
    <row r="1710" spans="1:2" x14ac:dyDescent="0.25">
      <c r="A1710" s="395">
        <v>40772</v>
      </c>
      <c r="B1710" s="396">
        <v>1.4408000000000001</v>
      </c>
    </row>
    <row r="1711" spans="1:2" x14ac:dyDescent="0.25">
      <c r="A1711" s="395">
        <v>40771</v>
      </c>
      <c r="B1711" s="396">
        <v>1.4345000000000001</v>
      </c>
    </row>
    <row r="1712" spans="1:2" x14ac:dyDescent="0.25">
      <c r="A1712" s="395">
        <v>40770</v>
      </c>
      <c r="B1712" s="396">
        <v>1.4244000000000001</v>
      </c>
    </row>
    <row r="1713" spans="1:2" x14ac:dyDescent="0.25">
      <c r="A1713" s="395">
        <v>40769</v>
      </c>
      <c r="B1713" s="396">
        <v>1.4244000000000001</v>
      </c>
    </row>
    <row r="1714" spans="1:2" x14ac:dyDescent="0.25">
      <c r="A1714" s="395">
        <v>40768</v>
      </c>
      <c r="B1714" s="396">
        <v>1.4224000000000001</v>
      </c>
    </row>
    <row r="1715" spans="1:2" x14ac:dyDescent="0.25">
      <c r="A1715" s="395">
        <v>40767</v>
      </c>
      <c r="B1715" s="396">
        <v>1.4205000000000001</v>
      </c>
    </row>
    <row r="1716" spans="1:2" x14ac:dyDescent="0.25">
      <c r="A1716" s="395">
        <v>40766</v>
      </c>
      <c r="B1716" s="396">
        <v>1.4305000000000001</v>
      </c>
    </row>
    <row r="1717" spans="1:2" x14ac:dyDescent="0.25">
      <c r="A1717" s="395">
        <v>40765</v>
      </c>
      <c r="B1717" s="396">
        <v>1.4231</v>
      </c>
    </row>
    <row r="1718" spans="1:2" x14ac:dyDescent="0.25">
      <c r="A1718" s="395">
        <v>40764</v>
      </c>
      <c r="B1718" s="396">
        <v>1.4277</v>
      </c>
    </row>
    <row r="1719" spans="1:2" x14ac:dyDescent="0.25">
      <c r="A1719" s="395">
        <v>40763</v>
      </c>
      <c r="B1719" s="396">
        <v>1.4295</v>
      </c>
    </row>
    <row r="1720" spans="1:2" x14ac:dyDescent="0.25">
      <c r="A1720" s="395">
        <v>40762</v>
      </c>
      <c r="B1720" s="396">
        <v>1.4278</v>
      </c>
    </row>
    <row r="1721" spans="1:2" x14ac:dyDescent="0.25">
      <c r="A1721" s="395">
        <v>40761</v>
      </c>
      <c r="B1721" s="396">
        <v>1.4156</v>
      </c>
    </row>
    <row r="1722" spans="1:2" x14ac:dyDescent="0.25">
      <c r="A1722" s="395">
        <v>40760</v>
      </c>
      <c r="B1722" s="396">
        <v>1.4242999999999999</v>
      </c>
    </row>
    <row r="1723" spans="1:2" x14ac:dyDescent="0.25">
      <c r="A1723" s="395">
        <v>40759</v>
      </c>
      <c r="B1723" s="396">
        <v>1.4255</v>
      </c>
    </row>
    <row r="1724" spans="1:2" x14ac:dyDescent="0.25">
      <c r="A1724" s="395">
        <v>40758</v>
      </c>
      <c r="B1724" s="396">
        <v>1.4225000000000001</v>
      </c>
    </row>
    <row r="1725" spans="1:2" x14ac:dyDescent="0.25">
      <c r="A1725" s="395">
        <v>40757</v>
      </c>
      <c r="B1725" s="396">
        <v>1.4349000000000001</v>
      </c>
    </row>
    <row r="1726" spans="1:2" x14ac:dyDescent="0.25">
      <c r="A1726" s="395">
        <v>40756</v>
      </c>
      <c r="B1726" s="396">
        <v>1.4391</v>
      </c>
    </row>
    <row r="1727" spans="1:2" x14ac:dyDescent="0.25">
      <c r="A1727" s="395">
        <v>40755</v>
      </c>
      <c r="B1727" s="396">
        <v>1.4391</v>
      </c>
    </row>
    <row r="1728" spans="1:2" x14ac:dyDescent="0.25">
      <c r="A1728" s="395">
        <v>40754</v>
      </c>
      <c r="B1728" s="396">
        <v>1.4327000000000001</v>
      </c>
    </row>
    <row r="1729" spans="1:2" x14ac:dyDescent="0.25">
      <c r="A1729" s="395">
        <v>40753</v>
      </c>
      <c r="B1729" s="396">
        <v>1.4332</v>
      </c>
    </row>
    <row r="1730" spans="1:2" x14ac:dyDescent="0.25">
      <c r="A1730" s="395">
        <v>40752</v>
      </c>
      <c r="B1730" s="396">
        <v>1.4458</v>
      </c>
    </row>
    <row r="1731" spans="1:2" x14ac:dyDescent="0.25">
      <c r="A1731" s="395">
        <v>40751</v>
      </c>
      <c r="B1731" s="396">
        <v>1.4463999999999999</v>
      </c>
    </row>
    <row r="1732" spans="1:2" x14ac:dyDescent="0.25">
      <c r="A1732" s="395">
        <v>40750</v>
      </c>
      <c r="B1732" s="396">
        <v>1.4373</v>
      </c>
    </row>
    <row r="1733" spans="1:2" x14ac:dyDescent="0.25">
      <c r="A1733" s="395">
        <v>40749</v>
      </c>
      <c r="B1733" s="396">
        <v>1.4357</v>
      </c>
    </row>
    <row r="1734" spans="1:2" x14ac:dyDescent="0.25">
      <c r="A1734" s="395">
        <v>40748</v>
      </c>
      <c r="B1734" s="396">
        <v>1.4355</v>
      </c>
    </row>
    <row r="1735" spans="1:2" x14ac:dyDescent="0.25">
      <c r="A1735" s="395">
        <v>40747</v>
      </c>
      <c r="B1735" s="396">
        <v>1.4386000000000001</v>
      </c>
    </row>
    <row r="1736" spans="1:2" x14ac:dyDescent="0.25">
      <c r="A1736" s="395">
        <v>40746</v>
      </c>
      <c r="B1736" s="396">
        <v>1.4281999999999999</v>
      </c>
    </row>
    <row r="1737" spans="1:2" x14ac:dyDescent="0.25">
      <c r="A1737" s="395">
        <v>40745</v>
      </c>
      <c r="B1737" s="396">
        <v>1.4185000000000001</v>
      </c>
    </row>
    <row r="1738" spans="1:2" x14ac:dyDescent="0.25">
      <c r="A1738" s="395">
        <v>40744</v>
      </c>
      <c r="B1738" s="396">
        <v>1.4141999999999999</v>
      </c>
    </row>
    <row r="1739" spans="1:2" x14ac:dyDescent="0.25">
      <c r="A1739" s="395">
        <v>40743</v>
      </c>
      <c r="B1739" s="396">
        <v>1.4071</v>
      </c>
    </row>
    <row r="1740" spans="1:2" x14ac:dyDescent="0.25">
      <c r="A1740" s="395">
        <v>40742</v>
      </c>
      <c r="B1740" s="396">
        <v>1.4152</v>
      </c>
    </row>
    <row r="1741" spans="1:2" x14ac:dyDescent="0.25">
      <c r="A1741" s="395">
        <v>40741</v>
      </c>
      <c r="B1741" s="396">
        <v>1.4155</v>
      </c>
    </row>
    <row r="1742" spans="1:2" x14ac:dyDescent="0.25">
      <c r="A1742" s="395">
        <v>40740</v>
      </c>
      <c r="B1742" s="396">
        <v>1.4149</v>
      </c>
    </row>
    <row r="1743" spans="1:2" x14ac:dyDescent="0.25">
      <c r="A1743" s="395">
        <v>40739</v>
      </c>
      <c r="B1743" s="396">
        <v>1.4198</v>
      </c>
    </row>
    <row r="1744" spans="1:2" x14ac:dyDescent="0.25">
      <c r="A1744" s="395">
        <v>40738</v>
      </c>
      <c r="B1744" s="396">
        <v>1.4057999999999999</v>
      </c>
    </row>
    <row r="1745" spans="1:2" x14ac:dyDescent="0.25">
      <c r="A1745" s="395">
        <v>40737</v>
      </c>
      <c r="B1745" s="396">
        <v>1.3977999999999999</v>
      </c>
    </row>
    <row r="1746" spans="1:2" x14ac:dyDescent="0.25">
      <c r="A1746" s="395">
        <v>40736</v>
      </c>
      <c r="B1746" s="396">
        <v>1.4123000000000001</v>
      </c>
    </row>
    <row r="1747" spans="1:2" x14ac:dyDescent="0.25">
      <c r="A1747" s="395">
        <v>40735</v>
      </c>
      <c r="B1747" s="396">
        <v>1.425</v>
      </c>
    </row>
    <row r="1748" spans="1:2" x14ac:dyDescent="0.25">
      <c r="A1748" s="395">
        <v>40734</v>
      </c>
      <c r="B1748" s="396">
        <v>1.4253</v>
      </c>
    </row>
    <row r="1749" spans="1:2" x14ac:dyDescent="0.25">
      <c r="A1749" s="395">
        <v>40733</v>
      </c>
      <c r="B1749" s="396">
        <v>1.4306000000000001</v>
      </c>
    </row>
    <row r="1750" spans="1:2" x14ac:dyDescent="0.25">
      <c r="A1750" s="395">
        <v>40732</v>
      </c>
      <c r="B1750" s="396">
        <v>1.4321999999999999</v>
      </c>
    </row>
    <row r="1751" spans="1:2" x14ac:dyDescent="0.25">
      <c r="A1751" s="395">
        <v>40731</v>
      </c>
      <c r="B1751" s="396">
        <v>1.4377</v>
      </c>
    </row>
    <row r="1752" spans="1:2" x14ac:dyDescent="0.25">
      <c r="A1752" s="395">
        <v>40730</v>
      </c>
      <c r="B1752" s="396">
        <v>1.4480999999999999</v>
      </c>
    </row>
    <row r="1753" spans="1:2" x14ac:dyDescent="0.25">
      <c r="A1753" s="395">
        <v>40729</v>
      </c>
      <c r="B1753" s="396">
        <v>1.4534</v>
      </c>
    </row>
    <row r="1754" spans="1:2" x14ac:dyDescent="0.25">
      <c r="A1754" s="395">
        <v>40728</v>
      </c>
      <c r="B1754" s="396">
        <v>1.4520999999999999</v>
      </c>
    </row>
    <row r="1755" spans="1:2" x14ac:dyDescent="0.25">
      <c r="A1755" s="395">
        <v>40727</v>
      </c>
      <c r="B1755" s="396">
        <v>1.452</v>
      </c>
    </row>
    <row r="1756" spans="1:2" x14ac:dyDescent="0.25">
      <c r="A1756" s="395">
        <v>40726</v>
      </c>
      <c r="B1756" s="396">
        <v>1.4501999999999999</v>
      </c>
    </row>
    <row r="1757" spans="1:2" x14ac:dyDescent="0.25">
      <c r="A1757" s="395">
        <v>40725</v>
      </c>
      <c r="B1757" s="396">
        <v>1.4487000000000001</v>
      </c>
    </row>
    <row r="1758" spans="1:2" x14ac:dyDescent="0.25">
      <c r="A1758" s="395">
        <v>40724</v>
      </c>
      <c r="B1758" s="396">
        <v>1.4390000000000001</v>
      </c>
    </row>
    <row r="1759" spans="1:2" x14ac:dyDescent="0.25">
      <c r="A1759" s="395">
        <v>40723</v>
      </c>
      <c r="B1759" s="396">
        <v>1.4311</v>
      </c>
    </row>
    <row r="1760" spans="1:2" x14ac:dyDescent="0.25">
      <c r="A1760" s="395">
        <v>40722</v>
      </c>
      <c r="B1760" s="396">
        <v>1.4193</v>
      </c>
    </row>
    <row r="1761" spans="1:2" x14ac:dyDescent="0.25">
      <c r="A1761" s="395">
        <v>40721</v>
      </c>
      <c r="B1761" s="396">
        <v>1.4184000000000001</v>
      </c>
    </row>
    <row r="1762" spans="1:2" x14ac:dyDescent="0.25">
      <c r="A1762" s="395">
        <v>40720</v>
      </c>
      <c r="B1762" s="396">
        <v>1.4182999999999999</v>
      </c>
    </row>
    <row r="1763" spans="1:2" x14ac:dyDescent="0.25">
      <c r="A1763" s="395">
        <v>40719</v>
      </c>
      <c r="B1763" s="396">
        <v>1.4228000000000001</v>
      </c>
    </row>
    <row r="1764" spans="1:2" x14ac:dyDescent="0.25">
      <c r="A1764" s="395">
        <v>40718</v>
      </c>
      <c r="B1764" s="396">
        <v>1.4253</v>
      </c>
    </row>
    <row r="1765" spans="1:2" x14ac:dyDescent="0.25">
      <c r="A1765" s="395">
        <v>40717</v>
      </c>
      <c r="B1765" s="396">
        <v>1.4386000000000001</v>
      </c>
    </row>
    <row r="1766" spans="1:2" x14ac:dyDescent="0.25">
      <c r="A1766" s="395">
        <v>40716</v>
      </c>
      <c r="B1766" s="396">
        <v>1.4359</v>
      </c>
    </row>
    <row r="1767" spans="1:2" x14ac:dyDescent="0.25">
      <c r="A1767" s="395">
        <v>40715</v>
      </c>
      <c r="B1767" s="396">
        <v>1.4267000000000001</v>
      </c>
    </row>
    <row r="1768" spans="1:2" x14ac:dyDescent="0.25">
      <c r="A1768" s="395">
        <v>40714</v>
      </c>
      <c r="B1768" s="396">
        <v>1.43</v>
      </c>
    </row>
    <row r="1769" spans="1:2" x14ac:dyDescent="0.25">
      <c r="A1769" s="395">
        <v>40713</v>
      </c>
      <c r="B1769" s="396">
        <v>1.4302999999999999</v>
      </c>
    </row>
    <row r="1770" spans="1:2" x14ac:dyDescent="0.25">
      <c r="A1770" s="395">
        <v>40712</v>
      </c>
      <c r="B1770" s="396">
        <v>1.4232</v>
      </c>
    </row>
    <row r="1771" spans="1:2" x14ac:dyDescent="0.25">
      <c r="A1771" s="395">
        <v>40711</v>
      </c>
      <c r="B1771" s="396">
        <v>1.4152</v>
      </c>
    </row>
    <row r="1772" spans="1:2" x14ac:dyDescent="0.25">
      <c r="A1772" s="395">
        <v>40710</v>
      </c>
      <c r="B1772" s="396">
        <v>1.4329000000000001</v>
      </c>
    </row>
    <row r="1773" spans="1:2" x14ac:dyDescent="0.25">
      <c r="A1773" s="395">
        <v>40709</v>
      </c>
      <c r="B1773" s="396">
        <v>1.444</v>
      </c>
    </row>
    <row r="1774" spans="1:2" x14ac:dyDescent="0.25">
      <c r="A1774" s="395">
        <v>40708</v>
      </c>
      <c r="B1774" s="396">
        <v>1.4360999999999999</v>
      </c>
    </row>
    <row r="1775" spans="1:2" x14ac:dyDescent="0.25">
      <c r="A1775" s="395">
        <v>40707</v>
      </c>
      <c r="B1775" s="396">
        <v>1.4339999999999999</v>
      </c>
    </row>
    <row r="1776" spans="1:2" x14ac:dyDescent="0.25">
      <c r="A1776" s="395">
        <v>40706</v>
      </c>
      <c r="B1776" s="396">
        <v>1.4341999999999999</v>
      </c>
    </row>
    <row r="1777" spans="1:2" x14ac:dyDescent="0.25">
      <c r="A1777" s="395">
        <v>40705</v>
      </c>
      <c r="B1777" s="396">
        <v>1.4454</v>
      </c>
    </row>
    <row r="1778" spans="1:2" x14ac:dyDescent="0.25">
      <c r="A1778" s="395">
        <v>40704</v>
      </c>
      <c r="B1778" s="396">
        <v>1.4578</v>
      </c>
    </row>
    <row r="1779" spans="1:2" x14ac:dyDescent="0.25">
      <c r="A1779" s="395">
        <v>40703</v>
      </c>
      <c r="B1779" s="396">
        <v>1.4638</v>
      </c>
    </row>
    <row r="1780" spans="1:2" x14ac:dyDescent="0.25">
      <c r="A1780" s="395">
        <v>40702</v>
      </c>
      <c r="B1780" s="396">
        <v>1.4638</v>
      </c>
    </row>
    <row r="1781" spans="1:2" x14ac:dyDescent="0.25">
      <c r="A1781" s="395">
        <v>40701</v>
      </c>
      <c r="B1781" s="396">
        <v>1.462</v>
      </c>
    </row>
    <row r="1782" spans="1:2" x14ac:dyDescent="0.25">
      <c r="A1782" s="395">
        <v>40700</v>
      </c>
      <c r="B1782" s="396">
        <v>1.4629000000000001</v>
      </c>
    </row>
    <row r="1783" spans="1:2" x14ac:dyDescent="0.25">
      <c r="A1783" s="395">
        <v>40699</v>
      </c>
      <c r="B1783" s="396">
        <v>1.4630000000000001</v>
      </c>
    </row>
    <row r="1784" spans="1:2" x14ac:dyDescent="0.25">
      <c r="A1784" s="395">
        <v>40698</v>
      </c>
      <c r="B1784" s="396">
        <v>1.4523999999999999</v>
      </c>
    </row>
    <row r="1785" spans="1:2" x14ac:dyDescent="0.25">
      <c r="A1785" s="395">
        <v>40697</v>
      </c>
      <c r="B1785" s="396">
        <v>1.4408000000000001</v>
      </c>
    </row>
    <row r="1786" spans="1:2" x14ac:dyDescent="0.25">
      <c r="A1786" s="395">
        <v>40696</v>
      </c>
      <c r="B1786" s="396">
        <v>1.4409000000000001</v>
      </c>
    </row>
    <row r="1787" spans="1:2" x14ac:dyDescent="0.25">
      <c r="A1787" s="395">
        <v>40695</v>
      </c>
      <c r="B1787" s="396">
        <v>1.4377</v>
      </c>
    </row>
    <row r="1788" spans="1:2" x14ac:dyDescent="0.25">
      <c r="A1788" s="395">
        <v>40694</v>
      </c>
      <c r="B1788" s="396">
        <v>1.4281999999999999</v>
      </c>
    </row>
    <row r="1789" spans="1:2" x14ac:dyDescent="0.25">
      <c r="A1789" s="395">
        <v>40693</v>
      </c>
      <c r="B1789" s="396">
        <v>1.4313</v>
      </c>
    </row>
    <row r="1790" spans="1:2" x14ac:dyDescent="0.25">
      <c r="A1790" s="395">
        <v>40692</v>
      </c>
      <c r="B1790" s="396">
        <v>1.4313</v>
      </c>
    </row>
    <row r="1791" spans="1:2" x14ac:dyDescent="0.25">
      <c r="A1791" s="395">
        <v>40691</v>
      </c>
      <c r="B1791" s="396">
        <v>1.4229000000000001</v>
      </c>
    </row>
    <row r="1792" spans="1:2" x14ac:dyDescent="0.25">
      <c r="A1792" s="395">
        <v>40690</v>
      </c>
      <c r="B1792" s="396">
        <v>1.4139999999999999</v>
      </c>
    </row>
    <row r="1793" spans="1:2" x14ac:dyDescent="0.25">
      <c r="A1793" s="395">
        <v>40689</v>
      </c>
      <c r="B1793" s="396">
        <v>1.4069</v>
      </c>
    </row>
    <row r="1794" spans="1:2" x14ac:dyDescent="0.25">
      <c r="A1794" s="395">
        <v>40688</v>
      </c>
      <c r="B1794" s="396">
        <v>1.4076</v>
      </c>
    </row>
    <row r="1795" spans="1:2" x14ac:dyDescent="0.25">
      <c r="A1795" s="395">
        <v>40687</v>
      </c>
      <c r="B1795" s="396">
        <v>1.4054</v>
      </c>
    </row>
    <row r="1796" spans="1:2" x14ac:dyDescent="0.25">
      <c r="A1796" s="395">
        <v>40686</v>
      </c>
      <c r="B1796" s="396">
        <v>1.4149</v>
      </c>
    </row>
    <row r="1797" spans="1:2" x14ac:dyDescent="0.25">
      <c r="A1797" s="395">
        <v>40685</v>
      </c>
      <c r="B1797" s="396">
        <v>1.4151</v>
      </c>
    </row>
    <row r="1798" spans="1:2" x14ac:dyDescent="0.25">
      <c r="A1798" s="395">
        <v>40684</v>
      </c>
      <c r="B1798" s="396">
        <v>1.4263999999999999</v>
      </c>
    </row>
    <row r="1799" spans="1:2" x14ac:dyDescent="0.25">
      <c r="A1799" s="395">
        <v>40683</v>
      </c>
      <c r="B1799" s="396">
        <v>1.4272</v>
      </c>
    </row>
    <row r="1800" spans="1:2" x14ac:dyDescent="0.25">
      <c r="A1800" s="395">
        <v>40682</v>
      </c>
      <c r="B1800" s="396">
        <v>1.4251</v>
      </c>
    </row>
    <row r="1801" spans="1:2" x14ac:dyDescent="0.25">
      <c r="A1801" s="395">
        <v>40681</v>
      </c>
      <c r="B1801" s="396">
        <v>1.4173</v>
      </c>
    </row>
    <row r="1802" spans="1:2" x14ac:dyDescent="0.25">
      <c r="A1802" s="395">
        <v>40680</v>
      </c>
      <c r="B1802" s="396">
        <v>1.4133</v>
      </c>
    </row>
    <row r="1803" spans="1:2" x14ac:dyDescent="0.25">
      <c r="A1803" s="395">
        <v>40679</v>
      </c>
      <c r="B1803" s="396">
        <v>1.411</v>
      </c>
    </row>
    <row r="1804" spans="1:2" x14ac:dyDescent="0.25">
      <c r="A1804" s="395">
        <v>40678</v>
      </c>
      <c r="B1804" s="396">
        <v>1.4113</v>
      </c>
    </row>
    <row r="1805" spans="1:2" x14ac:dyDescent="0.25">
      <c r="A1805" s="395">
        <v>40677</v>
      </c>
      <c r="B1805" s="396">
        <v>1.4215</v>
      </c>
    </row>
    <row r="1806" spans="1:2" x14ac:dyDescent="0.25">
      <c r="A1806" s="395">
        <v>40676</v>
      </c>
      <c r="B1806" s="396">
        <v>1.4209000000000001</v>
      </c>
    </row>
    <row r="1807" spans="1:2" x14ac:dyDescent="0.25">
      <c r="A1807" s="395">
        <v>40675</v>
      </c>
      <c r="B1807" s="396">
        <v>1.4343999999999999</v>
      </c>
    </row>
    <row r="1808" spans="1:2" x14ac:dyDescent="0.25">
      <c r="A1808" s="395">
        <v>40674</v>
      </c>
      <c r="B1808" s="396">
        <v>1.4351</v>
      </c>
    </row>
    <row r="1809" spans="1:2" x14ac:dyDescent="0.25">
      <c r="A1809" s="395">
        <v>40673</v>
      </c>
      <c r="B1809" s="396">
        <v>1.4367000000000001</v>
      </c>
    </row>
    <row r="1810" spans="1:2" x14ac:dyDescent="0.25">
      <c r="A1810" s="395">
        <v>40672</v>
      </c>
      <c r="B1810" s="396">
        <v>1.4315</v>
      </c>
    </row>
    <row r="1811" spans="1:2" x14ac:dyDescent="0.25">
      <c r="A1811" s="395">
        <v>40671</v>
      </c>
      <c r="B1811" s="396">
        <v>1.4309000000000001</v>
      </c>
    </row>
    <row r="1812" spans="1:2" x14ac:dyDescent="0.25">
      <c r="A1812" s="395">
        <v>40670</v>
      </c>
      <c r="B1812" s="396">
        <v>1.4504999999999999</v>
      </c>
    </row>
    <row r="1813" spans="1:2" x14ac:dyDescent="0.25">
      <c r="A1813" s="395">
        <v>40669</v>
      </c>
      <c r="B1813" s="396">
        <v>1.4759</v>
      </c>
    </row>
    <row r="1814" spans="1:2" x14ac:dyDescent="0.25">
      <c r="A1814" s="395">
        <v>40668</v>
      </c>
      <c r="B1814" s="396">
        <v>1.4842</v>
      </c>
    </row>
    <row r="1815" spans="1:2" x14ac:dyDescent="0.25">
      <c r="A1815" s="395">
        <v>40667</v>
      </c>
      <c r="B1815" s="396">
        <v>1.4813000000000001</v>
      </c>
    </row>
    <row r="1816" spans="1:2" x14ac:dyDescent="0.25">
      <c r="A1816" s="395">
        <v>40666</v>
      </c>
      <c r="B1816" s="396">
        <v>1.4829000000000001</v>
      </c>
    </row>
    <row r="1817" spans="1:2" x14ac:dyDescent="0.25">
      <c r="A1817" s="395">
        <v>40665</v>
      </c>
      <c r="B1817" s="396">
        <v>1.4802999999999999</v>
      </c>
    </row>
    <row r="1818" spans="1:2" x14ac:dyDescent="0.25">
      <c r="A1818" s="395">
        <v>40664</v>
      </c>
      <c r="B1818" s="396">
        <v>1.4802</v>
      </c>
    </row>
    <row r="1819" spans="1:2" x14ac:dyDescent="0.25">
      <c r="A1819" s="395">
        <v>40663</v>
      </c>
      <c r="B1819" s="396">
        <v>1.4838</v>
      </c>
    </row>
    <row r="1820" spans="1:2" x14ac:dyDescent="0.25">
      <c r="A1820" s="395">
        <v>40662</v>
      </c>
      <c r="B1820" s="396">
        <v>1.4822</v>
      </c>
    </row>
    <row r="1821" spans="1:2" x14ac:dyDescent="0.25">
      <c r="A1821" s="395">
        <v>40661</v>
      </c>
      <c r="B1821" s="396">
        <v>1.4684999999999999</v>
      </c>
    </row>
    <row r="1822" spans="1:2" x14ac:dyDescent="0.25">
      <c r="A1822" s="395">
        <v>40660</v>
      </c>
      <c r="B1822" s="396">
        <v>1.4590000000000001</v>
      </c>
    </row>
    <row r="1823" spans="1:2" x14ac:dyDescent="0.25">
      <c r="A1823" s="395">
        <v>40659</v>
      </c>
      <c r="B1823" s="396">
        <v>1.4575</v>
      </c>
    </row>
    <row r="1824" spans="1:2" x14ac:dyDescent="0.25">
      <c r="A1824" s="395">
        <v>40658</v>
      </c>
      <c r="B1824" s="396">
        <v>1.4557</v>
      </c>
    </row>
    <row r="1825" spans="1:2" x14ac:dyDescent="0.25">
      <c r="A1825" s="395">
        <v>40657</v>
      </c>
      <c r="B1825" s="396">
        <v>1.4557</v>
      </c>
    </row>
    <row r="1826" spans="1:2" x14ac:dyDescent="0.25">
      <c r="A1826" s="395">
        <v>40656</v>
      </c>
      <c r="B1826" s="396">
        <v>1.4557</v>
      </c>
    </row>
    <row r="1827" spans="1:2" x14ac:dyDescent="0.25">
      <c r="A1827" s="395">
        <v>40655</v>
      </c>
      <c r="B1827" s="396">
        <v>1.4574</v>
      </c>
    </row>
    <row r="1828" spans="1:2" x14ac:dyDescent="0.25">
      <c r="A1828" s="395">
        <v>40654</v>
      </c>
      <c r="B1828" s="396">
        <v>1.4447000000000001</v>
      </c>
    </row>
    <row r="1829" spans="1:2" x14ac:dyDescent="0.25">
      <c r="A1829" s="395">
        <v>40653</v>
      </c>
      <c r="B1829" s="396">
        <v>1.427</v>
      </c>
    </row>
    <row r="1830" spans="1:2" x14ac:dyDescent="0.25">
      <c r="A1830" s="395">
        <v>40652</v>
      </c>
      <c r="B1830" s="396">
        <v>1.4319999999999999</v>
      </c>
    </row>
    <row r="1831" spans="1:2" x14ac:dyDescent="0.25">
      <c r="A1831" s="395">
        <v>40651</v>
      </c>
      <c r="B1831" s="396">
        <v>1.4423999999999999</v>
      </c>
    </row>
    <row r="1832" spans="1:2" x14ac:dyDescent="0.25">
      <c r="A1832" s="395">
        <v>40650</v>
      </c>
      <c r="B1832" s="396">
        <v>1.4424999999999999</v>
      </c>
    </row>
    <row r="1833" spans="1:2" x14ac:dyDescent="0.25">
      <c r="A1833" s="395">
        <v>40649</v>
      </c>
      <c r="B1833" s="396">
        <v>1.4458</v>
      </c>
    </row>
    <row r="1834" spans="1:2" x14ac:dyDescent="0.25">
      <c r="A1834" s="395">
        <v>40648</v>
      </c>
      <c r="B1834" s="396">
        <v>1.4456</v>
      </c>
    </row>
    <row r="1835" spans="1:2" x14ac:dyDescent="0.25">
      <c r="A1835" s="395">
        <v>40647</v>
      </c>
      <c r="B1835" s="396">
        <v>1.4478</v>
      </c>
    </row>
    <row r="1836" spans="1:2" x14ac:dyDescent="0.25">
      <c r="A1836" s="395">
        <v>40646</v>
      </c>
      <c r="B1836" s="396">
        <v>1.4444999999999999</v>
      </c>
    </row>
    <row r="1837" spans="1:2" x14ac:dyDescent="0.25">
      <c r="A1837" s="395">
        <v>40645</v>
      </c>
      <c r="B1837" s="396">
        <v>1.4451000000000001</v>
      </c>
    </row>
    <row r="1838" spans="1:2" x14ac:dyDescent="0.25">
      <c r="A1838" s="395">
        <v>40644</v>
      </c>
      <c r="B1838" s="396">
        <v>1.4462999999999999</v>
      </c>
    </row>
    <row r="1839" spans="1:2" x14ac:dyDescent="0.25">
      <c r="A1839" s="395">
        <v>40643</v>
      </c>
      <c r="B1839" s="396">
        <v>1.4471000000000001</v>
      </c>
    </row>
    <row r="1840" spans="1:2" x14ac:dyDescent="0.25">
      <c r="A1840" s="395">
        <v>40642</v>
      </c>
      <c r="B1840" s="396">
        <v>1.4392</v>
      </c>
    </row>
    <row r="1841" spans="1:2" x14ac:dyDescent="0.25">
      <c r="A1841" s="395">
        <v>40641</v>
      </c>
      <c r="B1841" s="396">
        <v>1.4298999999999999</v>
      </c>
    </row>
    <row r="1842" spans="1:2" x14ac:dyDescent="0.25">
      <c r="A1842" s="395">
        <v>40640</v>
      </c>
      <c r="B1842" s="396">
        <v>1.4283999999999999</v>
      </c>
    </row>
    <row r="1843" spans="1:2" x14ac:dyDescent="0.25">
      <c r="A1843" s="395">
        <v>40639</v>
      </c>
      <c r="B1843" s="396">
        <v>1.42</v>
      </c>
    </row>
    <row r="1844" spans="1:2" x14ac:dyDescent="0.25">
      <c r="A1844" s="395">
        <v>40638</v>
      </c>
      <c r="B1844" s="396">
        <v>1.4224000000000001</v>
      </c>
    </row>
    <row r="1845" spans="1:2" x14ac:dyDescent="0.25">
      <c r="A1845" s="395">
        <v>40637</v>
      </c>
      <c r="B1845" s="396">
        <v>1.4232</v>
      </c>
    </row>
    <row r="1846" spans="1:2" x14ac:dyDescent="0.25">
      <c r="A1846" s="395">
        <v>40636</v>
      </c>
      <c r="B1846" s="396">
        <v>1.4232</v>
      </c>
    </row>
    <row r="1847" spans="1:2" x14ac:dyDescent="0.25">
      <c r="A1847" s="395">
        <v>40635</v>
      </c>
      <c r="B1847" s="396">
        <v>1.4168000000000001</v>
      </c>
    </row>
    <row r="1848" spans="1:2" x14ac:dyDescent="0.25">
      <c r="A1848" s="395">
        <v>40634</v>
      </c>
      <c r="B1848" s="396">
        <v>1.4169</v>
      </c>
    </row>
    <row r="1849" spans="1:2" x14ac:dyDescent="0.25">
      <c r="A1849" s="395">
        <v>40633</v>
      </c>
      <c r="B1849" s="396">
        <v>1.4097999999999999</v>
      </c>
    </row>
    <row r="1850" spans="1:2" x14ac:dyDescent="0.25">
      <c r="A1850" s="395">
        <v>40632</v>
      </c>
      <c r="B1850" s="396">
        <v>1.409</v>
      </c>
    </row>
    <row r="1851" spans="1:2" x14ac:dyDescent="0.25">
      <c r="A1851" s="395">
        <v>40631</v>
      </c>
      <c r="B1851" s="396">
        <v>1.4064000000000001</v>
      </c>
    </row>
    <row r="1852" spans="1:2" x14ac:dyDescent="0.25">
      <c r="A1852" s="395">
        <v>40630</v>
      </c>
      <c r="B1852" s="396">
        <v>1.4076</v>
      </c>
    </row>
    <row r="1853" spans="1:2" x14ac:dyDescent="0.25">
      <c r="A1853" s="395">
        <v>40629</v>
      </c>
      <c r="B1853" s="396">
        <v>1.4083000000000001</v>
      </c>
    </row>
    <row r="1854" spans="1:2" x14ac:dyDescent="0.25">
      <c r="A1854" s="395">
        <v>40628</v>
      </c>
      <c r="B1854" s="396">
        <v>1.4145000000000001</v>
      </c>
    </row>
    <row r="1855" spans="1:2" x14ac:dyDescent="0.25">
      <c r="A1855" s="395">
        <v>40627</v>
      </c>
      <c r="B1855" s="396">
        <v>1.4121999999999999</v>
      </c>
    </row>
    <row r="1856" spans="1:2" x14ac:dyDescent="0.25">
      <c r="A1856" s="395">
        <v>40626</v>
      </c>
      <c r="B1856" s="396">
        <v>1.4157999999999999</v>
      </c>
    </row>
    <row r="1857" spans="1:2" x14ac:dyDescent="0.25">
      <c r="A1857" s="395">
        <v>40625</v>
      </c>
      <c r="B1857" s="396">
        <v>1.4218</v>
      </c>
    </row>
    <row r="1858" spans="1:2" x14ac:dyDescent="0.25">
      <c r="A1858" s="395">
        <v>40624</v>
      </c>
      <c r="B1858" s="396">
        <v>1.4180999999999999</v>
      </c>
    </row>
    <row r="1859" spans="1:2" x14ac:dyDescent="0.25">
      <c r="A1859" s="395">
        <v>40623</v>
      </c>
      <c r="B1859" s="396">
        <v>1.4177999999999999</v>
      </c>
    </row>
    <row r="1860" spans="1:2" x14ac:dyDescent="0.25">
      <c r="A1860" s="395">
        <v>40622</v>
      </c>
      <c r="B1860" s="396">
        <v>1.4177</v>
      </c>
    </row>
    <row r="1861" spans="1:2" x14ac:dyDescent="0.25">
      <c r="A1861" s="395">
        <v>40621</v>
      </c>
      <c r="B1861" s="396">
        <v>1.4091</v>
      </c>
    </row>
    <row r="1862" spans="1:2" x14ac:dyDescent="0.25">
      <c r="A1862" s="395">
        <v>40620</v>
      </c>
      <c r="B1862" s="396">
        <v>1.3968</v>
      </c>
    </row>
    <row r="1863" spans="1:2" x14ac:dyDescent="0.25">
      <c r="A1863" s="395">
        <v>40619</v>
      </c>
      <c r="B1863" s="396">
        <v>1.3951</v>
      </c>
    </row>
    <row r="1864" spans="1:2" x14ac:dyDescent="0.25">
      <c r="A1864" s="395">
        <v>40618</v>
      </c>
      <c r="B1864" s="396">
        <v>1.3947000000000001</v>
      </c>
    </row>
    <row r="1865" spans="1:2" x14ac:dyDescent="0.25">
      <c r="A1865" s="395">
        <v>40617</v>
      </c>
      <c r="B1865" s="396">
        <v>1.3953</v>
      </c>
    </row>
    <row r="1866" spans="1:2" x14ac:dyDescent="0.25">
      <c r="A1866" s="395">
        <v>40616</v>
      </c>
      <c r="B1866" s="396">
        <v>1.3906000000000001</v>
      </c>
    </row>
    <row r="1867" spans="1:2" x14ac:dyDescent="0.25">
      <c r="A1867" s="395">
        <v>40615</v>
      </c>
      <c r="B1867" s="396">
        <v>1.3897999999999999</v>
      </c>
    </row>
    <row r="1868" spans="1:2" x14ac:dyDescent="0.25">
      <c r="A1868" s="395">
        <v>40614</v>
      </c>
      <c r="B1868" s="396">
        <v>1.3819999999999999</v>
      </c>
    </row>
    <row r="1869" spans="1:2" x14ac:dyDescent="0.25">
      <c r="A1869" s="395">
        <v>40613</v>
      </c>
      <c r="B1869" s="396">
        <v>1.385</v>
      </c>
    </row>
    <row r="1870" spans="1:2" x14ac:dyDescent="0.25">
      <c r="A1870" s="395">
        <v>40612</v>
      </c>
      <c r="B1870" s="396">
        <v>1.3897999999999999</v>
      </c>
    </row>
    <row r="1871" spans="1:2" x14ac:dyDescent="0.25">
      <c r="A1871" s="395">
        <v>40611</v>
      </c>
      <c r="B1871" s="396">
        <v>1.3937999999999999</v>
      </c>
    </row>
    <row r="1872" spans="1:2" x14ac:dyDescent="0.25">
      <c r="A1872" s="395">
        <v>40610</v>
      </c>
      <c r="B1872" s="396">
        <v>1.3989</v>
      </c>
    </row>
    <row r="1873" spans="1:2" x14ac:dyDescent="0.25">
      <c r="A1873" s="395">
        <v>40609</v>
      </c>
      <c r="B1873" s="396">
        <v>1.3983000000000001</v>
      </c>
    </row>
    <row r="1874" spans="1:2" x14ac:dyDescent="0.25">
      <c r="A1874" s="395">
        <v>40608</v>
      </c>
      <c r="B1874" s="396">
        <v>1.3984000000000001</v>
      </c>
    </row>
    <row r="1875" spans="1:2" x14ac:dyDescent="0.25">
      <c r="A1875" s="395">
        <v>40607</v>
      </c>
      <c r="B1875" s="396">
        <v>1.3967000000000001</v>
      </c>
    </row>
    <row r="1876" spans="1:2" x14ac:dyDescent="0.25">
      <c r="A1876" s="395">
        <v>40606</v>
      </c>
      <c r="B1876" s="396">
        <v>1.3886000000000001</v>
      </c>
    </row>
    <row r="1877" spans="1:2" x14ac:dyDescent="0.25">
      <c r="A1877" s="395">
        <v>40605</v>
      </c>
      <c r="B1877" s="396">
        <v>1.3805000000000001</v>
      </c>
    </row>
    <row r="1878" spans="1:2" x14ac:dyDescent="0.25">
      <c r="A1878" s="395">
        <v>40604</v>
      </c>
      <c r="B1878" s="396">
        <v>1.3813</v>
      </c>
    </row>
    <row r="1879" spans="1:2" x14ac:dyDescent="0.25">
      <c r="A1879" s="395">
        <v>40603</v>
      </c>
      <c r="B1879" s="396">
        <v>1.3784000000000001</v>
      </c>
    </row>
    <row r="1880" spans="1:2" x14ac:dyDescent="0.25">
      <c r="A1880" s="395">
        <v>40602</v>
      </c>
      <c r="B1880" s="396">
        <v>1.3748</v>
      </c>
    </row>
    <row r="1881" spans="1:2" x14ac:dyDescent="0.25">
      <c r="A1881" s="395">
        <v>40601</v>
      </c>
      <c r="B1881" s="396">
        <v>1.3748</v>
      </c>
    </row>
    <row r="1882" spans="1:2" x14ac:dyDescent="0.25">
      <c r="A1882" s="395">
        <v>40600</v>
      </c>
      <c r="B1882" s="396">
        <v>1.3791</v>
      </c>
    </row>
    <row r="1883" spans="1:2" x14ac:dyDescent="0.25">
      <c r="A1883" s="395">
        <v>40599</v>
      </c>
      <c r="B1883" s="396">
        <v>1.3772</v>
      </c>
    </row>
    <row r="1884" spans="1:2" x14ac:dyDescent="0.25">
      <c r="A1884" s="395">
        <v>40598</v>
      </c>
      <c r="B1884" s="396">
        <v>1.3713</v>
      </c>
    </row>
    <row r="1885" spans="1:2" x14ac:dyDescent="0.25">
      <c r="A1885" s="395">
        <v>40597</v>
      </c>
      <c r="B1885" s="396">
        <v>1.3632</v>
      </c>
    </row>
    <row r="1886" spans="1:2" x14ac:dyDescent="0.25">
      <c r="A1886" s="395">
        <v>40596</v>
      </c>
      <c r="B1886" s="396">
        <v>1.3680000000000001</v>
      </c>
    </row>
    <row r="1887" spans="1:2" x14ac:dyDescent="0.25">
      <c r="A1887" s="395">
        <v>40595</v>
      </c>
      <c r="B1887" s="396">
        <v>1.3692</v>
      </c>
    </row>
    <row r="1888" spans="1:2" x14ac:dyDescent="0.25">
      <c r="A1888" s="395">
        <v>40594</v>
      </c>
      <c r="B1888" s="396">
        <v>1.3688</v>
      </c>
    </row>
    <row r="1889" spans="1:2" x14ac:dyDescent="0.25">
      <c r="A1889" s="395">
        <v>40593</v>
      </c>
      <c r="B1889" s="396">
        <v>1.3615999999999999</v>
      </c>
    </row>
    <row r="1890" spans="1:2" x14ac:dyDescent="0.25">
      <c r="A1890" s="395">
        <v>40592</v>
      </c>
      <c r="B1890" s="396">
        <v>1.3577999999999999</v>
      </c>
    </row>
    <row r="1891" spans="1:2" x14ac:dyDescent="0.25">
      <c r="A1891" s="395">
        <v>40591</v>
      </c>
      <c r="B1891" s="396">
        <v>1.3525</v>
      </c>
    </row>
    <row r="1892" spans="1:2" x14ac:dyDescent="0.25">
      <c r="A1892" s="395">
        <v>40590</v>
      </c>
      <c r="B1892" s="396">
        <v>1.3506</v>
      </c>
    </row>
    <row r="1893" spans="1:2" x14ac:dyDescent="0.25">
      <c r="A1893" s="395">
        <v>40589</v>
      </c>
      <c r="B1893" s="396">
        <v>1.3498000000000001</v>
      </c>
    </row>
    <row r="1894" spans="1:2" x14ac:dyDescent="0.25">
      <c r="A1894" s="395">
        <v>40588</v>
      </c>
      <c r="B1894" s="396">
        <v>1.3543000000000001</v>
      </c>
    </row>
    <row r="1895" spans="1:2" x14ac:dyDescent="0.25">
      <c r="A1895" s="395">
        <v>40587</v>
      </c>
      <c r="B1895" s="396">
        <v>1.3546</v>
      </c>
    </row>
    <row r="1896" spans="1:2" x14ac:dyDescent="0.25">
      <c r="A1896" s="395">
        <v>40586</v>
      </c>
      <c r="B1896" s="396">
        <v>1.3555999999999999</v>
      </c>
    </row>
    <row r="1897" spans="1:2" x14ac:dyDescent="0.25">
      <c r="A1897" s="395">
        <v>40585</v>
      </c>
      <c r="B1897" s="396">
        <v>1.3661000000000001</v>
      </c>
    </row>
    <row r="1898" spans="1:2" x14ac:dyDescent="0.25">
      <c r="A1898" s="395">
        <v>40584</v>
      </c>
      <c r="B1898" s="396">
        <v>1.3658999999999999</v>
      </c>
    </row>
    <row r="1899" spans="1:2" x14ac:dyDescent="0.25">
      <c r="A1899" s="395">
        <v>40583</v>
      </c>
      <c r="B1899" s="396">
        <v>1.3624000000000001</v>
      </c>
    </row>
    <row r="1900" spans="1:2" x14ac:dyDescent="0.25">
      <c r="A1900" s="395">
        <v>40582</v>
      </c>
      <c r="B1900" s="396">
        <v>1.3576999999999999</v>
      </c>
    </row>
    <row r="1901" spans="1:2" x14ac:dyDescent="0.25">
      <c r="A1901" s="395">
        <v>40581</v>
      </c>
      <c r="B1901" s="396">
        <v>1.3573</v>
      </c>
    </row>
    <row r="1902" spans="1:2" x14ac:dyDescent="0.25">
      <c r="A1902" s="395">
        <v>40580</v>
      </c>
      <c r="B1902" s="396">
        <v>1.3575999999999999</v>
      </c>
    </row>
    <row r="1903" spans="1:2" x14ac:dyDescent="0.25">
      <c r="A1903" s="395">
        <v>40579</v>
      </c>
      <c r="B1903" s="396">
        <v>1.3613999999999999</v>
      </c>
    </row>
    <row r="1904" spans="1:2" x14ac:dyDescent="0.25">
      <c r="A1904" s="395">
        <v>40578</v>
      </c>
      <c r="B1904" s="396">
        <v>1.3747</v>
      </c>
    </row>
    <row r="1905" spans="1:2" x14ac:dyDescent="0.25">
      <c r="A1905" s="395">
        <v>40577</v>
      </c>
      <c r="B1905" s="396">
        <v>1.3819999999999999</v>
      </c>
    </row>
    <row r="1906" spans="1:2" x14ac:dyDescent="0.25">
      <c r="A1906" s="395">
        <v>40576</v>
      </c>
      <c r="B1906" s="396">
        <v>1.3747</v>
      </c>
    </row>
    <row r="1907" spans="1:2" x14ac:dyDescent="0.25">
      <c r="A1907" s="395">
        <v>40575</v>
      </c>
      <c r="B1907" s="396">
        <v>1.3642000000000001</v>
      </c>
    </row>
    <row r="1908" spans="1:2" x14ac:dyDescent="0.25">
      <c r="A1908" s="395">
        <v>40574</v>
      </c>
      <c r="B1908" s="396">
        <v>1.3603000000000001</v>
      </c>
    </row>
    <row r="1909" spans="1:2" x14ac:dyDescent="0.25">
      <c r="A1909" s="395">
        <v>40573</v>
      </c>
      <c r="B1909" s="396">
        <v>1.3606</v>
      </c>
    </row>
    <row r="1910" spans="1:2" x14ac:dyDescent="0.25">
      <c r="A1910" s="395">
        <v>40572</v>
      </c>
      <c r="B1910" s="396">
        <v>1.369</v>
      </c>
    </row>
    <row r="1911" spans="1:2" x14ac:dyDescent="0.25">
      <c r="A1911" s="395">
        <v>40571</v>
      </c>
      <c r="B1911" s="396">
        <v>1.3708</v>
      </c>
    </row>
    <row r="1912" spans="1:2" x14ac:dyDescent="0.25">
      <c r="A1912" s="395">
        <v>40570</v>
      </c>
      <c r="B1912" s="396">
        <v>1.3685</v>
      </c>
    </row>
    <row r="1913" spans="1:2" x14ac:dyDescent="0.25">
      <c r="A1913" s="395">
        <v>40569</v>
      </c>
      <c r="B1913" s="396">
        <v>1.3642000000000001</v>
      </c>
    </row>
    <row r="1914" spans="1:2" x14ac:dyDescent="0.25">
      <c r="A1914" s="395">
        <v>40568</v>
      </c>
      <c r="B1914" s="396">
        <v>1.3607</v>
      </c>
    </row>
    <row r="1915" spans="1:2" x14ac:dyDescent="0.25">
      <c r="A1915" s="395">
        <v>40567</v>
      </c>
      <c r="B1915" s="396">
        <v>1.361</v>
      </c>
    </row>
    <row r="1916" spans="1:2" x14ac:dyDescent="0.25">
      <c r="A1916" s="395">
        <v>40566</v>
      </c>
      <c r="B1916" s="396">
        <v>1.3613</v>
      </c>
    </row>
    <row r="1917" spans="1:2" x14ac:dyDescent="0.25">
      <c r="A1917" s="395">
        <v>40565</v>
      </c>
      <c r="B1917" s="396">
        <v>1.3524</v>
      </c>
    </row>
    <row r="1918" spans="1:2" x14ac:dyDescent="0.25">
      <c r="A1918" s="395">
        <v>40564</v>
      </c>
      <c r="B1918" s="396">
        <v>1.3460000000000001</v>
      </c>
    </row>
    <row r="1919" spans="1:2" x14ac:dyDescent="0.25">
      <c r="A1919" s="395">
        <v>40563</v>
      </c>
      <c r="B1919" s="396">
        <v>1.3454999999999999</v>
      </c>
    </row>
    <row r="1920" spans="1:2" x14ac:dyDescent="0.25">
      <c r="A1920" s="395">
        <v>40562</v>
      </c>
      <c r="B1920" s="396">
        <v>1.3348</v>
      </c>
    </row>
    <row r="1921" spans="1:2" x14ac:dyDescent="0.25">
      <c r="A1921" s="395">
        <v>40561</v>
      </c>
      <c r="B1921" s="396">
        <v>1.3317000000000001</v>
      </c>
    </row>
    <row r="1922" spans="1:2" x14ac:dyDescent="0.25">
      <c r="A1922" s="395">
        <v>40560</v>
      </c>
      <c r="B1922" s="396">
        <v>1.3382000000000001</v>
      </c>
    </row>
    <row r="1923" spans="1:2" x14ac:dyDescent="0.25">
      <c r="A1923" s="395">
        <v>40559</v>
      </c>
      <c r="B1923" s="396">
        <v>1.3381000000000001</v>
      </c>
    </row>
    <row r="1924" spans="1:2" x14ac:dyDescent="0.25">
      <c r="A1924" s="395">
        <v>40558</v>
      </c>
      <c r="B1924" s="396">
        <v>1.3355999999999999</v>
      </c>
    </row>
    <row r="1925" spans="1:2" x14ac:dyDescent="0.25">
      <c r="A1925" s="395">
        <v>40557</v>
      </c>
      <c r="B1925" s="396">
        <v>1.3193999999999999</v>
      </c>
    </row>
    <row r="1926" spans="1:2" x14ac:dyDescent="0.25">
      <c r="A1926" s="395">
        <v>40556</v>
      </c>
      <c r="B1926" s="396">
        <v>1.302</v>
      </c>
    </row>
    <row r="1927" spans="1:2" x14ac:dyDescent="0.25">
      <c r="A1927" s="395">
        <v>40555</v>
      </c>
      <c r="B1927" s="396">
        <v>1.2948</v>
      </c>
    </row>
    <row r="1928" spans="1:2" x14ac:dyDescent="0.25">
      <c r="A1928" s="395">
        <v>40554</v>
      </c>
      <c r="B1928" s="396">
        <v>1.2912999999999999</v>
      </c>
    </row>
    <row r="1929" spans="1:2" x14ac:dyDescent="0.25">
      <c r="A1929" s="395">
        <v>40553</v>
      </c>
      <c r="B1929" s="396">
        <v>1.2901</v>
      </c>
    </row>
    <row r="1930" spans="1:2" x14ac:dyDescent="0.25">
      <c r="A1930" s="395">
        <v>40552</v>
      </c>
      <c r="B1930" s="396">
        <v>1.2903</v>
      </c>
    </row>
    <row r="1931" spans="1:2" x14ac:dyDescent="0.25">
      <c r="A1931" s="395">
        <v>40551</v>
      </c>
      <c r="B1931" s="396">
        <v>1.2978000000000001</v>
      </c>
    </row>
    <row r="1932" spans="1:2" x14ac:dyDescent="0.25">
      <c r="A1932" s="395">
        <v>40550</v>
      </c>
      <c r="B1932" s="396">
        <v>1.3106</v>
      </c>
    </row>
    <row r="1933" spans="1:2" x14ac:dyDescent="0.25">
      <c r="A1933" s="395">
        <v>40549</v>
      </c>
      <c r="B1933" s="396">
        <v>1.3237000000000001</v>
      </c>
    </row>
    <row r="1934" spans="1:2" x14ac:dyDescent="0.25">
      <c r="A1934" s="395">
        <v>40548</v>
      </c>
      <c r="B1934" s="396">
        <v>1.3351999999999999</v>
      </c>
    </row>
    <row r="1935" spans="1:2" x14ac:dyDescent="0.25">
      <c r="A1935" s="395">
        <v>40547</v>
      </c>
      <c r="B1935" s="396">
        <v>1.3325</v>
      </c>
    </row>
    <row r="1936" spans="1:2" x14ac:dyDescent="0.25">
      <c r="A1936" s="395">
        <v>40546</v>
      </c>
      <c r="B1936" s="396">
        <v>1.3371999999999999</v>
      </c>
    </row>
    <row r="1937" spans="1:2" x14ac:dyDescent="0.25">
      <c r="A1937" s="395">
        <v>40545</v>
      </c>
      <c r="B1937" s="396">
        <v>1.3375999999999999</v>
      </c>
    </row>
    <row r="1938" spans="1:2" x14ac:dyDescent="0.25">
      <c r="A1938" s="395">
        <v>40544</v>
      </c>
      <c r="B1938" s="396">
        <v>1.3339000000000001</v>
      </c>
    </row>
    <row r="1939" spans="1:2" x14ac:dyDescent="0.25">
      <c r="A1939" s="395">
        <v>40543</v>
      </c>
      <c r="B1939" s="396">
        <v>1.3251999999999999</v>
      </c>
    </row>
    <row r="1940" spans="1:2" x14ac:dyDescent="0.25">
      <c r="A1940" s="395">
        <v>40542</v>
      </c>
      <c r="B1940" s="396">
        <v>1.3141</v>
      </c>
    </row>
    <row r="1941" spans="1:2" x14ac:dyDescent="0.25">
      <c r="A1941" s="395">
        <v>40541</v>
      </c>
      <c r="B1941" s="396">
        <v>1.3194999999999999</v>
      </c>
    </row>
    <row r="1942" spans="1:2" x14ac:dyDescent="0.25">
      <c r="A1942" s="395">
        <v>40540</v>
      </c>
      <c r="B1942" s="396">
        <v>1.3134999999999999</v>
      </c>
    </row>
    <row r="1943" spans="1:2" x14ac:dyDescent="0.25">
      <c r="A1943" s="395">
        <v>40539</v>
      </c>
      <c r="B1943" s="396">
        <v>1.3116000000000001</v>
      </c>
    </row>
    <row r="1944" spans="1:2" x14ac:dyDescent="0.25">
      <c r="A1944" s="395">
        <v>40538</v>
      </c>
      <c r="B1944" s="396">
        <v>1.3117000000000001</v>
      </c>
    </row>
    <row r="1945" spans="1:2" x14ac:dyDescent="0.25">
      <c r="A1945" s="395">
        <v>40537</v>
      </c>
      <c r="B1945" s="396">
        <v>1.3120000000000001</v>
      </c>
    </row>
    <row r="1946" spans="1:2" x14ac:dyDescent="0.25">
      <c r="A1946" s="395">
        <v>40536</v>
      </c>
      <c r="B1946" s="396">
        <v>1.3104</v>
      </c>
    </row>
    <row r="1947" spans="1:2" x14ac:dyDescent="0.25">
      <c r="A1947" s="395">
        <v>40535</v>
      </c>
      <c r="B1947" s="396">
        <v>1.3116000000000001</v>
      </c>
    </row>
    <row r="1948" spans="1:2" x14ac:dyDescent="0.25">
      <c r="A1948" s="395">
        <v>40534</v>
      </c>
      <c r="B1948" s="396">
        <v>1.3144</v>
      </c>
    </row>
    <row r="1949" spans="1:2" x14ac:dyDescent="0.25">
      <c r="A1949" s="395">
        <v>40533</v>
      </c>
      <c r="B1949" s="396">
        <v>1.3148</v>
      </c>
    </row>
    <row r="1950" spans="1:2" x14ac:dyDescent="0.25">
      <c r="A1950" s="395">
        <v>40532</v>
      </c>
      <c r="B1950" s="396">
        <v>1.3182</v>
      </c>
    </row>
    <row r="1951" spans="1:2" x14ac:dyDescent="0.25">
      <c r="A1951" s="395">
        <v>40531</v>
      </c>
      <c r="B1951" s="396">
        <v>1.3184</v>
      </c>
    </row>
    <row r="1952" spans="1:2" x14ac:dyDescent="0.25">
      <c r="A1952" s="395">
        <v>40530</v>
      </c>
      <c r="B1952" s="396">
        <v>1.325</v>
      </c>
    </row>
    <row r="1953" spans="1:2" x14ac:dyDescent="0.25">
      <c r="A1953" s="395">
        <v>40529</v>
      </c>
      <c r="B1953" s="396">
        <v>1.3224</v>
      </c>
    </row>
    <row r="1954" spans="1:2" x14ac:dyDescent="0.25">
      <c r="A1954" s="395">
        <v>40528</v>
      </c>
      <c r="B1954" s="396">
        <v>1.3325</v>
      </c>
    </row>
    <row r="1955" spans="1:2" x14ac:dyDescent="0.25">
      <c r="A1955" s="395">
        <v>40527</v>
      </c>
      <c r="B1955" s="396">
        <v>1.3409</v>
      </c>
    </row>
    <row r="1956" spans="1:2" x14ac:dyDescent="0.25">
      <c r="A1956" s="395">
        <v>40526</v>
      </c>
      <c r="B1956" s="396">
        <v>1.3261000000000001</v>
      </c>
    </row>
    <row r="1957" spans="1:2" x14ac:dyDescent="0.25">
      <c r="A1957" s="395">
        <v>40525</v>
      </c>
      <c r="B1957" s="396">
        <v>1.3222</v>
      </c>
    </row>
    <row r="1958" spans="1:2" x14ac:dyDescent="0.25">
      <c r="A1958" s="395">
        <v>40524</v>
      </c>
      <c r="B1958" s="396">
        <v>1.3222</v>
      </c>
    </row>
    <row r="1959" spans="1:2" x14ac:dyDescent="0.25">
      <c r="A1959" s="395">
        <v>40523</v>
      </c>
      <c r="B1959" s="396">
        <v>1.3239000000000001</v>
      </c>
    </row>
    <row r="1960" spans="1:2" x14ac:dyDescent="0.25">
      <c r="A1960" s="395">
        <v>40522</v>
      </c>
      <c r="B1960" s="396">
        <v>1.3254999999999999</v>
      </c>
    </row>
    <row r="1961" spans="1:2" x14ac:dyDescent="0.25">
      <c r="A1961" s="395">
        <v>40521</v>
      </c>
      <c r="B1961" s="396">
        <v>1.3236000000000001</v>
      </c>
    </row>
    <row r="1962" spans="1:2" x14ac:dyDescent="0.25">
      <c r="A1962" s="395">
        <v>40520</v>
      </c>
      <c r="B1962" s="396">
        <v>1.3331</v>
      </c>
    </row>
    <row r="1963" spans="1:2" x14ac:dyDescent="0.25">
      <c r="A1963" s="395">
        <v>40519</v>
      </c>
      <c r="B1963" s="396">
        <v>1.3328</v>
      </c>
    </row>
    <row r="1964" spans="1:2" x14ac:dyDescent="0.25">
      <c r="A1964" s="395">
        <v>40518</v>
      </c>
      <c r="B1964" s="396">
        <v>1.3411999999999999</v>
      </c>
    </row>
    <row r="1965" spans="1:2" x14ac:dyDescent="0.25">
      <c r="A1965" s="395">
        <v>40517</v>
      </c>
      <c r="B1965" s="396">
        <v>1.3411999999999999</v>
      </c>
    </row>
    <row r="1966" spans="1:2" x14ac:dyDescent="0.25">
      <c r="A1966" s="395">
        <v>40516</v>
      </c>
      <c r="B1966" s="396">
        <v>1.3267</v>
      </c>
    </row>
    <row r="1967" spans="1:2" x14ac:dyDescent="0.25">
      <c r="A1967" s="395">
        <v>40515</v>
      </c>
      <c r="B1967" s="396">
        <v>1.3152999999999999</v>
      </c>
    </row>
    <row r="1968" spans="1:2" x14ac:dyDescent="0.25">
      <c r="A1968" s="395">
        <v>40514</v>
      </c>
      <c r="B1968" s="396">
        <v>1.3055000000000001</v>
      </c>
    </row>
    <row r="1969" spans="1:2" x14ac:dyDescent="0.25">
      <c r="A1969" s="395">
        <v>40513</v>
      </c>
      <c r="B1969" s="396">
        <v>1.3063</v>
      </c>
    </row>
    <row r="1970" spans="1:2" x14ac:dyDescent="0.25">
      <c r="A1970" s="395">
        <v>40512</v>
      </c>
      <c r="B1970" s="396">
        <v>1.3191999999999999</v>
      </c>
    </row>
    <row r="1971" spans="1:2" x14ac:dyDescent="0.25">
      <c r="A1971" s="395">
        <v>40511</v>
      </c>
      <c r="B1971" s="396">
        <v>1.3243</v>
      </c>
    </row>
    <row r="1972" spans="1:2" x14ac:dyDescent="0.25">
      <c r="A1972" s="395">
        <v>40510</v>
      </c>
      <c r="B1972" s="396">
        <v>1.3237000000000001</v>
      </c>
    </row>
    <row r="1973" spans="1:2" x14ac:dyDescent="0.25">
      <c r="A1973" s="395">
        <v>40509</v>
      </c>
      <c r="B1973" s="396">
        <v>1.3280000000000001</v>
      </c>
    </row>
    <row r="1974" spans="1:2" x14ac:dyDescent="0.25">
      <c r="A1974" s="395">
        <v>40508</v>
      </c>
      <c r="B1974" s="396">
        <v>1.3337000000000001</v>
      </c>
    </row>
    <row r="1975" spans="1:2" x14ac:dyDescent="0.25">
      <c r="A1975" s="395">
        <v>40507</v>
      </c>
      <c r="B1975" s="396">
        <v>1.337</v>
      </c>
    </row>
    <row r="1976" spans="1:2" x14ac:dyDescent="0.25">
      <c r="A1976" s="395">
        <v>40506</v>
      </c>
      <c r="B1976" s="396">
        <v>1.3526</v>
      </c>
    </row>
    <row r="1977" spans="1:2" x14ac:dyDescent="0.25">
      <c r="A1977" s="395">
        <v>40505</v>
      </c>
      <c r="B1977" s="396">
        <v>1.3698999999999999</v>
      </c>
    </row>
    <row r="1978" spans="1:2" x14ac:dyDescent="0.25">
      <c r="A1978" s="395">
        <v>40504</v>
      </c>
      <c r="B1978" s="396">
        <v>1.3673</v>
      </c>
    </row>
    <row r="1979" spans="1:2" x14ac:dyDescent="0.25">
      <c r="A1979" s="395">
        <v>40503</v>
      </c>
      <c r="B1979" s="396">
        <v>1.3668</v>
      </c>
    </row>
    <row r="1980" spans="1:2" x14ac:dyDescent="0.25">
      <c r="A1980" s="395">
        <v>40502</v>
      </c>
      <c r="B1980" s="396">
        <v>1.3661000000000001</v>
      </c>
    </row>
    <row r="1981" spans="1:2" x14ac:dyDescent="0.25">
      <c r="A1981" s="395">
        <v>40501</v>
      </c>
      <c r="B1981" s="396">
        <v>1.3597999999999999</v>
      </c>
    </row>
    <row r="1982" spans="1:2" x14ac:dyDescent="0.25">
      <c r="A1982" s="395">
        <v>40500</v>
      </c>
      <c r="B1982" s="396">
        <v>1.3505</v>
      </c>
    </row>
    <row r="1983" spans="1:2" x14ac:dyDescent="0.25">
      <c r="A1983" s="395">
        <v>40499</v>
      </c>
      <c r="B1983" s="396">
        <v>1.3575999999999999</v>
      </c>
    </row>
    <row r="1984" spans="1:2" x14ac:dyDescent="0.25">
      <c r="A1984" s="395">
        <v>40498</v>
      </c>
      <c r="B1984" s="396">
        <v>1.3653999999999999</v>
      </c>
    </row>
    <row r="1985" spans="1:2" x14ac:dyDescent="0.25">
      <c r="A1985" s="395">
        <v>40497</v>
      </c>
      <c r="B1985" s="396">
        <v>1.3685</v>
      </c>
    </row>
    <row r="1986" spans="1:2" x14ac:dyDescent="0.25">
      <c r="A1986" s="395">
        <v>40496</v>
      </c>
      <c r="B1986" s="396">
        <v>1.3686</v>
      </c>
    </row>
    <row r="1987" spans="1:2" x14ac:dyDescent="0.25">
      <c r="A1987" s="395">
        <v>40495</v>
      </c>
      <c r="B1987" s="396">
        <v>1.3664000000000001</v>
      </c>
    </row>
    <row r="1988" spans="1:2" x14ac:dyDescent="0.25">
      <c r="A1988" s="395">
        <v>40494</v>
      </c>
      <c r="B1988" s="396">
        <v>1.3737999999999999</v>
      </c>
    </row>
    <row r="1989" spans="1:2" x14ac:dyDescent="0.25">
      <c r="A1989" s="395">
        <v>40493</v>
      </c>
      <c r="B1989" s="396">
        <v>1.3765000000000001</v>
      </c>
    </row>
    <row r="1990" spans="1:2" x14ac:dyDescent="0.25">
      <c r="A1990" s="395">
        <v>40492</v>
      </c>
      <c r="B1990" s="396">
        <v>1.3884000000000001</v>
      </c>
    </row>
    <row r="1991" spans="1:2" x14ac:dyDescent="0.25">
      <c r="A1991" s="395">
        <v>40491</v>
      </c>
      <c r="B1991" s="396">
        <v>1.3957999999999999</v>
      </c>
    </row>
    <row r="1992" spans="1:2" x14ac:dyDescent="0.25">
      <c r="A1992" s="395">
        <v>40490</v>
      </c>
      <c r="B1992" s="396">
        <v>1.4026000000000001</v>
      </c>
    </row>
    <row r="1993" spans="1:2" x14ac:dyDescent="0.25">
      <c r="A1993" s="395">
        <v>40489</v>
      </c>
      <c r="B1993" s="396">
        <v>1.4026000000000001</v>
      </c>
    </row>
    <row r="1994" spans="1:2" x14ac:dyDescent="0.25">
      <c r="A1994" s="395">
        <v>40488</v>
      </c>
      <c r="B1994" s="396">
        <v>1.4145000000000001</v>
      </c>
    </row>
    <row r="1995" spans="1:2" x14ac:dyDescent="0.25">
      <c r="A1995" s="395">
        <v>40487</v>
      </c>
      <c r="B1995" s="396">
        <v>1.4179999999999999</v>
      </c>
    </row>
    <row r="1996" spans="1:2" x14ac:dyDescent="0.25">
      <c r="A1996" s="395">
        <v>40486</v>
      </c>
      <c r="B1996" s="396">
        <v>1.4036999999999999</v>
      </c>
    </row>
    <row r="1997" spans="1:2" x14ac:dyDescent="0.25">
      <c r="A1997" s="395">
        <v>40485</v>
      </c>
      <c r="B1997" s="396">
        <v>1.3964000000000001</v>
      </c>
    </row>
    <row r="1998" spans="1:2" x14ac:dyDescent="0.25">
      <c r="A1998" s="395">
        <v>40484</v>
      </c>
      <c r="B1998" s="396">
        <v>1.3944000000000001</v>
      </c>
    </row>
    <row r="1999" spans="1:2" x14ac:dyDescent="0.25">
      <c r="A1999" s="395">
        <v>40483</v>
      </c>
      <c r="B1999" s="396">
        <v>1.3944000000000001</v>
      </c>
    </row>
    <row r="2000" spans="1:2" x14ac:dyDescent="0.25">
      <c r="A2000" s="395">
        <v>40482</v>
      </c>
      <c r="B2000" s="396">
        <v>1.3942000000000001</v>
      </c>
    </row>
    <row r="2001" spans="1:2" x14ac:dyDescent="0.25">
      <c r="A2001" s="395">
        <v>40481</v>
      </c>
      <c r="B2001" s="396">
        <v>1.3892</v>
      </c>
    </row>
    <row r="2002" spans="1:2" x14ac:dyDescent="0.25">
      <c r="A2002" s="395">
        <v>40480</v>
      </c>
      <c r="B2002" s="396">
        <v>1.3873</v>
      </c>
    </row>
    <row r="2003" spans="1:2" x14ac:dyDescent="0.25">
      <c r="A2003" s="395">
        <v>40479</v>
      </c>
      <c r="B2003" s="396">
        <v>1.3794</v>
      </c>
    </row>
    <row r="2004" spans="1:2" x14ac:dyDescent="0.25">
      <c r="A2004" s="395">
        <v>40478</v>
      </c>
      <c r="B2004" s="396">
        <v>1.3906000000000001</v>
      </c>
    </row>
    <row r="2005" spans="1:2" x14ac:dyDescent="0.25">
      <c r="A2005" s="395">
        <v>40477</v>
      </c>
      <c r="B2005" s="396">
        <v>1.4014</v>
      </c>
    </row>
    <row r="2006" spans="1:2" x14ac:dyDescent="0.25">
      <c r="A2006" s="395">
        <v>40476</v>
      </c>
      <c r="B2006" s="396">
        <v>1.3953</v>
      </c>
    </row>
    <row r="2007" spans="1:2" x14ac:dyDescent="0.25">
      <c r="A2007" s="395">
        <v>40475</v>
      </c>
      <c r="B2007" s="396">
        <v>1.3951</v>
      </c>
    </row>
    <row r="2008" spans="1:2" x14ac:dyDescent="0.25">
      <c r="A2008" s="395">
        <v>40474</v>
      </c>
      <c r="B2008" s="396">
        <v>1.3927</v>
      </c>
    </row>
    <row r="2009" spans="1:2" x14ac:dyDescent="0.25">
      <c r="A2009" s="395">
        <v>40473</v>
      </c>
      <c r="B2009" s="396">
        <v>1.3968</v>
      </c>
    </row>
    <row r="2010" spans="1:2" x14ac:dyDescent="0.25">
      <c r="A2010" s="395">
        <v>40472</v>
      </c>
      <c r="B2010" s="396">
        <v>1.3872</v>
      </c>
    </row>
    <row r="2011" spans="1:2" x14ac:dyDescent="0.25">
      <c r="A2011" s="395">
        <v>40471</v>
      </c>
      <c r="B2011" s="396">
        <v>1.3846000000000001</v>
      </c>
    </row>
    <row r="2012" spans="1:2" x14ac:dyDescent="0.25">
      <c r="A2012" s="395">
        <v>40470</v>
      </c>
      <c r="B2012" s="396">
        <v>1.3924000000000001</v>
      </c>
    </row>
    <row r="2013" spans="1:2" x14ac:dyDescent="0.25">
      <c r="A2013" s="395">
        <v>40469</v>
      </c>
      <c r="B2013" s="396">
        <v>1.3974</v>
      </c>
    </row>
    <row r="2014" spans="1:2" x14ac:dyDescent="0.25">
      <c r="A2014" s="395">
        <v>40468</v>
      </c>
      <c r="B2014" s="396">
        <v>1.3972</v>
      </c>
    </row>
    <row r="2015" spans="1:2" x14ac:dyDescent="0.25">
      <c r="A2015" s="395">
        <v>40467</v>
      </c>
      <c r="B2015" s="396">
        <v>1.4040999999999999</v>
      </c>
    </row>
    <row r="2016" spans="1:2" x14ac:dyDescent="0.25">
      <c r="A2016" s="395">
        <v>40466</v>
      </c>
      <c r="B2016" s="396">
        <v>1.4074</v>
      </c>
    </row>
    <row r="2017" spans="1:2" x14ac:dyDescent="0.25">
      <c r="A2017" s="395">
        <v>40465</v>
      </c>
      <c r="B2017" s="396">
        <v>1.3963000000000001</v>
      </c>
    </row>
    <row r="2018" spans="1:2" x14ac:dyDescent="0.25">
      <c r="A2018" s="395">
        <v>40464</v>
      </c>
      <c r="B2018" s="396">
        <v>1.3848</v>
      </c>
    </row>
    <row r="2019" spans="1:2" x14ac:dyDescent="0.25">
      <c r="A2019" s="395">
        <v>40463</v>
      </c>
      <c r="B2019" s="396">
        <v>1.3923000000000001</v>
      </c>
    </row>
    <row r="2020" spans="1:2" x14ac:dyDescent="0.25">
      <c r="A2020" s="395">
        <v>40462</v>
      </c>
      <c r="B2020" s="396">
        <v>1.3936999999999999</v>
      </c>
    </row>
    <row r="2021" spans="1:2" x14ac:dyDescent="0.25">
      <c r="A2021" s="395">
        <v>40461</v>
      </c>
      <c r="B2021" s="396">
        <v>1.3933</v>
      </c>
    </row>
    <row r="2022" spans="1:2" x14ac:dyDescent="0.25">
      <c r="A2022" s="395">
        <v>40460</v>
      </c>
      <c r="B2022" s="396">
        <v>1.3916999999999999</v>
      </c>
    </row>
    <row r="2023" spans="1:2" x14ac:dyDescent="0.25">
      <c r="A2023" s="395">
        <v>40459</v>
      </c>
      <c r="B2023" s="396">
        <v>1.3940999999999999</v>
      </c>
    </row>
    <row r="2024" spans="1:2" x14ac:dyDescent="0.25">
      <c r="A2024" s="395">
        <v>40458</v>
      </c>
      <c r="B2024" s="396">
        <v>1.3877999999999999</v>
      </c>
    </row>
    <row r="2025" spans="1:2" x14ac:dyDescent="0.25">
      <c r="A2025" s="395">
        <v>40457</v>
      </c>
      <c r="B2025" s="396">
        <v>1.3781000000000001</v>
      </c>
    </row>
    <row r="2026" spans="1:2" x14ac:dyDescent="0.25">
      <c r="A2026" s="395">
        <v>40456</v>
      </c>
      <c r="B2026" s="396">
        <v>1.3707</v>
      </c>
    </row>
    <row r="2027" spans="1:2" x14ac:dyDescent="0.25">
      <c r="A2027" s="395">
        <v>40455</v>
      </c>
      <c r="B2027" s="396">
        <v>1.3787</v>
      </c>
    </row>
    <row r="2028" spans="1:2" x14ac:dyDescent="0.25">
      <c r="A2028" s="395">
        <v>40454</v>
      </c>
      <c r="B2028" s="396">
        <v>1.3786</v>
      </c>
    </row>
    <row r="2029" spans="1:2" x14ac:dyDescent="0.25">
      <c r="A2029" s="395">
        <v>40453</v>
      </c>
      <c r="B2029" s="396">
        <v>1.3725000000000001</v>
      </c>
    </row>
    <row r="2030" spans="1:2" x14ac:dyDescent="0.25">
      <c r="A2030" s="395">
        <v>40452</v>
      </c>
      <c r="B2030" s="396">
        <v>1.3623000000000001</v>
      </c>
    </row>
    <row r="2031" spans="1:2" x14ac:dyDescent="0.25">
      <c r="A2031" s="395">
        <v>40451</v>
      </c>
      <c r="B2031" s="396">
        <v>1.361</v>
      </c>
    </row>
    <row r="2032" spans="1:2" x14ac:dyDescent="0.25">
      <c r="A2032" s="395">
        <v>40450</v>
      </c>
      <c r="B2032" s="396">
        <v>1.3498000000000001</v>
      </c>
    </row>
    <row r="2033" spans="1:2" x14ac:dyDescent="0.25">
      <c r="A2033" s="395">
        <v>40449</v>
      </c>
      <c r="B2033" s="396">
        <v>1.3468</v>
      </c>
    </row>
    <row r="2034" spans="1:2" x14ac:dyDescent="0.25">
      <c r="A2034" s="395">
        <v>40448</v>
      </c>
      <c r="B2034" s="396">
        <v>1.3486</v>
      </c>
    </row>
    <row r="2035" spans="1:2" x14ac:dyDescent="0.25">
      <c r="A2035" s="395">
        <v>40447</v>
      </c>
      <c r="B2035" s="396">
        <v>1.3487</v>
      </c>
    </row>
    <row r="2036" spans="1:2" x14ac:dyDescent="0.25">
      <c r="A2036" s="395">
        <v>40446</v>
      </c>
      <c r="B2036" s="396">
        <v>1.3419000000000001</v>
      </c>
    </row>
    <row r="2037" spans="1:2" x14ac:dyDescent="0.25">
      <c r="A2037" s="395">
        <v>40445</v>
      </c>
      <c r="B2037" s="396">
        <v>1.335</v>
      </c>
    </row>
    <row r="2038" spans="1:2" x14ac:dyDescent="0.25">
      <c r="A2038" s="395">
        <v>40444</v>
      </c>
      <c r="B2038" s="396">
        <v>1.3358000000000001</v>
      </c>
    </row>
    <row r="2039" spans="1:2" x14ac:dyDescent="0.25">
      <c r="A2039" s="395">
        <v>40443</v>
      </c>
      <c r="B2039" s="396">
        <v>1.3137000000000001</v>
      </c>
    </row>
    <row r="2040" spans="1:2" x14ac:dyDescent="0.25">
      <c r="A2040" s="395">
        <v>40442</v>
      </c>
      <c r="B2040" s="396">
        <v>1.3076000000000001</v>
      </c>
    </row>
    <row r="2041" spans="1:2" x14ac:dyDescent="0.25">
      <c r="A2041" s="395">
        <v>40441</v>
      </c>
      <c r="B2041" s="396">
        <v>1.3046</v>
      </c>
    </row>
    <row r="2042" spans="1:2" x14ac:dyDescent="0.25">
      <c r="A2042" s="395">
        <v>40440</v>
      </c>
      <c r="B2042" s="396">
        <v>1.3046</v>
      </c>
    </row>
    <row r="2043" spans="1:2" x14ac:dyDescent="0.25">
      <c r="A2043" s="395">
        <v>40439</v>
      </c>
      <c r="B2043" s="396">
        <v>1.3084</v>
      </c>
    </row>
    <row r="2044" spans="1:2" x14ac:dyDescent="0.25">
      <c r="A2044" s="395">
        <v>40438</v>
      </c>
      <c r="B2044" s="396">
        <v>1.3057000000000001</v>
      </c>
    </row>
    <row r="2045" spans="1:2" x14ac:dyDescent="0.25">
      <c r="A2045" s="395">
        <v>40437</v>
      </c>
      <c r="B2045" s="396">
        <v>1.2990999999999999</v>
      </c>
    </row>
    <row r="2046" spans="1:2" x14ac:dyDescent="0.25">
      <c r="A2046" s="395">
        <v>40436</v>
      </c>
      <c r="B2046" s="396">
        <v>1.2919</v>
      </c>
    </row>
    <row r="2047" spans="1:2" x14ac:dyDescent="0.25">
      <c r="A2047" s="395">
        <v>40435</v>
      </c>
      <c r="B2047" s="396">
        <v>1.2833000000000001</v>
      </c>
    </row>
    <row r="2048" spans="1:2" x14ac:dyDescent="0.25">
      <c r="A2048" s="395">
        <v>40434</v>
      </c>
      <c r="B2048" s="396">
        <v>1.268</v>
      </c>
    </row>
    <row r="2049" spans="1:2" x14ac:dyDescent="0.25">
      <c r="A2049" s="395">
        <v>40433</v>
      </c>
      <c r="B2049" s="396">
        <v>1.2677</v>
      </c>
    </row>
    <row r="2050" spans="1:2" x14ac:dyDescent="0.25">
      <c r="A2050" s="395">
        <v>40432</v>
      </c>
      <c r="B2050" s="396">
        <v>1.2709999999999999</v>
      </c>
    </row>
    <row r="2051" spans="1:2" x14ac:dyDescent="0.25">
      <c r="A2051" s="395">
        <v>40431</v>
      </c>
      <c r="B2051" s="396">
        <v>1.2708999999999999</v>
      </c>
    </row>
    <row r="2052" spans="1:2" x14ac:dyDescent="0.25">
      <c r="A2052" s="395">
        <v>40430</v>
      </c>
      <c r="B2052" s="396">
        <v>1.2714000000000001</v>
      </c>
    </row>
    <row r="2053" spans="1:2" x14ac:dyDescent="0.25">
      <c r="A2053" s="395">
        <v>40429</v>
      </c>
      <c r="B2053" s="396">
        <v>1.2747999999999999</v>
      </c>
    </row>
    <row r="2054" spans="1:2" x14ac:dyDescent="0.25">
      <c r="A2054" s="395">
        <v>40428</v>
      </c>
      <c r="B2054" s="396">
        <v>1.2884</v>
      </c>
    </row>
    <row r="2055" spans="1:2" x14ac:dyDescent="0.25">
      <c r="A2055" s="395">
        <v>40427</v>
      </c>
      <c r="B2055" s="396">
        <v>1.2889999999999999</v>
      </c>
    </row>
    <row r="2056" spans="1:2" x14ac:dyDescent="0.25">
      <c r="A2056" s="395">
        <v>40426</v>
      </c>
      <c r="B2056" s="396">
        <v>1.2890999999999999</v>
      </c>
    </row>
    <row r="2057" spans="1:2" x14ac:dyDescent="0.25">
      <c r="A2057" s="395">
        <v>40425</v>
      </c>
      <c r="B2057" s="396">
        <v>1.2851999999999999</v>
      </c>
    </row>
    <row r="2058" spans="1:2" x14ac:dyDescent="0.25">
      <c r="A2058" s="395">
        <v>40424</v>
      </c>
      <c r="B2058" s="396">
        <v>1.2813000000000001</v>
      </c>
    </row>
    <row r="2059" spans="1:2" x14ac:dyDescent="0.25">
      <c r="A2059" s="395">
        <v>40423</v>
      </c>
      <c r="B2059" s="396">
        <v>1.2778</v>
      </c>
    </row>
    <row r="2060" spans="1:2" x14ac:dyDescent="0.25">
      <c r="A2060" s="395">
        <v>40422</v>
      </c>
      <c r="B2060" s="396">
        <v>1.268</v>
      </c>
    </row>
    <row r="2061" spans="1:2" x14ac:dyDescent="0.25">
      <c r="A2061" s="395">
        <v>40421</v>
      </c>
      <c r="B2061" s="396">
        <v>1.27</v>
      </c>
    </row>
    <row r="2062" spans="1:2" x14ac:dyDescent="0.25">
      <c r="A2062" s="395">
        <v>40420</v>
      </c>
      <c r="B2062" s="396">
        <v>1.2758</v>
      </c>
    </row>
    <row r="2063" spans="1:2" x14ac:dyDescent="0.25">
      <c r="A2063" s="395">
        <v>40419</v>
      </c>
      <c r="B2063" s="396">
        <v>1.2758</v>
      </c>
    </row>
    <row r="2064" spans="1:2" x14ac:dyDescent="0.25">
      <c r="A2064" s="395">
        <v>40418</v>
      </c>
      <c r="B2064" s="396">
        <v>1.2725</v>
      </c>
    </row>
    <row r="2065" spans="1:2" x14ac:dyDescent="0.25">
      <c r="A2065" s="395">
        <v>40417</v>
      </c>
      <c r="B2065" s="396">
        <v>1.2708999999999999</v>
      </c>
    </row>
    <row r="2066" spans="1:2" x14ac:dyDescent="0.25">
      <c r="A2066" s="395">
        <v>40416</v>
      </c>
      <c r="B2066" s="396">
        <v>1.2652000000000001</v>
      </c>
    </row>
    <row r="2067" spans="1:2" x14ac:dyDescent="0.25">
      <c r="A2067" s="395">
        <v>40415</v>
      </c>
      <c r="B2067" s="396">
        <v>1.2645999999999999</v>
      </c>
    </row>
    <row r="2068" spans="1:2" x14ac:dyDescent="0.25">
      <c r="A2068" s="395">
        <v>40414</v>
      </c>
      <c r="B2068" s="396">
        <v>1.2690999999999999</v>
      </c>
    </row>
    <row r="2069" spans="1:2" x14ac:dyDescent="0.25">
      <c r="A2069" s="395">
        <v>40413</v>
      </c>
      <c r="B2069" s="396">
        <v>1.2705</v>
      </c>
    </row>
    <row r="2070" spans="1:2" x14ac:dyDescent="0.25">
      <c r="A2070" s="395">
        <v>40412</v>
      </c>
      <c r="B2070" s="396">
        <v>1.2706</v>
      </c>
    </row>
    <row r="2071" spans="1:2" x14ac:dyDescent="0.25">
      <c r="A2071" s="395">
        <v>40411</v>
      </c>
      <c r="B2071" s="396">
        <v>1.2734000000000001</v>
      </c>
    </row>
    <row r="2072" spans="1:2" x14ac:dyDescent="0.25">
      <c r="A2072" s="395">
        <v>40410</v>
      </c>
      <c r="B2072" s="396">
        <v>1.2827</v>
      </c>
    </row>
    <row r="2073" spans="1:2" x14ac:dyDescent="0.25">
      <c r="A2073" s="395">
        <v>40409</v>
      </c>
      <c r="B2073" s="396">
        <v>1.2866</v>
      </c>
    </row>
    <row r="2074" spans="1:2" x14ac:dyDescent="0.25">
      <c r="A2074" s="395">
        <v>40408</v>
      </c>
      <c r="B2074" s="396">
        <v>1.2870999999999999</v>
      </c>
    </row>
    <row r="2075" spans="1:2" x14ac:dyDescent="0.25">
      <c r="A2075" s="395">
        <v>40407</v>
      </c>
      <c r="B2075" s="396">
        <v>1.2817000000000001</v>
      </c>
    </row>
    <row r="2076" spans="1:2" x14ac:dyDescent="0.25">
      <c r="A2076" s="395">
        <v>40406</v>
      </c>
      <c r="B2076" s="396">
        <v>1.2749999999999999</v>
      </c>
    </row>
    <row r="2077" spans="1:2" x14ac:dyDescent="0.25">
      <c r="A2077" s="395">
        <v>40405</v>
      </c>
      <c r="B2077" s="396">
        <v>1.2748999999999999</v>
      </c>
    </row>
    <row r="2078" spans="1:2" x14ac:dyDescent="0.25">
      <c r="A2078" s="395">
        <v>40404</v>
      </c>
      <c r="B2078" s="396">
        <v>1.2810999999999999</v>
      </c>
    </row>
    <row r="2079" spans="1:2" x14ac:dyDescent="0.25">
      <c r="A2079" s="395">
        <v>40403</v>
      </c>
      <c r="B2079" s="396">
        <v>1.2850999999999999</v>
      </c>
    </row>
    <row r="2080" spans="1:2" x14ac:dyDescent="0.25">
      <c r="A2080" s="395">
        <v>40402</v>
      </c>
      <c r="B2080" s="396">
        <v>1.298</v>
      </c>
    </row>
    <row r="2081" spans="1:2" x14ac:dyDescent="0.25">
      <c r="A2081" s="395">
        <v>40401</v>
      </c>
      <c r="B2081" s="396">
        <v>1.3145</v>
      </c>
    </row>
    <row r="2082" spans="1:2" x14ac:dyDescent="0.25">
      <c r="A2082" s="395">
        <v>40400</v>
      </c>
      <c r="B2082" s="396">
        <v>1.3253999999999999</v>
      </c>
    </row>
    <row r="2083" spans="1:2" x14ac:dyDescent="0.25">
      <c r="A2083" s="395">
        <v>40399</v>
      </c>
      <c r="B2083" s="396">
        <v>1.3275999999999999</v>
      </c>
    </row>
    <row r="2084" spans="1:2" x14ac:dyDescent="0.25">
      <c r="A2084" s="395">
        <v>40398</v>
      </c>
      <c r="B2084" s="396">
        <v>1.3274999999999999</v>
      </c>
    </row>
    <row r="2085" spans="1:2" x14ac:dyDescent="0.25">
      <c r="A2085" s="395">
        <v>40397</v>
      </c>
      <c r="B2085" s="396">
        <v>1.3230999999999999</v>
      </c>
    </row>
    <row r="2086" spans="1:2" x14ac:dyDescent="0.25">
      <c r="A2086" s="395">
        <v>40396</v>
      </c>
      <c r="B2086" s="396">
        <v>1.3170999999999999</v>
      </c>
    </row>
    <row r="2087" spans="1:2" x14ac:dyDescent="0.25">
      <c r="A2087" s="395">
        <v>40395</v>
      </c>
      <c r="B2087" s="396">
        <v>1.3187</v>
      </c>
    </row>
    <row r="2088" spans="1:2" x14ac:dyDescent="0.25">
      <c r="A2088" s="395">
        <v>40394</v>
      </c>
      <c r="B2088" s="396">
        <v>1.3213999999999999</v>
      </c>
    </row>
    <row r="2089" spans="1:2" x14ac:dyDescent="0.25">
      <c r="A2089" s="395">
        <v>40393</v>
      </c>
      <c r="B2089" s="396">
        <v>1.3117000000000001</v>
      </c>
    </row>
    <row r="2090" spans="1:2" x14ac:dyDescent="0.25">
      <c r="A2090" s="395">
        <v>40392</v>
      </c>
      <c r="B2090" s="396">
        <v>1.3047</v>
      </c>
    </row>
    <row r="2091" spans="1:2" x14ac:dyDescent="0.25">
      <c r="A2091" s="395">
        <v>40391</v>
      </c>
      <c r="B2091" s="396">
        <v>1.3046</v>
      </c>
    </row>
    <row r="2092" spans="1:2" x14ac:dyDescent="0.25">
      <c r="A2092" s="395">
        <v>40390</v>
      </c>
      <c r="B2092" s="396">
        <v>1.3041</v>
      </c>
    </row>
    <row r="2093" spans="1:2" x14ac:dyDescent="0.25">
      <c r="A2093" s="395">
        <v>40389</v>
      </c>
      <c r="B2093" s="396">
        <v>1.3063</v>
      </c>
    </row>
    <row r="2094" spans="1:2" x14ac:dyDescent="0.25">
      <c r="A2094" s="395">
        <v>40388</v>
      </c>
      <c r="B2094" s="396">
        <v>1.3</v>
      </c>
    </row>
    <row r="2095" spans="1:2" x14ac:dyDescent="0.25">
      <c r="A2095" s="395">
        <v>40387</v>
      </c>
      <c r="B2095" s="396">
        <v>1.2996000000000001</v>
      </c>
    </row>
    <row r="2096" spans="1:2" x14ac:dyDescent="0.25">
      <c r="A2096" s="395">
        <v>40386</v>
      </c>
      <c r="B2096" s="396">
        <v>1.2946</v>
      </c>
    </row>
    <row r="2097" spans="1:2" x14ac:dyDescent="0.25">
      <c r="A2097" s="395">
        <v>40385</v>
      </c>
      <c r="B2097" s="396">
        <v>1.2903</v>
      </c>
    </row>
    <row r="2098" spans="1:2" x14ac:dyDescent="0.25">
      <c r="A2098" s="395">
        <v>40384</v>
      </c>
      <c r="B2098" s="396">
        <v>1.2906</v>
      </c>
    </row>
    <row r="2099" spans="1:2" x14ac:dyDescent="0.25">
      <c r="A2099" s="395">
        <v>40383</v>
      </c>
      <c r="B2099" s="396">
        <v>1.2887999999999999</v>
      </c>
    </row>
    <row r="2100" spans="1:2" x14ac:dyDescent="0.25">
      <c r="A2100" s="395">
        <v>40382</v>
      </c>
      <c r="B2100" s="396">
        <v>1.2850999999999999</v>
      </c>
    </row>
    <row r="2101" spans="1:2" x14ac:dyDescent="0.25">
      <c r="A2101" s="395">
        <v>40381</v>
      </c>
      <c r="B2101" s="396">
        <v>1.2826</v>
      </c>
    </row>
    <row r="2102" spans="1:2" x14ac:dyDescent="0.25">
      <c r="A2102" s="395">
        <v>40380</v>
      </c>
      <c r="B2102" s="396">
        <v>1.2921</v>
      </c>
    </row>
    <row r="2103" spans="1:2" x14ac:dyDescent="0.25">
      <c r="A2103" s="395">
        <v>40379</v>
      </c>
      <c r="B2103" s="396">
        <v>1.2946</v>
      </c>
    </row>
    <row r="2104" spans="1:2" x14ac:dyDescent="0.25">
      <c r="A2104" s="395">
        <v>40378</v>
      </c>
      <c r="B2104" s="396">
        <v>1.2923</v>
      </c>
    </row>
    <row r="2105" spans="1:2" x14ac:dyDescent="0.25">
      <c r="A2105" s="395">
        <v>40377</v>
      </c>
      <c r="B2105" s="396">
        <v>1.2925</v>
      </c>
    </row>
    <row r="2106" spans="1:2" x14ac:dyDescent="0.25">
      <c r="A2106" s="395">
        <v>40376</v>
      </c>
      <c r="B2106" s="396">
        <v>1.2941</v>
      </c>
    </row>
    <row r="2107" spans="1:2" x14ac:dyDescent="0.25">
      <c r="A2107" s="395">
        <v>40375</v>
      </c>
      <c r="B2107" s="396">
        <v>1.2830999999999999</v>
      </c>
    </row>
    <row r="2108" spans="1:2" x14ac:dyDescent="0.25">
      <c r="A2108" s="395">
        <v>40374</v>
      </c>
      <c r="B2108" s="396">
        <v>1.2723</v>
      </c>
    </row>
    <row r="2109" spans="1:2" x14ac:dyDescent="0.25">
      <c r="A2109" s="395">
        <v>40373</v>
      </c>
      <c r="B2109" s="396">
        <v>1.2627999999999999</v>
      </c>
    </row>
    <row r="2110" spans="1:2" x14ac:dyDescent="0.25">
      <c r="A2110" s="395">
        <v>40372</v>
      </c>
      <c r="B2110" s="396">
        <v>1.2581</v>
      </c>
    </row>
    <row r="2111" spans="1:2" x14ac:dyDescent="0.25">
      <c r="A2111" s="395">
        <v>40371</v>
      </c>
      <c r="B2111" s="396">
        <v>1.2634000000000001</v>
      </c>
    </row>
    <row r="2112" spans="1:2" x14ac:dyDescent="0.25">
      <c r="A2112" s="395">
        <v>40370</v>
      </c>
      <c r="B2112" s="396">
        <v>1.2635000000000001</v>
      </c>
    </row>
    <row r="2113" spans="1:2" x14ac:dyDescent="0.25">
      <c r="A2113" s="395">
        <v>40369</v>
      </c>
      <c r="B2113" s="396">
        <v>1.2659</v>
      </c>
    </row>
    <row r="2114" spans="1:2" x14ac:dyDescent="0.25">
      <c r="A2114" s="395">
        <v>40368</v>
      </c>
      <c r="B2114" s="396">
        <v>1.2664</v>
      </c>
    </row>
    <row r="2115" spans="1:2" x14ac:dyDescent="0.25">
      <c r="A2115" s="395">
        <v>40367</v>
      </c>
      <c r="B2115" s="396">
        <v>1.26</v>
      </c>
    </row>
    <row r="2116" spans="1:2" x14ac:dyDescent="0.25">
      <c r="A2116" s="395">
        <v>40366</v>
      </c>
      <c r="B2116" s="396">
        <v>1.2596000000000001</v>
      </c>
    </row>
    <row r="2117" spans="1:2" x14ac:dyDescent="0.25">
      <c r="A2117" s="395">
        <v>40365</v>
      </c>
      <c r="B2117" s="396">
        <v>1.2533000000000001</v>
      </c>
    </row>
    <row r="2118" spans="1:2" x14ac:dyDescent="0.25">
      <c r="A2118" s="395">
        <v>40364</v>
      </c>
      <c r="B2118" s="396">
        <v>1.256</v>
      </c>
    </row>
    <row r="2119" spans="1:2" x14ac:dyDescent="0.25">
      <c r="A2119" s="395">
        <v>40363</v>
      </c>
      <c r="B2119" s="396">
        <v>1.2561</v>
      </c>
    </row>
    <row r="2120" spans="1:2" x14ac:dyDescent="0.25">
      <c r="A2120" s="395">
        <v>40362</v>
      </c>
      <c r="B2120" s="396">
        <v>1.2536</v>
      </c>
    </row>
    <row r="2121" spans="1:2" x14ac:dyDescent="0.25">
      <c r="A2121" s="395">
        <v>40361</v>
      </c>
      <c r="B2121" s="396">
        <v>1.236</v>
      </c>
    </row>
    <row r="2122" spans="1:2" x14ac:dyDescent="0.25">
      <c r="A2122" s="395">
        <v>40360</v>
      </c>
      <c r="B2122" s="396">
        <v>1.2249000000000001</v>
      </c>
    </row>
    <row r="2123" spans="1:2" x14ac:dyDescent="0.25">
      <c r="A2123" s="395">
        <v>40359</v>
      </c>
      <c r="B2123" s="396">
        <v>1.2205999999999999</v>
      </c>
    </row>
    <row r="2124" spans="1:2" x14ac:dyDescent="0.25">
      <c r="A2124" s="395">
        <v>40358</v>
      </c>
      <c r="B2124" s="396">
        <v>1.2332000000000001</v>
      </c>
    </row>
    <row r="2125" spans="1:2" x14ac:dyDescent="0.25">
      <c r="A2125" s="395">
        <v>40357</v>
      </c>
      <c r="B2125" s="396">
        <v>1.2364999999999999</v>
      </c>
    </row>
    <row r="2126" spans="1:2" x14ac:dyDescent="0.25">
      <c r="A2126" s="395">
        <v>40356</v>
      </c>
      <c r="B2126" s="396">
        <v>1.2363999999999999</v>
      </c>
    </row>
    <row r="2127" spans="1:2" x14ac:dyDescent="0.25">
      <c r="A2127" s="395">
        <v>40355</v>
      </c>
      <c r="B2127" s="396">
        <v>1.2323999999999999</v>
      </c>
    </row>
    <row r="2128" spans="1:2" x14ac:dyDescent="0.25">
      <c r="A2128" s="395">
        <v>40354</v>
      </c>
      <c r="B2128" s="396">
        <v>1.2317</v>
      </c>
    </row>
    <row r="2129" spans="1:2" x14ac:dyDescent="0.25">
      <c r="A2129" s="395">
        <v>40353</v>
      </c>
      <c r="B2129" s="396">
        <v>1.2272000000000001</v>
      </c>
    </row>
    <row r="2130" spans="1:2" x14ac:dyDescent="0.25">
      <c r="A2130" s="395">
        <v>40352</v>
      </c>
      <c r="B2130" s="396">
        <v>1.2290000000000001</v>
      </c>
    </row>
    <row r="2131" spans="1:2" x14ac:dyDescent="0.25">
      <c r="A2131" s="395">
        <v>40351</v>
      </c>
      <c r="B2131" s="396">
        <v>1.2384999999999999</v>
      </c>
    </row>
    <row r="2132" spans="1:2" x14ac:dyDescent="0.25">
      <c r="A2132" s="395">
        <v>40350</v>
      </c>
      <c r="B2132" s="396">
        <v>1.2387999999999999</v>
      </c>
    </row>
    <row r="2133" spans="1:2" x14ac:dyDescent="0.25">
      <c r="A2133" s="395">
        <v>40349</v>
      </c>
      <c r="B2133" s="396">
        <v>1.2370000000000001</v>
      </c>
    </row>
    <row r="2134" spans="1:2" x14ac:dyDescent="0.25">
      <c r="A2134" s="395">
        <v>40348</v>
      </c>
      <c r="B2134" s="396">
        <v>1.2377</v>
      </c>
    </row>
    <row r="2135" spans="1:2" x14ac:dyDescent="0.25">
      <c r="A2135" s="395">
        <v>40347</v>
      </c>
      <c r="B2135" s="396">
        <v>1.2344999999999999</v>
      </c>
    </row>
    <row r="2136" spans="1:2" x14ac:dyDescent="0.25">
      <c r="A2136" s="395">
        <v>40346</v>
      </c>
      <c r="B2136" s="396">
        <v>1.2305999999999999</v>
      </c>
    </row>
    <row r="2137" spans="1:2" x14ac:dyDescent="0.25">
      <c r="A2137" s="395">
        <v>40345</v>
      </c>
      <c r="B2137" s="396">
        <v>1.2266999999999999</v>
      </c>
    </row>
    <row r="2138" spans="1:2" x14ac:dyDescent="0.25">
      <c r="A2138" s="395">
        <v>40344</v>
      </c>
      <c r="B2138" s="396">
        <v>1.2228000000000001</v>
      </c>
    </row>
    <row r="2139" spans="1:2" x14ac:dyDescent="0.25">
      <c r="A2139" s="395">
        <v>40343</v>
      </c>
      <c r="B2139" s="396">
        <v>1.2108000000000001</v>
      </c>
    </row>
    <row r="2140" spans="1:2" x14ac:dyDescent="0.25">
      <c r="A2140" s="395">
        <v>40342</v>
      </c>
      <c r="B2140" s="396">
        <v>1.2107000000000001</v>
      </c>
    </row>
    <row r="2141" spans="1:2" x14ac:dyDescent="0.25">
      <c r="A2141" s="395">
        <v>40341</v>
      </c>
      <c r="B2141" s="396">
        <v>1.2099</v>
      </c>
    </row>
    <row r="2142" spans="1:2" x14ac:dyDescent="0.25">
      <c r="A2142" s="395">
        <v>40340</v>
      </c>
      <c r="B2142" s="396">
        <v>1.2073</v>
      </c>
    </row>
    <row r="2143" spans="1:2" x14ac:dyDescent="0.25">
      <c r="A2143" s="395">
        <v>40339</v>
      </c>
      <c r="B2143" s="396">
        <v>1.1989000000000001</v>
      </c>
    </row>
    <row r="2144" spans="1:2" x14ac:dyDescent="0.25">
      <c r="A2144" s="395">
        <v>40338</v>
      </c>
      <c r="B2144" s="396">
        <v>1.1946000000000001</v>
      </c>
    </row>
    <row r="2145" spans="1:2" x14ac:dyDescent="0.25">
      <c r="A2145" s="395">
        <v>40337</v>
      </c>
      <c r="B2145" s="396">
        <v>1.1941999999999999</v>
      </c>
    </row>
    <row r="2146" spans="1:2" x14ac:dyDescent="0.25">
      <c r="A2146" s="395">
        <v>40336</v>
      </c>
      <c r="B2146" s="396">
        <v>1.196</v>
      </c>
    </row>
    <row r="2147" spans="1:2" x14ac:dyDescent="0.25">
      <c r="A2147" s="395">
        <v>40335</v>
      </c>
      <c r="B2147" s="396">
        <v>1.1962999999999999</v>
      </c>
    </row>
    <row r="2148" spans="1:2" x14ac:dyDescent="0.25">
      <c r="A2148" s="395">
        <v>40334</v>
      </c>
      <c r="B2148" s="396">
        <v>1.2085999999999999</v>
      </c>
    </row>
    <row r="2149" spans="1:2" x14ac:dyDescent="0.25">
      <c r="A2149" s="395">
        <v>40333</v>
      </c>
      <c r="B2149" s="396">
        <v>1.2238</v>
      </c>
    </row>
    <row r="2150" spans="1:2" x14ac:dyDescent="0.25">
      <c r="A2150" s="395">
        <v>40332</v>
      </c>
      <c r="B2150" s="396">
        <v>1.2221</v>
      </c>
    </row>
    <row r="2151" spans="1:2" x14ac:dyDescent="0.25">
      <c r="A2151" s="395">
        <v>40331</v>
      </c>
      <c r="B2151" s="396">
        <v>1.2225999999999999</v>
      </c>
    </row>
    <row r="2152" spans="1:2" x14ac:dyDescent="0.25">
      <c r="A2152" s="395">
        <v>40330</v>
      </c>
      <c r="B2152" s="396">
        <v>1.23</v>
      </c>
    </row>
    <row r="2153" spans="1:2" x14ac:dyDescent="0.25">
      <c r="A2153" s="395">
        <v>40329</v>
      </c>
      <c r="B2153" s="396">
        <v>1.2265999999999999</v>
      </c>
    </row>
    <row r="2154" spans="1:2" x14ac:dyDescent="0.25">
      <c r="A2154" s="395">
        <v>40328</v>
      </c>
      <c r="B2154" s="396">
        <v>1.2267999999999999</v>
      </c>
    </row>
    <row r="2155" spans="1:2" x14ac:dyDescent="0.25">
      <c r="A2155" s="395">
        <v>40327</v>
      </c>
      <c r="B2155" s="396">
        <v>1.2342</v>
      </c>
    </row>
    <row r="2156" spans="1:2" x14ac:dyDescent="0.25">
      <c r="A2156" s="395">
        <v>40326</v>
      </c>
      <c r="B2156" s="396">
        <v>1.2299</v>
      </c>
    </row>
    <row r="2157" spans="1:2" x14ac:dyDescent="0.25">
      <c r="A2157" s="395">
        <v>40325</v>
      </c>
      <c r="B2157" s="396">
        <v>1.2262999999999999</v>
      </c>
    </row>
    <row r="2158" spans="1:2" x14ac:dyDescent="0.25">
      <c r="A2158" s="395">
        <v>40324</v>
      </c>
      <c r="B2158" s="396">
        <v>1.2259</v>
      </c>
    </row>
    <row r="2159" spans="1:2" x14ac:dyDescent="0.25">
      <c r="A2159" s="395">
        <v>40323</v>
      </c>
      <c r="B2159" s="396">
        <v>1.2419</v>
      </c>
    </row>
    <row r="2160" spans="1:2" x14ac:dyDescent="0.25">
      <c r="A2160" s="395">
        <v>40322</v>
      </c>
      <c r="B2160" s="396">
        <v>1.2572000000000001</v>
      </c>
    </row>
    <row r="2161" spans="1:2" x14ac:dyDescent="0.25">
      <c r="A2161" s="395">
        <v>40321</v>
      </c>
      <c r="B2161" s="396">
        <v>1.2567999999999999</v>
      </c>
    </row>
    <row r="2162" spans="1:2" x14ac:dyDescent="0.25">
      <c r="A2162" s="395">
        <v>40320</v>
      </c>
      <c r="B2162" s="396">
        <v>1.2555000000000001</v>
      </c>
    </row>
    <row r="2163" spans="1:2" x14ac:dyDescent="0.25">
      <c r="A2163" s="395">
        <v>40319</v>
      </c>
      <c r="B2163" s="396">
        <v>1.2394000000000001</v>
      </c>
    </row>
    <row r="2164" spans="1:2" x14ac:dyDescent="0.25">
      <c r="A2164" s="395">
        <v>40318</v>
      </c>
      <c r="B2164" s="396">
        <v>1.2266999999999999</v>
      </c>
    </row>
    <row r="2165" spans="1:2" x14ac:dyDescent="0.25">
      <c r="A2165" s="395">
        <v>40317</v>
      </c>
      <c r="B2165" s="396">
        <v>1.2352000000000001</v>
      </c>
    </row>
    <row r="2166" spans="1:2" x14ac:dyDescent="0.25">
      <c r="A2166" s="395">
        <v>40316</v>
      </c>
      <c r="B2166" s="396">
        <v>1.2327999999999999</v>
      </c>
    </row>
    <row r="2167" spans="1:2" x14ac:dyDescent="0.25">
      <c r="A2167" s="395">
        <v>40315</v>
      </c>
      <c r="B2167" s="396">
        <v>1.2349000000000001</v>
      </c>
    </row>
    <row r="2168" spans="1:2" x14ac:dyDescent="0.25">
      <c r="A2168" s="395">
        <v>40314</v>
      </c>
      <c r="B2168" s="396">
        <v>1.2354000000000001</v>
      </c>
    </row>
    <row r="2169" spans="1:2" x14ac:dyDescent="0.25">
      <c r="A2169" s="395">
        <v>40313</v>
      </c>
      <c r="B2169" s="396">
        <v>1.2459</v>
      </c>
    </row>
    <row r="2170" spans="1:2" x14ac:dyDescent="0.25">
      <c r="A2170" s="395">
        <v>40312</v>
      </c>
      <c r="B2170" s="396">
        <v>1.2595000000000001</v>
      </c>
    </row>
    <row r="2171" spans="1:2" x14ac:dyDescent="0.25">
      <c r="A2171" s="395">
        <v>40311</v>
      </c>
      <c r="B2171" s="396">
        <v>1.2655000000000001</v>
      </c>
    </row>
    <row r="2172" spans="1:2" x14ac:dyDescent="0.25">
      <c r="A2172" s="395">
        <v>40310</v>
      </c>
      <c r="B2172" s="396">
        <v>1.2708999999999999</v>
      </c>
    </row>
    <row r="2173" spans="1:2" x14ac:dyDescent="0.25">
      <c r="A2173" s="395">
        <v>40309</v>
      </c>
      <c r="B2173" s="396">
        <v>1.2908999999999999</v>
      </c>
    </row>
    <row r="2174" spans="1:2" x14ac:dyDescent="0.25">
      <c r="A2174" s="395">
        <v>40308</v>
      </c>
      <c r="B2174" s="396">
        <v>1.2769999999999999</v>
      </c>
    </row>
    <row r="2175" spans="1:2" x14ac:dyDescent="0.25">
      <c r="A2175" s="395">
        <v>40307</v>
      </c>
      <c r="B2175" s="396">
        <v>1.2751999999999999</v>
      </c>
    </row>
    <row r="2176" spans="1:2" x14ac:dyDescent="0.25">
      <c r="A2176" s="395">
        <v>40306</v>
      </c>
      <c r="B2176" s="396">
        <v>1.2714000000000001</v>
      </c>
    </row>
    <row r="2177" spans="1:2" x14ac:dyDescent="0.25">
      <c r="A2177" s="395">
        <v>40305</v>
      </c>
      <c r="B2177" s="396">
        <v>1.2733000000000001</v>
      </c>
    </row>
    <row r="2178" spans="1:2" x14ac:dyDescent="0.25">
      <c r="A2178" s="395">
        <v>40304</v>
      </c>
      <c r="B2178" s="396">
        <v>1.2903</v>
      </c>
    </row>
    <row r="2179" spans="1:2" x14ac:dyDescent="0.25">
      <c r="A2179" s="395">
        <v>40303</v>
      </c>
      <c r="B2179" s="396">
        <v>1.3090999999999999</v>
      </c>
    </row>
    <row r="2180" spans="1:2" x14ac:dyDescent="0.25">
      <c r="A2180" s="395">
        <v>40302</v>
      </c>
      <c r="B2180" s="396">
        <v>1.3216000000000001</v>
      </c>
    </row>
    <row r="2181" spans="1:2" x14ac:dyDescent="0.25">
      <c r="A2181" s="395">
        <v>40301</v>
      </c>
      <c r="B2181" s="396">
        <v>1.3292999999999999</v>
      </c>
    </row>
    <row r="2182" spans="1:2" x14ac:dyDescent="0.25">
      <c r="A2182" s="395">
        <v>40300</v>
      </c>
      <c r="B2182" s="396">
        <v>1.3285</v>
      </c>
    </row>
    <row r="2183" spans="1:2" x14ac:dyDescent="0.25">
      <c r="A2183" s="395">
        <v>40299</v>
      </c>
      <c r="B2183" s="396">
        <v>1.3294999999999999</v>
      </c>
    </row>
    <row r="2184" spans="1:2" x14ac:dyDescent="0.25">
      <c r="A2184" s="395">
        <v>40298</v>
      </c>
      <c r="B2184" s="396">
        <v>1.3236000000000001</v>
      </c>
    </row>
    <row r="2185" spans="1:2" x14ac:dyDescent="0.25">
      <c r="A2185" s="395">
        <v>40297</v>
      </c>
      <c r="B2185" s="396">
        <v>1.319</v>
      </c>
    </row>
    <row r="2186" spans="1:2" x14ac:dyDescent="0.25">
      <c r="A2186" s="395">
        <v>40296</v>
      </c>
      <c r="B2186" s="396">
        <v>1.3298000000000001</v>
      </c>
    </row>
    <row r="2187" spans="1:2" x14ac:dyDescent="0.25">
      <c r="A2187" s="395">
        <v>40295</v>
      </c>
      <c r="B2187" s="396">
        <v>1.3340000000000001</v>
      </c>
    </row>
    <row r="2188" spans="1:2" x14ac:dyDescent="0.25">
      <c r="A2188" s="395">
        <v>40294</v>
      </c>
      <c r="B2188" s="396">
        <v>1.3381000000000001</v>
      </c>
    </row>
    <row r="2189" spans="1:2" x14ac:dyDescent="0.25">
      <c r="A2189" s="395">
        <v>40293</v>
      </c>
      <c r="B2189" s="396">
        <v>1.3382000000000001</v>
      </c>
    </row>
    <row r="2190" spans="1:2" x14ac:dyDescent="0.25">
      <c r="A2190" s="395">
        <v>40292</v>
      </c>
      <c r="B2190" s="396">
        <v>1.3312999999999999</v>
      </c>
    </row>
    <row r="2191" spans="1:2" x14ac:dyDescent="0.25">
      <c r="A2191" s="395">
        <v>40291</v>
      </c>
      <c r="B2191" s="396">
        <v>1.3342000000000001</v>
      </c>
    </row>
    <row r="2192" spans="1:2" x14ac:dyDescent="0.25">
      <c r="A2192" s="395">
        <v>40290</v>
      </c>
      <c r="B2192" s="396">
        <v>1.3405</v>
      </c>
    </row>
    <row r="2193" spans="1:2" x14ac:dyDescent="0.25">
      <c r="A2193" s="395">
        <v>40289</v>
      </c>
      <c r="B2193" s="396">
        <v>1.3466</v>
      </c>
    </row>
    <row r="2194" spans="1:2" x14ac:dyDescent="0.25">
      <c r="A2194" s="395">
        <v>40288</v>
      </c>
      <c r="B2194" s="396">
        <v>1.3454999999999999</v>
      </c>
    </row>
    <row r="2195" spans="1:2" x14ac:dyDescent="0.25">
      <c r="A2195" s="395">
        <v>40287</v>
      </c>
      <c r="B2195" s="396">
        <v>1.349</v>
      </c>
    </row>
    <row r="2196" spans="1:2" x14ac:dyDescent="0.25">
      <c r="A2196" s="395">
        <v>40286</v>
      </c>
      <c r="B2196" s="396">
        <v>1.3495999999999999</v>
      </c>
    </row>
    <row r="2197" spans="1:2" x14ac:dyDescent="0.25">
      <c r="A2197" s="395">
        <v>40285</v>
      </c>
      <c r="B2197" s="396">
        <v>1.3521000000000001</v>
      </c>
    </row>
    <row r="2198" spans="1:2" x14ac:dyDescent="0.25">
      <c r="A2198" s="395">
        <v>40284</v>
      </c>
      <c r="B2198" s="396">
        <v>1.3573999999999999</v>
      </c>
    </row>
    <row r="2199" spans="1:2" x14ac:dyDescent="0.25">
      <c r="A2199" s="395">
        <v>40283</v>
      </c>
      <c r="B2199" s="396">
        <v>1.3641000000000001</v>
      </c>
    </row>
    <row r="2200" spans="1:2" x14ac:dyDescent="0.25">
      <c r="A2200" s="395">
        <v>40282</v>
      </c>
      <c r="B2200" s="396">
        <v>1.3586</v>
      </c>
    </row>
    <row r="2201" spans="1:2" x14ac:dyDescent="0.25">
      <c r="A2201" s="395">
        <v>40281</v>
      </c>
      <c r="B2201" s="396">
        <v>1.3605</v>
      </c>
    </row>
    <row r="2202" spans="1:2" x14ac:dyDescent="0.25">
      <c r="A2202" s="395">
        <v>40280</v>
      </c>
      <c r="B2202" s="396">
        <v>1.3496999999999999</v>
      </c>
    </row>
    <row r="2203" spans="1:2" x14ac:dyDescent="0.25">
      <c r="A2203" s="395">
        <v>40279</v>
      </c>
      <c r="B2203" s="396">
        <v>1.3494999999999999</v>
      </c>
    </row>
    <row r="2204" spans="1:2" x14ac:dyDescent="0.25">
      <c r="A2204" s="395">
        <v>40278</v>
      </c>
      <c r="B2204" s="396">
        <v>1.3419000000000001</v>
      </c>
    </row>
    <row r="2205" spans="1:2" x14ac:dyDescent="0.25">
      <c r="A2205" s="395">
        <v>40277</v>
      </c>
      <c r="B2205" s="396">
        <v>1.3327</v>
      </c>
    </row>
    <row r="2206" spans="1:2" x14ac:dyDescent="0.25">
      <c r="A2206" s="395">
        <v>40276</v>
      </c>
      <c r="B2206" s="396">
        <v>1.3364</v>
      </c>
    </row>
    <row r="2207" spans="1:2" x14ac:dyDescent="0.25">
      <c r="A2207" s="395">
        <v>40275</v>
      </c>
      <c r="B2207" s="396">
        <v>1.3398000000000001</v>
      </c>
    </row>
    <row r="2208" spans="1:2" x14ac:dyDescent="0.25">
      <c r="A2208" s="395">
        <v>40274</v>
      </c>
      <c r="B2208" s="396">
        <v>1.3488</v>
      </c>
    </row>
    <row r="2209" spans="1:2" x14ac:dyDescent="0.25">
      <c r="A2209" s="395">
        <v>40273</v>
      </c>
      <c r="B2209" s="396">
        <v>1.3492999999999999</v>
      </c>
    </row>
    <row r="2210" spans="1:2" x14ac:dyDescent="0.25">
      <c r="A2210" s="395">
        <v>40272</v>
      </c>
      <c r="B2210" s="396">
        <v>1.3492999999999999</v>
      </c>
    </row>
    <row r="2211" spans="1:2" x14ac:dyDescent="0.25">
      <c r="A2211" s="395">
        <v>40271</v>
      </c>
      <c r="B2211" s="396">
        <v>1.3540000000000001</v>
      </c>
    </row>
    <row r="2212" spans="1:2" x14ac:dyDescent="0.25">
      <c r="A2212" s="395">
        <v>40270</v>
      </c>
      <c r="B2212" s="396">
        <v>1.3528</v>
      </c>
    </row>
    <row r="2213" spans="1:2" x14ac:dyDescent="0.25">
      <c r="A2213" s="395">
        <v>40269</v>
      </c>
      <c r="B2213" s="396">
        <v>1.3485</v>
      </c>
    </row>
    <row r="2214" spans="1:2" x14ac:dyDescent="0.25">
      <c r="A2214" s="395">
        <v>40268</v>
      </c>
      <c r="B2214" s="396">
        <v>1.3452999999999999</v>
      </c>
    </row>
    <row r="2215" spans="1:2" x14ac:dyDescent="0.25">
      <c r="A2215" s="395">
        <v>40267</v>
      </c>
      <c r="B2215" s="396">
        <v>1.3465</v>
      </c>
    </row>
    <row r="2216" spans="1:2" x14ac:dyDescent="0.25">
      <c r="A2216" s="395">
        <v>40266</v>
      </c>
      <c r="B2216" s="396">
        <v>1.3413999999999999</v>
      </c>
    </row>
    <row r="2217" spans="1:2" x14ac:dyDescent="0.25">
      <c r="A2217" s="395">
        <v>40265</v>
      </c>
      <c r="B2217" s="396">
        <v>1.3387</v>
      </c>
    </row>
    <row r="2218" spans="1:2" x14ac:dyDescent="0.25">
      <c r="A2218" s="395">
        <v>40264</v>
      </c>
      <c r="B2218" s="396">
        <v>1.3380000000000001</v>
      </c>
    </row>
    <row r="2219" spans="1:2" x14ac:dyDescent="0.25">
      <c r="A2219" s="395">
        <v>40263</v>
      </c>
      <c r="B2219" s="396">
        <v>1.3324</v>
      </c>
    </row>
    <row r="2220" spans="1:2" x14ac:dyDescent="0.25">
      <c r="A2220" s="395">
        <v>40262</v>
      </c>
      <c r="B2220" s="396">
        <v>1.3363</v>
      </c>
    </row>
    <row r="2221" spans="1:2" x14ac:dyDescent="0.25">
      <c r="A2221" s="395">
        <v>40261</v>
      </c>
      <c r="B2221" s="396">
        <v>1.3513999999999999</v>
      </c>
    </row>
    <row r="2222" spans="1:2" x14ac:dyDescent="0.25">
      <c r="A2222" s="395">
        <v>40260</v>
      </c>
      <c r="B2222" s="396">
        <v>1.3525</v>
      </c>
    </row>
    <row r="2223" spans="1:2" x14ac:dyDescent="0.25">
      <c r="A2223" s="395">
        <v>40259</v>
      </c>
      <c r="B2223" s="396">
        <v>1.3525</v>
      </c>
    </row>
    <row r="2224" spans="1:2" x14ac:dyDescent="0.25">
      <c r="A2224" s="395">
        <v>40258</v>
      </c>
      <c r="B2224" s="396">
        <v>1.3531</v>
      </c>
    </row>
    <row r="2225" spans="1:2" x14ac:dyDescent="0.25">
      <c r="A2225" s="395">
        <v>40257</v>
      </c>
      <c r="B2225" s="396">
        <v>1.3559000000000001</v>
      </c>
    </row>
    <row r="2226" spans="1:2" x14ac:dyDescent="0.25">
      <c r="A2226" s="395">
        <v>40256</v>
      </c>
      <c r="B2226" s="396">
        <v>1.365</v>
      </c>
    </row>
    <row r="2227" spans="1:2" x14ac:dyDescent="0.25">
      <c r="A2227" s="395">
        <v>40255</v>
      </c>
      <c r="B2227" s="396">
        <v>1.3764000000000001</v>
      </c>
    </row>
    <row r="2228" spans="1:2" x14ac:dyDescent="0.25">
      <c r="A2228" s="395">
        <v>40254</v>
      </c>
      <c r="B2228" s="396">
        <v>1.3722000000000001</v>
      </c>
    </row>
    <row r="2229" spans="1:2" x14ac:dyDescent="0.25">
      <c r="A2229" s="395">
        <v>40253</v>
      </c>
      <c r="B2229" s="396">
        <v>1.37</v>
      </c>
    </row>
    <row r="2230" spans="1:2" x14ac:dyDescent="0.25">
      <c r="A2230" s="395">
        <v>40252</v>
      </c>
      <c r="B2230" s="396">
        <v>1.3765000000000001</v>
      </c>
    </row>
    <row r="2231" spans="1:2" x14ac:dyDescent="0.25">
      <c r="A2231" s="395">
        <v>40251</v>
      </c>
      <c r="B2231" s="396">
        <v>1.3764000000000001</v>
      </c>
    </row>
    <row r="2232" spans="1:2" x14ac:dyDescent="0.25">
      <c r="A2232" s="395">
        <v>40250</v>
      </c>
      <c r="B2232" s="396">
        <v>1.3744000000000001</v>
      </c>
    </row>
    <row r="2233" spans="1:2" x14ac:dyDescent="0.25">
      <c r="A2233" s="395">
        <v>40249</v>
      </c>
      <c r="B2233" s="396">
        <v>1.3656999999999999</v>
      </c>
    </row>
    <row r="2234" spans="1:2" x14ac:dyDescent="0.25">
      <c r="A2234" s="395">
        <v>40248</v>
      </c>
      <c r="B2234" s="396">
        <v>1.3614999999999999</v>
      </c>
    </row>
    <row r="2235" spans="1:2" x14ac:dyDescent="0.25">
      <c r="A2235" s="395">
        <v>40247</v>
      </c>
      <c r="B2235" s="396">
        <v>1.3587</v>
      </c>
    </row>
    <row r="2236" spans="1:2" x14ac:dyDescent="0.25">
      <c r="A2236" s="395">
        <v>40246</v>
      </c>
      <c r="B2236" s="396">
        <v>1.3653</v>
      </c>
    </row>
    <row r="2237" spans="1:2" x14ac:dyDescent="0.25">
      <c r="A2237" s="395">
        <v>40245</v>
      </c>
      <c r="B2237" s="396">
        <v>1.3621000000000001</v>
      </c>
    </row>
    <row r="2238" spans="1:2" x14ac:dyDescent="0.25">
      <c r="A2238" s="395">
        <v>40244</v>
      </c>
      <c r="B2238" s="396">
        <v>1.3620000000000001</v>
      </c>
    </row>
    <row r="2239" spans="1:2" x14ac:dyDescent="0.25">
      <c r="A2239" s="395">
        <v>40243</v>
      </c>
      <c r="B2239" s="396">
        <v>1.3593999999999999</v>
      </c>
    </row>
    <row r="2240" spans="1:2" x14ac:dyDescent="0.25">
      <c r="A2240" s="395">
        <v>40242</v>
      </c>
      <c r="B2240" s="396">
        <v>1.363</v>
      </c>
    </row>
    <row r="2241" spans="1:2" x14ac:dyDescent="0.25">
      <c r="A2241" s="395">
        <v>40241</v>
      </c>
      <c r="B2241" s="396">
        <v>1.3662000000000001</v>
      </c>
    </row>
    <row r="2242" spans="1:2" x14ac:dyDescent="0.25">
      <c r="A2242" s="395">
        <v>40240</v>
      </c>
      <c r="B2242" s="396">
        <v>1.3552</v>
      </c>
    </row>
    <row r="2243" spans="1:2" x14ac:dyDescent="0.25">
      <c r="A2243" s="395">
        <v>40239</v>
      </c>
      <c r="B2243" s="396">
        <v>1.3564000000000001</v>
      </c>
    </row>
    <row r="2244" spans="1:2" x14ac:dyDescent="0.25">
      <c r="A2244" s="395">
        <v>40238</v>
      </c>
      <c r="B2244" s="396">
        <v>1.3627</v>
      </c>
    </row>
    <row r="2245" spans="1:2" x14ac:dyDescent="0.25">
      <c r="A2245" s="395">
        <v>40237</v>
      </c>
      <c r="B2245" s="396">
        <v>1.3624000000000001</v>
      </c>
    </row>
    <row r="2246" spans="1:2" x14ac:dyDescent="0.25">
      <c r="A2246" s="395">
        <v>40236</v>
      </c>
      <c r="B2246" s="396">
        <v>1.3599000000000001</v>
      </c>
    </row>
    <row r="2247" spans="1:2" x14ac:dyDescent="0.25">
      <c r="A2247" s="395">
        <v>40235</v>
      </c>
      <c r="B2247" s="396">
        <v>1.3499000000000001</v>
      </c>
    </row>
    <row r="2248" spans="1:2" x14ac:dyDescent="0.25">
      <c r="A2248" s="395">
        <v>40234</v>
      </c>
      <c r="B2248" s="396">
        <v>1.3546</v>
      </c>
    </row>
    <row r="2249" spans="1:2" x14ac:dyDescent="0.25">
      <c r="A2249" s="395">
        <v>40233</v>
      </c>
      <c r="B2249" s="396">
        <v>1.3576999999999999</v>
      </c>
    </row>
    <row r="2250" spans="1:2" x14ac:dyDescent="0.25">
      <c r="A2250" s="395">
        <v>40232</v>
      </c>
      <c r="B2250" s="396">
        <v>1.3607</v>
      </c>
    </row>
    <row r="2251" spans="1:2" x14ac:dyDescent="0.25">
      <c r="A2251" s="395">
        <v>40231</v>
      </c>
      <c r="B2251" s="396">
        <v>1.361</v>
      </c>
    </row>
    <row r="2252" spans="1:2" x14ac:dyDescent="0.25">
      <c r="A2252" s="395">
        <v>40230</v>
      </c>
      <c r="B2252" s="396">
        <v>1.3607</v>
      </c>
    </row>
    <row r="2253" spans="1:2" x14ac:dyDescent="0.25">
      <c r="A2253" s="395">
        <v>40229</v>
      </c>
      <c r="B2253" s="396">
        <v>1.3522000000000001</v>
      </c>
    </row>
    <row r="2254" spans="1:2" x14ac:dyDescent="0.25">
      <c r="A2254" s="395">
        <v>40228</v>
      </c>
      <c r="B2254" s="396">
        <v>1.3583000000000001</v>
      </c>
    </row>
    <row r="2255" spans="1:2" x14ac:dyDescent="0.25">
      <c r="A2255" s="395">
        <v>40227</v>
      </c>
      <c r="B2255" s="396">
        <v>1.3694999999999999</v>
      </c>
    </row>
    <row r="2256" spans="1:2" x14ac:dyDescent="0.25">
      <c r="A2256" s="395">
        <v>40226</v>
      </c>
      <c r="B2256" s="396">
        <v>1.369</v>
      </c>
    </row>
    <row r="2257" spans="1:2" x14ac:dyDescent="0.25">
      <c r="A2257" s="395">
        <v>40225</v>
      </c>
      <c r="B2257" s="396">
        <v>1.3603000000000001</v>
      </c>
    </row>
    <row r="2258" spans="1:2" x14ac:dyDescent="0.25">
      <c r="A2258" s="395">
        <v>40224</v>
      </c>
      <c r="B2258" s="396">
        <v>1.3626</v>
      </c>
    </row>
    <row r="2259" spans="1:2" x14ac:dyDescent="0.25">
      <c r="A2259" s="395">
        <v>40223</v>
      </c>
      <c r="B2259" s="396">
        <v>1.3628</v>
      </c>
    </row>
    <row r="2260" spans="1:2" x14ac:dyDescent="0.25">
      <c r="A2260" s="395">
        <v>40222</v>
      </c>
      <c r="B2260" s="396">
        <v>1.3633</v>
      </c>
    </row>
    <row r="2261" spans="1:2" x14ac:dyDescent="0.25">
      <c r="A2261" s="395">
        <v>40221</v>
      </c>
      <c r="B2261" s="396">
        <v>1.373</v>
      </c>
    </row>
    <row r="2262" spans="1:2" x14ac:dyDescent="0.25">
      <c r="A2262" s="395">
        <v>40220</v>
      </c>
      <c r="B2262" s="396">
        <v>1.3759999999999999</v>
      </c>
    </row>
    <row r="2263" spans="1:2" x14ac:dyDescent="0.25">
      <c r="A2263" s="395">
        <v>40219</v>
      </c>
      <c r="B2263" s="396">
        <v>1.3716999999999999</v>
      </c>
    </row>
    <row r="2264" spans="1:2" x14ac:dyDescent="0.25">
      <c r="A2264" s="395">
        <v>40218</v>
      </c>
      <c r="B2264" s="396">
        <v>1.3666</v>
      </c>
    </row>
    <row r="2265" spans="1:2" x14ac:dyDescent="0.25">
      <c r="A2265" s="395">
        <v>40217</v>
      </c>
      <c r="B2265" s="396">
        <v>1.3677999999999999</v>
      </c>
    </row>
    <row r="2266" spans="1:2" x14ac:dyDescent="0.25">
      <c r="A2266" s="395">
        <v>40216</v>
      </c>
      <c r="B2266" s="396">
        <v>1.3673999999999999</v>
      </c>
    </row>
    <row r="2267" spans="1:2" x14ac:dyDescent="0.25">
      <c r="A2267" s="395">
        <v>40215</v>
      </c>
      <c r="B2267" s="396">
        <v>1.3688</v>
      </c>
    </row>
    <row r="2268" spans="1:2" x14ac:dyDescent="0.25">
      <c r="A2268" s="395">
        <v>40214</v>
      </c>
      <c r="B2268" s="396">
        <v>1.3842000000000001</v>
      </c>
    </row>
    <row r="2269" spans="1:2" x14ac:dyDescent="0.25">
      <c r="A2269" s="395">
        <v>40213</v>
      </c>
      <c r="B2269" s="396">
        <v>1.3957999999999999</v>
      </c>
    </row>
    <row r="2270" spans="1:2" x14ac:dyDescent="0.25">
      <c r="A2270" s="395">
        <v>40212</v>
      </c>
      <c r="B2270" s="396">
        <v>1.3935</v>
      </c>
    </row>
    <row r="2271" spans="1:2" x14ac:dyDescent="0.25">
      <c r="A2271" s="395">
        <v>40211</v>
      </c>
      <c r="B2271" s="396">
        <v>1.3892</v>
      </c>
    </row>
    <row r="2272" spans="1:2" x14ac:dyDescent="0.25">
      <c r="A2272" s="395">
        <v>40210</v>
      </c>
      <c r="B2272" s="396">
        <v>1.3857999999999999</v>
      </c>
    </row>
    <row r="2273" spans="1:2" x14ac:dyDescent="0.25">
      <c r="A2273" s="395">
        <v>40209</v>
      </c>
      <c r="B2273" s="396">
        <v>1.3857999999999999</v>
      </c>
    </row>
    <row r="2274" spans="1:2" x14ac:dyDescent="0.25">
      <c r="A2274" s="395">
        <v>40208</v>
      </c>
      <c r="B2274" s="396">
        <v>1.3935</v>
      </c>
    </row>
    <row r="2275" spans="1:2" x14ac:dyDescent="0.25">
      <c r="A2275" s="395">
        <v>40207</v>
      </c>
      <c r="B2275" s="396">
        <v>1.4001999999999999</v>
      </c>
    </row>
    <row r="2276" spans="1:2" x14ac:dyDescent="0.25">
      <c r="A2276" s="395">
        <v>40206</v>
      </c>
      <c r="B2276" s="396">
        <v>1.4059999999999999</v>
      </c>
    </row>
    <row r="2277" spans="1:2" x14ac:dyDescent="0.25">
      <c r="A2277" s="395">
        <v>40205</v>
      </c>
      <c r="B2277" s="396">
        <v>1.4105000000000001</v>
      </c>
    </row>
    <row r="2278" spans="1:2" x14ac:dyDescent="0.25">
      <c r="A2278" s="395">
        <v>40204</v>
      </c>
      <c r="B2278" s="396">
        <v>1.4155</v>
      </c>
    </row>
    <row r="2279" spans="1:2" x14ac:dyDescent="0.25">
      <c r="A2279" s="395">
        <v>40203</v>
      </c>
      <c r="B2279" s="396">
        <v>1.4139999999999999</v>
      </c>
    </row>
    <row r="2280" spans="1:2" x14ac:dyDescent="0.25">
      <c r="A2280" s="395">
        <v>40202</v>
      </c>
      <c r="B2280" s="396">
        <v>1.4131</v>
      </c>
    </row>
    <row r="2281" spans="1:2" x14ac:dyDescent="0.25">
      <c r="A2281" s="395">
        <v>40201</v>
      </c>
      <c r="B2281" s="396">
        <v>1.4127000000000001</v>
      </c>
    </row>
    <row r="2282" spans="1:2" x14ac:dyDescent="0.25">
      <c r="A2282" s="395">
        <v>40200</v>
      </c>
      <c r="B2282" s="396">
        <v>1.409</v>
      </c>
    </row>
    <row r="2283" spans="1:2" x14ac:dyDescent="0.25">
      <c r="A2283" s="395">
        <v>40199</v>
      </c>
      <c r="B2283" s="396">
        <v>1.4182999999999999</v>
      </c>
    </row>
    <row r="2284" spans="1:2" x14ac:dyDescent="0.25">
      <c r="A2284" s="395">
        <v>40198</v>
      </c>
      <c r="B2284" s="396">
        <v>1.4347000000000001</v>
      </c>
    </row>
    <row r="2285" spans="1:2" x14ac:dyDescent="0.25">
      <c r="A2285" s="395">
        <v>40197</v>
      </c>
      <c r="B2285" s="396">
        <v>1.4373</v>
      </c>
    </row>
    <row r="2286" spans="1:2" x14ac:dyDescent="0.25">
      <c r="A2286" s="395">
        <v>40196</v>
      </c>
      <c r="B2286" s="396">
        <v>1.4378</v>
      </c>
    </row>
    <row r="2287" spans="1:2" x14ac:dyDescent="0.25">
      <c r="A2287" s="395">
        <v>40195</v>
      </c>
      <c r="B2287" s="396">
        <v>1.4380999999999999</v>
      </c>
    </row>
    <row r="2288" spans="1:2" x14ac:dyDescent="0.25">
      <c r="A2288" s="395">
        <v>40194</v>
      </c>
      <c r="B2288" s="396">
        <v>1.4415</v>
      </c>
    </row>
    <row r="2289" spans="1:2" x14ac:dyDescent="0.25">
      <c r="A2289" s="395">
        <v>40193</v>
      </c>
      <c r="B2289" s="396">
        <v>1.4512</v>
      </c>
    </row>
    <row r="2290" spans="1:2" x14ac:dyDescent="0.25">
      <c r="A2290" s="395">
        <v>40192</v>
      </c>
      <c r="B2290" s="396">
        <v>1.4501999999999999</v>
      </c>
    </row>
    <row r="2291" spans="1:2" x14ac:dyDescent="0.25">
      <c r="A2291" s="395">
        <v>40191</v>
      </c>
      <c r="B2291" s="396">
        <v>1.4496</v>
      </c>
    </row>
    <row r="2292" spans="1:2" x14ac:dyDescent="0.25">
      <c r="A2292" s="395">
        <v>40190</v>
      </c>
      <c r="B2292" s="396">
        <v>1.4502999999999999</v>
      </c>
    </row>
    <row r="2293" spans="1:2" x14ac:dyDescent="0.25">
      <c r="A2293" s="395">
        <v>40189</v>
      </c>
      <c r="B2293" s="396">
        <v>1.4407000000000001</v>
      </c>
    </row>
    <row r="2294" spans="1:2" x14ac:dyDescent="0.25">
      <c r="A2294" s="395">
        <v>40188</v>
      </c>
      <c r="B2294" s="396">
        <v>1.4404999999999999</v>
      </c>
    </row>
    <row r="2295" spans="1:2" x14ac:dyDescent="0.25">
      <c r="A2295" s="395">
        <v>40187</v>
      </c>
      <c r="B2295" s="396">
        <v>1.4333</v>
      </c>
    </row>
    <row r="2296" spans="1:2" x14ac:dyDescent="0.25">
      <c r="A2296" s="395">
        <v>40186</v>
      </c>
      <c r="B2296" s="396">
        <v>1.4365000000000001</v>
      </c>
    </row>
    <row r="2297" spans="1:2" x14ac:dyDescent="0.25">
      <c r="A2297" s="395">
        <v>40185</v>
      </c>
      <c r="B2297" s="396">
        <v>1.4365000000000001</v>
      </c>
    </row>
    <row r="2298" spans="1:2" x14ac:dyDescent="0.25">
      <c r="A2298" s="395">
        <v>40184</v>
      </c>
      <c r="B2298" s="396">
        <v>1.4416</v>
      </c>
    </row>
    <row r="2299" spans="1:2" x14ac:dyDescent="0.25">
      <c r="A2299" s="395">
        <v>40183</v>
      </c>
      <c r="B2299" s="396">
        <v>1.4353</v>
      </c>
    </row>
    <row r="2300" spans="1:2" x14ac:dyDescent="0.25">
      <c r="A2300" s="395">
        <v>40182</v>
      </c>
      <c r="B2300" s="396">
        <v>1.4307000000000001</v>
      </c>
    </row>
    <row r="2301" spans="1:2" x14ac:dyDescent="0.25">
      <c r="A2301" s="395">
        <v>40181</v>
      </c>
      <c r="B2301" s="396">
        <v>1.4388000000000001</v>
      </c>
    </row>
    <row r="2302" spans="1:2" x14ac:dyDescent="0.25">
      <c r="A2302" s="395">
        <v>40180</v>
      </c>
      <c r="B2302" s="396">
        <v>1.4307000000000001</v>
      </c>
    </row>
    <row r="2303" spans="1:2" x14ac:dyDescent="0.25">
      <c r="A2303" s="395">
        <v>40179</v>
      </c>
      <c r="B2303" s="396">
        <v>1.4366000000000001</v>
      </c>
    </row>
    <row r="2304" spans="1:2" x14ac:dyDescent="0.25">
      <c r="A2304" s="395">
        <v>40178</v>
      </c>
      <c r="B2304" s="396">
        <v>1.4332</v>
      </c>
    </row>
    <row r="2305" spans="1:2" x14ac:dyDescent="0.25">
      <c r="A2305" s="395">
        <v>40177</v>
      </c>
      <c r="B2305" s="396">
        <v>1.4388000000000001</v>
      </c>
    </row>
    <row r="2306" spans="1:2" x14ac:dyDescent="0.25">
      <c r="A2306" s="395">
        <v>40176</v>
      </c>
      <c r="B2306" s="396">
        <v>1.4388000000000001</v>
      </c>
    </row>
    <row r="2307" spans="1:2" x14ac:dyDescent="0.25">
      <c r="A2307" s="395">
        <v>40175</v>
      </c>
      <c r="B2307" s="396">
        <v>1.4382999999999999</v>
      </c>
    </row>
    <row r="2308" spans="1:2" x14ac:dyDescent="0.25">
      <c r="A2308" s="395">
        <v>40174</v>
      </c>
      <c r="B2308" s="396">
        <v>1.4397</v>
      </c>
    </row>
    <row r="2309" spans="1:2" x14ac:dyDescent="0.25">
      <c r="A2309" s="395">
        <v>40173</v>
      </c>
      <c r="B2309" s="396">
        <v>1.4379</v>
      </c>
    </row>
    <row r="2310" spans="1:2" x14ac:dyDescent="0.25">
      <c r="A2310" s="395">
        <v>40172</v>
      </c>
      <c r="B2310" s="396">
        <v>1.4359999999999999</v>
      </c>
    </row>
    <row r="2311" spans="1:2" x14ac:dyDescent="0.25">
      <c r="A2311" s="395">
        <v>40171</v>
      </c>
      <c r="B2311" s="396">
        <v>1.4278</v>
      </c>
    </row>
    <row r="2312" spans="1:2" x14ac:dyDescent="0.25">
      <c r="A2312" s="395">
        <v>40170</v>
      </c>
      <c r="B2312" s="396">
        <v>1.4285000000000001</v>
      </c>
    </row>
    <row r="2313" spans="1:2" x14ac:dyDescent="0.25">
      <c r="A2313" s="395">
        <v>40169</v>
      </c>
      <c r="B2313" s="396">
        <v>1.4326000000000001</v>
      </c>
    </row>
    <row r="2314" spans="1:2" x14ac:dyDescent="0.25">
      <c r="A2314" s="395">
        <v>40168</v>
      </c>
      <c r="B2314" s="396">
        <v>1.4331</v>
      </c>
    </row>
    <row r="2315" spans="1:2" x14ac:dyDescent="0.25">
      <c r="A2315" s="395">
        <v>40167</v>
      </c>
      <c r="B2315" s="396">
        <v>1.4333</v>
      </c>
    </row>
    <row r="2316" spans="1:2" x14ac:dyDescent="0.25">
      <c r="A2316" s="395">
        <v>40166</v>
      </c>
      <c r="B2316" s="396">
        <v>1.4351</v>
      </c>
    </row>
    <row r="2317" spans="1:2" x14ac:dyDescent="0.25">
      <c r="A2317" s="395">
        <v>40165</v>
      </c>
      <c r="B2317" s="396">
        <v>1.4404999999999999</v>
      </c>
    </row>
    <row r="2318" spans="1:2" x14ac:dyDescent="0.25">
      <c r="A2318" s="395">
        <v>40164</v>
      </c>
      <c r="B2318" s="396">
        <v>1.4545999999999999</v>
      </c>
    </row>
    <row r="2319" spans="1:2" x14ac:dyDescent="0.25">
      <c r="A2319" s="395">
        <v>40163</v>
      </c>
      <c r="B2319" s="396">
        <v>1.4589000000000001</v>
      </c>
    </row>
    <row r="2320" spans="1:2" x14ac:dyDescent="0.25">
      <c r="A2320" s="395">
        <v>40162</v>
      </c>
      <c r="B2320" s="396">
        <v>1.4644999999999999</v>
      </c>
    </row>
    <row r="2321" spans="1:2" x14ac:dyDescent="0.25">
      <c r="A2321" s="395">
        <v>40161</v>
      </c>
      <c r="B2321" s="396">
        <v>1.4613</v>
      </c>
    </row>
    <row r="2322" spans="1:2" x14ac:dyDescent="0.25">
      <c r="A2322" s="395">
        <v>40160</v>
      </c>
      <c r="B2322" s="396">
        <v>1.4612000000000001</v>
      </c>
    </row>
    <row r="2323" spans="1:2" x14ac:dyDescent="0.25">
      <c r="A2323" s="395">
        <v>40159</v>
      </c>
      <c r="B2323" s="396">
        <v>1.4703999999999999</v>
      </c>
    </row>
    <row r="2324" spans="1:2" x14ac:dyDescent="0.25">
      <c r="A2324" s="395">
        <v>40158</v>
      </c>
      <c r="B2324" s="396">
        <v>1.4725999999999999</v>
      </c>
    </row>
    <row r="2325" spans="1:2" x14ac:dyDescent="0.25">
      <c r="A2325" s="395">
        <v>40157</v>
      </c>
      <c r="B2325" s="396">
        <v>1.4722</v>
      </c>
    </row>
    <row r="2326" spans="1:2" x14ac:dyDescent="0.25">
      <c r="A2326" s="395">
        <v>40156</v>
      </c>
      <c r="B2326" s="396">
        <v>1.4797</v>
      </c>
    </row>
    <row r="2327" spans="1:2" x14ac:dyDescent="0.25">
      <c r="A2327" s="395">
        <v>40155</v>
      </c>
      <c r="B2327" s="396">
        <v>1.4843999999999999</v>
      </c>
    </row>
    <row r="2328" spans="1:2" x14ac:dyDescent="0.25">
      <c r="A2328" s="395">
        <v>40154</v>
      </c>
      <c r="B2328" s="396">
        <v>1.4852000000000001</v>
      </c>
    </row>
    <row r="2329" spans="1:2" x14ac:dyDescent="0.25">
      <c r="A2329" s="395">
        <v>40153</v>
      </c>
      <c r="B2329" s="396">
        <v>1.4851000000000001</v>
      </c>
    </row>
    <row r="2330" spans="1:2" x14ac:dyDescent="0.25">
      <c r="A2330" s="395">
        <v>40152</v>
      </c>
      <c r="B2330" s="396">
        <v>1.5007999999999999</v>
      </c>
    </row>
    <row r="2331" spans="1:2" x14ac:dyDescent="0.25">
      <c r="A2331" s="395">
        <v>40151</v>
      </c>
      <c r="B2331" s="396">
        <v>1.5089999999999999</v>
      </c>
    </row>
    <row r="2332" spans="1:2" x14ac:dyDescent="0.25">
      <c r="A2332" s="395">
        <v>40150</v>
      </c>
      <c r="B2332" s="396">
        <v>1.5079</v>
      </c>
    </row>
    <row r="2333" spans="1:2" x14ac:dyDescent="0.25">
      <c r="A2333" s="395">
        <v>40149</v>
      </c>
      <c r="B2333" s="396">
        <v>1.5049999999999999</v>
      </c>
    </row>
    <row r="2334" spans="1:2" x14ac:dyDescent="0.25">
      <c r="A2334" s="395">
        <v>40148</v>
      </c>
      <c r="B2334" s="396">
        <v>1.5026999999999999</v>
      </c>
    </row>
    <row r="2335" spans="1:2" x14ac:dyDescent="0.25">
      <c r="A2335" s="395">
        <v>40147</v>
      </c>
      <c r="B2335" s="396">
        <v>1.4986999999999999</v>
      </c>
    </row>
    <row r="2336" spans="1:2" x14ac:dyDescent="0.25">
      <c r="A2336" s="395">
        <v>40146</v>
      </c>
      <c r="B2336" s="396">
        <v>1.4984</v>
      </c>
    </row>
    <row r="2337" spans="1:2" x14ac:dyDescent="0.25">
      <c r="A2337" s="395">
        <v>40145</v>
      </c>
      <c r="B2337" s="396">
        <v>1.4938</v>
      </c>
    </row>
    <row r="2338" spans="1:2" x14ac:dyDescent="0.25">
      <c r="A2338" s="395">
        <v>40144</v>
      </c>
      <c r="B2338" s="396">
        <v>1.5075000000000001</v>
      </c>
    </row>
    <row r="2339" spans="1:2" x14ac:dyDescent="0.25">
      <c r="A2339" s="395">
        <v>40143</v>
      </c>
      <c r="B2339" s="396">
        <v>1.5027999999999999</v>
      </c>
    </row>
    <row r="2340" spans="1:2" x14ac:dyDescent="0.25">
      <c r="A2340" s="395">
        <v>40142</v>
      </c>
      <c r="B2340" s="396">
        <v>1.4948999999999999</v>
      </c>
    </row>
    <row r="2341" spans="1:2" x14ac:dyDescent="0.25">
      <c r="A2341" s="395">
        <v>40141</v>
      </c>
      <c r="B2341" s="396">
        <v>1.4944</v>
      </c>
    </row>
    <row r="2342" spans="1:2" x14ac:dyDescent="0.25">
      <c r="A2342" s="395">
        <v>40140</v>
      </c>
      <c r="B2342" s="396">
        <v>1.4859</v>
      </c>
    </row>
    <row r="2343" spans="1:2" x14ac:dyDescent="0.25">
      <c r="A2343" s="395">
        <v>40139</v>
      </c>
      <c r="B2343" s="396">
        <v>1.4858</v>
      </c>
    </row>
    <row r="2344" spans="1:2" x14ac:dyDescent="0.25">
      <c r="A2344" s="395">
        <v>40138</v>
      </c>
      <c r="B2344" s="396">
        <v>1.4883</v>
      </c>
    </row>
    <row r="2345" spans="1:2" x14ac:dyDescent="0.25">
      <c r="A2345" s="395">
        <v>40137</v>
      </c>
      <c r="B2345" s="396">
        <v>1.4904999999999999</v>
      </c>
    </row>
    <row r="2346" spans="1:2" x14ac:dyDescent="0.25">
      <c r="A2346" s="395">
        <v>40136</v>
      </c>
      <c r="B2346" s="396">
        <v>1.4918</v>
      </c>
    </row>
    <row r="2347" spans="1:2" x14ac:dyDescent="0.25">
      <c r="A2347" s="395">
        <v>40135</v>
      </c>
      <c r="B2347" s="396">
        <v>1.4918</v>
      </c>
    </row>
    <row r="2348" spans="1:2" x14ac:dyDescent="0.25">
      <c r="A2348" s="395">
        <v>40134</v>
      </c>
      <c r="B2348" s="396">
        <v>1.4961</v>
      </c>
    </row>
    <row r="2349" spans="1:2" x14ac:dyDescent="0.25">
      <c r="A2349" s="395">
        <v>40133</v>
      </c>
      <c r="B2349" s="396">
        <v>1.4901</v>
      </c>
    </row>
    <row r="2350" spans="1:2" x14ac:dyDescent="0.25">
      <c r="A2350" s="395">
        <v>40132</v>
      </c>
      <c r="B2350" s="396">
        <v>1.4898</v>
      </c>
    </row>
    <row r="2351" spans="1:2" x14ac:dyDescent="0.25">
      <c r="A2351" s="395">
        <v>40131</v>
      </c>
      <c r="B2351" s="396">
        <v>1.4874000000000001</v>
      </c>
    </row>
    <row r="2352" spans="1:2" x14ac:dyDescent="0.25">
      <c r="A2352" s="395">
        <v>40130</v>
      </c>
      <c r="B2352" s="396">
        <v>1.4945999999999999</v>
      </c>
    </row>
    <row r="2353" spans="1:2" x14ac:dyDescent="0.25">
      <c r="A2353" s="395">
        <v>40129</v>
      </c>
      <c r="B2353" s="396">
        <v>1.4998</v>
      </c>
    </row>
    <row r="2354" spans="1:2" x14ac:dyDescent="0.25">
      <c r="A2354" s="395">
        <v>40128</v>
      </c>
      <c r="B2354" s="396">
        <v>1.4982</v>
      </c>
    </row>
    <row r="2355" spans="1:2" x14ac:dyDescent="0.25">
      <c r="A2355" s="395">
        <v>40127</v>
      </c>
      <c r="B2355" s="396">
        <v>1.4952000000000001</v>
      </c>
    </row>
    <row r="2356" spans="1:2" x14ac:dyDescent="0.25">
      <c r="A2356" s="395">
        <v>40126</v>
      </c>
      <c r="B2356" s="396">
        <v>1.4846999999999999</v>
      </c>
    </row>
    <row r="2357" spans="1:2" x14ac:dyDescent="0.25">
      <c r="A2357" s="395">
        <v>40125</v>
      </c>
      <c r="B2357" s="396">
        <v>1.4843</v>
      </c>
    </row>
    <row r="2358" spans="1:2" x14ac:dyDescent="0.25">
      <c r="A2358" s="395">
        <v>40124</v>
      </c>
      <c r="B2358" s="396">
        <v>1.4867999999999999</v>
      </c>
    </row>
    <row r="2359" spans="1:2" x14ac:dyDescent="0.25">
      <c r="A2359" s="395">
        <v>40123</v>
      </c>
      <c r="B2359" s="396">
        <v>1.4855</v>
      </c>
    </row>
    <row r="2360" spans="1:2" x14ac:dyDescent="0.25">
      <c r="A2360" s="395">
        <v>40122</v>
      </c>
      <c r="B2360" s="396">
        <v>1.4767999999999999</v>
      </c>
    </row>
    <row r="2361" spans="1:2" x14ac:dyDescent="0.25">
      <c r="A2361" s="395">
        <v>40121</v>
      </c>
      <c r="B2361" s="396">
        <v>1.4728000000000001</v>
      </c>
    </row>
    <row r="2362" spans="1:2" x14ac:dyDescent="0.25">
      <c r="A2362" s="395">
        <v>40120</v>
      </c>
      <c r="B2362" s="396">
        <v>1.4759</v>
      </c>
    </row>
    <row r="2363" spans="1:2" x14ac:dyDescent="0.25">
      <c r="A2363" s="395">
        <v>40119</v>
      </c>
      <c r="B2363" s="396">
        <v>1.4711000000000001</v>
      </c>
    </row>
    <row r="2364" spans="1:2" x14ac:dyDescent="0.25">
      <c r="A2364" s="395">
        <v>40118</v>
      </c>
      <c r="B2364" s="396">
        <v>1.4711000000000001</v>
      </c>
    </row>
    <row r="2365" spans="1:2" x14ac:dyDescent="0.25">
      <c r="A2365" s="395">
        <v>40117</v>
      </c>
      <c r="B2365" s="396">
        <v>1.4804999999999999</v>
      </c>
    </row>
    <row r="2366" spans="1:2" x14ac:dyDescent="0.25">
      <c r="A2366" s="395">
        <v>40116</v>
      </c>
      <c r="B2366" s="396">
        <v>1.4758</v>
      </c>
    </row>
    <row r="2367" spans="1:2" x14ac:dyDescent="0.25">
      <c r="A2367" s="395">
        <v>40115</v>
      </c>
      <c r="B2367" s="396">
        <v>1.4786999999999999</v>
      </c>
    </row>
    <row r="2368" spans="1:2" x14ac:dyDescent="0.25">
      <c r="A2368" s="395">
        <v>40114</v>
      </c>
      <c r="B2368" s="396">
        <v>1.4856</v>
      </c>
    </row>
    <row r="2369" spans="1:2" x14ac:dyDescent="0.25">
      <c r="A2369" s="395">
        <v>40113</v>
      </c>
      <c r="B2369" s="396">
        <v>1.4990000000000001</v>
      </c>
    </row>
    <row r="2370" spans="1:2" x14ac:dyDescent="0.25">
      <c r="A2370" s="395">
        <v>40112</v>
      </c>
      <c r="B2370" s="396">
        <v>1.5002</v>
      </c>
    </row>
    <row r="2371" spans="1:2" x14ac:dyDescent="0.25">
      <c r="A2371" s="395">
        <v>40111</v>
      </c>
      <c r="B2371" s="396">
        <v>1.5004</v>
      </c>
    </row>
    <row r="2372" spans="1:2" x14ac:dyDescent="0.25">
      <c r="A2372" s="395">
        <v>40110</v>
      </c>
      <c r="B2372" s="396">
        <v>1.5024</v>
      </c>
    </row>
    <row r="2373" spans="1:2" x14ac:dyDescent="0.25">
      <c r="A2373" s="395">
        <v>40109</v>
      </c>
      <c r="B2373" s="396">
        <v>1.4998</v>
      </c>
    </row>
    <row r="2374" spans="1:2" x14ac:dyDescent="0.25">
      <c r="A2374" s="395">
        <v>40108</v>
      </c>
      <c r="B2374" s="396">
        <v>1.4956</v>
      </c>
    </row>
    <row r="2375" spans="1:2" x14ac:dyDescent="0.25">
      <c r="A2375" s="395">
        <v>40107</v>
      </c>
      <c r="B2375" s="396">
        <v>1.4957</v>
      </c>
    </row>
    <row r="2376" spans="1:2" x14ac:dyDescent="0.25">
      <c r="A2376" s="395">
        <v>40106</v>
      </c>
      <c r="B2376" s="396">
        <v>1.4912000000000001</v>
      </c>
    </row>
    <row r="2377" spans="1:2" x14ac:dyDescent="0.25">
      <c r="A2377" s="395">
        <v>40105</v>
      </c>
      <c r="B2377" s="396">
        <v>1.4902</v>
      </c>
    </row>
    <row r="2378" spans="1:2" x14ac:dyDescent="0.25">
      <c r="A2378" s="395">
        <v>40104</v>
      </c>
      <c r="B2378" s="396">
        <v>1.4902</v>
      </c>
    </row>
    <row r="2379" spans="1:2" x14ac:dyDescent="0.25">
      <c r="A2379" s="395">
        <v>40103</v>
      </c>
      <c r="B2379" s="396">
        <v>1.4912000000000001</v>
      </c>
    </row>
    <row r="2380" spans="1:2" x14ac:dyDescent="0.25">
      <c r="A2380" s="395">
        <v>40102</v>
      </c>
      <c r="B2380" s="396">
        <v>1.4930000000000001</v>
      </c>
    </row>
    <row r="2381" spans="1:2" x14ac:dyDescent="0.25">
      <c r="A2381" s="395">
        <v>40101</v>
      </c>
      <c r="B2381" s="396">
        <v>1.4885999999999999</v>
      </c>
    </row>
    <row r="2382" spans="1:2" x14ac:dyDescent="0.25">
      <c r="A2382" s="395">
        <v>40100</v>
      </c>
      <c r="B2382" s="396">
        <v>1.4803999999999999</v>
      </c>
    </row>
    <row r="2383" spans="1:2" x14ac:dyDescent="0.25">
      <c r="A2383" s="395">
        <v>40099</v>
      </c>
      <c r="B2383" s="396">
        <v>1.4742999999999999</v>
      </c>
    </row>
    <row r="2384" spans="1:2" x14ac:dyDescent="0.25">
      <c r="A2384" s="395">
        <v>40098</v>
      </c>
      <c r="B2384" s="396">
        <v>1.4724999999999999</v>
      </c>
    </row>
    <row r="2385" spans="1:2" x14ac:dyDescent="0.25">
      <c r="A2385" s="395">
        <v>40097</v>
      </c>
      <c r="B2385" s="396">
        <v>1.4725999999999999</v>
      </c>
    </row>
    <row r="2386" spans="1:2" x14ac:dyDescent="0.25">
      <c r="A2386" s="395">
        <v>40096</v>
      </c>
      <c r="B2386" s="396">
        <v>1.4736</v>
      </c>
    </row>
    <row r="2387" spans="1:2" x14ac:dyDescent="0.25">
      <c r="A2387" s="395">
        <v>40095</v>
      </c>
      <c r="B2387" s="396">
        <v>1.4756</v>
      </c>
    </row>
    <row r="2388" spans="1:2" x14ac:dyDescent="0.25">
      <c r="A2388" s="395">
        <v>40094</v>
      </c>
      <c r="B2388" s="396">
        <v>1.4698</v>
      </c>
    </row>
    <row r="2389" spans="1:2" x14ac:dyDescent="0.25">
      <c r="A2389" s="395">
        <v>40093</v>
      </c>
      <c r="B2389" s="396">
        <v>1.4709000000000001</v>
      </c>
    </row>
    <row r="2390" spans="1:2" x14ac:dyDescent="0.25">
      <c r="A2390" s="395">
        <v>40092</v>
      </c>
      <c r="B2390" s="396">
        <v>1.4626999999999999</v>
      </c>
    </row>
    <row r="2391" spans="1:2" x14ac:dyDescent="0.25">
      <c r="A2391" s="395">
        <v>40091</v>
      </c>
      <c r="B2391" s="396">
        <v>1.4575</v>
      </c>
    </row>
    <row r="2392" spans="1:2" x14ac:dyDescent="0.25">
      <c r="A2392" s="395">
        <v>40090</v>
      </c>
      <c r="B2392" s="396">
        <v>1.4571000000000001</v>
      </c>
    </row>
    <row r="2393" spans="1:2" x14ac:dyDescent="0.25">
      <c r="A2393" s="395">
        <v>40089</v>
      </c>
      <c r="B2393" s="396">
        <v>1.4555</v>
      </c>
    </row>
    <row r="2394" spans="1:2" x14ac:dyDescent="0.25">
      <c r="A2394" s="395">
        <v>40088</v>
      </c>
      <c r="B2394" s="396">
        <v>1.4584999999999999</v>
      </c>
    </row>
    <row r="2395" spans="1:2" x14ac:dyDescent="0.25">
      <c r="A2395" s="395">
        <v>40087</v>
      </c>
      <c r="B2395" s="396">
        <v>1.4622999999999999</v>
      </c>
    </row>
    <row r="2396" spans="1:2" x14ac:dyDescent="0.25">
      <c r="A2396" s="395">
        <v>40086</v>
      </c>
      <c r="B2396" s="396">
        <v>1.4591000000000001</v>
      </c>
    </row>
    <row r="2397" spans="1:2" x14ac:dyDescent="0.25">
      <c r="A2397" s="395">
        <v>40085</v>
      </c>
      <c r="B2397" s="396">
        <v>1.4633</v>
      </c>
    </row>
    <row r="2398" spans="1:2" x14ac:dyDescent="0.25">
      <c r="A2398" s="395">
        <v>40084</v>
      </c>
      <c r="B2398" s="396">
        <v>1.4685999999999999</v>
      </c>
    </row>
    <row r="2399" spans="1:2" x14ac:dyDescent="0.25">
      <c r="A2399" s="395">
        <v>40083</v>
      </c>
      <c r="B2399" s="396">
        <v>1.4683999999999999</v>
      </c>
    </row>
    <row r="2400" spans="1:2" x14ac:dyDescent="0.25">
      <c r="A2400" s="395">
        <v>40082</v>
      </c>
      <c r="B2400" s="396">
        <v>1.4669000000000001</v>
      </c>
    </row>
    <row r="2401" spans="1:2" x14ac:dyDescent="0.25">
      <c r="A2401" s="395">
        <v>40081</v>
      </c>
      <c r="B2401" s="396">
        <v>1.4723999999999999</v>
      </c>
    </row>
    <row r="2402" spans="1:2" x14ac:dyDescent="0.25">
      <c r="A2402" s="395">
        <v>40080</v>
      </c>
      <c r="B2402" s="396">
        <v>1.4789000000000001</v>
      </c>
    </row>
    <row r="2403" spans="1:2" x14ac:dyDescent="0.25">
      <c r="A2403" s="395">
        <v>40079</v>
      </c>
      <c r="B2403" s="396">
        <v>1.4754</v>
      </c>
    </row>
    <row r="2404" spans="1:2" x14ac:dyDescent="0.25">
      <c r="A2404" s="395">
        <v>40078</v>
      </c>
      <c r="B2404" s="396">
        <v>1.4674</v>
      </c>
    </row>
    <row r="2405" spans="1:2" x14ac:dyDescent="0.25">
      <c r="A2405" s="395">
        <v>40077</v>
      </c>
      <c r="B2405" s="396">
        <v>1.4705999999999999</v>
      </c>
    </row>
    <row r="2406" spans="1:2" x14ac:dyDescent="0.25">
      <c r="A2406" s="395">
        <v>40076</v>
      </c>
      <c r="B2406" s="396">
        <v>1.4705999999999999</v>
      </c>
    </row>
    <row r="2407" spans="1:2" x14ac:dyDescent="0.25">
      <c r="A2407" s="395">
        <v>40075</v>
      </c>
      <c r="B2407" s="396">
        <v>1.4712000000000001</v>
      </c>
    </row>
    <row r="2408" spans="1:2" x14ac:dyDescent="0.25">
      <c r="A2408" s="395">
        <v>40074</v>
      </c>
      <c r="B2408" s="396">
        <v>1.4726999999999999</v>
      </c>
    </row>
    <row r="2409" spans="1:2" x14ac:dyDescent="0.25">
      <c r="A2409" s="395">
        <v>40073</v>
      </c>
      <c r="B2409" s="396">
        <v>1.4685999999999999</v>
      </c>
    </row>
    <row r="2410" spans="1:2" x14ac:dyDescent="0.25">
      <c r="A2410" s="395">
        <v>40072</v>
      </c>
      <c r="B2410" s="396">
        <v>1.462</v>
      </c>
    </row>
    <row r="2411" spans="1:2" x14ac:dyDescent="0.25">
      <c r="A2411" s="395">
        <v>40071</v>
      </c>
      <c r="B2411" s="396">
        <v>1.4573</v>
      </c>
    </row>
    <row r="2412" spans="1:2" x14ac:dyDescent="0.25">
      <c r="A2412" s="395">
        <v>40070</v>
      </c>
      <c r="B2412" s="396">
        <v>1.4568000000000001</v>
      </c>
    </row>
    <row r="2413" spans="1:2" x14ac:dyDescent="0.25">
      <c r="A2413" s="395">
        <v>40069</v>
      </c>
      <c r="B2413" s="396">
        <v>1.4565999999999999</v>
      </c>
    </row>
    <row r="2414" spans="1:2" x14ac:dyDescent="0.25">
      <c r="A2414" s="395">
        <v>40068</v>
      </c>
      <c r="B2414" s="396">
        <v>1.4592000000000001</v>
      </c>
    </row>
    <row r="2415" spans="1:2" x14ac:dyDescent="0.25">
      <c r="A2415" s="395">
        <v>40067</v>
      </c>
      <c r="B2415" s="396">
        <v>1.4562999999999999</v>
      </c>
    </row>
    <row r="2416" spans="1:2" x14ac:dyDescent="0.25">
      <c r="A2416" s="395">
        <v>40066</v>
      </c>
      <c r="B2416" s="396">
        <v>1.4519</v>
      </c>
    </row>
    <row r="2417" spans="1:2" x14ac:dyDescent="0.25">
      <c r="A2417" s="395">
        <v>40065</v>
      </c>
      <c r="B2417" s="396">
        <v>1.4419999999999999</v>
      </c>
    </row>
    <row r="2418" spans="1:2" x14ac:dyDescent="0.25">
      <c r="A2418" s="395">
        <v>40064</v>
      </c>
      <c r="B2418" s="396">
        <v>1.4332</v>
      </c>
    </row>
    <row r="2419" spans="1:2" x14ac:dyDescent="0.25">
      <c r="A2419" s="395">
        <v>40063</v>
      </c>
      <c r="B2419" s="396">
        <v>1.4286000000000001</v>
      </c>
    </row>
    <row r="2420" spans="1:2" x14ac:dyDescent="0.25">
      <c r="A2420" s="395">
        <v>40062</v>
      </c>
      <c r="B2420" s="396">
        <v>1.4286000000000001</v>
      </c>
    </row>
    <row r="2421" spans="1:2" x14ac:dyDescent="0.25">
      <c r="A2421" s="395">
        <v>40061</v>
      </c>
      <c r="B2421" s="396">
        <v>1.4265000000000001</v>
      </c>
    </row>
    <row r="2422" spans="1:2" x14ac:dyDescent="0.25">
      <c r="A2422" s="395">
        <v>40060</v>
      </c>
      <c r="B2422" s="396">
        <v>1.4277</v>
      </c>
    </row>
    <row r="2423" spans="1:2" x14ac:dyDescent="0.25">
      <c r="A2423" s="395">
        <v>40059</v>
      </c>
      <c r="B2423" s="396">
        <v>1.4228000000000001</v>
      </c>
    </row>
    <row r="2424" spans="1:2" x14ac:dyDescent="0.25">
      <c r="A2424" s="395">
        <v>40058</v>
      </c>
      <c r="B2424" s="396">
        <v>1.4306000000000001</v>
      </c>
    </row>
    <row r="2425" spans="1:2" x14ac:dyDescent="0.25">
      <c r="A2425" s="395">
        <v>40057</v>
      </c>
      <c r="B2425" s="396">
        <v>1.4302999999999999</v>
      </c>
    </row>
    <row r="2426" spans="1:2" x14ac:dyDescent="0.25">
      <c r="A2426" s="395">
        <v>40056</v>
      </c>
      <c r="B2426" s="396">
        <v>1.4298</v>
      </c>
    </row>
    <row r="2427" spans="1:2" x14ac:dyDescent="0.25">
      <c r="A2427" s="395">
        <v>40055</v>
      </c>
      <c r="B2427" s="396">
        <v>1.4298</v>
      </c>
    </row>
    <row r="2428" spans="1:2" x14ac:dyDescent="0.25">
      <c r="A2428" s="395">
        <v>40054</v>
      </c>
      <c r="B2428" s="396">
        <v>1.4349000000000001</v>
      </c>
    </row>
    <row r="2429" spans="1:2" x14ac:dyDescent="0.25">
      <c r="A2429" s="395">
        <v>40053</v>
      </c>
      <c r="B2429" s="396">
        <v>1.4262999999999999</v>
      </c>
    </row>
    <row r="2430" spans="1:2" x14ac:dyDescent="0.25">
      <c r="A2430" s="395">
        <v>40052</v>
      </c>
      <c r="B2430" s="396">
        <v>1.4278999999999999</v>
      </c>
    </row>
    <row r="2431" spans="1:2" x14ac:dyDescent="0.25">
      <c r="A2431" s="395">
        <v>40051</v>
      </c>
      <c r="B2431" s="396">
        <v>1.4303999999999999</v>
      </c>
    </row>
    <row r="2432" spans="1:2" x14ac:dyDescent="0.25">
      <c r="A2432" s="395">
        <v>40050</v>
      </c>
      <c r="B2432" s="396">
        <v>1.4320999999999999</v>
      </c>
    </row>
    <row r="2433" spans="1:2" x14ac:dyDescent="0.25">
      <c r="A2433" s="395">
        <v>40049</v>
      </c>
      <c r="B2433" s="396">
        <v>1.4321999999999999</v>
      </c>
    </row>
    <row r="2434" spans="1:2" x14ac:dyDescent="0.25">
      <c r="A2434" s="395">
        <v>40048</v>
      </c>
      <c r="B2434" s="396">
        <v>1.4320999999999999</v>
      </c>
    </row>
    <row r="2435" spans="1:2" x14ac:dyDescent="0.25">
      <c r="A2435" s="395">
        <v>40047</v>
      </c>
      <c r="B2435" s="396">
        <v>1.4287000000000001</v>
      </c>
    </row>
    <row r="2436" spans="1:2" x14ac:dyDescent="0.25">
      <c r="A2436" s="395">
        <v>40046</v>
      </c>
      <c r="B2436" s="396">
        <v>1.4232</v>
      </c>
    </row>
    <row r="2437" spans="1:2" x14ac:dyDescent="0.25">
      <c r="A2437" s="395">
        <v>40045</v>
      </c>
      <c r="B2437" s="396">
        <v>1.4156</v>
      </c>
    </row>
    <row r="2438" spans="1:2" x14ac:dyDescent="0.25">
      <c r="A2438" s="395">
        <v>40044</v>
      </c>
      <c r="B2438" s="396">
        <v>1.4111</v>
      </c>
    </row>
    <row r="2439" spans="1:2" x14ac:dyDescent="0.25">
      <c r="A2439" s="395">
        <v>40043</v>
      </c>
      <c r="B2439" s="396">
        <v>1.4115</v>
      </c>
    </row>
    <row r="2440" spans="1:2" x14ac:dyDescent="0.25">
      <c r="A2440" s="395">
        <v>40042</v>
      </c>
      <c r="B2440" s="396">
        <v>1.4197</v>
      </c>
    </row>
    <row r="2441" spans="1:2" x14ac:dyDescent="0.25">
      <c r="A2441" s="395">
        <v>40041</v>
      </c>
      <c r="B2441" s="396">
        <v>1.4198</v>
      </c>
    </row>
    <row r="2442" spans="1:2" x14ac:dyDescent="0.25">
      <c r="A2442" s="395">
        <v>40040</v>
      </c>
      <c r="B2442" s="396">
        <v>1.4256</v>
      </c>
    </row>
    <row r="2443" spans="1:2" x14ac:dyDescent="0.25">
      <c r="A2443" s="395">
        <v>40039</v>
      </c>
      <c r="B2443" s="396">
        <v>1.4253</v>
      </c>
    </row>
    <row r="2444" spans="1:2" x14ac:dyDescent="0.25">
      <c r="A2444" s="395">
        <v>40038</v>
      </c>
      <c r="B2444" s="396">
        <v>1.4164000000000001</v>
      </c>
    </row>
    <row r="2445" spans="1:2" x14ac:dyDescent="0.25">
      <c r="A2445" s="395">
        <v>40037</v>
      </c>
      <c r="B2445" s="396">
        <v>1.4148000000000001</v>
      </c>
    </row>
    <row r="2446" spans="1:2" x14ac:dyDescent="0.25">
      <c r="A2446" s="395">
        <v>40036</v>
      </c>
      <c r="B2446" s="396">
        <v>1.4177999999999999</v>
      </c>
    </row>
    <row r="2447" spans="1:2" x14ac:dyDescent="0.25">
      <c r="A2447" s="395">
        <v>40035</v>
      </c>
      <c r="B2447" s="396">
        <v>1.4178999999999999</v>
      </c>
    </row>
    <row r="2448" spans="1:2" x14ac:dyDescent="0.25">
      <c r="A2448" s="395">
        <v>40034</v>
      </c>
      <c r="B2448" s="396">
        <v>1.4177999999999999</v>
      </c>
    </row>
    <row r="2449" spans="1:2" x14ac:dyDescent="0.25">
      <c r="A2449" s="395">
        <v>40033</v>
      </c>
      <c r="B2449" s="396">
        <v>1.4306000000000001</v>
      </c>
    </row>
    <row r="2450" spans="1:2" x14ac:dyDescent="0.25">
      <c r="A2450" s="395">
        <v>40032</v>
      </c>
      <c r="B2450" s="396">
        <v>1.4386000000000001</v>
      </c>
    </row>
    <row r="2451" spans="1:2" x14ac:dyDescent="0.25">
      <c r="A2451" s="395">
        <v>40031</v>
      </c>
      <c r="B2451" s="396">
        <v>1.4402999999999999</v>
      </c>
    </row>
    <row r="2452" spans="1:2" x14ac:dyDescent="0.25">
      <c r="A2452" s="395">
        <v>40030</v>
      </c>
      <c r="B2452" s="396">
        <v>1.4400999999999999</v>
      </c>
    </row>
    <row r="2453" spans="1:2" x14ac:dyDescent="0.25">
      <c r="A2453" s="395">
        <v>40029</v>
      </c>
      <c r="B2453" s="396">
        <v>1.4308000000000001</v>
      </c>
    </row>
    <row r="2454" spans="1:2" x14ac:dyDescent="0.25">
      <c r="A2454" s="395">
        <v>40028</v>
      </c>
      <c r="B2454" s="396">
        <v>1.4254</v>
      </c>
    </row>
    <row r="2455" spans="1:2" x14ac:dyDescent="0.25">
      <c r="A2455" s="395">
        <v>40027</v>
      </c>
      <c r="B2455" s="396">
        <v>1.4252</v>
      </c>
    </row>
    <row r="2456" spans="1:2" x14ac:dyDescent="0.25">
      <c r="A2456" s="395">
        <v>40026</v>
      </c>
      <c r="B2456" s="396">
        <v>1.4147000000000001</v>
      </c>
    </row>
    <row r="2457" spans="1:2" x14ac:dyDescent="0.25">
      <c r="A2457" s="395">
        <v>40025</v>
      </c>
      <c r="B2457" s="396">
        <v>1.4058999999999999</v>
      </c>
    </row>
    <row r="2458" spans="1:2" x14ac:dyDescent="0.25">
      <c r="A2458" s="395">
        <v>40024</v>
      </c>
      <c r="B2458" s="396">
        <v>1.4120999999999999</v>
      </c>
    </row>
    <row r="2459" spans="1:2" x14ac:dyDescent="0.25">
      <c r="A2459" s="395">
        <v>40023</v>
      </c>
      <c r="B2459" s="396">
        <v>1.4226000000000001</v>
      </c>
    </row>
    <row r="2460" spans="1:2" x14ac:dyDescent="0.25">
      <c r="A2460" s="395">
        <v>40022</v>
      </c>
      <c r="B2460" s="396">
        <v>1.4234</v>
      </c>
    </row>
    <row r="2461" spans="1:2" x14ac:dyDescent="0.25">
      <c r="A2461" s="395">
        <v>40021</v>
      </c>
      <c r="B2461" s="396">
        <v>1.4198999999999999</v>
      </c>
    </row>
    <row r="2462" spans="1:2" x14ac:dyDescent="0.25">
      <c r="A2462" s="395">
        <v>40020</v>
      </c>
      <c r="B2462" s="396">
        <v>1.4197</v>
      </c>
    </row>
    <row r="2463" spans="1:2" x14ac:dyDescent="0.25">
      <c r="A2463" s="395">
        <v>40019</v>
      </c>
      <c r="B2463" s="396">
        <v>1.4193</v>
      </c>
    </row>
    <row r="2464" spans="1:2" x14ac:dyDescent="0.25">
      <c r="A2464" s="395">
        <v>40018</v>
      </c>
      <c r="B2464" s="396">
        <v>1.4224000000000001</v>
      </c>
    </row>
    <row r="2465" spans="1:2" x14ac:dyDescent="0.25">
      <c r="A2465" s="395">
        <v>40017</v>
      </c>
      <c r="B2465" s="396">
        <v>1.4202999999999999</v>
      </c>
    </row>
    <row r="2466" spans="1:2" x14ac:dyDescent="0.25">
      <c r="A2466" s="395">
        <v>40016</v>
      </c>
      <c r="B2466" s="396">
        <v>1.4212</v>
      </c>
    </row>
    <row r="2467" spans="1:2" x14ac:dyDescent="0.25">
      <c r="A2467" s="395">
        <v>40015</v>
      </c>
      <c r="B2467" s="396">
        <v>1.419</v>
      </c>
    </row>
    <row r="2468" spans="1:2" x14ac:dyDescent="0.25">
      <c r="A2468" s="395">
        <v>40014</v>
      </c>
      <c r="B2468" s="396">
        <v>1.4097</v>
      </c>
    </row>
    <row r="2469" spans="1:2" x14ac:dyDescent="0.25">
      <c r="A2469" s="395">
        <v>40013</v>
      </c>
      <c r="B2469" s="396">
        <v>1.4097</v>
      </c>
    </row>
    <row r="2470" spans="1:2" x14ac:dyDescent="0.25">
      <c r="A2470" s="395">
        <v>40012</v>
      </c>
      <c r="B2470" s="396">
        <v>1.4113</v>
      </c>
    </row>
    <row r="2471" spans="1:2" x14ac:dyDescent="0.25">
      <c r="A2471" s="395">
        <v>40011</v>
      </c>
      <c r="B2471" s="396">
        <v>1.4100999999999999</v>
      </c>
    </row>
    <row r="2472" spans="1:2" x14ac:dyDescent="0.25">
      <c r="A2472" s="395">
        <v>40010</v>
      </c>
      <c r="B2472" s="396">
        <v>1.4044000000000001</v>
      </c>
    </row>
    <row r="2473" spans="1:2" x14ac:dyDescent="0.25">
      <c r="A2473" s="395">
        <v>40009</v>
      </c>
      <c r="B2473" s="396">
        <v>1.3974</v>
      </c>
    </row>
    <row r="2474" spans="1:2" x14ac:dyDescent="0.25">
      <c r="A2474" s="395">
        <v>40008</v>
      </c>
      <c r="B2474" s="396">
        <v>1.3944000000000001</v>
      </c>
    </row>
    <row r="2475" spans="1:2" x14ac:dyDescent="0.25">
      <c r="A2475" s="395">
        <v>40007</v>
      </c>
      <c r="B2475" s="396">
        <v>1.3932</v>
      </c>
    </row>
    <row r="2476" spans="1:2" x14ac:dyDescent="0.25">
      <c r="A2476" s="395">
        <v>40006</v>
      </c>
      <c r="B2476" s="396">
        <v>1.3932</v>
      </c>
    </row>
    <row r="2477" spans="1:2" x14ac:dyDescent="0.25">
      <c r="A2477" s="395">
        <v>40005</v>
      </c>
      <c r="B2477" s="396">
        <v>1.3953</v>
      </c>
    </row>
    <row r="2478" spans="1:2" x14ac:dyDescent="0.25">
      <c r="A2478" s="395">
        <v>40004</v>
      </c>
      <c r="B2478" s="396">
        <v>1.3952</v>
      </c>
    </row>
    <row r="2479" spans="1:2" x14ac:dyDescent="0.25">
      <c r="A2479" s="395">
        <v>40003</v>
      </c>
      <c r="B2479" s="396">
        <v>1.3894</v>
      </c>
    </row>
    <row r="2480" spans="1:2" x14ac:dyDescent="0.25">
      <c r="A2480" s="395">
        <v>40002</v>
      </c>
      <c r="B2480" s="396">
        <v>1.3966000000000001</v>
      </c>
    </row>
    <row r="2481" spans="1:2" x14ac:dyDescent="0.25">
      <c r="A2481" s="395">
        <v>40001</v>
      </c>
      <c r="B2481" s="396">
        <v>1.3946000000000001</v>
      </c>
    </row>
    <row r="2482" spans="1:2" x14ac:dyDescent="0.25">
      <c r="A2482" s="395">
        <v>40000</v>
      </c>
      <c r="B2482" s="396">
        <v>1.3974</v>
      </c>
    </row>
    <row r="2483" spans="1:2" x14ac:dyDescent="0.25">
      <c r="A2483" s="395">
        <v>39999</v>
      </c>
      <c r="B2483" s="396">
        <v>1.3975</v>
      </c>
    </row>
    <row r="2484" spans="1:2" x14ac:dyDescent="0.25">
      <c r="A2484" s="395">
        <v>39998</v>
      </c>
      <c r="B2484" s="396">
        <v>1.3986000000000001</v>
      </c>
    </row>
    <row r="2485" spans="1:2" x14ac:dyDescent="0.25">
      <c r="A2485" s="395">
        <v>39997</v>
      </c>
      <c r="B2485" s="396">
        <v>1.4077</v>
      </c>
    </row>
    <row r="2486" spans="1:2" x14ac:dyDescent="0.25">
      <c r="A2486" s="395">
        <v>39996</v>
      </c>
      <c r="B2486" s="396">
        <v>1.4083000000000001</v>
      </c>
    </row>
    <row r="2487" spans="1:2" x14ac:dyDescent="0.25">
      <c r="A2487" s="395">
        <v>39995</v>
      </c>
      <c r="B2487" s="396">
        <v>1.4085000000000001</v>
      </c>
    </row>
    <row r="2488" spans="1:2" x14ac:dyDescent="0.25">
      <c r="A2488" s="395">
        <v>39994</v>
      </c>
      <c r="B2488" s="396">
        <v>1.4047000000000001</v>
      </c>
    </row>
    <row r="2489" spans="1:2" x14ac:dyDescent="0.25">
      <c r="A2489" s="395">
        <v>39993</v>
      </c>
      <c r="B2489" s="396">
        <v>1.4053</v>
      </c>
    </row>
    <row r="2490" spans="1:2" x14ac:dyDescent="0.25">
      <c r="A2490" s="395">
        <v>39992</v>
      </c>
      <c r="B2490" s="396">
        <v>1.4052</v>
      </c>
    </row>
    <row r="2491" spans="1:2" x14ac:dyDescent="0.25">
      <c r="A2491" s="395">
        <v>39991</v>
      </c>
      <c r="B2491" s="396">
        <v>1.4051</v>
      </c>
    </row>
    <row r="2492" spans="1:2" x14ac:dyDescent="0.25">
      <c r="A2492" s="395">
        <v>39990</v>
      </c>
      <c r="B2492" s="396">
        <v>1.3952</v>
      </c>
    </row>
    <row r="2493" spans="1:2" x14ac:dyDescent="0.25">
      <c r="A2493" s="395">
        <v>39989</v>
      </c>
      <c r="B2493" s="396">
        <v>1.4049</v>
      </c>
    </row>
    <row r="2494" spans="1:2" x14ac:dyDescent="0.25">
      <c r="A2494" s="395">
        <v>39988</v>
      </c>
      <c r="B2494" s="396">
        <v>1.3940999999999999</v>
      </c>
    </row>
    <row r="2495" spans="1:2" x14ac:dyDescent="0.25">
      <c r="A2495" s="395">
        <v>39987</v>
      </c>
      <c r="B2495" s="396">
        <v>1.3880999999999999</v>
      </c>
    </row>
    <row r="2496" spans="1:2" x14ac:dyDescent="0.25">
      <c r="A2496" s="395">
        <v>39986</v>
      </c>
      <c r="B2496" s="396">
        <v>1.3933</v>
      </c>
    </row>
    <row r="2497" spans="1:2" x14ac:dyDescent="0.25">
      <c r="A2497" s="395">
        <v>39985</v>
      </c>
      <c r="B2497" s="396">
        <v>1.3932</v>
      </c>
    </row>
    <row r="2498" spans="1:2" x14ac:dyDescent="0.25">
      <c r="A2498" s="395">
        <v>39984</v>
      </c>
      <c r="B2498" s="396">
        <v>1.3928</v>
      </c>
    </row>
    <row r="2499" spans="1:2" x14ac:dyDescent="0.25">
      <c r="A2499" s="395">
        <v>39983</v>
      </c>
      <c r="B2499" s="396">
        <v>1.3944000000000001</v>
      </c>
    </row>
    <row r="2500" spans="1:2" x14ac:dyDescent="0.25">
      <c r="A2500" s="395">
        <v>39982</v>
      </c>
      <c r="B2500" s="396">
        <v>1.3871</v>
      </c>
    </row>
    <row r="2501" spans="1:2" x14ac:dyDescent="0.25">
      <c r="A2501" s="395">
        <v>39981</v>
      </c>
      <c r="B2501" s="396">
        <v>1.3839999999999999</v>
      </c>
    </row>
    <row r="2502" spans="1:2" x14ac:dyDescent="0.25">
      <c r="A2502" s="395">
        <v>39980</v>
      </c>
      <c r="B2502" s="396">
        <v>1.3884000000000001</v>
      </c>
    </row>
    <row r="2503" spans="1:2" x14ac:dyDescent="0.25">
      <c r="A2503" s="395">
        <v>39979</v>
      </c>
      <c r="B2503" s="396">
        <v>1.4011</v>
      </c>
    </row>
    <row r="2504" spans="1:2" x14ac:dyDescent="0.25">
      <c r="A2504" s="395">
        <v>39978</v>
      </c>
      <c r="B2504" s="396">
        <v>1.4011</v>
      </c>
    </row>
    <row r="2505" spans="1:2" x14ac:dyDescent="0.25">
      <c r="A2505" s="395">
        <v>39977</v>
      </c>
      <c r="B2505" s="396">
        <v>1.4052</v>
      </c>
    </row>
    <row r="2506" spans="1:2" x14ac:dyDescent="0.25">
      <c r="A2506" s="395">
        <v>39976</v>
      </c>
      <c r="B2506" s="396">
        <v>1.4036999999999999</v>
      </c>
    </row>
    <row r="2507" spans="1:2" x14ac:dyDescent="0.25">
      <c r="A2507" s="395">
        <v>39975</v>
      </c>
      <c r="B2507" s="396">
        <v>1.4053</v>
      </c>
    </row>
    <row r="2508" spans="1:2" x14ac:dyDescent="0.25">
      <c r="A2508" s="395">
        <v>39974</v>
      </c>
      <c r="B2508" s="396">
        <v>1.3949</v>
      </c>
    </row>
    <row r="2509" spans="1:2" x14ac:dyDescent="0.25">
      <c r="A2509" s="395">
        <v>39973</v>
      </c>
      <c r="B2509" s="396">
        <v>1.3914</v>
      </c>
    </row>
    <row r="2510" spans="1:2" x14ac:dyDescent="0.25">
      <c r="A2510" s="395">
        <v>39972</v>
      </c>
      <c r="B2510" s="396">
        <v>1.3963000000000001</v>
      </c>
    </row>
    <row r="2511" spans="1:2" x14ac:dyDescent="0.25">
      <c r="A2511" s="395">
        <v>39971</v>
      </c>
      <c r="B2511" s="396">
        <v>1.3963000000000001</v>
      </c>
    </row>
    <row r="2512" spans="1:2" x14ac:dyDescent="0.25">
      <c r="A2512" s="395">
        <v>39970</v>
      </c>
      <c r="B2512" s="396">
        <v>1.4124000000000001</v>
      </c>
    </row>
    <row r="2513" spans="1:2" x14ac:dyDescent="0.25">
      <c r="A2513" s="395">
        <v>39969</v>
      </c>
      <c r="B2513" s="396">
        <v>1.4172</v>
      </c>
    </row>
    <row r="2514" spans="1:2" x14ac:dyDescent="0.25">
      <c r="A2514" s="395">
        <v>39968</v>
      </c>
      <c r="B2514" s="396">
        <v>1.4233</v>
      </c>
    </row>
    <row r="2515" spans="1:2" x14ac:dyDescent="0.25">
      <c r="A2515" s="395">
        <v>39967</v>
      </c>
      <c r="B2515" s="396">
        <v>1.4205000000000001</v>
      </c>
    </row>
    <row r="2516" spans="1:2" x14ac:dyDescent="0.25">
      <c r="A2516" s="395">
        <v>39966</v>
      </c>
      <c r="B2516" s="396">
        <v>1.4172</v>
      </c>
    </row>
    <row r="2517" spans="1:2" x14ac:dyDescent="0.25">
      <c r="A2517" s="395">
        <v>39965</v>
      </c>
      <c r="B2517" s="396">
        <v>1.4144000000000001</v>
      </c>
    </row>
    <row r="2518" spans="1:2" x14ac:dyDescent="0.25">
      <c r="A2518" s="395">
        <v>39964</v>
      </c>
      <c r="B2518" s="396">
        <v>1.4144000000000001</v>
      </c>
    </row>
    <row r="2519" spans="1:2" x14ac:dyDescent="0.25">
      <c r="A2519" s="395">
        <v>39963</v>
      </c>
      <c r="B2519" s="396">
        <v>1.4043000000000001</v>
      </c>
    </row>
    <row r="2520" spans="1:2" x14ac:dyDescent="0.25">
      <c r="A2520" s="395">
        <v>39962</v>
      </c>
      <c r="B2520" s="396">
        <v>1.3875999999999999</v>
      </c>
    </row>
    <row r="2521" spans="1:2" x14ac:dyDescent="0.25">
      <c r="A2521" s="395">
        <v>39961</v>
      </c>
      <c r="B2521" s="396">
        <v>1.3948</v>
      </c>
    </row>
    <row r="2522" spans="1:2" x14ac:dyDescent="0.25">
      <c r="A2522" s="395">
        <v>39960</v>
      </c>
      <c r="B2522" s="396">
        <v>1.3960999999999999</v>
      </c>
    </row>
    <row r="2523" spans="1:2" x14ac:dyDescent="0.25">
      <c r="A2523" s="395">
        <v>39959</v>
      </c>
      <c r="B2523" s="396">
        <v>1.4001999999999999</v>
      </c>
    </row>
    <row r="2524" spans="1:2" x14ac:dyDescent="0.25">
      <c r="A2524" s="395">
        <v>39958</v>
      </c>
      <c r="B2524" s="396">
        <v>1.3994</v>
      </c>
    </row>
    <row r="2525" spans="1:2" x14ac:dyDescent="0.25">
      <c r="A2525" s="395">
        <v>39957</v>
      </c>
      <c r="B2525" s="396">
        <v>1.3993</v>
      </c>
    </row>
    <row r="2526" spans="1:2" x14ac:dyDescent="0.25">
      <c r="A2526" s="395">
        <v>39956</v>
      </c>
      <c r="B2526" s="396">
        <v>1.3959999999999999</v>
      </c>
    </row>
    <row r="2527" spans="1:2" x14ac:dyDescent="0.25">
      <c r="A2527" s="395">
        <v>39955</v>
      </c>
      <c r="B2527" s="396">
        <v>1.3798999999999999</v>
      </c>
    </row>
    <row r="2528" spans="1:2" x14ac:dyDescent="0.25">
      <c r="A2528" s="395">
        <v>39954</v>
      </c>
      <c r="B2528" s="396">
        <v>1.3677999999999999</v>
      </c>
    </row>
    <row r="2529" spans="1:2" x14ac:dyDescent="0.25">
      <c r="A2529" s="395">
        <v>39953</v>
      </c>
      <c r="B2529" s="396">
        <v>1.3592</v>
      </c>
    </row>
    <row r="2530" spans="1:2" x14ac:dyDescent="0.25">
      <c r="A2530" s="395">
        <v>39952</v>
      </c>
      <c r="B2530" s="396">
        <v>1.3479000000000001</v>
      </c>
    </row>
    <row r="2531" spans="1:2" x14ac:dyDescent="0.25">
      <c r="A2531" s="395">
        <v>39951</v>
      </c>
      <c r="B2531" s="396">
        <v>1.3489</v>
      </c>
    </row>
    <row r="2532" spans="1:2" x14ac:dyDescent="0.25">
      <c r="A2532" s="395">
        <v>39950</v>
      </c>
      <c r="B2532" s="396">
        <v>1.349</v>
      </c>
    </row>
    <row r="2533" spans="1:2" x14ac:dyDescent="0.25">
      <c r="A2533" s="395">
        <v>39949</v>
      </c>
      <c r="B2533" s="396">
        <v>1.3580000000000001</v>
      </c>
    </row>
    <row r="2534" spans="1:2" x14ac:dyDescent="0.25">
      <c r="A2534" s="395">
        <v>39948</v>
      </c>
      <c r="B2534" s="396">
        <v>1.3588</v>
      </c>
    </row>
    <row r="2535" spans="1:2" x14ac:dyDescent="0.25">
      <c r="A2535" s="395">
        <v>39947</v>
      </c>
      <c r="B2535" s="396">
        <v>1.3648</v>
      </c>
    </row>
    <row r="2536" spans="1:2" x14ac:dyDescent="0.25">
      <c r="A2536" s="395">
        <v>39946</v>
      </c>
      <c r="B2536" s="396">
        <v>1.3621000000000001</v>
      </c>
    </row>
    <row r="2537" spans="1:2" x14ac:dyDescent="0.25">
      <c r="A2537" s="395">
        <v>39945</v>
      </c>
      <c r="B2537" s="396">
        <v>1.3613999999999999</v>
      </c>
    </row>
    <row r="2538" spans="1:2" x14ac:dyDescent="0.25">
      <c r="A2538" s="395">
        <v>39944</v>
      </c>
      <c r="B2538" s="396">
        <v>1.363</v>
      </c>
    </row>
    <row r="2539" spans="1:2" x14ac:dyDescent="0.25">
      <c r="A2539" s="395">
        <v>39943</v>
      </c>
      <c r="B2539" s="396">
        <v>1.3628</v>
      </c>
    </row>
    <row r="2540" spans="1:2" x14ac:dyDescent="0.25">
      <c r="A2540" s="395">
        <v>39942</v>
      </c>
      <c r="B2540" s="396">
        <v>1.3446</v>
      </c>
    </row>
    <row r="2541" spans="1:2" x14ac:dyDescent="0.25">
      <c r="A2541" s="395">
        <v>39941</v>
      </c>
      <c r="B2541" s="396">
        <v>1.3345</v>
      </c>
    </row>
    <row r="2542" spans="1:2" x14ac:dyDescent="0.25">
      <c r="A2542" s="395">
        <v>39940</v>
      </c>
      <c r="B2542" s="396">
        <v>1.3303</v>
      </c>
    </row>
    <row r="2543" spans="1:2" x14ac:dyDescent="0.25">
      <c r="A2543" s="395">
        <v>39939</v>
      </c>
      <c r="B2543" s="396">
        <v>1.3378000000000001</v>
      </c>
    </row>
    <row r="2544" spans="1:2" x14ac:dyDescent="0.25">
      <c r="A2544" s="395">
        <v>39938</v>
      </c>
      <c r="B2544" s="396">
        <v>1.331</v>
      </c>
    </row>
    <row r="2545" spans="1:2" x14ac:dyDescent="0.25">
      <c r="A2545" s="395">
        <v>39937</v>
      </c>
      <c r="B2545" s="396">
        <v>1.3265</v>
      </c>
    </row>
    <row r="2546" spans="1:2" x14ac:dyDescent="0.25">
      <c r="A2546" s="395">
        <v>39936</v>
      </c>
      <c r="B2546" s="396">
        <v>1.3265</v>
      </c>
    </row>
    <row r="2547" spans="1:2" x14ac:dyDescent="0.25">
      <c r="A2547" s="395">
        <v>39935</v>
      </c>
      <c r="B2547" s="396">
        <v>1.3260000000000001</v>
      </c>
    </row>
    <row r="2548" spans="1:2" x14ac:dyDescent="0.25">
      <c r="A2548" s="395">
        <v>39934</v>
      </c>
      <c r="B2548" s="396">
        <v>1.3278000000000001</v>
      </c>
    </row>
    <row r="2549" spans="1:2" x14ac:dyDescent="0.25">
      <c r="A2549" s="395">
        <v>39933</v>
      </c>
      <c r="B2549" s="396">
        <v>1.3213999999999999</v>
      </c>
    </row>
    <row r="2550" spans="1:2" x14ac:dyDescent="0.25">
      <c r="A2550" s="395">
        <v>39932</v>
      </c>
      <c r="B2550" s="396">
        <v>1.3038000000000001</v>
      </c>
    </row>
    <row r="2551" spans="1:2" x14ac:dyDescent="0.25">
      <c r="A2551" s="395">
        <v>39931</v>
      </c>
      <c r="B2551" s="396">
        <v>1.3149</v>
      </c>
    </row>
    <row r="2552" spans="1:2" x14ac:dyDescent="0.25">
      <c r="A2552" s="395">
        <v>39930</v>
      </c>
      <c r="B2552" s="396">
        <v>1.3237000000000001</v>
      </c>
    </row>
    <row r="2553" spans="1:2" x14ac:dyDescent="0.25">
      <c r="A2553" s="395">
        <v>39929</v>
      </c>
      <c r="B2553" s="396">
        <v>1.3239000000000001</v>
      </c>
    </row>
    <row r="2554" spans="1:2" x14ac:dyDescent="0.25">
      <c r="A2554" s="395">
        <v>39928</v>
      </c>
      <c r="B2554" s="396">
        <v>1.3201000000000001</v>
      </c>
    </row>
    <row r="2555" spans="1:2" x14ac:dyDescent="0.25">
      <c r="A2555" s="395">
        <v>39927</v>
      </c>
      <c r="B2555" s="396">
        <v>1.3031999999999999</v>
      </c>
    </row>
    <row r="2556" spans="1:2" x14ac:dyDescent="0.25">
      <c r="A2556" s="395">
        <v>39926</v>
      </c>
      <c r="B2556" s="396">
        <v>1.2955000000000001</v>
      </c>
    </row>
    <row r="2557" spans="1:2" x14ac:dyDescent="0.25">
      <c r="A2557" s="395">
        <v>39925</v>
      </c>
      <c r="B2557" s="396">
        <v>1.2939000000000001</v>
      </c>
    </row>
    <row r="2558" spans="1:2" x14ac:dyDescent="0.25">
      <c r="A2558" s="395">
        <v>39924</v>
      </c>
      <c r="B2558" s="396">
        <v>1.2976000000000001</v>
      </c>
    </row>
    <row r="2559" spans="1:2" x14ac:dyDescent="0.25">
      <c r="A2559" s="395">
        <v>39923</v>
      </c>
      <c r="B2559" s="396">
        <v>1.304</v>
      </c>
    </row>
    <row r="2560" spans="1:2" x14ac:dyDescent="0.25">
      <c r="A2560" s="395">
        <v>39922</v>
      </c>
      <c r="B2560" s="396">
        <v>1.3039000000000001</v>
      </c>
    </row>
    <row r="2561" spans="1:2" x14ac:dyDescent="0.25">
      <c r="A2561" s="395">
        <v>39921</v>
      </c>
      <c r="B2561" s="396">
        <v>1.3096000000000001</v>
      </c>
    </row>
    <row r="2562" spans="1:2" x14ac:dyDescent="0.25">
      <c r="A2562" s="395">
        <v>39920</v>
      </c>
      <c r="B2562" s="396">
        <v>1.3197000000000001</v>
      </c>
    </row>
    <row r="2563" spans="1:2" x14ac:dyDescent="0.25">
      <c r="A2563" s="395">
        <v>39919</v>
      </c>
      <c r="B2563" s="396">
        <v>1.3228</v>
      </c>
    </row>
    <row r="2564" spans="1:2" x14ac:dyDescent="0.25">
      <c r="A2564" s="395">
        <v>39918</v>
      </c>
      <c r="B2564" s="396">
        <v>1.3307</v>
      </c>
    </row>
    <row r="2565" spans="1:2" x14ac:dyDescent="0.25">
      <c r="A2565" s="395">
        <v>39917</v>
      </c>
      <c r="B2565" s="396">
        <v>1.3229</v>
      </c>
    </row>
    <row r="2566" spans="1:2" x14ac:dyDescent="0.25">
      <c r="A2566" s="395">
        <v>39916</v>
      </c>
      <c r="B2566" s="396">
        <v>1.3180000000000001</v>
      </c>
    </row>
    <row r="2567" spans="1:2" x14ac:dyDescent="0.25">
      <c r="A2567" s="395">
        <v>39915</v>
      </c>
      <c r="B2567" s="396">
        <v>1.3180000000000001</v>
      </c>
    </row>
    <row r="2568" spans="1:2" x14ac:dyDescent="0.25">
      <c r="A2568" s="395">
        <v>39914</v>
      </c>
      <c r="B2568" s="396">
        <v>1.3139000000000001</v>
      </c>
    </row>
    <row r="2569" spans="1:2" x14ac:dyDescent="0.25">
      <c r="A2569" s="395">
        <v>39913</v>
      </c>
      <c r="B2569" s="396">
        <v>1.3244</v>
      </c>
    </row>
    <row r="2570" spans="1:2" x14ac:dyDescent="0.25">
      <c r="A2570" s="395">
        <v>39912</v>
      </c>
      <c r="B2570" s="396">
        <v>1.3230999999999999</v>
      </c>
    </row>
    <row r="2571" spans="1:2" x14ac:dyDescent="0.25">
      <c r="A2571" s="395">
        <v>39911</v>
      </c>
      <c r="B2571" s="396">
        <v>1.3323</v>
      </c>
    </row>
    <row r="2572" spans="1:2" x14ac:dyDescent="0.25">
      <c r="A2572" s="395">
        <v>39910</v>
      </c>
      <c r="B2572" s="396">
        <v>1.3496999999999999</v>
      </c>
    </row>
    <row r="2573" spans="1:2" x14ac:dyDescent="0.25">
      <c r="A2573" s="395">
        <v>39909</v>
      </c>
      <c r="B2573" s="396">
        <v>1.3481000000000001</v>
      </c>
    </row>
    <row r="2574" spans="1:2" x14ac:dyDescent="0.25">
      <c r="A2574" s="395">
        <v>39908</v>
      </c>
      <c r="B2574" s="396">
        <v>1.3480000000000001</v>
      </c>
    </row>
    <row r="2575" spans="1:2" x14ac:dyDescent="0.25">
      <c r="A2575" s="395">
        <v>39907</v>
      </c>
      <c r="B2575" s="396">
        <v>1.3441000000000001</v>
      </c>
    </row>
    <row r="2576" spans="1:2" x14ac:dyDescent="0.25">
      <c r="A2576" s="395">
        <v>39906</v>
      </c>
      <c r="B2576" s="396">
        <v>1.3331</v>
      </c>
    </row>
    <row r="2577" spans="1:2" x14ac:dyDescent="0.25">
      <c r="A2577" s="395">
        <v>39905</v>
      </c>
      <c r="B2577" s="396">
        <v>1.3226</v>
      </c>
    </row>
    <row r="2578" spans="1:2" x14ac:dyDescent="0.25">
      <c r="A2578" s="395">
        <v>39904</v>
      </c>
      <c r="B2578" s="396">
        <v>1.3273999999999999</v>
      </c>
    </row>
    <row r="2579" spans="1:2" x14ac:dyDescent="0.25">
      <c r="A2579" s="395">
        <v>39903</v>
      </c>
      <c r="B2579" s="396">
        <v>1.3205</v>
      </c>
    </row>
    <row r="2580" spans="1:2" x14ac:dyDescent="0.25">
      <c r="A2580" s="395">
        <v>39902</v>
      </c>
      <c r="B2580" s="396">
        <v>1.3283</v>
      </c>
    </row>
    <row r="2581" spans="1:2" x14ac:dyDescent="0.25">
      <c r="A2581" s="395">
        <v>39901</v>
      </c>
      <c r="B2581" s="396">
        <v>1.3285</v>
      </c>
    </row>
    <row r="2582" spans="1:2" x14ac:dyDescent="0.25">
      <c r="A2582" s="395">
        <v>39900</v>
      </c>
      <c r="B2582" s="396">
        <v>1.3452</v>
      </c>
    </row>
    <row r="2583" spans="1:2" x14ac:dyDescent="0.25">
      <c r="A2583" s="395">
        <v>39899</v>
      </c>
      <c r="B2583" s="396">
        <v>1.3572</v>
      </c>
    </row>
    <row r="2584" spans="1:2" x14ac:dyDescent="0.25">
      <c r="A2584" s="395">
        <v>39898</v>
      </c>
      <c r="B2584" s="396">
        <v>1.3496999999999999</v>
      </c>
    </row>
    <row r="2585" spans="1:2" x14ac:dyDescent="0.25">
      <c r="A2585" s="395">
        <v>39897</v>
      </c>
      <c r="B2585" s="396">
        <v>1.3593999999999999</v>
      </c>
    </row>
    <row r="2586" spans="1:2" x14ac:dyDescent="0.25">
      <c r="A2586" s="395">
        <v>39896</v>
      </c>
      <c r="B2586" s="396">
        <v>1.3629</v>
      </c>
    </row>
    <row r="2587" spans="1:2" x14ac:dyDescent="0.25">
      <c r="A2587" s="395">
        <v>39895</v>
      </c>
      <c r="B2587" s="396">
        <v>1.3576999999999999</v>
      </c>
    </row>
    <row r="2588" spans="1:2" x14ac:dyDescent="0.25">
      <c r="A2588" s="395">
        <v>39894</v>
      </c>
      <c r="B2588" s="396">
        <v>1.3575999999999999</v>
      </c>
    </row>
    <row r="2589" spans="1:2" x14ac:dyDescent="0.25">
      <c r="A2589" s="395">
        <v>39893</v>
      </c>
      <c r="B2589" s="396">
        <v>1.3626</v>
      </c>
    </row>
    <row r="2590" spans="1:2" x14ac:dyDescent="0.25">
      <c r="A2590" s="395">
        <v>39892</v>
      </c>
      <c r="B2590" s="396">
        <v>1.3540000000000001</v>
      </c>
    </row>
    <row r="2591" spans="1:2" x14ac:dyDescent="0.25">
      <c r="A2591" s="395">
        <v>39891</v>
      </c>
      <c r="B2591" s="396">
        <v>1.3080000000000001</v>
      </c>
    </row>
    <row r="2592" spans="1:2" x14ac:dyDescent="0.25">
      <c r="A2592" s="395">
        <v>39890</v>
      </c>
      <c r="B2592" s="396">
        <v>1.2986</v>
      </c>
    </row>
    <row r="2593" spans="1:2" x14ac:dyDescent="0.25">
      <c r="A2593" s="395">
        <v>39889</v>
      </c>
      <c r="B2593" s="396">
        <v>1.2950999999999999</v>
      </c>
    </row>
    <row r="2594" spans="1:2" x14ac:dyDescent="0.25">
      <c r="A2594" s="395">
        <v>39888</v>
      </c>
      <c r="B2594" s="396">
        <v>1.2924</v>
      </c>
    </row>
    <row r="2595" spans="1:2" x14ac:dyDescent="0.25">
      <c r="A2595" s="395">
        <v>39887</v>
      </c>
      <c r="B2595" s="396">
        <v>1.2924</v>
      </c>
    </row>
    <row r="2596" spans="1:2" x14ac:dyDescent="0.25">
      <c r="A2596" s="395">
        <v>39886</v>
      </c>
      <c r="B2596" s="396">
        <v>1.2907</v>
      </c>
    </row>
    <row r="2597" spans="1:2" x14ac:dyDescent="0.25">
      <c r="A2597" s="395">
        <v>39885</v>
      </c>
      <c r="B2597" s="396">
        <v>1.2811999999999999</v>
      </c>
    </row>
    <row r="2598" spans="1:2" x14ac:dyDescent="0.25">
      <c r="A2598" s="395">
        <v>39884</v>
      </c>
      <c r="B2598" s="396">
        <v>1.2718</v>
      </c>
    </row>
    <row r="2599" spans="1:2" x14ac:dyDescent="0.25">
      <c r="A2599" s="395">
        <v>39883</v>
      </c>
      <c r="B2599" s="396">
        <v>1.2685</v>
      </c>
    </row>
    <row r="2600" spans="1:2" x14ac:dyDescent="0.25">
      <c r="A2600" s="395">
        <v>39882</v>
      </c>
      <c r="B2600" s="396">
        <v>1.2645</v>
      </c>
    </row>
    <row r="2601" spans="1:2" x14ac:dyDescent="0.25">
      <c r="A2601" s="395">
        <v>39881</v>
      </c>
      <c r="B2601" s="396">
        <v>1.2648999999999999</v>
      </c>
    </row>
    <row r="2602" spans="1:2" x14ac:dyDescent="0.25">
      <c r="A2602" s="395">
        <v>39880</v>
      </c>
      <c r="B2602" s="396">
        <v>1.2648999999999999</v>
      </c>
    </row>
    <row r="2603" spans="1:2" x14ac:dyDescent="0.25">
      <c r="A2603" s="395">
        <v>39879</v>
      </c>
      <c r="B2603" s="396">
        <v>1.2632000000000001</v>
      </c>
    </row>
    <row r="2604" spans="1:2" x14ac:dyDescent="0.25">
      <c r="A2604" s="395">
        <v>39878</v>
      </c>
      <c r="B2604" s="396">
        <v>1.2585</v>
      </c>
    </row>
    <row r="2605" spans="1:2" x14ac:dyDescent="0.25">
      <c r="A2605" s="395">
        <v>39877</v>
      </c>
      <c r="B2605" s="396">
        <v>1.2543</v>
      </c>
    </row>
    <row r="2606" spans="1:2" x14ac:dyDescent="0.25">
      <c r="A2606" s="395">
        <v>39876</v>
      </c>
      <c r="B2606" s="396">
        <v>1.26</v>
      </c>
    </row>
    <row r="2607" spans="1:2" x14ac:dyDescent="0.25">
      <c r="A2607" s="395">
        <v>39875</v>
      </c>
      <c r="B2607" s="396">
        <v>1.2589999999999999</v>
      </c>
    </row>
    <row r="2608" spans="1:2" x14ac:dyDescent="0.25">
      <c r="A2608" s="395">
        <v>39874</v>
      </c>
      <c r="B2608" s="396">
        <v>1.2662</v>
      </c>
    </row>
    <row r="2609" spans="1:2" x14ac:dyDescent="0.25">
      <c r="A2609" s="395">
        <v>39873</v>
      </c>
      <c r="B2609" s="396">
        <v>1.2664</v>
      </c>
    </row>
    <row r="2610" spans="1:2" x14ac:dyDescent="0.25">
      <c r="A2610" s="395">
        <v>39872</v>
      </c>
      <c r="B2610" s="396">
        <v>1.2694000000000001</v>
      </c>
    </row>
    <row r="2611" spans="1:2" x14ac:dyDescent="0.25">
      <c r="A2611" s="395">
        <v>39871</v>
      </c>
      <c r="B2611" s="396">
        <v>1.2744</v>
      </c>
    </row>
    <row r="2612" spans="1:2" x14ac:dyDescent="0.25">
      <c r="A2612" s="395">
        <v>39870</v>
      </c>
      <c r="B2612" s="396">
        <v>1.2811999999999999</v>
      </c>
    </row>
    <row r="2613" spans="1:2" x14ac:dyDescent="0.25">
      <c r="A2613" s="395">
        <v>39869</v>
      </c>
      <c r="B2613" s="396">
        <v>1.2749999999999999</v>
      </c>
    </row>
    <row r="2614" spans="1:2" x14ac:dyDescent="0.25">
      <c r="A2614" s="395">
        <v>39868</v>
      </c>
      <c r="B2614" s="396">
        <v>1.2829999999999999</v>
      </c>
    </row>
    <row r="2615" spans="1:2" x14ac:dyDescent="0.25">
      <c r="A2615" s="395">
        <v>39867</v>
      </c>
      <c r="B2615" s="396">
        <v>1.2817000000000001</v>
      </c>
    </row>
    <row r="2616" spans="1:2" x14ac:dyDescent="0.25">
      <c r="A2616" s="395">
        <v>39866</v>
      </c>
      <c r="B2616" s="396">
        <v>1.2822</v>
      </c>
    </row>
    <row r="2617" spans="1:2" x14ac:dyDescent="0.25">
      <c r="A2617" s="395">
        <v>39865</v>
      </c>
      <c r="B2617" s="396">
        <v>1.2654000000000001</v>
      </c>
    </row>
    <row r="2618" spans="1:2" x14ac:dyDescent="0.25">
      <c r="A2618" s="395">
        <v>39864</v>
      </c>
      <c r="B2618" s="396">
        <v>1.2630999999999999</v>
      </c>
    </row>
    <row r="2619" spans="1:2" x14ac:dyDescent="0.25">
      <c r="A2619" s="395">
        <v>39863</v>
      </c>
      <c r="B2619" s="396">
        <v>1.2582</v>
      </c>
    </row>
    <row r="2620" spans="1:2" x14ac:dyDescent="0.25">
      <c r="A2620" s="395">
        <v>39862</v>
      </c>
      <c r="B2620" s="396">
        <v>1.2652000000000001</v>
      </c>
    </row>
    <row r="2621" spans="1:2" x14ac:dyDescent="0.25">
      <c r="A2621" s="395">
        <v>39861</v>
      </c>
      <c r="B2621" s="396">
        <v>1.2771999999999999</v>
      </c>
    </row>
    <row r="2622" spans="1:2" x14ac:dyDescent="0.25">
      <c r="A2622" s="395">
        <v>39860</v>
      </c>
      <c r="B2622" s="396">
        <v>1.2854000000000001</v>
      </c>
    </row>
    <row r="2623" spans="1:2" x14ac:dyDescent="0.25">
      <c r="A2623" s="395">
        <v>39859</v>
      </c>
      <c r="B2623" s="396">
        <v>1.2858000000000001</v>
      </c>
    </row>
    <row r="2624" spans="1:2" x14ac:dyDescent="0.25">
      <c r="A2624" s="395">
        <v>39858</v>
      </c>
      <c r="B2624" s="396">
        <v>1.2888999999999999</v>
      </c>
    </row>
    <row r="2625" spans="1:2" x14ac:dyDescent="0.25">
      <c r="A2625" s="395">
        <v>39857</v>
      </c>
      <c r="B2625" s="396">
        <v>1.286</v>
      </c>
    </row>
    <row r="2626" spans="1:2" x14ac:dyDescent="0.25">
      <c r="A2626" s="395">
        <v>39856</v>
      </c>
      <c r="B2626" s="396">
        <v>1.2908999999999999</v>
      </c>
    </row>
    <row r="2627" spans="1:2" x14ac:dyDescent="0.25">
      <c r="A2627" s="395">
        <v>39855</v>
      </c>
      <c r="B2627" s="396">
        <v>1.2925</v>
      </c>
    </row>
    <row r="2628" spans="1:2" x14ac:dyDescent="0.25">
      <c r="A2628" s="395">
        <v>39854</v>
      </c>
      <c r="B2628" s="396">
        <v>1.2972999999999999</v>
      </c>
    </row>
    <row r="2629" spans="1:2" x14ac:dyDescent="0.25">
      <c r="A2629" s="395">
        <v>39853</v>
      </c>
      <c r="B2629" s="396">
        <v>1.2936000000000001</v>
      </c>
    </row>
    <row r="2630" spans="1:2" x14ac:dyDescent="0.25">
      <c r="A2630" s="395">
        <v>39852</v>
      </c>
      <c r="B2630" s="396">
        <v>1.2935000000000001</v>
      </c>
    </row>
    <row r="2631" spans="1:2" x14ac:dyDescent="0.25">
      <c r="A2631" s="395">
        <v>39851</v>
      </c>
      <c r="B2631" s="396">
        <v>1.2824</v>
      </c>
    </row>
    <row r="2632" spans="1:2" x14ac:dyDescent="0.25">
      <c r="A2632" s="395">
        <v>39850</v>
      </c>
      <c r="B2632" s="396">
        <v>1.2837000000000001</v>
      </c>
    </row>
    <row r="2633" spans="1:2" x14ac:dyDescent="0.25">
      <c r="A2633" s="395">
        <v>39849</v>
      </c>
      <c r="B2633" s="396">
        <v>1.2943</v>
      </c>
    </row>
    <row r="2634" spans="1:2" x14ac:dyDescent="0.25">
      <c r="A2634" s="395">
        <v>39848</v>
      </c>
      <c r="B2634" s="396">
        <v>1.2885</v>
      </c>
    </row>
    <row r="2635" spans="1:2" x14ac:dyDescent="0.25">
      <c r="A2635" s="395">
        <v>39847</v>
      </c>
      <c r="B2635" s="396">
        <v>1.2766999999999999</v>
      </c>
    </row>
    <row r="2636" spans="1:2" x14ac:dyDescent="0.25">
      <c r="A2636" s="395">
        <v>39846</v>
      </c>
      <c r="B2636" s="396">
        <v>1.2805</v>
      </c>
    </row>
    <row r="2637" spans="1:2" x14ac:dyDescent="0.25">
      <c r="A2637" s="395">
        <v>39845</v>
      </c>
      <c r="B2637" s="396">
        <v>1.2806999999999999</v>
      </c>
    </row>
    <row r="2638" spans="1:2" x14ac:dyDescent="0.25">
      <c r="A2638" s="395">
        <v>39844</v>
      </c>
      <c r="B2638" s="396">
        <v>1.2871999999999999</v>
      </c>
    </row>
    <row r="2639" spans="1:2" x14ac:dyDescent="0.25">
      <c r="A2639" s="395">
        <v>39843</v>
      </c>
      <c r="B2639" s="396">
        <v>1.3085</v>
      </c>
    </row>
    <row r="2640" spans="1:2" x14ac:dyDescent="0.25">
      <c r="A2640" s="395">
        <v>39842</v>
      </c>
      <c r="B2640" s="396">
        <v>1.3233999999999999</v>
      </c>
    </row>
    <row r="2641" spans="1:2" x14ac:dyDescent="0.25">
      <c r="A2641" s="395">
        <v>39841</v>
      </c>
      <c r="B2641" s="396">
        <v>1.3201000000000001</v>
      </c>
    </row>
    <row r="2642" spans="1:2" x14ac:dyDescent="0.25">
      <c r="A2642" s="395">
        <v>39840</v>
      </c>
      <c r="B2642" s="396">
        <v>1.2992999999999999</v>
      </c>
    </row>
    <row r="2643" spans="1:2" x14ac:dyDescent="0.25">
      <c r="A2643" s="395">
        <v>39839</v>
      </c>
      <c r="B2643" s="396">
        <v>1.2983</v>
      </c>
    </row>
    <row r="2644" spans="1:2" x14ac:dyDescent="0.25">
      <c r="A2644" s="395">
        <v>39838</v>
      </c>
      <c r="B2644" s="396">
        <v>1.2983</v>
      </c>
    </row>
    <row r="2645" spans="1:2" x14ac:dyDescent="0.25">
      <c r="A2645" s="395">
        <v>39837</v>
      </c>
      <c r="B2645" s="396">
        <v>1.2910999999999999</v>
      </c>
    </row>
    <row r="2646" spans="1:2" x14ac:dyDescent="0.25">
      <c r="A2646" s="395">
        <v>39836</v>
      </c>
      <c r="B2646" s="396">
        <v>1.2999000000000001</v>
      </c>
    </row>
    <row r="2647" spans="1:2" x14ac:dyDescent="0.25">
      <c r="A2647" s="395">
        <v>39835</v>
      </c>
      <c r="B2647" s="396">
        <v>1.2916000000000001</v>
      </c>
    </row>
    <row r="2648" spans="1:2" x14ac:dyDescent="0.25">
      <c r="A2648" s="395">
        <v>39834</v>
      </c>
      <c r="B2648" s="396">
        <v>1.2979000000000001</v>
      </c>
    </row>
    <row r="2649" spans="1:2" x14ac:dyDescent="0.25">
      <c r="A2649" s="395">
        <v>39833</v>
      </c>
      <c r="B2649" s="396">
        <v>1.3260000000000001</v>
      </c>
    </row>
    <row r="2650" spans="1:2" x14ac:dyDescent="0.25">
      <c r="A2650" s="395">
        <v>39832</v>
      </c>
      <c r="B2650" s="396">
        <v>1.327</v>
      </c>
    </row>
    <row r="2651" spans="1:2" x14ac:dyDescent="0.25">
      <c r="A2651" s="395">
        <v>39831</v>
      </c>
      <c r="B2651" s="396">
        <v>1.3263</v>
      </c>
    </row>
    <row r="2652" spans="1:2" x14ac:dyDescent="0.25">
      <c r="A2652" s="395">
        <v>39830</v>
      </c>
      <c r="B2652" s="396">
        <v>1.3229</v>
      </c>
    </row>
    <row r="2653" spans="1:2" x14ac:dyDescent="0.25">
      <c r="A2653" s="395">
        <v>39829</v>
      </c>
      <c r="B2653" s="396">
        <v>1.3151999999999999</v>
      </c>
    </row>
    <row r="2654" spans="1:2" x14ac:dyDescent="0.25">
      <c r="A2654" s="395">
        <v>39828</v>
      </c>
      <c r="B2654" s="396">
        <v>1.3211999999999999</v>
      </c>
    </row>
    <row r="2655" spans="1:2" x14ac:dyDescent="0.25">
      <c r="A2655" s="395">
        <v>39827</v>
      </c>
      <c r="B2655" s="396">
        <v>1.3275999999999999</v>
      </c>
    </row>
    <row r="2656" spans="1:2" x14ac:dyDescent="0.25">
      <c r="A2656" s="395">
        <v>39826</v>
      </c>
      <c r="B2656" s="396">
        <v>1.3399000000000001</v>
      </c>
    </row>
    <row r="2657" spans="1:2" x14ac:dyDescent="0.25">
      <c r="A2657" s="395">
        <v>39825</v>
      </c>
      <c r="B2657" s="396">
        <v>1.347</v>
      </c>
    </row>
    <row r="2658" spans="1:2" x14ac:dyDescent="0.25">
      <c r="A2658" s="395">
        <v>39824</v>
      </c>
      <c r="B2658" s="396">
        <v>1.347</v>
      </c>
    </row>
    <row r="2659" spans="1:2" x14ac:dyDescent="0.25">
      <c r="A2659" s="395">
        <v>39823</v>
      </c>
      <c r="B2659" s="396">
        <v>1.3621000000000001</v>
      </c>
    </row>
    <row r="2660" spans="1:2" x14ac:dyDescent="0.25">
      <c r="A2660" s="395">
        <v>39822</v>
      </c>
      <c r="B2660" s="396">
        <v>1.3640000000000001</v>
      </c>
    </row>
    <row r="2661" spans="1:2" x14ac:dyDescent="0.25">
      <c r="A2661" s="395">
        <v>39821</v>
      </c>
      <c r="B2661" s="396">
        <v>1.3576999999999999</v>
      </c>
    </row>
    <row r="2662" spans="1:2" x14ac:dyDescent="0.25">
      <c r="A2662" s="395">
        <v>39820</v>
      </c>
      <c r="B2662" s="396">
        <v>1.3494999999999999</v>
      </c>
    </row>
    <row r="2663" spans="1:2" x14ac:dyDescent="0.25">
      <c r="A2663" s="395">
        <v>39819</v>
      </c>
      <c r="B2663" s="396">
        <v>1.3753</v>
      </c>
    </row>
    <row r="2664" spans="1:2" x14ac:dyDescent="0.25">
      <c r="A2664" s="395">
        <v>39818</v>
      </c>
      <c r="B2664" s="396">
        <v>1.3913</v>
      </c>
    </row>
    <row r="2665" spans="1:2" x14ac:dyDescent="0.25">
      <c r="A2665" s="395">
        <v>39817</v>
      </c>
      <c r="B2665" s="396">
        <v>1.3915</v>
      </c>
    </row>
    <row r="2666" spans="1:2" x14ac:dyDescent="0.25">
      <c r="A2666" s="395">
        <v>39816</v>
      </c>
      <c r="B2666" s="396">
        <v>1.3922000000000001</v>
      </c>
    </row>
    <row r="2667" spans="1:2" x14ac:dyDescent="0.25">
      <c r="A2667" s="395">
        <v>39815</v>
      </c>
      <c r="B2667" s="396">
        <v>1.3968</v>
      </c>
    </row>
    <row r="2668" spans="1:2" x14ac:dyDescent="0.25">
      <c r="A2668" s="395">
        <v>39814</v>
      </c>
      <c r="B2668" s="396">
        <v>1.4039999999999999</v>
      </c>
    </row>
    <row r="2669" spans="1:2" x14ac:dyDescent="0.25">
      <c r="A2669" s="395">
        <v>39813</v>
      </c>
      <c r="B2669" s="396">
        <v>1.4095</v>
      </c>
    </row>
    <row r="2670" spans="1:2" x14ac:dyDescent="0.25">
      <c r="A2670" s="395">
        <v>39812</v>
      </c>
      <c r="B2670" s="396">
        <v>1.4187000000000001</v>
      </c>
    </row>
    <row r="2671" spans="1:2" x14ac:dyDescent="0.25">
      <c r="A2671" s="395">
        <v>39811</v>
      </c>
      <c r="B2671" s="396">
        <v>1.4027000000000001</v>
      </c>
    </row>
    <row r="2672" spans="1:2" x14ac:dyDescent="0.25">
      <c r="A2672" s="395">
        <v>39810</v>
      </c>
      <c r="B2672" s="396">
        <v>1.4027000000000001</v>
      </c>
    </row>
    <row r="2673" spans="1:2" x14ac:dyDescent="0.25">
      <c r="A2673" s="395">
        <v>39809</v>
      </c>
      <c r="B2673" s="396">
        <v>1.4048</v>
      </c>
    </row>
    <row r="2674" spans="1:2" x14ac:dyDescent="0.25">
      <c r="A2674" s="395">
        <v>39808</v>
      </c>
      <c r="B2674" s="396">
        <v>1.4006000000000001</v>
      </c>
    </row>
    <row r="2675" spans="1:2" x14ac:dyDescent="0.25">
      <c r="A2675" s="395">
        <v>39807</v>
      </c>
      <c r="B2675" s="396">
        <v>1.3971</v>
      </c>
    </row>
    <row r="2676" spans="1:2" x14ac:dyDescent="0.25">
      <c r="A2676" s="395">
        <v>39806</v>
      </c>
      <c r="B2676" s="396">
        <v>1.3974</v>
      </c>
    </row>
    <row r="2677" spans="1:2" x14ac:dyDescent="0.25">
      <c r="A2677" s="395">
        <v>39805</v>
      </c>
      <c r="B2677" s="396">
        <v>1.3979999999999999</v>
      </c>
    </row>
    <row r="2678" spans="1:2" x14ac:dyDescent="0.25">
      <c r="A2678" s="395">
        <v>39804</v>
      </c>
      <c r="B2678" s="396">
        <v>1.3908</v>
      </c>
    </row>
    <row r="2679" spans="1:2" x14ac:dyDescent="0.25">
      <c r="A2679" s="395">
        <v>39803</v>
      </c>
      <c r="B2679" s="396">
        <v>1.3907</v>
      </c>
    </row>
    <row r="2680" spans="1:2" x14ac:dyDescent="0.25">
      <c r="A2680" s="395">
        <v>39802</v>
      </c>
      <c r="B2680" s="396">
        <v>1.4117999999999999</v>
      </c>
    </row>
    <row r="2681" spans="1:2" x14ac:dyDescent="0.25">
      <c r="A2681" s="395">
        <v>39801</v>
      </c>
      <c r="B2681" s="396">
        <v>1.4437</v>
      </c>
    </row>
    <row r="2682" spans="1:2" x14ac:dyDescent="0.25">
      <c r="A2682" s="395">
        <v>39800</v>
      </c>
      <c r="B2682" s="396">
        <v>1.4137</v>
      </c>
    </row>
    <row r="2683" spans="1:2" x14ac:dyDescent="0.25">
      <c r="A2683" s="395">
        <v>39799</v>
      </c>
      <c r="B2683" s="396">
        <v>1.3721000000000001</v>
      </c>
    </row>
    <row r="2684" spans="1:2" x14ac:dyDescent="0.25">
      <c r="A2684" s="395">
        <v>39798</v>
      </c>
      <c r="B2684" s="396">
        <v>1.35</v>
      </c>
    </row>
    <row r="2685" spans="1:2" x14ac:dyDescent="0.25">
      <c r="A2685" s="395">
        <v>39797</v>
      </c>
      <c r="B2685" s="396">
        <v>1.3382000000000001</v>
      </c>
    </row>
    <row r="2686" spans="1:2" x14ac:dyDescent="0.25">
      <c r="A2686" s="395">
        <v>39796</v>
      </c>
      <c r="B2686" s="396">
        <v>1.3385</v>
      </c>
    </row>
    <row r="2687" spans="1:2" x14ac:dyDescent="0.25">
      <c r="A2687" s="395">
        <v>39795</v>
      </c>
      <c r="B2687" s="396">
        <v>1.3339000000000001</v>
      </c>
    </row>
    <row r="2688" spans="1:2" x14ac:dyDescent="0.25">
      <c r="A2688" s="395">
        <v>39794</v>
      </c>
      <c r="B2688" s="396">
        <v>1.3141</v>
      </c>
    </row>
    <row r="2689" spans="1:2" x14ac:dyDescent="0.25">
      <c r="A2689" s="395">
        <v>39793</v>
      </c>
      <c r="B2689" s="396">
        <v>1.2958000000000001</v>
      </c>
    </row>
    <row r="2690" spans="1:2" x14ac:dyDescent="0.25">
      <c r="A2690" s="395">
        <v>39792</v>
      </c>
      <c r="B2690" s="396">
        <v>1.2889999999999999</v>
      </c>
    </row>
    <row r="2691" spans="1:2" x14ac:dyDescent="0.25">
      <c r="A2691" s="395">
        <v>39791</v>
      </c>
      <c r="B2691" s="396">
        <v>1.2827999999999999</v>
      </c>
    </row>
    <row r="2692" spans="1:2" x14ac:dyDescent="0.25">
      <c r="A2692" s="395">
        <v>39790</v>
      </c>
      <c r="B2692" s="396">
        <v>1.2714000000000001</v>
      </c>
    </row>
    <row r="2693" spans="1:2" x14ac:dyDescent="0.25">
      <c r="A2693" s="395">
        <v>39789</v>
      </c>
      <c r="B2693" s="396">
        <v>1.2713000000000001</v>
      </c>
    </row>
    <row r="2694" spans="1:2" x14ac:dyDescent="0.25">
      <c r="A2694" s="395">
        <v>39788</v>
      </c>
      <c r="B2694" s="396">
        <v>1.2732000000000001</v>
      </c>
    </row>
    <row r="2695" spans="1:2" x14ac:dyDescent="0.25">
      <c r="A2695" s="395">
        <v>39787</v>
      </c>
      <c r="B2695" s="396">
        <v>1.2692000000000001</v>
      </c>
    </row>
    <row r="2696" spans="1:2" x14ac:dyDescent="0.25">
      <c r="A2696" s="395">
        <v>39786</v>
      </c>
      <c r="B2696" s="396">
        <v>1.2677</v>
      </c>
    </row>
    <row r="2697" spans="1:2" x14ac:dyDescent="0.25">
      <c r="A2697" s="395">
        <v>39785</v>
      </c>
      <c r="B2697" s="396">
        <v>1.2649999999999999</v>
      </c>
    </row>
    <row r="2698" spans="1:2" x14ac:dyDescent="0.25">
      <c r="A2698" s="395">
        <v>39784</v>
      </c>
      <c r="B2698" s="396">
        <v>1.2661</v>
      </c>
    </row>
    <row r="2699" spans="1:2" x14ac:dyDescent="0.25">
      <c r="A2699" s="395">
        <v>39783</v>
      </c>
      <c r="B2699" s="396">
        <v>1.2687999999999999</v>
      </c>
    </row>
    <row r="2700" spans="1:2" x14ac:dyDescent="0.25">
      <c r="A2700" s="395">
        <v>39782</v>
      </c>
      <c r="B2700" s="396">
        <v>1.2686999999999999</v>
      </c>
    </row>
    <row r="2701" spans="1:2" x14ac:dyDescent="0.25">
      <c r="A2701" s="395">
        <v>39781</v>
      </c>
      <c r="B2701" s="396">
        <v>1.2836000000000001</v>
      </c>
    </row>
    <row r="2702" spans="1:2" x14ac:dyDescent="0.25">
      <c r="A2702" s="395">
        <v>39780</v>
      </c>
      <c r="B2702" s="396">
        <v>1.2904</v>
      </c>
    </row>
    <row r="2703" spans="1:2" x14ac:dyDescent="0.25">
      <c r="A2703" s="395">
        <v>39779</v>
      </c>
      <c r="B2703" s="396">
        <v>1.2969999999999999</v>
      </c>
    </row>
    <row r="2704" spans="1:2" x14ac:dyDescent="0.25">
      <c r="A2704" s="395">
        <v>39778</v>
      </c>
      <c r="B2704" s="396">
        <v>1.2910999999999999</v>
      </c>
    </row>
    <row r="2705" spans="1:2" x14ac:dyDescent="0.25">
      <c r="A2705" s="395">
        <v>39777</v>
      </c>
      <c r="B2705" s="396">
        <v>1.2687999999999999</v>
      </c>
    </row>
    <row r="2706" spans="1:2" x14ac:dyDescent="0.25">
      <c r="A2706" s="395">
        <v>39776</v>
      </c>
      <c r="B2706" s="396">
        <v>1.2583</v>
      </c>
    </row>
    <row r="2707" spans="1:2" x14ac:dyDescent="0.25">
      <c r="A2707" s="395">
        <v>39775</v>
      </c>
      <c r="B2707" s="396">
        <v>1.2581</v>
      </c>
    </row>
    <row r="2708" spans="1:2" x14ac:dyDescent="0.25">
      <c r="A2708" s="395">
        <v>39774</v>
      </c>
      <c r="B2708" s="396">
        <v>1.2518</v>
      </c>
    </row>
    <row r="2709" spans="1:2" x14ac:dyDescent="0.25">
      <c r="A2709" s="395">
        <v>39773</v>
      </c>
      <c r="B2709" s="396">
        <v>1.2517</v>
      </c>
    </row>
    <row r="2710" spans="1:2" x14ac:dyDescent="0.25">
      <c r="A2710" s="395">
        <v>39772</v>
      </c>
      <c r="B2710" s="396">
        <v>1.2626999999999999</v>
      </c>
    </row>
    <row r="2711" spans="1:2" x14ac:dyDescent="0.25">
      <c r="A2711" s="395">
        <v>39771</v>
      </c>
      <c r="B2711" s="396">
        <v>1.2628999999999999</v>
      </c>
    </row>
    <row r="2712" spans="1:2" x14ac:dyDescent="0.25">
      <c r="A2712" s="395">
        <v>39770</v>
      </c>
      <c r="B2712" s="396">
        <v>1.2615000000000001</v>
      </c>
    </row>
    <row r="2713" spans="1:2" x14ac:dyDescent="0.25">
      <c r="A2713" s="395">
        <v>39769</v>
      </c>
      <c r="B2713" s="396">
        <v>1.2597</v>
      </c>
    </row>
    <row r="2714" spans="1:2" x14ac:dyDescent="0.25">
      <c r="A2714" s="395">
        <v>39768</v>
      </c>
      <c r="B2714" s="396">
        <v>1.2606999999999999</v>
      </c>
    </row>
    <row r="2715" spans="1:2" x14ac:dyDescent="0.25">
      <c r="A2715" s="395">
        <v>39767</v>
      </c>
      <c r="B2715" s="396">
        <v>1.2726999999999999</v>
      </c>
    </row>
    <row r="2716" spans="1:2" x14ac:dyDescent="0.25">
      <c r="A2716" s="395">
        <v>39766</v>
      </c>
      <c r="B2716" s="396">
        <v>1.2494000000000001</v>
      </c>
    </row>
    <row r="2717" spans="1:2" x14ac:dyDescent="0.25">
      <c r="A2717" s="395">
        <v>39765</v>
      </c>
      <c r="B2717" s="396">
        <v>1.2544999999999999</v>
      </c>
    </row>
    <row r="2718" spans="1:2" x14ac:dyDescent="0.25">
      <c r="A2718" s="395">
        <v>39764</v>
      </c>
      <c r="B2718" s="396">
        <v>1.2698</v>
      </c>
    </row>
    <row r="2719" spans="1:2" x14ac:dyDescent="0.25">
      <c r="A2719" s="395">
        <v>39763</v>
      </c>
      <c r="B2719" s="396">
        <v>1.284</v>
      </c>
    </row>
    <row r="2720" spans="1:2" x14ac:dyDescent="0.25">
      <c r="A2720" s="395">
        <v>39762</v>
      </c>
      <c r="B2720" s="396">
        <v>1.2716000000000001</v>
      </c>
    </row>
    <row r="2721" spans="1:2" x14ac:dyDescent="0.25">
      <c r="A2721" s="395">
        <v>39761</v>
      </c>
      <c r="B2721" s="396">
        <v>1.2713000000000001</v>
      </c>
    </row>
    <row r="2722" spans="1:2" x14ac:dyDescent="0.25">
      <c r="A2722" s="395">
        <v>39760</v>
      </c>
      <c r="B2722" s="396">
        <v>1.2748999999999999</v>
      </c>
    </row>
    <row r="2723" spans="1:2" x14ac:dyDescent="0.25">
      <c r="A2723" s="395">
        <v>39759</v>
      </c>
      <c r="B2723" s="396">
        <v>1.2855000000000001</v>
      </c>
    </row>
    <row r="2724" spans="1:2" x14ac:dyDescent="0.25">
      <c r="A2724" s="395">
        <v>39758</v>
      </c>
      <c r="B2724" s="396">
        <v>1.2935000000000001</v>
      </c>
    </row>
    <row r="2725" spans="1:2" x14ac:dyDescent="0.25">
      <c r="A2725" s="395">
        <v>39757</v>
      </c>
      <c r="B2725" s="396">
        <v>1.2726999999999999</v>
      </c>
    </row>
    <row r="2726" spans="1:2" x14ac:dyDescent="0.25">
      <c r="A2726" s="395">
        <v>39756</v>
      </c>
      <c r="B2726" s="396">
        <v>1.2786999999999999</v>
      </c>
    </row>
    <row r="2727" spans="1:2" x14ac:dyDescent="0.25">
      <c r="A2727" s="395">
        <v>39755</v>
      </c>
      <c r="B2727" s="396">
        <v>1.272</v>
      </c>
    </row>
    <row r="2728" spans="1:2" x14ac:dyDescent="0.25">
      <c r="A2728" s="395">
        <v>39754</v>
      </c>
      <c r="B2728" s="396">
        <v>1.2717000000000001</v>
      </c>
    </row>
    <row r="2729" spans="1:2" x14ac:dyDescent="0.25">
      <c r="A2729" s="395">
        <v>39753</v>
      </c>
      <c r="B2729" s="396">
        <v>1.2739</v>
      </c>
    </row>
    <row r="2730" spans="1:2" x14ac:dyDescent="0.25">
      <c r="A2730" s="395">
        <v>39752</v>
      </c>
      <c r="B2730" s="396">
        <v>1.3052999999999999</v>
      </c>
    </row>
    <row r="2731" spans="1:2" x14ac:dyDescent="0.25">
      <c r="A2731" s="395">
        <v>39751</v>
      </c>
      <c r="B2731" s="396">
        <v>1.2783</v>
      </c>
    </row>
    <row r="2732" spans="1:2" x14ac:dyDescent="0.25">
      <c r="A2732" s="395">
        <v>39750</v>
      </c>
      <c r="B2732" s="396">
        <v>1.2488999999999999</v>
      </c>
    </row>
    <row r="2733" spans="1:2" x14ac:dyDescent="0.25">
      <c r="A2733" s="395">
        <v>39749</v>
      </c>
      <c r="B2733" s="396">
        <v>1.2515000000000001</v>
      </c>
    </row>
    <row r="2734" spans="1:2" x14ac:dyDescent="0.25">
      <c r="A2734" s="395">
        <v>39748</v>
      </c>
      <c r="B2734" s="396">
        <v>1.2614000000000001</v>
      </c>
    </row>
    <row r="2735" spans="1:2" x14ac:dyDescent="0.25">
      <c r="A2735" s="395">
        <v>39747</v>
      </c>
      <c r="B2735" s="396">
        <v>1.2697000000000001</v>
      </c>
    </row>
    <row r="2736" spans="1:2" x14ac:dyDescent="0.25">
      <c r="A2736" s="395">
        <v>39746</v>
      </c>
      <c r="B2736" s="396">
        <v>1.2653000000000001</v>
      </c>
    </row>
    <row r="2737" spans="1:2" x14ac:dyDescent="0.25">
      <c r="A2737" s="395">
        <v>39745</v>
      </c>
      <c r="B2737" s="396">
        <v>1.2819</v>
      </c>
    </row>
    <row r="2738" spans="1:2" x14ac:dyDescent="0.25">
      <c r="A2738" s="395">
        <v>39744</v>
      </c>
      <c r="B2738" s="396">
        <v>1.2916000000000001</v>
      </c>
    </row>
    <row r="2739" spans="1:2" x14ac:dyDescent="0.25">
      <c r="A2739" s="395">
        <v>39743</v>
      </c>
      <c r="B2739" s="396">
        <v>1.3247</v>
      </c>
    </row>
    <row r="2740" spans="1:2" x14ac:dyDescent="0.25">
      <c r="A2740" s="395">
        <v>39742</v>
      </c>
      <c r="B2740" s="396">
        <v>1.3414999999999999</v>
      </c>
    </row>
    <row r="2741" spans="1:2" x14ac:dyDescent="0.25">
      <c r="A2741" s="395">
        <v>39741</v>
      </c>
      <c r="B2741" s="396">
        <v>1.3404</v>
      </c>
    </row>
    <row r="2742" spans="1:2" x14ac:dyDescent="0.25">
      <c r="A2742" s="395">
        <v>39740</v>
      </c>
      <c r="B2742" s="396">
        <v>1.3404</v>
      </c>
    </row>
    <row r="2743" spans="1:2" x14ac:dyDescent="0.25">
      <c r="A2743" s="395">
        <v>39739</v>
      </c>
      <c r="B2743" s="396">
        <v>1.3455999999999999</v>
      </c>
    </row>
    <row r="2744" spans="1:2" x14ac:dyDescent="0.25">
      <c r="A2744" s="395">
        <v>39738</v>
      </c>
      <c r="B2744" s="396">
        <v>1.3447</v>
      </c>
    </row>
    <row r="2745" spans="1:2" x14ac:dyDescent="0.25">
      <c r="A2745" s="395">
        <v>39737</v>
      </c>
      <c r="B2745" s="396">
        <v>1.3585</v>
      </c>
    </row>
    <row r="2746" spans="1:2" x14ac:dyDescent="0.25">
      <c r="A2746" s="395">
        <v>39736</v>
      </c>
      <c r="B2746" s="396">
        <v>1.3663000000000001</v>
      </c>
    </row>
    <row r="2747" spans="1:2" x14ac:dyDescent="0.25">
      <c r="A2747" s="395">
        <v>39735</v>
      </c>
      <c r="B2747" s="396">
        <v>1.3576999999999999</v>
      </c>
    </row>
    <row r="2748" spans="1:2" x14ac:dyDescent="0.25">
      <c r="A2748" s="395">
        <v>39734</v>
      </c>
      <c r="B2748" s="396">
        <v>1.3403</v>
      </c>
    </row>
    <row r="2749" spans="1:2" x14ac:dyDescent="0.25">
      <c r="A2749" s="395">
        <v>39733</v>
      </c>
      <c r="B2749" s="396">
        <v>1.3391999999999999</v>
      </c>
    </row>
    <row r="2750" spans="1:2" x14ac:dyDescent="0.25">
      <c r="A2750" s="395">
        <v>39732</v>
      </c>
      <c r="B2750" s="396">
        <v>1.3536999999999999</v>
      </c>
    </row>
    <row r="2751" spans="1:2" x14ac:dyDescent="0.25">
      <c r="A2751" s="395">
        <v>39731</v>
      </c>
      <c r="B2751" s="396">
        <v>1.3667</v>
      </c>
    </row>
    <row r="2752" spans="1:2" x14ac:dyDescent="0.25">
      <c r="A2752" s="395">
        <v>39730</v>
      </c>
      <c r="B2752" s="396">
        <v>1.363</v>
      </c>
    </row>
    <row r="2753" spans="1:2" x14ac:dyDescent="0.25">
      <c r="A2753" s="395">
        <v>39729</v>
      </c>
      <c r="B2753" s="396">
        <v>1.3571</v>
      </c>
    </row>
    <row r="2754" spans="1:2" x14ac:dyDescent="0.25">
      <c r="A2754" s="395">
        <v>39728</v>
      </c>
      <c r="B2754" s="396">
        <v>1.3588</v>
      </c>
    </row>
    <row r="2755" spans="1:2" x14ac:dyDescent="0.25">
      <c r="A2755" s="395">
        <v>39727</v>
      </c>
      <c r="B2755" s="396">
        <v>1.3762000000000001</v>
      </c>
    </row>
    <row r="2756" spans="1:2" x14ac:dyDescent="0.25">
      <c r="A2756" s="395">
        <v>39726</v>
      </c>
      <c r="B2756" s="396">
        <v>1.377</v>
      </c>
    </row>
    <row r="2757" spans="1:2" x14ac:dyDescent="0.25">
      <c r="A2757" s="395">
        <v>39725</v>
      </c>
      <c r="B2757" s="396">
        <v>1.3827</v>
      </c>
    </row>
    <row r="2758" spans="1:2" x14ac:dyDescent="0.25">
      <c r="A2758" s="395">
        <v>39724</v>
      </c>
      <c r="B2758" s="396">
        <v>1.3912</v>
      </c>
    </row>
    <row r="2759" spans="1:2" x14ac:dyDescent="0.25">
      <c r="A2759" s="395">
        <v>39723</v>
      </c>
      <c r="B2759" s="396">
        <v>1.4089</v>
      </c>
    </row>
    <row r="2760" spans="1:2" x14ac:dyDescent="0.25">
      <c r="A2760" s="395">
        <v>39722</v>
      </c>
      <c r="B2760" s="396">
        <v>1.4292</v>
      </c>
    </row>
    <row r="2761" spans="1:2" x14ac:dyDescent="0.25">
      <c r="A2761" s="395">
        <v>39721</v>
      </c>
      <c r="B2761" s="396">
        <v>1.4444999999999999</v>
      </c>
    </row>
    <row r="2762" spans="1:2" x14ac:dyDescent="0.25">
      <c r="A2762" s="395">
        <v>39720</v>
      </c>
      <c r="B2762" s="396">
        <v>1.4607000000000001</v>
      </c>
    </row>
    <row r="2763" spans="1:2" x14ac:dyDescent="0.25">
      <c r="A2763" s="395">
        <v>39719</v>
      </c>
      <c r="B2763" s="396">
        <v>1.4607000000000001</v>
      </c>
    </row>
    <row r="2764" spans="1:2" x14ac:dyDescent="0.25">
      <c r="A2764" s="395">
        <v>39718</v>
      </c>
      <c r="B2764" s="396">
        <v>1.4613</v>
      </c>
    </row>
    <row r="2765" spans="1:2" x14ac:dyDescent="0.25">
      <c r="A2765" s="395">
        <v>39717</v>
      </c>
      <c r="B2765" s="396">
        <v>1.4673</v>
      </c>
    </row>
    <row r="2766" spans="1:2" x14ac:dyDescent="0.25">
      <c r="A2766" s="395">
        <v>39716</v>
      </c>
      <c r="B2766" s="396">
        <v>1.4674</v>
      </c>
    </row>
    <row r="2767" spans="1:2" x14ac:dyDescent="0.25">
      <c r="A2767" s="395">
        <v>39715</v>
      </c>
      <c r="B2767" s="396">
        <v>1.4754</v>
      </c>
    </row>
    <row r="2768" spans="1:2" x14ac:dyDescent="0.25">
      <c r="A2768" s="395">
        <v>39714</v>
      </c>
      <c r="B2768" s="396">
        <v>1.4579</v>
      </c>
    </row>
    <row r="2769" spans="1:2" x14ac:dyDescent="0.25">
      <c r="A2769" s="395">
        <v>39713</v>
      </c>
      <c r="B2769" s="396">
        <v>1.4462999999999999</v>
      </c>
    </row>
    <row r="2770" spans="1:2" x14ac:dyDescent="0.25">
      <c r="A2770" s="395">
        <v>39712</v>
      </c>
      <c r="B2770" s="396">
        <v>1.4461999999999999</v>
      </c>
    </row>
    <row r="2771" spans="1:2" x14ac:dyDescent="0.25">
      <c r="A2771" s="395">
        <v>39711</v>
      </c>
      <c r="B2771" s="396">
        <v>1.4311</v>
      </c>
    </row>
    <row r="2772" spans="1:2" x14ac:dyDescent="0.25">
      <c r="A2772" s="395">
        <v>39710</v>
      </c>
      <c r="B2772" s="396">
        <v>1.4376</v>
      </c>
    </row>
    <row r="2773" spans="1:2" x14ac:dyDescent="0.25">
      <c r="A2773" s="395">
        <v>39709</v>
      </c>
      <c r="B2773" s="396">
        <v>1.4194</v>
      </c>
    </row>
    <row r="2774" spans="1:2" x14ac:dyDescent="0.25">
      <c r="A2774" s="395">
        <v>39708</v>
      </c>
      <c r="B2774" s="396">
        <v>1.4214</v>
      </c>
    </row>
    <row r="2775" spans="1:2" x14ac:dyDescent="0.25">
      <c r="A2775" s="395">
        <v>39707</v>
      </c>
      <c r="B2775" s="396">
        <v>1.4274</v>
      </c>
    </row>
    <row r="2776" spans="1:2" x14ac:dyDescent="0.25">
      <c r="A2776" s="395">
        <v>39706</v>
      </c>
      <c r="B2776" s="396">
        <v>1.4226000000000001</v>
      </c>
    </row>
    <row r="2777" spans="1:2" x14ac:dyDescent="0.25">
      <c r="A2777" s="395">
        <v>39705</v>
      </c>
      <c r="B2777" s="396">
        <v>1.4222999999999999</v>
      </c>
    </row>
    <row r="2778" spans="1:2" x14ac:dyDescent="0.25">
      <c r="A2778" s="395">
        <v>39704</v>
      </c>
      <c r="B2778" s="396">
        <v>1.4074</v>
      </c>
    </row>
    <row r="2779" spans="1:2" x14ac:dyDescent="0.25">
      <c r="A2779" s="395">
        <v>39703</v>
      </c>
      <c r="B2779" s="396">
        <v>1.3948</v>
      </c>
    </row>
    <row r="2780" spans="1:2" x14ac:dyDescent="0.25">
      <c r="A2780" s="395">
        <v>39702</v>
      </c>
      <c r="B2780" s="396">
        <v>1.411</v>
      </c>
    </row>
    <row r="2781" spans="1:2" x14ac:dyDescent="0.25">
      <c r="A2781" s="395">
        <v>39701</v>
      </c>
      <c r="B2781" s="396">
        <v>1.4132</v>
      </c>
    </row>
    <row r="2782" spans="1:2" x14ac:dyDescent="0.25">
      <c r="A2782" s="395">
        <v>39700</v>
      </c>
      <c r="B2782" s="396">
        <v>1.4276</v>
      </c>
    </row>
    <row r="2783" spans="1:2" x14ac:dyDescent="0.25">
      <c r="A2783" s="395">
        <v>39699</v>
      </c>
      <c r="B2783" s="396">
        <v>1.4265000000000001</v>
      </c>
    </row>
    <row r="2784" spans="1:2" x14ac:dyDescent="0.25">
      <c r="A2784" s="395">
        <v>39698</v>
      </c>
      <c r="B2784" s="396">
        <v>1.4261999999999999</v>
      </c>
    </row>
    <row r="2785" spans="1:2" x14ac:dyDescent="0.25">
      <c r="A2785" s="395">
        <v>39697</v>
      </c>
      <c r="B2785" s="396">
        <v>1.4267000000000001</v>
      </c>
    </row>
    <row r="2786" spans="1:2" x14ac:dyDescent="0.25">
      <c r="A2786" s="395">
        <v>39696</v>
      </c>
      <c r="B2786" s="396">
        <v>1.4462999999999999</v>
      </c>
    </row>
    <row r="2787" spans="1:2" x14ac:dyDescent="0.25">
      <c r="A2787" s="395">
        <v>39695</v>
      </c>
      <c r="B2787" s="396">
        <v>1.4468000000000001</v>
      </c>
    </row>
    <row r="2788" spans="1:2" x14ac:dyDescent="0.25">
      <c r="A2788" s="395">
        <v>39694</v>
      </c>
      <c r="B2788" s="396">
        <v>1.4541999999999999</v>
      </c>
    </row>
    <row r="2789" spans="1:2" x14ac:dyDescent="0.25">
      <c r="A2789" s="395">
        <v>39693</v>
      </c>
      <c r="B2789" s="396">
        <v>1.4638</v>
      </c>
    </row>
    <row r="2790" spans="1:2" x14ac:dyDescent="0.25">
      <c r="A2790" s="395">
        <v>39692</v>
      </c>
      <c r="B2790" s="396">
        <v>1.4670000000000001</v>
      </c>
    </row>
    <row r="2791" spans="1:2" x14ac:dyDescent="0.25">
      <c r="A2791" s="395">
        <v>39691</v>
      </c>
      <c r="B2791" s="396">
        <v>1.4669000000000001</v>
      </c>
    </row>
    <row r="2792" spans="1:2" x14ac:dyDescent="0.25">
      <c r="A2792" s="395">
        <v>39690</v>
      </c>
      <c r="B2792" s="396">
        <v>1.4714</v>
      </c>
    </row>
    <row r="2793" spans="1:2" x14ac:dyDescent="0.25">
      <c r="A2793" s="395">
        <v>39689</v>
      </c>
      <c r="B2793" s="396">
        <v>1.4750000000000001</v>
      </c>
    </row>
    <row r="2794" spans="1:2" x14ac:dyDescent="0.25">
      <c r="A2794" s="395">
        <v>39688</v>
      </c>
      <c r="B2794" s="396">
        <v>1.4702</v>
      </c>
    </row>
    <row r="2795" spans="1:2" x14ac:dyDescent="0.25">
      <c r="A2795" s="395">
        <v>39687</v>
      </c>
      <c r="B2795" s="396">
        <v>1.4673</v>
      </c>
    </row>
    <row r="2796" spans="1:2" x14ac:dyDescent="0.25">
      <c r="A2796" s="395">
        <v>39686</v>
      </c>
      <c r="B2796" s="396">
        <v>1.4757</v>
      </c>
    </row>
    <row r="2797" spans="1:2" x14ac:dyDescent="0.25">
      <c r="A2797" s="395">
        <v>39685</v>
      </c>
      <c r="B2797" s="396">
        <v>1.4787999999999999</v>
      </c>
    </row>
    <row r="2798" spans="1:2" x14ac:dyDescent="0.25">
      <c r="A2798" s="395">
        <v>39684</v>
      </c>
      <c r="B2798" s="396">
        <v>1.4786999999999999</v>
      </c>
    </row>
    <row r="2799" spans="1:2" x14ac:dyDescent="0.25">
      <c r="A2799" s="395">
        <v>39683</v>
      </c>
      <c r="B2799" s="396">
        <v>1.4847999999999999</v>
      </c>
    </row>
    <row r="2800" spans="1:2" x14ac:dyDescent="0.25">
      <c r="A2800" s="395">
        <v>39682</v>
      </c>
      <c r="B2800" s="396">
        <v>1.4801</v>
      </c>
    </row>
    <row r="2801" spans="1:2" x14ac:dyDescent="0.25">
      <c r="A2801" s="395">
        <v>39681</v>
      </c>
      <c r="B2801" s="396">
        <v>1.4746999999999999</v>
      </c>
    </row>
    <row r="2802" spans="1:2" x14ac:dyDescent="0.25">
      <c r="A2802" s="395">
        <v>39680</v>
      </c>
      <c r="B2802" s="396">
        <v>1.4696</v>
      </c>
    </row>
    <row r="2803" spans="1:2" x14ac:dyDescent="0.25">
      <c r="A2803" s="395">
        <v>39679</v>
      </c>
      <c r="B2803" s="396">
        <v>1.4718</v>
      </c>
    </row>
    <row r="2804" spans="1:2" x14ac:dyDescent="0.25">
      <c r="A2804" s="395">
        <v>39678</v>
      </c>
      <c r="B2804" s="396">
        <v>1.4681</v>
      </c>
    </row>
    <row r="2805" spans="1:2" x14ac:dyDescent="0.25">
      <c r="A2805" s="395">
        <v>39677</v>
      </c>
      <c r="B2805" s="396">
        <v>1.4681</v>
      </c>
    </row>
    <row r="2806" spans="1:2" x14ac:dyDescent="0.25">
      <c r="A2806" s="395">
        <v>39676</v>
      </c>
      <c r="B2806" s="396">
        <v>1.474</v>
      </c>
    </row>
    <row r="2807" spans="1:2" x14ac:dyDescent="0.25">
      <c r="A2807" s="395">
        <v>39675</v>
      </c>
      <c r="B2807" s="396">
        <v>1.4885999999999999</v>
      </c>
    </row>
    <row r="2808" spans="1:2" x14ac:dyDescent="0.25">
      <c r="A2808" s="395">
        <v>39674</v>
      </c>
      <c r="B2808" s="396">
        <v>1.4914000000000001</v>
      </c>
    </row>
    <row r="2809" spans="1:2" x14ac:dyDescent="0.25">
      <c r="A2809" s="395">
        <v>39673</v>
      </c>
      <c r="B2809" s="396">
        <v>1.4898</v>
      </c>
    </row>
    <row r="2810" spans="1:2" x14ac:dyDescent="0.25">
      <c r="A2810" s="395">
        <v>39672</v>
      </c>
      <c r="B2810" s="396">
        <v>1.4976</v>
      </c>
    </row>
    <row r="2811" spans="1:2" x14ac:dyDescent="0.25">
      <c r="A2811" s="395">
        <v>39671</v>
      </c>
      <c r="B2811" s="396">
        <v>1.5001</v>
      </c>
    </row>
    <row r="2812" spans="1:2" x14ac:dyDescent="0.25">
      <c r="A2812" s="395">
        <v>39670</v>
      </c>
      <c r="B2812" s="396">
        <v>1.5001</v>
      </c>
    </row>
    <row r="2813" spans="1:2" x14ac:dyDescent="0.25">
      <c r="A2813" s="395">
        <v>39669</v>
      </c>
      <c r="B2813" s="396">
        <v>1.5165</v>
      </c>
    </row>
    <row r="2814" spans="1:2" x14ac:dyDescent="0.25">
      <c r="A2814" s="395">
        <v>39668</v>
      </c>
      <c r="B2814" s="396">
        <v>1.5415000000000001</v>
      </c>
    </row>
    <row r="2815" spans="1:2" x14ac:dyDescent="0.25">
      <c r="A2815" s="395">
        <v>39667</v>
      </c>
      <c r="B2815" s="396">
        <v>1.546</v>
      </c>
    </row>
    <row r="2816" spans="1:2" x14ac:dyDescent="0.25">
      <c r="A2816" s="395">
        <v>39666</v>
      </c>
      <c r="B2816" s="396">
        <v>1.5513999999999999</v>
      </c>
    </row>
    <row r="2817" spans="1:2" x14ac:dyDescent="0.25">
      <c r="A2817" s="395">
        <v>39665</v>
      </c>
      <c r="B2817" s="396">
        <v>1.5580000000000001</v>
      </c>
    </row>
    <row r="2818" spans="1:2" x14ac:dyDescent="0.25">
      <c r="A2818" s="395">
        <v>39664</v>
      </c>
      <c r="B2818" s="396">
        <v>1.5559000000000001</v>
      </c>
    </row>
    <row r="2819" spans="1:2" x14ac:dyDescent="0.25">
      <c r="A2819" s="395">
        <v>39663</v>
      </c>
      <c r="B2819" s="396">
        <v>1.5558000000000001</v>
      </c>
    </row>
    <row r="2820" spans="1:2" x14ac:dyDescent="0.25">
      <c r="A2820" s="395">
        <v>39662</v>
      </c>
      <c r="B2820" s="396">
        <v>1.5539000000000001</v>
      </c>
    </row>
    <row r="2821" spans="1:2" x14ac:dyDescent="0.25">
      <c r="A2821" s="395">
        <v>39661</v>
      </c>
      <c r="B2821" s="396">
        <v>1.5599000000000001</v>
      </c>
    </row>
    <row r="2822" spans="1:2" x14ac:dyDescent="0.25">
      <c r="A2822" s="395">
        <v>39660</v>
      </c>
      <c r="B2822" s="396">
        <v>1.5582</v>
      </c>
    </row>
    <row r="2823" spans="1:2" x14ac:dyDescent="0.25">
      <c r="A2823" s="395">
        <v>39659</v>
      </c>
      <c r="B2823" s="396">
        <v>1.5698000000000001</v>
      </c>
    </row>
    <row r="2824" spans="1:2" x14ac:dyDescent="0.25">
      <c r="A2824" s="395">
        <v>39658</v>
      </c>
      <c r="B2824" s="396">
        <v>1.5723</v>
      </c>
    </row>
    <row r="2825" spans="1:2" x14ac:dyDescent="0.25">
      <c r="A2825" s="395">
        <v>39657</v>
      </c>
      <c r="B2825" s="396">
        <v>1.5704</v>
      </c>
    </row>
    <row r="2826" spans="1:2" x14ac:dyDescent="0.25">
      <c r="A2826" s="395">
        <v>39656</v>
      </c>
      <c r="B2826" s="396">
        <v>1.5704</v>
      </c>
    </row>
    <row r="2827" spans="1:2" x14ac:dyDescent="0.25">
      <c r="A2827" s="395">
        <v>39655</v>
      </c>
      <c r="B2827" s="396">
        <v>1.5704</v>
      </c>
    </row>
    <row r="2828" spans="1:2" x14ac:dyDescent="0.25">
      <c r="A2828" s="395">
        <v>39654</v>
      </c>
      <c r="B2828" s="396">
        <v>1.5678000000000001</v>
      </c>
    </row>
    <row r="2829" spans="1:2" x14ac:dyDescent="0.25">
      <c r="A2829" s="395">
        <v>39653</v>
      </c>
      <c r="B2829" s="396">
        <v>1.5751999999999999</v>
      </c>
    </row>
    <row r="2830" spans="1:2" x14ac:dyDescent="0.25">
      <c r="A2830" s="395">
        <v>39652</v>
      </c>
      <c r="B2830" s="396">
        <v>1.5888</v>
      </c>
    </row>
    <row r="2831" spans="1:2" x14ac:dyDescent="0.25">
      <c r="A2831" s="395">
        <v>39651</v>
      </c>
      <c r="B2831" s="396">
        <v>1.5863</v>
      </c>
    </row>
    <row r="2832" spans="1:2" x14ac:dyDescent="0.25">
      <c r="A2832" s="395">
        <v>39650</v>
      </c>
      <c r="B2832" s="396">
        <v>1.5842000000000001</v>
      </c>
    </row>
    <row r="2833" spans="1:2" x14ac:dyDescent="0.25">
      <c r="A2833" s="395">
        <v>39649</v>
      </c>
      <c r="B2833" s="396">
        <v>1.5843</v>
      </c>
    </row>
    <row r="2834" spans="1:2" x14ac:dyDescent="0.25">
      <c r="A2834" s="395">
        <v>39648</v>
      </c>
      <c r="B2834" s="396">
        <v>1.5847</v>
      </c>
    </row>
    <row r="2835" spans="1:2" x14ac:dyDescent="0.25">
      <c r="A2835" s="395">
        <v>39647</v>
      </c>
      <c r="B2835" s="396">
        <v>1.5845</v>
      </c>
    </row>
    <row r="2836" spans="1:2" x14ac:dyDescent="0.25">
      <c r="A2836" s="395">
        <v>39646</v>
      </c>
      <c r="B2836" s="396">
        <v>1.5891999999999999</v>
      </c>
    </row>
    <row r="2837" spans="1:2" x14ac:dyDescent="0.25">
      <c r="A2837" s="395">
        <v>39645</v>
      </c>
      <c r="B2837" s="396">
        <v>1.5938000000000001</v>
      </c>
    </row>
    <row r="2838" spans="1:2" x14ac:dyDescent="0.25">
      <c r="A2838" s="395">
        <v>39644</v>
      </c>
      <c r="B2838" s="396">
        <v>1.5896999999999999</v>
      </c>
    </row>
    <row r="2839" spans="1:2" x14ac:dyDescent="0.25">
      <c r="A2839" s="395">
        <v>39643</v>
      </c>
      <c r="B2839" s="396">
        <v>1.5932999999999999</v>
      </c>
    </row>
    <row r="2840" spans="1:2" x14ac:dyDescent="0.25">
      <c r="A2840" s="395">
        <v>39642</v>
      </c>
      <c r="B2840" s="396">
        <v>1.5931999999999999</v>
      </c>
    </row>
    <row r="2841" spans="1:2" x14ac:dyDescent="0.25">
      <c r="A2841" s="395">
        <v>39641</v>
      </c>
      <c r="B2841" s="396">
        <v>1.5822000000000001</v>
      </c>
    </row>
    <row r="2842" spans="1:2" x14ac:dyDescent="0.25">
      <c r="A2842" s="395">
        <v>39640</v>
      </c>
      <c r="B2842" s="396">
        <v>1.5737000000000001</v>
      </c>
    </row>
    <row r="2843" spans="1:2" x14ac:dyDescent="0.25">
      <c r="A2843" s="395">
        <v>39639</v>
      </c>
      <c r="B2843" s="396">
        <v>1.5696000000000001</v>
      </c>
    </row>
    <row r="2844" spans="1:2" x14ac:dyDescent="0.25">
      <c r="A2844" s="395">
        <v>39638</v>
      </c>
      <c r="B2844" s="396">
        <v>1.5697000000000001</v>
      </c>
    </row>
    <row r="2845" spans="1:2" x14ac:dyDescent="0.25">
      <c r="A2845" s="395">
        <v>39637</v>
      </c>
      <c r="B2845" s="396">
        <v>1.5666</v>
      </c>
    </row>
    <row r="2846" spans="1:2" x14ac:dyDescent="0.25">
      <c r="A2846" s="395">
        <v>39636</v>
      </c>
      <c r="B2846" s="396">
        <v>1.5704</v>
      </c>
    </row>
    <row r="2847" spans="1:2" x14ac:dyDescent="0.25">
      <c r="A2847" s="395">
        <v>39635</v>
      </c>
      <c r="B2847" s="396">
        <v>1.5704</v>
      </c>
    </row>
    <row r="2848" spans="1:2" x14ac:dyDescent="0.25">
      <c r="A2848" s="395">
        <v>39634</v>
      </c>
      <c r="B2848" s="396">
        <v>1.5699000000000001</v>
      </c>
    </row>
    <row r="2849" spans="1:2" x14ac:dyDescent="0.25">
      <c r="A2849" s="395">
        <v>39633</v>
      </c>
      <c r="B2849" s="396">
        <v>1.5827</v>
      </c>
    </row>
    <row r="2850" spans="1:2" x14ac:dyDescent="0.25">
      <c r="A2850" s="395">
        <v>39632</v>
      </c>
      <c r="B2850" s="396">
        <v>1.5823</v>
      </c>
    </row>
    <row r="2851" spans="1:2" x14ac:dyDescent="0.25">
      <c r="A2851" s="395">
        <v>39631</v>
      </c>
      <c r="B2851" s="396">
        <v>1.5767</v>
      </c>
    </row>
    <row r="2852" spans="1:2" x14ac:dyDescent="0.25">
      <c r="A2852" s="395">
        <v>39630</v>
      </c>
      <c r="B2852" s="396">
        <v>1.5778000000000001</v>
      </c>
    </row>
    <row r="2853" spans="1:2" x14ac:dyDescent="0.25">
      <c r="A2853" s="395">
        <v>39629</v>
      </c>
      <c r="B2853" s="396">
        <v>1.5789</v>
      </c>
    </row>
    <row r="2854" spans="1:2" x14ac:dyDescent="0.25">
      <c r="A2854" s="395">
        <v>39628</v>
      </c>
      <c r="B2854" s="396">
        <v>1.5789</v>
      </c>
    </row>
    <row r="2855" spans="1:2" x14ac:dyDescent="0.25">
      <c r="A2855" s="395">
        <v>39627</v>
      </c>
      <c r="B2855" s="396">
        <v>1.575</v>
      </c>
    </row>
    <row r="2856" spans="1:2" x14ac:dyDescent="0.25">
      <c r="A2856" s="395">
        <v>39626</v>
      </c>
      <c r="B2856" s="396">
        <v>1.5696000000000001</v>
      </c>
    </row>
    <row r="2857" spans="1:2" x14ac:dyDescent="0.25">
      <c r="A2857" s="395">
        <v>39625</v>
      </c>
      <c r="B2857" s="396">
        <v>1.5581</v>
      </c>
    </row>
    <row r="2858" spans="1:2" x14ac:dyDescent="0.25">
      <c r="A2858" s="395">
        <v>39624</v>
      </c>
      <c r="B2858" s="396">
        <v>1.5548999999999999</v>
      </c>
    </row>
    <row r="2859" spans="1:2" x14ac:dyDescent="0.25">
      <c r="A2859" s="395">
        <v>39623</v>
      </c>
      <c r="B2859" s="396">
        <v>1.5558000000000001</v>
      </c>
    </row>
    <row r="2860" spans="1:2" x14ac:dyDescent="0.25">
      <c r="A2860" s="395">
        <v>39622</v>
      </c>
      <c r="B2860" s="396">
        <v>1.5602</v>
      </c>
    </row>
    <row r="2861" spans="1:2" x14ac:dyDescent="0.25">
      <c r="A2861" s="395">
        <v>39621</v>
      </c>
      <c r="B2861" s="396">
        <v>1.5602</v>
      </c>
    </row>
    <row r="2862" spans="1:2" x14ac:dyDescent="0.25">
      <c r="A2862" s="395">
        <v>39620</v>
      </c>
      <c r="B2862" s="396">
        <v>1.5590999999999999</v>
      </c>
    </row>
    <row r="2863" spans="1:2" x14ac:dyDescent="0.25">
      <c r="A2863" s="395">
        <v>39619</v>
      </c>
      <c r="B2863" s="396">
        <v>1.5525</v>
      </c>
    </row>
    <row r="2864" spans="1:2" x14ac:dyDescent="0.25">
      <c r="A2864" s="395">
        <v>39618</v>
      </c>
      <c r="B2864" s="396">
        <v>1.5503</v>
      </c>
    </row>
    <row r="2865" spans="1:2" x14ac:dyDescent="0.25">
      <c r="A2865" s="395">
        <v>39617</v>
      </c>
      <c r="B2865" s="396">
        <v>1.5502</v>
      </c>
    </row>
    <row r="2866" spans="1:2" x14ac:dyDescent="0.25">
      <c r="A2866" s="395">
        <v>39616</v>
      </c>
      <c r="B2866" s="396">
        <v>1.5428999999999999</v>
      </c>
    </row>
    <row r="2867" spans="1:2" x14ac:dyDescent="0.25">
      <c r="A2867" s="395">
        <v>39615</v>
      </c>
      <c r="B2867" s="396">
        <v>1.5378000000000001</v>
      </c>
    </row>
    <row r="2868" spans="1:2" x14ac:dyDescent="0.25">
      <c r="A2868" s="395">
        <v>39614</v>
      </c>
      <c r="B2868" s="396">
        <v>1.5376000000000001</v>
      </c>
    </row>
    <row r="2869" spans="1:2" x14ac:dyDescent="0.25">
      <c r="A2869" s="395">
        <v>39613</v>
      </c>
      <c r="B2869" s="396">
        <v>1.5370999999999999</v>
      </c>
    </row>
    <row r="2870" spans="1:2" x14ac:dyDescent="0.25">
      <c r="A2870" s="395">
        <v>39612</v>
      </c>
      <c r="B2870" s="396">
        <v>1.5463</v>
      </c>
    </row>
    <row r="2871" spans="1:2" x14ac:dyDescent="0.25">
      <c r="A2871" s="395">
        <v>39611</v>
      </c>
      <c r="B2871" s="396">
        <v>1.55</v>
      </c>
    </row>
    <row r="2872" spans="1:2" x14ac:dyDescent="0.25">
      <c r="A2872" s="395">
        <v>39610</v>
      </c>
      <c r="B2872" s="396">
        <v>1.5551999999999999</v>
      </c>
    </row>
    <row r="2873" spans="1:2" x14ac:dyDescent="0.25">
      <c r="A2873" s="395">
        <v>39609</v>
      </c>
      <c r="B2873" s="396">
        <v>1.5757000000000001</v>
      </c>
    </row>
    <row r="2874" spans="1:2" x14ac:dyDescent="0.25">
      <c r="A2874" s="395">
        <v>39608</v>
      </c>
      <c r="B2874" s="396">
        <v>1.5772999999999999</v>
      </c>
    </row>
    <row r="2875" spans="1:2" x14ac:dyDescent="0.25">
      <c r="A2875" s="395">
        <v>39607</v>
      </c>
      <c r="B2875" s="396">
        <v>1.5732999999999999</v>
      </c>
    </row>
    <row r="2876" spans="1:2" x14ac:dyDescent="0.25">
      <c r="A2876" s="395">
        <v>39606</v>
      </c>
      <c r="B2876" s="396">
        <v>1.5660000000000001</v>
      </c>
    </row>
    <row r="2877" spans="1:2" x14ac:dyDescent="0.25">
      <c r="A2877" s="395">
        <v>39605</v>
      </c>
      <c r="B2877" s="396">
        <v>1.5458000000000001</v>
      </c>
    </row>
    <row r="2878" spans="1:2" x14ac:dyDescent="0.25">
      <c r="A2878" s="395">
        <v>39604</v>
      </c>
      <c r="B2878" s="396">
        <v>1.5449999999999999</v>
      </c>
    </row>
    <row r="2879" spans="1:2" x14ac:dyDescent="0.25">
      <c r="A2879" s="395">
        <v>39603</v>
      </c>
      <c r="B2879" s="396">
        <v>1.5528</v>
      </c>
    </row>
    <row r="2880" spans="1:2" x14ac:dyDescent="0.25">
      <c r="A2880" s="395">
        <v>39602</v>
      </c>
      <c r="B2880" s="396">
        <v>1.554</v>
      </c>
    </row>
    <row r="2881" spans="1:2" x14ac:dyDescent="0.25">
      <c r="A2881" s="395">
        <v>39601</v>
      </c>
      <c r="B2881" s="396">
        <v>1.5548999999999999</v>
      </c>
    </row>
    <row r="2882" spans="1:2" x14ac:dyDescent="0.25">
      <c r="A2882" s="395">
        <v>39600</v>
      </c>
      <c r="B2882" s="396">
        <v>1.5548999999999999</v>
      </c>
    </row>
    <row r="2883" spans="1:2" x14ac:dyDescent="0.25">
      <c r="A2883" s="395">
        <v>39599</v>
      </c>
      <c r="B2883" s="396">
        <v>1.5523</v>
      </c>
    </row>
    <row r="2884" spans="1:2" x14ac:dyDescent="0.25">
      <c r="A2884" s="395">
        <v>39598</v>
      </c>
      <c r="B2884" s="396">
        <v>1.5586</v>
      </c>
    </row>
    <row r="2885" spans="1:2" x14ac:dyDescent="0.25">
      <c r="A2885" s="395">
        <v>39597</v>
      </c>
      <c r="B2885" s="396">
        <v>1.5676000000000001</v>
      </c>
    </row>
    <row r="2886" spans="1:2" x14ac:dyDescent="0.25">
      <c r="A2886" s="395">
        <v>39596</v>
      </c>
      <c r="B2886" s="396">
        <v>1.5758000000000001</v>
      </c>
    </row>
    <row r="2887" spans="1:2" x14ac:dyDescent="0.25">
      <c r="A2887" s="395">
        <v>39595</v>
      </c>
      <c r="B2887" s="396">
        <v>1.5765</v>
      </c>
    </row>
    <row r="2888" spans="1:2" x14ac:dyDescent="0.25">
      <c r="A2888" s="395">
        <v>39594</v>
      </c>
      <c r="B2888" s="396">
        <v>1.5757000000000001</v>
      </c>
    </row>
    <row r="2889" spans="1:2" x14ac:dyDescent="0.25">
      <c r="A2889" s="395">
        <v>39593</v>
      </c>
      <c r="B2889" s="396">
        <v>1.5757000000000001</v>
      </c>
    </row>
    <row r="2890" spans="1:2" x14ac:dyDescent="0.25">
      <c r="A2890" s="395">
        <v>39592</v>
      </c>
      <c r="B2890" s="396">
        <v>1.5749</v>
      </c>
    </row>
    <row r="2891" spans="1:2" x14ac:dyDescent="0.25">
      <c r="A2891" s="395">
        <v>39591</v>
      </c>
      <c r="B2891" s="396">
        <v>1.5758000000000001</v>
      </c>
    </row>
    <row r="2892" spans="1:2" x14ac:dyDescent="0.25">
      <c r="A2892" s="395">
        <v>39590</v>
      </c>
      <c r="B2892" s="396">
        <v>1.5708</v>
      </c>
    </row>
    <row r="2893" spans="1:2" x14ac:dyDescent="0.25">
      <c r="A2893" s="395">
        <v>39589</v>
      </c>
      <c r="B2893" s="396">
        <v>1.5589999999999999</v>
      </c>
    </row>
    <row r="2894" spans="1:2" x14ac:dyDescent="0.25">
      <c r="A2894" s="395">
        <v>39588</v>
      </c>
      <c r="B2894" s="396">
        <v>1.5563</v>
      </c>
    </row>
    <row r="2895" spans="1:2" x14ac:dyDescent="0.25">
      <c r="A2895" s="395">
        <v>39587</v>
      </c>
      <c r="B2895" s="396">
        <v>1.5571999999999999</v>
      </c>
    </row>
    <row r="2896" spans="1:2" x14ac:dyDescent="0.25">
      <c r="A2896" s="395">
        <v>39586</v>
      </c>
      <c r="B2896" s="396">
        <v>1.5571999999999999</v>
      </c>
    </row>
    <row r="2897" spans="1:2" x14ac:dyDescent="0.25">
      <c r="A2897" s="395">
        <v>39585</v>
      </c>
      <c r="B2897" s="396">
        <v>1.5498000000000001</v>
      </c>
    </row>
    <row r="2898" spans="1:2" x14ac:dyDescent="0.25">
      <c r="A2898" s="395">
        <v>39584</v>
      </c>
      <c r="B2898" s="396">
        <v>1.5479000000000001</v>
      </c>
    </row>
    <row r="2899" spans="1:2" x14ac:dyDescent="0.25">
      <c r="A2899" s="395">
        <v>39583</v>
      </c>
      <c r="B2899" s="396">
        <v>1.5455000000000001</v>
      </c>
    </row>
    <row r="2900" spans="1:2" x14ac:dyDescent="0.25">
      <c r="A2900" s="395">
        <v>39582</v>
      </c>
      <c r="B2900" s="396">
        <v>1.5506</v>
      </c>
    </row>
    <row r="2901" spans="1:2" x14ac:dyDescent="0.25">
      <c r="A2901" s="395">
        <v>39581</v>
      </c>
      <c r="B2901" s="396">
        <v>1.546</v>
      </c>
    </row>
    <row r="2902" spans="1:2" x14ac:dyDescent="0.25">
      <c r="A2902" s="395">
        <v>39580</v>
      </c>
      <c r="B2902" s="396">
        <v>1.5477000000000001</v>
      </c>
    </row>
    <row r="2903" spans="1:2" x14ac:dyDescent="0.25">
      <c r="A2903" s="395">
        <v>39579</v>
      </c>
      <c r="B2903" s="396">
        <v>1.5478000000000001</v>
      </c>
    </row>
    <row r="2904" spans="1:2" x14ac:dyDescent="0.25">
      <c r="A2904" s="395">
        <v>39578</v>
      </c>
      <c r="B2904" s="396">
        <v>1.5436000000000001</v>
      </c>
    </row>
    <row r="2905" spans="1:2" x14ac:dyDescent="0.25">
      <c r="A2905" s="395">
        <v>39577</v>
      </c>
      <c r="B2905" s="396">
        <v>1.5364</v>
      </c>
    </row>
    <row r="2906" spans="1:2" x14ac:dyDescent="0.25">
      <c r="A2906" s="395">
        <v>39576</v>
      </c>
      <c r="B2906" s="396">
        <v>1.5463</v>
      </c>
    </row>
    <row r="2907" spans="1:2" x14ac:dyDescent="0.25">
      <c r="A2907" s="395">
        <v>39575</v>
      </c>
      <c r="B2907" s="396">
        <v>1.5519000000000001</v>
      </c>
    </row>
    <row r="2908" spans="1:2" x14ac:dyDescent="0.25">
      <c r="A2908" s="395">
        <v>39574</v>
      </c>
      <c r="B2908" s="396">
        <v>1.5464</v>
      </c>
    </row>
    <row r="2909" spans="1:2" x14ac:dyDescent="0.25">
      <c r="A2909" s="395">
        <v>39573</v>
      </c>
      <c r="B2909" s="396">
        <v>1.5419</v>
      </c>
    </row>
    <row r="2910" spans="1:2" x14ac:dyDescent="0.25">
      <c r="A2910" s="395">
        <v>39572</v>
      </c>
      <c r="B2910" s="396">
        <v>1.5419</v>
      </c>
    </row>
    <row r="2911" spans="1:2" x14ac:dyDescent="0.25">
      <c r="A2911" s="395">
        <v>39571</v>
      </c>
      <c r="B2911" s="396">
        <v>1.5449999999999999</v>
      </c>
    </row>
    <row r="2912" spans="1:2" x14ac:dyDescent="0.25">
      <c r="A2912" s="395">
        <v>39570</v>
      </c>
      <c r="B2912" s="396">
        <v>1.5555000000000001</v>
      </c>
    </row>
    <row r="2913" spans="1:2" x14ac:dyDescent="0.25">
      <c r="A2913" s="395">
        <v>39569</v>
      </c>
      <c r="B2913" s="396">
        <v>1.5569</v>
      </c>
    </row>
    <row r="2914" spans="1:2" x14ac:dyDescent="0.25">
      <c r="A2914" s="395">
        <v>39568</v>
      </c>
      <c r="B2914" s="396">
        <v>1.5608</v>
      </c>
    </row>
    <row r="2915" spans="1:2" x14ac:dyDescent="0.25">
      <c r="A2915" s="395">
        <v>39567</v>
      </c>
      <c r="B2915" s="396">
        <v>1.5636000000000001</v>
      </c>
    </row>
    <row r="2916" spans="1:2" x14ac:dyDescent="0.25">
      <c r="A2916" s="395">
        <v>39566</v>
      </c>
      <c r="B2916" s="396">
        <v>1.5622</v>
      </c>
    </row>
    <row r="2917" spans="1:2" x14ac:dyDescent="0.25">
      <c r="A2917" s="395">
        <v>39565</v>
      </c>
      <c r="B2917" s="396">
        <v>1.5624</v>
      </c>
    </row>
    <row r="2918" spans="1:2" x14ac:dyDescent="0.25">
      <c r="A2918" s="395">
        <v>39564</v>
      </c>
      <c r="B2918" s="396">
        <v>1.5645</v>
      </c>
    </row>
    <row r="2919" spans="1:2" x14ac:dyDescent="0.25">
      <c r="A2919" s="395">
        <v>39563</v>
      </c>
      <c r="B2919" s="396">
        <v>1.5786</v>
      </c>
    </row>
    <row r="2920" spans="1:2" x14ac:dyDescent="0.25">
      <c r="A2920" s="395">
        <v>39562</v>
      </c>
      <c r="B2920" s="396">
        <v>1.5951</v>
      </c>
    </row>
    <row r="2921" spans="1:2" x14ac:dyDescent="0.25">
      <c r="A2921" s="395">
        <v>39561</v>
      </c>
      <c r="B2921" s="396">
        <v>1.593</v>
      </c>
    </row>
    <row r="2922" spans="1:2" x14ac:dyDescent="0.25">
      <c r="A2922" s="395">
        <v>39560</v>
      </c>
      <c r="B2922" s="396">
        <v>1.5855999999999999</v>
      </c>
    </row>
    <row r="2923" spans="1:2" x14ac:dyDescent="0.25">
      <c r="A2923" s="395">
        <v>39559</v>
      </c>
      <c r="B2923" s="396">
        <v>1.5811999999999999</v>
      </c>
    </row>
    <row r="2924" spans="1:2" x14ac:dyDescent="0.25">
      <c r="A2924" s="395">
        <v>39558</v>
      </c>
      <c r="B2924" s="396">
        <v>1.5811999999999999</v>
      </c>
    </row>
    <row r="2925" spans="1:2" x14ac:dyDescent="0.25">
      <c r="A2925" s="395">
        <v>39557</v>
      </c>
      <c r="B2925" s="396">
        <v>1.5851999999999999</v>
      </c>
    </row>
    <row r="2926" spans="1:2" x14ac:dyDescent="0.25">
      <c r="A2926" s="395">
        <v>39556</v>
      </c>
      <c r="B2926" s="396">
        <v>1.5927</v>
      </c>
    </row>
    <row r="2927" spans="1:2" x14ac:dyDescent="0.25">
      <c r="A2927" s="395">
        <v>39555</v>
      </c>
      <c r="B2927" s="396">
        <v>1.5868</v>
      </c>
    </row>
    <row r="2928" spans="1:2" x14ac:dyDescent="0.25">
      <c r="A2928" s="395">
        <v>39554</v>
      </c>
      <c r="B2928" s="396">
        <v>1.5820000000000001</v>
      </c>
    </row>
    <row r="2929" spans="1:2" x14ac:dyDescent="0.25">
      <c r="A2929" s="395">
        <v>39553</v>
      </c>
      <c r="B2929" s="396">
        <v>1.5769</v>
      </c>
    </row>
    <row r="2930" spans="1:2" x14ac:dyDescent="0.25">
      <c r="A2930" s="395">
        <v>39552</v>
      </c>
      <c r="B2930" s="396">
        <v>1.5794999999999999</v>
      </c>
    </row>
    <row r="2931" spans="1:2" x14ac:dyDescent="0.25">
      <c r="A2931" s="395">
        <v>39551</v>
      </c>
      <c r="B2931" s="396">
        <v>1.5803</v>
      </c>
    </row>
    <row r="2932" spans="1:2" x14ac:dyDescent="0.25">
      <c r="A2932" s="395">
        <v>39550</v>
      </c>
      <c r="B2932" s="396">
        <v>1.5792999999999999</v>
      </c>
    </row>
    <row r="2933" spans="1:2" x14ac:dyDescent="0.25">
      <c r="A2933" s="395">
        <v>39549</v>
      </c>
      <c r="B2933" s="396">
        <v>1.5824</v>
      </c>
    </row>
    <row r="2934" spans="1:2" x14ac:dyDescent="0.25">
      <c r="A2934" s="395">
        <v>39548</v>
      </c>
      <c r="B2934" s="396">
        <v>1.5738000000000001</v>
      </c>
    </row>
    <row r="2935" spans="1:2" x14ac:dyDescent="0.25">
      <c r="A2935" s="395">
        <v>39547</v>
      </c>
      <c r="B2935" s="396">
        <v>1.5730999999999999</v>
      </c>
    </row>
    <row r="2936" spans="1:2" x14ac:dyDescent="0.25">
      <c r="A2936" s="395">
        <v>39546</v>
      </c>
      <c r="B2936" s="396">
        <v>1.5704</v>
      </c>
    </row>
    <row r="2937" spans="1:2" x14ac:dyDescent="0.25">
      <c r="A2937" s="395">
        <v>39545</v>
      </c>
      <c r="B2937" s="396">
        <v>1.5731999999999999</v>
      </c>
    </row>
    <row r="2938" spans="1:2" x14ac:dyDescent="0.25">
      <c r="A2938" s="395">
        <v>39544</v>
      </c>
      <c r="B2938" s="396">
        <v>1.5731999999999999</v>
      </c>
    </row>
    <row r="2939" spans="1:2" x14ac:dyDescent="0.25">
      <c r="A2939" s="395">
        <v>39543</v>
      </c>
      <c r="B2939" s="396">
        <v>1.5712999999999999</v>
      </c>
    </row>
    <row r="2940" spans="1:2" x14ac:dyDescent="0.25">
      <c r="A2940" s="395">
        <v>39542</v>
      </c>
      <c r="B2940" s="396">
        <v>1.5634999999999999</v>
      </c>
    </row>
    <row r="2941" spans="1:2" x14ac:dyDescent="0.25">
      <c r="A2941" s="395">
        <v>39541</v>
      </c>
      <c r="B2941" s="396">
        <v>1.5618000000000001</v>
      </c>
    </row>
    <row r="2942" spans="1:2" x14ac:dyDescent="0.25">
      <c r="A2942" s="395">
        <v>39540</v>
      </c>
      <c r="B2942" s="396">
        <v>1.5694999999999999</v>
      </c>
    </row>
    <row r="2943" spans="1:2" x14ac:dyDescent="0.25">
      <c r="A2943" s="395">
        <v>39539</v>
      </c>
      <c r="B2943" s="396">
        <v>1.5799000000000001</v>
      </c>
    </row>
    <row r="2944" spans="1:2" x14ac:dyDescent="0.25">
      <c r="A2944" s="395">
        <v>39538</v>
      </c>
      <c r="B2944" s="396">
        <v>1.579</v>
      </c>
    </row>
    <row r="2945" spans="1:2" x14ac:dyDescent="0.25">
      <c r="A2945" s="395">
        <v>39537</v>
      </c>
      <c r="B2945" s="396">
        <v>1.579</v>
      </c>
    </row>
    <row r="2946" spans="1:2" x14ac:dyDescent="0.25">
      <c r="A2946" s="395">
        <v>39536</v>
      </c>
      <c r="B2946" s="396">
        <v>1.5784</v>
      </c>
    </row>
    <row r="2947" spans="1:2" x14ac:dyDescent="0.25">
      <c r="A2947" s="395">
        <v>39535</v>
      </c>
      <c r="B2947" s="396">
        <v>1.58</v>
      </c>
    </row>
    <row r="2948" spans="1:2" x14ac:dyDescent="0.25">
      <c r="A2948" s="395">
        <v>39534</v>
      </c>
      <c r="B2948" s="396">
        <v>1.5681</v>
      </c>
    </row>
    <row r="2949" spans="1:2" x14ac:dyDescent="0.25">
      <c r="A2949" s="395">
        <v>39533</v>
      </c>
      <c r="B2949" s="396">
        <v>1.5531999999999999</v>
      </c>
    </row>
    <row r="2950" spans="1:2" x14ac:dyDescent="0.25">
      <c r="A2950" s="395">
        <v>39532</v>
      </c>
      <c r="B2950" s="396">
        <v>1.54</v>
      </c>
    </row>
    <row r="2951" spans="1:2" x14ac:dyDescent="0.25">
      <c r="A2951" s="395">
        <v>39531</v>
      </c>
      <c r="B2951" s="396">
        <v>1.5428999999999999</v>
      </c>
    </row>
    <row r="2952" spans="1:2" x14ac:dyDescent="0.25">
      <c r="A2952" s="395">
        <v>39530</v>
      </c>
      <c r="B2952" s="396">
        <v>1.5428999999999999</v>
      </c>
    </row>
    <row r="2953" spans="1:2" x14ac:dyDescent="0.25">
      <c r="A2953" s="395">
        <v>39529</v>
      </c>
      <c r="B2953" s="396">
        <v>1.5438000000000001</v>
      </c>
    </row>
    <row r="2954" spans="1:2" x14ac:dyDescent="0.25">
      <c r="A2954" s="395">
        <v>39528</v>
      </c>
      <c r="B2954" s="396">
        <v>1.5529999999999999</v>
      </c>
    </row>
    <row r="2955" spans="1:2" x14ac:dyDescent="0.25">
      <c r="A2955" s="395">
        <v>39527</v>
      </c>
      <c r="B2955" s="396">
        <v>1.5678000000000001</v>
      </c>
    </row>
    <row r="2956" spans="1:2" x14ac:dyDescent="0.25">
      <c r="A2956" s="395">
        <v>39526</v>
      </c>
      <c r="B2956" s="396">
        <v>1.5763</v>
      </c>
    </row>
    <row r="2957" spans="1:2" x14ac:dyDescent="0.25">
      <c r="A2957" s="395">
        <v>39525</v>
      </c>
      <c r="B2957" s="396">
        <v>1.577</v>
      </c>
    </row>
    <row r="2958" spans="1:2" x14ac:dyDescent="0.25">
      <c r="A2958" s="395">
        <v>39524</v>
      </c>
      <c r="B2958" s="396">
        <v>1.5668</v>
      </c>
    </row>
    <row r="2959" spans="1:2" x14ac:dyDescent="0.25">
      <c r="A2959" s="395">
        <v>39523</v>
      </c>
      <c r="B2959" s="396">
        <v>1.5669</v>
      </c>
    </row>
    <row r="2960" spans="1:2" x14ac:dyDescent="0.25">
      <c r="A2960" s="395">
        <v>39522</v>
      </c>
      <c r="B2960" s="396">
        <v>1.5609999999999999</v>
      </c>
    </row>
    <row r="2961" spans="1:2" x14ac:dyDescent="0.25">
      <c r="A2961" s="395">
        <v>39521</v>
      </c>
      <c r="B2961" s="396">
        <v>1.5567</v>
      </c>
    </row>
    <row r="2962" spans="1:2" x14ac:dyDescent="0.25">
      <c r="A2962" s="395">
        <v>39520</v>
      </c>
      <c r="B2962" s="396">
        <v>1.5409999999999999</v>
      </c>
    </row>
    <row r="2963" spans="1:2" x14ac:dyDescent="0.25">
      <c r="A2963" s="395">
        <v>39519</v>
      </c>
      <c r="B2963" s="396">
        <v>1.5361</v>
      </c>
    </row>
    <row r="2964" spans="1:2" x14ac:dyDescent="0.25">
      <c r="A2964" s="395">
        <v>39518</v>
      </c>
      <c r="B2964" s="396">
        <v>1.5367</v>
      </c>
    </row>
    <row r="2965" spans="1:2" x14ac:dyDescent="0.25">
      <c r="A2965" s="395">
        <v>39517</v>
      </c>
      <c r="B2965" s="396">
        <v>1.5350999999999999</v>
      </c>
    </row>
    <row r="2966" spans="1:2" x14ac:dyDescent="0.25">
      <c r="A2966" s="395">
        <v>39516</v>
      </c>
      <c r="B2966" s="396">
        <v>1.5350999999999999</v>
      </c>
    </row>
    <row r="2967" spans="1:2" x14ac:dyDescent="0.25">
      <c r="A2967" s="395">
        <v>39515</v>
      </c>
      <c r="B2967" s="396">
        <v>1.538</v>
      </c>
    </row>
    <row r="2968" spans="1:2" x14ac:dyDescent="0.25">
      <c r="A2968" s="395">
        <v>39514</v>
      </c>
      <c r="B2968" s="396">
        <v>1.5309999999999999</v>
      </c>
    </row>
    <row r="2969" spans="1:2" x14ac:dyDescent="0.25">
      <c r="A2969" s="395">
        <v>39513</v>
      </c>
      <c r="B2969" s="396">
        <v>1.5212000000000001</v>
      </c>
    </row>
    <row r="2970" spans="1:2" x14ac:dyDescent="0.25">
      <c r="A2970" s="395">
        <v>39512</v>
      </c>
      <c r="B2970" s="396">
        <v>1.5202</v>
      </c>
    </row>
    <row r="2971" spans="1:2" x14ac:dyDescent="0.25">
      <c r="A2971" s="395">
        <v>39511</v>
      </c>
      <c r="B2971" s="396">
        <v>1.5196000000000001</v>
      </c>
    </row>
    <row r="2972" spans="1:2" x14ac:dyDescent="0.25">
      <c r="A2972" s="395">
        <v>39510</v>
      </c>
      <c r="B2972" s="396">
        <v>1.5174000000000001</v>
      </c>
    </row>
    <row r="2973" spans="1:2" x14ac:dyDescent="0.25">
      <c r="A2973" s="395">
        <v>39509</v>
      </c>
      <c r="B2973" s="396">
        <v>1.5175000000000001</v>
      </c>
    </row>
    <row r="2974" spans="1:2" x14ac:dyDescent="0.25">
      <c r="A2974" s="395">
        <v>39508</v>
      </c>
      <c r="B2974" s="396">
        <v>1.5189999999999999</v>
      </c>
    </row>
    <row r="2975" spans="1:2" x14ac:dyDescent="0.25">
      <c r="A2975" s="395">
        <v>39507</v>
      </c>
      <c r="B2975" s="396">
        <v>1.5125999999999999</v>
      </c>
    </row>
    <row r="2976" spans="1:2" x14ac:dyDescent="0.25">
      <c r="A2976" s="395">
        <v>39506</v>
      </c>
      <c r="B2976" s="396">
        <v>1.5037</v>
      </c>
    </row>
    <row r="2977" spans="1:2" x14ac:dyDescent="0.25">
      <c r="A2977" s="395">
        <v>39505</v>
      </c>
      <c r="B2977" s="396">
        <v>1.4852000000000001</v>
      </c>
    </row>
    <row r="2978" spans="1:2" x14ac:dyDescent="0.25">
      <c r="A2978" s="395">
        <v>39504</v>
      </c>
      <c r="B2978" s="396">
        <v>1.482</v>
      </c>
    </row>
    <row r="2979" spans="1:2" x14ac:dyDescent="0.25">
      <c r="A2979" s="395">
        <v>39503</v>
      </c>
      <c r="B2979" s="396">
        <v>1.4822</v>
      </c>
    </row>
    <row r="2980" spans="1:2" x14ac:dyDescent="0.25">
      <c r="A2980" s="395">
        <v>39502</v>
      </c>
      <c r="B2980" s="396">
        <v>1.4822</v>
      </c>
    </row>
    <row r="2981" spans="1:2" x14ac:dyDescent="0.25">
      <c r="A2981" s="395">
        <v>39501</v>
      </c>
      <c r="B2981" s="396">
        <v>1.4818</v>
      </c>
    </row>
    <row r="2982" spans="1:2" x14ac:dyDescent="0.25">
      <c r="A2982" s="395">
        <v>39500</v>
      </c>
      <c r="B2982" s="396">
        <v>1.474</v>
      </c>
    </row>
    <row r="2983" spans="1:2" x14ac:dyDescent="0.25">
      <c r="A2983" s="395">
        <v>39499</v>
      </c>
      <c r="B2983" s="396">
        <v>1.4701</v>
      </c>
    </row>
    <row r="2984" spans="1:2" x14ac:dyDescent="0.25">
      <c r="A2984" s="395">
        <v>39498</v>
      </c>
      <c r="B2984" s="396">
        <v>1.4701</v>
      </c>
    </row>
    <row r="2985" spans="1:2" x14ac:dyDescent="0.25">
      <c r="A2985" s="395">
        <v>39497</v>
      </c>
      <c r="B2985" s="396">
        <v>1.4659</v>
      </c>
    </row>
    <row r="2986" spans="1:2" x14ac:dyDescent="0.25">
      <c r="A2986" s="395">
        <v>39496</v>
      </c>
      <c r="B2986" s="396">
        <v>1.4677</v>
      </c>
    </row>
    <row r="2987" spans="1:2" x14ac:dyDescent="0.25">
      <c r="A2987" s="395">
        <v>39495</v>
      </c>
      <c r="B2987" s="396">
        <v>1.4677</v>
      </c>
    </row>
    <row r="2988" spans="1:2" x14ac:dyDescent="0.25">
      <c r="A2988" s="395">
        <v>39494</v>
      </c>
      <c r="B2988" s="396">
        <v>1.4657</v>
      </c>
    </row>
    <row r="2989" spans="1:2" x14ac:dyDescent="0.25">
      <c r="A2989" s="395">
        <v>39493</v>
      </c>
      <c r="B2989" s="396">
        <v>1.4595</v>
      </c>
    </row>
    <row r="2990" spans="1:2" x14ac:dyDescent="0.25">
      <c r="A2990" s="395">
        <v>39492</v>
      </c>
      <c r="B2990" s="396">
        <v>1.4573</v>
      </c>
    </row>
    <row r="2991" spans="1:2" x14ac:dyDescent="0.25">
      <c r="A2991" s="395">
        <v>39491</v>
      </c>
      <c r="B2991" s="396">
        <v>1.4537</v>
      </c>
    </row>
    <row r="2992" spans="1:2" x14ac:dyDescent="0.25">
      <c r="A2992" s="395">
        <v>39490</v>
      </c>
      <c r="B2992" s="396">
        <v>1.4530000000000001</v>
      </c>
    </row>
    <row r="2993" spans="1:2" x14ac:dyDescent="0.25">
      <c r="A2993" s="395">
        <v>39489</v>
      </c>
      <c r="B2993" s="396">
        <v>1.4500999999999999</v>
      </c>
    </row>
    <row r="2994" spans="1:2" x14ac:dyDescent="0.25">
      <c r="A2994" s="395">
        <v>39488</v>
      </c>
      <c r="B2994" s="396">
        <v>1.4500999999999999</v>
      </c>
    </row>
    <row r="2995" spans="1:2" x14ac:dyDescent="0.25">
      <c r="A2995" s="395">
        <v>39487</v>
      </c>
      <c r="B2995" s="396">
        <v>1.4487000000000001</v>
      </c>
    </row>
    <row r="2996" spans="1:2" x14ac:dyDescent="0.25">
      <c r="A2996" s="395">
        <v>39486</v>
      </c>
      <c r="B2996" s="396">
        <v>1.4585999999999999</v>
      </c>
    </row>
    <row r="2997" spans="1:2" x14ac:dyDescent="0.25">
      <c r="A2997" s="395">
        <v>39485</v>
      </c>
      <c r="B2997" s="396">
        <v>1.4635</v>
      </c>
    </row>
    <row r="2998" spans="1:2" x14ac:dyDescent="0.25">
      <c r="A2998" s="395">
        <v>39484</v>
      </c>
      <c r="B2998" s="396">
        <v>1.4749000000000001</v>
      </c>
    </row>
    <row r="2999" spans="1:2" x14ac:dyDescent="0.25">
      <c r="A2999" s="395">
        <v>39483</v>
      </c>
      <c r="B2999" s="396">
        <v>1.4814000000000001</v>
      </c>
    </row>
    <row r="3000" spans="1:2" x14ac:dyDescent="0.25">
      <c r="A3000" s="395">
        <v>39482</v>
      </c>
      <c r="B3000" s="396">
        <v>1.4798</v>
      </c>
    </row>
    <row r="3001" spans="1:2" x14ac:dyDescent="0.25">
      <c r="A3001" s="395">
        <v>39481</v>
      </c>
      <c r="B3001" s="396">
        <v>1.4797</v>
      </c>
    </row>
    <row r="3002" spans="1:2" x14ac:dyDescent="0.25">
      <c r="A3002" s="395">
        <v>39480</v>
      </c>
      <c r="B3002" s="396">
        <v>1.4861</v>
      </c>
    </row>
    <row r="3003" spans="1:2" x14ac:dyDescent="0.25">
      <c r="A3003" s="395">
        <v>39479</v>
      </c>
      <c r="B3003" s="396">
        <v>1.4853000000000001</v>
      </c>
    </row>
    <row r="3004" spans="1:2" x14ac:dyDescent="0.25">
      <c r="A3004" s="395">
        <v>39478</v>
      </c>
      <c r="B3004" s="396">
        <v>1.4782999999999999</v>
      </c>
    </row>
    <row r="3005" spans="1:2" x14ac:dyDescent="0.25">
      <c r="A3005" s="395">
        <v>39477</v>
      </c>
      <c r="B3005" s="396">
        <v>1.4772000000000001</v>
      </c>
    </row>
    <row r="3006" spans="1:2" x14ac:dyDescent="0.25">
      <c r="A3006" s="395">
        <v>39476</v>
      </c>
      <c r="B3006" s="396">
        <v>1.4712000000000001</v>
      </c>
    </row>
    <row r="3007" spans="1:2" x14ac:dyDescent="0.25">
      <c r="A3007" s="395">
        <v>39475</v>
      </c>
      <c r="B3007" s="396">
        <v>1.4676</v>
      </c>
    </row>
    <row r="3008" spans="1:2" x14ac:dyDescent="0.25">
      <c r="A3008" s="395">
        <v>39474</v>
      </c>
      <c r="B3008" s="396">
        <v>1.4676</v>
      </c>
    </row>
    <row r="3009" spans="1:2" x14ac:dyDescent="0.25">
      <c r="A3009" s="395">
        <v>39473</v>
      </c>
      <c r="B3009" s="396">
        <v>1.4733000000000001</v>
      </c>
    </row>
    <row r="3010" spans="1:2" x14ac:dyDescent="0.25">
      <c r="A3010" s="395">
        <v>39472</v>
      </c>
      <c r="B3010" s="396">
        <v>1.4653</v>
      </c>
    </row>
    <row r="3011" spans="1:2" x14ac:dyDescent="0.25">
      <c r="A3011" s="395">
        <v>39471</v>
      </c>
      <c r="B3011" s="396">
        <v>1.4602999999999999</v>
      </c>
    </row>
    <row r="3012" spans="1:2" x14ac:dyDescent="0.25">
      <c r="A3012" s="395">
        <v>39470</v>
      </c>
      <c r="B3012" s="396">
        <v>1.4486000000000001</v>
      </c>
    </row>
    <row r="3013" spans="1:2" x14ac:dyDescent="0.25">
      <c r="A3013" s="395">
        <v>39469</v>
      </c>
      <c r="B3013" s="396">
        <v>1.4519</v>
      </c>
    </row>
    <row r="3014" spans="1:2" x14ac:dyDescent="0.25">
      <c r="A3014" s="395">
        <v>39468</v>
      </c>
      <c r="B3014" s="396">
        <v>1.4615</v>
      </c>
    </row>
    <row r="3015" spans="1:2" x14ac:dyDescent="0.25">
      <c r="A3015" s="395">
        <v>39467</v>
      </c>
      <c r="B3015" s="396">
        <v>1.4616</v>
      </c>
    </row>
    <row r="3016" spans="1:2" x14ac:dyDescent="0.25">
      <c r="A3016" s="395">
        <v>39466</v>
      </c>
      <c r="B3016" s="396">
        <v>1.4639</v>
      </c>
    </row>
    <row r="3017" spans="1:2" x14ac:dyDescent="0.25">
      <c r="A3017" s="395">
        <v>39465</v>
      </c>
      <c r="B3017" s="396">
        <v>1.466</v>
      </c>
    </row>
    <row r="3018" spans="1:2" x14ac:dyDescent="0.25">
      <c r="A3018" s="395">
        <v>39464</v>
      </c>
      <c r="B3018" s="396">
        <v>1.4784999999999999</v>
      </c>
    </row>
    <row r="3019" spans="1:2" x14ac:dyDescent="0.25">
      <c r="A3019" s="395">
        <v>39463</v>
      </c>
      <c r="B3019" s="396">
        <v>1.4866999999999999</v>
      </c>
    </row>
    <row r="3020" spans="1:2" x14ac:dyDescent="0.25">
      <c r="A3020" s="395">
        <v>39462</v>
      </c>
      <c r="B3020" s="396">
        <v>1.4846999999999999</v>
      </c>
    </row>
    <row r="3021" spans="1:2" x14ac:dyDescent="0.25">
      <c r="A3021" s="395">
        <v>39461</v>
      </c>
      <c r="B3021" s="396">
        <v>1.4772000000000001</v>
      </c>
    </row>
    <row r="3022" spans="1:2" x14ac:dyDescent="0.25">
      <c r="A3022" s="395">
        <v>39460</v>
      </c>
      <c r="B3022" s="396">
        <v>1.4772000000000001</v>
      </c>
    </row>
    <row r="3023" spans="1:2" x14ac:dyDescent="0.25">
      <c r="A3023" s="395">
        <v>39459</v>
      </c>
      <c r="B3023" s="396">
        <v>1.4792000000000001</v>
      </c>
    </row>
    <row r="3024" spans="1:2" x14ac:dyDescent="0.25">
      <c r="A3024" s="395">
        <v>39458</v>
      </c>
      <c r="B3024" s="396">
        <v>1.4694</v>
      </c>
    </row>
    <row r="3025" spans="1:2" x14ac:dyDescent="0.25">
      <c r="A3025" s="395">
        <v>39457</v>
      </c>
      <c r="B3025" s="396">
        <v>1.47</v>
      </c>
    </row>
    <row r="3026" spans="1:2" x14ac:dyDescent="0.25">
      <c r="A3026" s="395">
        <v>39456</v>
      </c>
      <c r="B3026" s="396">
        <v>1.4704999999999999</v>
      </c>
    </row>
    <row r="3027" spans="1:2" x14ac:dyDescent="0.25">
      <c r="A3027" s="395">
        <v>39455</v>
      </c>
      <c r="B3027" s="396">
        <v>1.4713000000000001</v>
      </c>
    </row>
    <row r="3028" spans="1:2" x14ac:dyDescent="0.25">
      <c r="A3028" s="395">
        <v>39454</v>
      </c>
      <c r="B3028" s="396">
        <v>1.4738</v>
      </c>
    </row>
    <row r="3029" spans="1:2" x14ac:dyDescent="0.25">
      <c r="A3029" s="395">
        <v>39453</v>
      </c>
      <c r="B3029" s="396">
        <v>1.4739</v>
      </c>
    </row>
    <row r="3030" spans="1:2" x14ac:dyDescent="0.25">
      <c r="A3030" s="395">
        <v>39452</v>
      </c>
      <c r="B3030" s="396">
        <v>1.4743999999999999</v>
      </c>
    </row>
    <row r="3031" spans="1:2" x14ac:dyDescent="0.25">
      <c r="A3031" s="395">
        <v>39451</v>
      </c>
      <c r="B3031" s="396">
        <v>1.4724999999999999</v>
      </c>
    </row>
    <row r="3032" spans="1:2" x14ac:dyDescent="0.25">
      <c r="A3032" s="395">
        <v>39450</v>
      </c>
      <c r="B3032" s="396">
        <v>1.4654</v>
      </c>
    </row>
    <row r="3033" spans="1:2" x14ac:dyDescent="0.25">
      <c r="A3033" s="395">
        <v>39449</v>
      </c>
      <c r="B3033" s="396">
        <v>1.4587000000000001</v>
      </c>
    </row>
    <row r="3034" spans="1:2" x14ac:dyDescent="0.25">
      <c r="A3034" s="395">
        <v>39448</v>
      </c>
      <c r="B3034" s="396">
        <v>1.4699</v>
      </c>
    </row>
    <row r="3035" spans="1:2" x14ac:dyDescent="0.25">
      <c r="A3035" s="395">
        <v>39447</v>
      </c>
      <c r="B3035" s="396">
        <v>1.4719</v>
      </c>
    </row>
    <row r="3036" spans="1:2" x14ac:dyDescent="0.25">
      <c r="A3036" s="395">
        <v>39446</v>
      </c>
      <c r="B3036" s="396">
        <v>1.4718</v>
      </c>
    </row>
    <row r="3037" spans="1:2" x14ac:dyDescent="0.25">
      <c r="A3037" s="395">
        <v>39445</v>
      </c>
      <c r="B3037" s="396">
        <v>1.4654</v>
      </c>
    </row>
    <row r="3038" spans="1:2" x14ac:dyDescent="0.25">
      <c r="A3038" s="395">
        <v>39444</v>
      </c>
      <c r="B3038" s="396">
        <v>1.4520999999999999</v>
      </c>
    </row>
    <row r="3039" spans="1:2" x14ac:dyDescent="0.25">
      <c r="A3039" s="395">
        <v>39443</v>
      </c>
      <c r="B3039" s="396">
        <v>1.4434</v>
      </c>
    </row>
    <row r="3040" spans="1:2" x14ac:dyDescent="0.25">
      <c r="A3040" s="395">
        <v>39442</v>
      </c>
      <c r="B3040" s="396">
        <v>1.4392</v>
      </c>
    </row>
    <row r="3041" spans="1:2" x14ac:dyDescent="0.25">
      <c r="A3041" s="395">
        <v>39441</v>
      </c>
      <c r="B3041" s="396">
        <v>1.4389000000000001</v>
      </c>
    </row>
    <row r="3042" spans="1:2" x14ac:dyDescent="0.25">
      <c r="A3042" s="395">
        <v>39440</v>
      </c>
      <c r="B3042" s="396">
        <v>1.4377</v>
      </c>
    </row>
    <row r="3043" spans="1:2" x14ac:dyDescent="0.25">
      <c r="A3043" s="395">
        <v>39439</v>
      </c>
      <c r="B3043" s="396">
        <v>1.4376</v>
      </c>
    </row>
    <row r="3044" spans="1:2" x14ac:dyDescent="0.25">
      <c r="A3044" s="395">
        <v>39438</v>
      </c>
      <c r="B3044" s="396">
        <v>1.4359</v>
      </c>
    </row>
    <row r="3045" spans="1:2" x14ac:dyDescent="0.25">
      <c r="A3045" s="395">
        <v>39437</v>
      </c>
      <c r="B3045" s="396">
        <v>1.4359999999999999</v>
      </c>
    </row>
    <row r="3046" spans="1:2" x14ac:dyDescent="0.25">
      <c r="A3046" s="395">
        <v>39436</v>
      </c>
      <c r="B3046" s="396">
        <v>1.4397</v>
      </c>
    </row>
    <row r="3047" spans="1:2" x14ac:dyDescent="0.25">
      <c r="A3047" s="395">
        <v>39435</v>
      </c>
      <c r="B3047" s="396">
        <v>1.4400999999999999</v>
      </c>
    </row>
    <row r="3048" spans="1:2" x14ac:dyDescent="0.25">
      <c r="A3048" s="395">
        <v>39434</v>
      </c>
      <c r="B3048" s="396">
        <v>1.4399</v>
      </c>
    </row>
    <row r="3049" spans="1:2" x14ac:dyDescent="0.25">
      <c r="A3049" s="395">
        <v>39433</v>
      </c>
      <c r="B3049" s="396">
        <v>1.4422999999999999</v>
      </c>
    </row>
    <row r="3050" spans="1:2" x14ac:dyDescent="0.25">
      <c r="A3050" s="395">
        <v>39432</v>
      </c>
      <c r="B3050" s="396">
        <v>1.4423999999999999</v>
      </c>
    </row>
    <row r="3051" spans="1:2" x14ac:dyDescent="0.25">
      <c r="A3051" s="395">
        <v>39431</v>
      </c>
      <c r="B3051" s="396">
        <v>1.456</v>
      </c>
    </row>
    <row r="3052" spans="1:2" x14ac:dyDescent="0.25">
      <c r="A3052" s="395">
        <v>39430</v>
      </c>
      <c r="B3052" s="396">
        <v>1.4685999999999999</v>
      </c>
    </row>
    <row r="3053" spans="1:2" x14ac:dyDescent="0.25">
      <c r="A3053" s="395">
        <v>39429</v>
      </c>
      <c r="B3053" s="396">
        <v>1.4679</v>
      </c>
    </row>
    <row r="3054" spans="1:2" x14ac:dyDescent="0.25">
      <c r="A3054" s="395">
        <v>39428</v>
      </c>
      <c r="B3054" s="396">
        <v>1.4706999999999999</v>
      </c>
    </row>
    <row r="3055" spans="1:2" x14ac:dyDescent="0.25">
      <c r="A3055" s="395">
        <v>39427</v>
      </c>
      <c r="B3055" s="396">
        <v>1.4672000000000001</v>
      </c>
    </row>
    <row r="3056" spans="1:2" x14ac:dyDescent="0.25">
      <c r="A3056" s="395">
        <v>39426</v>
      </c>
      <c r="B3056" s="396">
        <v>1.4653</v>
      </c>
    </row>
    <row r="3057" spans="1:2" x14ac:dyDescent="0.25">
      <c r="A3057" s="395">
        <v>39425</v>
      </c>
      <c r="B3057" s="396">
        <v>1.4653</v>
      </c>
    </row>
    <row r="3058" spans="1:2" x14ac:dyDescent="0.25">
      <c r="A3058" s="395">
        <v>39424</v>
      </c>
      <c r="B3058" s="396">
        <v>1.4635</v>
      </c>
    </row>
    <row r="3059" spans="1:2" x14ac:dyDescent="0.25">
      <c r="A3059" s="395">
        <v>39423</v>
      </c>
      <c r="B3059" s="396">
        <v>1.4601</v>
      </c>
    </row>
    <row r="3060" spans="1:2" x14ac:dyDescent="0.25">
      <c r="A3060" s="395">
        <v>39422</v>
      </c>
      <c r="B3060" s="396">
        <v>1.4722</v>
      </c>
    </row>
    <row r="3061" spans="1:2" x14ac:dyDescent="0.25">
      <c r="A3061" s="395">
        <v>39421</v>
      </c>
      <c r="B3061" s="396">
        <v>1.4694</v>
      </c>
    </row>
    <row r="3062" spans="1:2" x14ac:dyDescent="0.25">
      <c r="A3062" s="395">
        <v>39420</v>
      </c>
      <c r="B3062" s="396">
        <v>1.4657</v>
      </c>
    </row>
    <row r="3063" spans="1:2" x14ac:dyDescent="0.25">
      <c r="A3063" s="395">
        <v>39419</v>
      </c>
      <c r="B3063" s="396">
        <v>1.4629000000000001</v>
      </c>
    </row>
    <row r="3064" spans="1:2" x14ac:dyDescent="0.25">
      <c r="A3064" s="395">
        <v>39418</v>
      </c>
      <c r="B3064" s="396">
        <v>1.4666999999999999</v>
      </c>
    </row>
    <row r="3065" spans="1:2" x14ac:dyDescent="0.25">
      <c r="A3065" s="395">
        <v>39417</v>
      </c>
      <c r="B3065" s="396">
        <v>1.4739</v>
      </c>
    </row>
    <row r="3066" spans="1:2" x14ac:dyDescent="0.25">
      <c r="A3066" s="395">
        <v>39416</v>
      </c>
      <c r="B3066" s="396">
        <v>1.4791000000000001</v>
      </c>
    </row>
    <row r="3067" spans="1:2" x14ac:dyDescent="0.25">
      <c r="A3067" s="395">
        <v>39415</v>
      </c>
      <c r="B3067" s="396">
        <v>1.4790000000000001</v>
      </c>
    </row>
    <row r="3068" spans="1:2" x14ac:dyDescent="0.25">
      <c r="A3068" s="395">
        <v>39414</v>
      </c>
      <c r="B3068" s="396">
        <v>1.4857</v>
      </c>
    </row>
    <row r="3069" spans="1:2" x14ac:dyDescent="0.25">
      <c r="A3069" s="395">
        <v>39413</v>
      </c>
      <c r="B3069" s="396">
        <v>1.4839</v>
      </c>
    </row>
    <row r="3070" spans="1:2" x14ac:dyDescent="0.25">
      <c r="A3070" s="395">
        <v>39412</v>
      </c>
      <c r="B3070" s="396">
        <v>1.4829000000000001</v>
      </c>
    </row>
    <row r="3071" spans="1:2" x14ac:dyDescent="0.25">
      <c r="A3071" s="395">
        <v>39411</v>
      </c>
      <c r="B3071" s="396">
        <v>1.4833000000000001</v>
      </c>
    </row>
    <row r="3072" spans="1:2" x14ac:dyDescent="0.25">
      <c r="A3072" s="395">
        <v>39410</v>
      </c>
      <c r="B3072" s="396">
        <v>1.4857</v>
      </c>
    </row>
    <row r="3073" spans="1:2" x14ac:dyDescent="0.25">
      <c r="A3073" s="395">
        <v>39409</v>
      </c>
      <c r="B3073" s="396">
        <v>1.4847999999999999</v>
      </c>
    </row>
    <row r="3074" spans="1:2" x14ac:dyDescent="0.25">
      <c r="A3074" s="395">
        <v>39408</v>
      </c>
      <c r="B3074" s="396">
        <v>1.4823</v>
      </c>
    </row>
    <row r="3075" spans="1:2" x14ac:dyDescent="0.25">
      <c r="A3075" s="395">
        <v>39407</v>
      </c>
      <c r="B3075" s="396">
        <v>1.4722999999999999</v>
      </c>
    </row>
    <row r="3076" spans="1:2" x14ac:dyDescent="0.25">
      <c r="A3076" s="395">
        <v>39406</v>
      </c>
      <c r="B3076" s="396">
        <v>1.4659</v>
      </c>
    </row>
    <row r="3077" spans="1:2" x14ac:dyDescent="0.25">
      <c r="A3077" s="395">
        <v>39405</v>
      </c>
      <c r="B3077" s="396">
        <v>1.4658</v>
      </c>
    </row>
    <row r="3078" spans="1:2" x14ac:dyDescent="0.25">
      <c r="A3078" s="395">
        <v>39404</v>
      </c>
      <c r="B3078" s="396">
        <v>1.4657</v>
      </c>
    </row>
    <row r="3079" spans="1:2" x14ac:dyDescent="0.25">
      <c r="A3079" s="395">
        <v>39403</v>
      </c>
      <c r="B3079" s="396">
        <v>1.4625999999999999</v>
      </c>
    </row>
    <row r="3080" spans="1:2" x14ac:dyDescent="0.25">
      <c r="A3080" s="395">
        <v>39402</v>
      </c>
      <c r="B3080" s="396">
        <v>1.4649000000000001</v>
      </c>
    </row>
    <row r="3081" spans="1:2" x14ac:dyDescent="0.25">
      <c r="A3081" s="395">
        <v>39401</v>
      </c>
      <c r="B3081" s="396">
        <v>1.4658</v>
      </c>
    </row>
    <row r="3082" spans="1:2" x14ac:dyDescent="0.25">
      <c r="A3082" s="395">
        <v>39400</v>
      </c>
      <c r="B3082" s="396">
        <v>1.458</v>
      </c>
    </row>
    <row r="3083" spans="1:2" x14ac:dyDescent="0.25">
      <c r="A3083" s="395">
        <v>39399</v>
      </c>
      <c r="B3083" s="396">
        <v>1.4605999999999999</v>
      </c>
    </row>
    <row r="3084" spans="1:2" x14ac:dyDescent="0.25">
      <c r="A3084" s="395">
        <v>39398</v>
      </c>
      <c r="B3084" s="396">
        <v>1.4673</v>
      </c>
    </row>
    <row r="3085" spans="1:2" x14ac:dyDescent="0.25">
      <c r="A3085" s="395">
        <v>39397</v>
      </c>
      <c r="B3085" s="396">
        <v>1.4673</v>
      </c>
    </row>
    <row r="3086" spans="1:2" x14ac:dyDescent="0.25">
      <c r="A3086" s="395">
        <v>39396</v>
      </c>
      <c r="B3086" s="396">
        <v>1.4692000000000001</v>
      </c>
    </row>
    <row r="3087" spans="1:2" x14ac:dyDescent="0.25">
      <c r="A3087" s="395">
        <v>39395</v>
      </c>
      <c r="B3087" s="396">
        <v>1.4656</v>
      </c>
    </row>
    <row r="3088" spans="1:2" x14ac:dyDescent="0.25">
      <c r="A3088" s="395">
        <v>39394</v>
      </c>
      <c r="B3088" s="396">
        <v>1.4633</v>
      </c>
    </row>
    <row r="3089" spans="1:2" x14ac:dyDescent="0.25">
      <c r="A3089" s="395">
        <v>39393</v>
      </c>
      <c r="B3089" s="396">
        <v>1.4513</v>
      </c>
    </row>
    <row r="3090" spans="1:2" x14ac:dyDescent="0.25">
      <c r="A3090" s="395">
        <v>39392</v>
      </c>
      <c r="B3090" s="396">
        <v>1.4483999999999999</v>
      </c>
    </row>
    <row r="3091" spans="1:2" x14ac:dyDescent="0.25">
      <c r="A3091" s="395">
        <v>39391</v>
      </c>
      <c r="B3091" s="396">
        <v>1.4512</v>
      </c>
    </row>
    <row r="3092" spans="1:2" x14ac:dyDescent="0.25">
      <c r="A3092" s="395">
        <v>39390</v>
      </c>
      <c r="B3092" s="396">
        <v>1.4503999999999999</v>
      </c>
    </row>
    <row r="3093" spans="1:2" x14ac:dyDescent="0.25">
      <c r="A3093" s="395">
        <v>39389</v>
      </c>
      <c r="B3093" s="396">
        <v>1.4462999999999999</v>
      </c>
    </row>
    <row r="3094" spans="1:2" x14ac:dyDescent="0.25">
      <c r="A3094" s="395">
        <v>39388</v>
      </c>
      <c r="B3094" s="396">
        <v>1.4452</v>
      </c>
    </row>
    <row r="3095" spans="1:2" x14ac:dyDescent="0.25">
      <c r="A3095" s="395">
        <v>39387</v>
      </c>
      <c r="B3095" s="396">
        <v>1.4446000000000001</v>
      </c>
    </row>
    <row r="3096" spans="1:2" x14ac:dyDescent="0.25">
      <c r="A3096" s="395">
        <v>39386</v>
      </c>
      <c r="B3096" s="396">
        <v>1.4410000000000001</v>
      </c>
    </row>
    <row r="3097" spans="1:2" x14ac:dyDescent="0.25">
      <c r="A3097" s="395">
        <v>39385</v>
      </c>
      <c r="B3097" s="396">
        <v>1.4412</v>
      </c>
    </row>
    <row r="3098" spans="1:2" x14ac:dyDescent="0.25">
      <c r="A3098" s="395">
        <v>39384</v>
      </c>
      <c r="B3098" s="396">
        <v>1.4389000000000001</v>
      </c>
    </row>
    <row r="3099" spans="1:2" x14ac:dyDescent="0.25">
      <c r="A3099" s="395">
        <v>39383</v>
      </c>
      <c r="B3099" s="396">
        <v>1.4388000000000001</v>
      </c>
    </row>
    <row r="3100" spans="1:2" x14ac:dyDescent="0.25">
      <c r="A3100" s="395">
        <v>39382</v>
      </c>
      <c r="B3100" s="396">
        <v>1.4354</v>
      </c>
    </row>
    <row r="3101" spans="1:2" x14ac:dyDescent="0.25">
      <c r="A3101" s="395">
        <v>39381</v>
      </c>
      <c r="B3101" s="396">
        <v>1.4282999999999999</v>
      </c>
    </row>
    <row r="3102" spans="1:2" x14ac:dyDescent="0.25">
      <c r="A3102" s="395">
        <v>39380</v>
      </c>
      <c r="B3102" s="396">
        <v>1.4244000000000001</v>
      </c>
    </row>
    <row r="3103" spans="1:2" x14ac:dyDescent="0.25">
      <c r="A3103" s="395">
        <v>39379</v>
      </c>
      <c r="B3103" s="396">
        <v>1.4213</v>
      </c>
    </row>
    <row r="3104" spans="1:2" x14ac:dyDescent="0.25">
      <c r="A3104" s="395">
        <v>39378</v>
      </c>
      <c r="B3104" s="396">
        <v>1.4258</v>
      </c>
    </row>
    <row r="3105" spans="1:2" x14ac:dyDescent="0.25">
      <c r="A3105" s="395">
        <v>39377</v>
      </c>
      <c r="B3105" s="396">
        <v>1.4298</v>
      </c>
    </row>
    <row r="3106" spans="1:2" x14ac:dyDescent="0.25">
      <c r="A3106" s="395">
        <v>39376</v>
      </c>
      <c r="B3106" s="396">
        <v>1.4296</v>
      </c>
    </row>
    <row r="3107" spans="1:2" x14ac:dyDescent="0.25">
      <c r="A3107" s="395">
        <v>39375</v>
      </c>
      <c r="B3107" s="396">
        <v>1.4285000000000001</v>
      </c>
    </row>
    <row r="3108" spans="1:2" x14ac:dyDescent="0.25">
      <c r="A3108" s="395">
        <v>39374</v>
      </c>
      <c r="B3108" s="396">
        <v>1.425</v>
      </c>
    </row>
    <row r="3109" spans="1:2" x14ac:dyDescent="0.25">
      <c r="A3109" s="395">
        <v>39373</v>
      </c>
      <c r="B3109" s="396">
        <v>1.4181999999999999</v>
      </c>
    </row>
    <row r="3110" spans="1:2" x14ac:dyDescent="0.25">
      <c r="A3110" s="395">
        <v>39372</v>
      </c>
      <c r="B3110" s="396">
        <v>1.4182999999999999</v>
      </c>
    </row>
    <row r="3111" spans="1:2" x14ac:dyDescent="0.25">
      <c r="A3111" s="395">
        <v>39371</v>
      </c>
      <c r="B3111" s="396">
        <v>1.4194</v>
      </c>
    </row>
    <row r="3112" spans="1:2" x14ac:dyDescent="0.25">
      <c r="A3112" s="395">
        <v>39370</v>
      </c>
      <c r="B3112" s="396">
        <v>1.4173</v>
      </c>
    </row>
    <row r="3113" spans="1:2" x14ac:dyDescent="0.25">
      <c r="A3113" s="395">
        <v>39369</v>
      </c>
      <c r="B3113" s="396">
        <v>1.4175</v>
      </c>
    </row>
    <row r="3114" spans="1:2" x14ac:dyDescent="0.25">
      <c r="A3114" s="395">
        <v>39368</v>
      </c>
      <c r="B3114" s="396">
        <v>1.4185000000000001</v>
      </c>
    </row>
    <row r="3115" spans="1:2" x14ac:dyDescent="0.25">
      <c r="A3115" s="395">
        <v>39367</v>
      </c>
      <c r="B3115" s="396">
        <v>1.4178999999999999</v>
      </c>
    </row>
    <row r="3116" spans="1:2" x14ac:dyDescent="0.25">
      <c r="A3116" s="395">
        <v>39366</v>
      </c>
      <c r="B3116" s="396">
        <v>1.4126000000000001</v>
      </c>
    </row>
    <row r="3117" spans="1:2" x14ac:dyDescent="0.25">
      <c r="A3117" s="395">
        <v>39365</v>
      </c>
      <c r="B3117" s="396">
        <v>1.405</v>
      </c>
    </row>
    <row r="3118" spans="1:2" x14ac:dyDescent="0.25">
      <c r="A3118" s="395">
        <v>39364</v>
      </c>
      <c r="B3118" s="396">
        <v>1.4103000000000001</v>
      </c>
    </row>
    <row r="3119" spans="1:2" x14ac:dyDescent="0.25">
      <c r="A3119" s="395">
        <v>39363</v>
      </c>
      <c r="B3119" s="396">
        <v>1.413</v>
      </c>
    </row>
    <row r="3120" spans="1:2" x14ac:dyDescent="0.25">
      <c r="A3120" s="395">
        <v>39362</v>
      </c>
      <c r="B3120" s="396">
        <v>1.413</v>
      </c>
    </row>
    <row r="3121" spans="1:2" x14ac:dyDescent="0.25">
      <c r="A3121" s="395">
        <v>39361</v>
      </c>
      <c r="B3121" s="396">
        <v>1.413</v>
      </c>
    </row>
    <row r="3122" spans="1:2" x14ac:dyDescent="0.25">
      <c r="A3122" s="395">
        <v>39360</v>
      </c>
      <c r="B3122" s="396">
        <v>1.4106000000000001</v>
      </c>
    </row>
    <row r="3123" spans="1:2" x14ac:dyDescent="0.25">
      <c r="A3123" s="395">
        <v>39359</v>
      </c>
      <c r="B3123" s="396">
        <v>1.4158999999999999</v>
      </c>
    </row>
    <row r="3124" spans="1:2" x14ac:dyDescent="0.25">
      <c r="A3124" s="395">
        <v>39358</v>
      </c>
      <c r="B3124" s="396">
        <v>1.4193</v>
      </c>
    </row>
    <row r="3125" spans="1:2" x14ac:dyDescent="0.25">
      <c r="A3125" s="395">
        <v>39357</v>
      </c>
      <c r="B3125" s="396">
        <v>1.4247000000000001</v>
      </c>
    </row>
    <row r="3126" spans="1:2" x14ac:dyDescent="0.25">
      <c r="A3126" s="395">
        <v>39356</v>
      </c>
      <c r="B3126" s="396">
        <v>1.4261999999999999</v>
      </c>
    </row>
    <row r="3127" spans="1:2" x14ac:dyDescent="0.25">
      <c r="A3127" s="395">
        <v>39355</v>
      </c>
      <c r="B3127" s="396">
        <v>1.4261999999999999</v>
      </c>
    </row>
    <row r="3128" spans="1:2" x14ac:dyDescent="0.25">
      <c r="A3128" s="395">
        <v>39354</v>
      </c>
      <c r="B3128" s="396">
        <v>1.4186000000000001</v>
      </c>
    </row>
    <row r="3129" spans="1:2" x14ac:dyDescent="0.25">
      <c r="A3129" s="395">
        <v>39353</v>
      </c>
      <c r="B3129" s="396">
        <v>1.4145000000000001</v>
      </c>
    </row>
    <row r="3130" spans="1:2" x14ac:dyDescent="0.25">
      <c r="A3130" s="395">
        <v>39352</v>
      </c>
      <c r="B3130" s="396">
        <v>1.4133</v>
      </c>
    </row>
    <row r="3131" spans="1:2" x14ac:dyDescent="0.25">
      <c r="A3131" s="395">
        <v>39351</v>
      </c>
      <c r="B3131" s="396">
        <v>1.4097999999999999</v>
      </c>
    </row>
    <row r="3132" spans="1:2" x14ac:dyDescent="0.25">
      <c r="A3132" s="395">
        <v>39350</v>
      </c>
      <c r="B3132" s="396">
        <v>1.4098999999999999</v>
      </c>
    </row>
    <row r="3133" spans="1:2" x14ac:dyDescent="0.25">
      <c r="A3133" s="395">
        <v>39349</v>
      </c>
      <c r="B3133" s="396">
        <v>1.4086000000000001</v>
      </c>
    </row>
    <row r="3134" spans="1:2" x14ac:dyDescent="0.25">
      <c r="A3134" s="395">
        <v>39348</v>
      </c>
      <c r="B3134" s="396">
        <v>1.4086000000000001</v>
      </c>
    </row>
    <row r="3135" spans="1:2" x14ac:dyDescent="0.25">
      <c r="A3135" s="395">
        <v>39347</v>
      </c>
      <c r="B3135" s="396">
        <v>1.4075</v>
      </c>
    </row>
    <row r="3136" spans="1:2" x14ac:dyDescent="0.25">
      <c r="A3136" s="395">
        <v>39346</v>
      </c>
      <c r="B3136" s="396">
        <v>1.4018999999999999</v>
      </c>
    </row>
    <row r="3137" spans="1:2" x14ac:dyDescent="0.25">
      <c r="A3137" s="395">
        <v>39345</v>
      </c>
      <c r="B3137" s="396">
        <v>1.3968</v>
      </c>
    </row>
    <row r="3138" spans="1:2" x14ac:dyDescent="0.25">
      <c r="A3138" s="395">
        <v>39344</v>
      </c>
      <c r="B3138" s="396">
        <v>1.3872</v>
      </c>
    </row>
    <row r="3139" spans="1:2" x14ac:dyDescent="0.25">
      <c r="A3139" s="395">
        <v>39343</v>
      </c>
      <c r="B3139" s="396">
        <v>1.3869</v>
      </c>
    </row>
    <row r="3140" spans="1:2" x14ac:dyDescent="0.25">
      <c r="A3140" s="395">
        <v>39342</v>
      </c>
      <c r="B3140" s="396">
        <v>1.387</v>
      </c>
    </row>
    <row r="3141" spans="1:2" x14ac:dyDescent="0.25">
      <c r="A3141" s="395">
        <v>39341</v>
      </c>
      <c r="B3141" s="396">
        <v>1.387</v>
      </c>
    </row>
    <row r="3142" spans="1:2" x14ac:dyDescent="0.25">
      <c r="A3142" s="395">
        <v>39340</v>
      </c>
      <c r="B3142" s="396">
        <v>1.3871</v>
      </c>
    </row>
    <row r="3143" spans="1:2" x14ac:dyDescent="0.25">
      <c r="A3143" s="395">
        <v>39339</v>
      </c>
      <c r="B3143" s="396">
        <v>1.3894</v>
      </c>
    </row>
    <row r="3144" spans="1:2" x14ac:dyDescent="0.25">
      <c r="A3144" s="395">
        <v>39338</v>
      </c>
      <c r="B3144" s="396">
        <v>1.3863000000000001</v>
      </c>
    </row>
    <row r="3145" spans="1:2" x14ac:dyDescent="0.25">
      <c r="A3145" s="395">
        <v>39337</v>
      </c>
      <c r="B3145" s="396">
        <v>1.3808</v>
      </c>
    </row>
    <row r="3146" spans="1:2" x14ac:dyDescent="0.25">
      <c r="A3146" s="395">
        <v>39336</v>
      </c>
      <c r="B3146" s="396">
        <v>1.3786</v>
      </c>
    </row>
    <row r="3147" spans="1:2" x14ac:dyDescent="0.25">
      <c r="A3147" s="395">
        <v>39335</v>
      </c>
      <c r="B3147" s="396">
        <v>1.3763000000000001</v>
      </c>
    </row>
    <row r="3148" spans="1:2" x14ac:dyDescent="0.25">
      <c r="A3148" s="395">
        <v>39334</v>
      </c>
      <c r="B3148" s="396">
        <v>1.3763000000000001</v>
      </c>
    </row>
    <row r="3149" spans="1:2" x14ac:dyDescent="0.25">
      <c r="A3149" s="395">
        <v>39333</v>
      </c>
      <c r="B3149" s="396">
        <v>1.3709</v>
      </c>
    </row>
    <row r="3150" spans="1:2" x14ac:dyDescent="0.25">
      <c r="A3150" s="395">
        <v>39332</v>
      </c>
      <c r="B3150" s="396">
        <v>1.3660000000000001</v>
      </c>
    </row>
    <row r="3151" spans="1:2" x14ac:dyDescent="0.25">
      <c r="A3151" s="395">
        <v>39331</v>
      </c>
      <c r="B3151" s="396">
        <v>1.3613</v>
      </c>
    </row>
    <row r="3152" spans="1:2" x14ac:dyDescent="0.25">
      <c r="A3152" s="395">
        <v>39330</v>
      </c>
      <c r="B3152" s="396">
        <v>1.3603000000000001</v>
      </c>
    </row>
    <row r="3153" spans="1:2" x14ac:dyDescent="0.25">
      <c r="A3153" s="395">
        <v>39329</v>
      </c>
      <c r="B3153" s="396">
        <v>1.3631</v>
      </c>
    </row>
    <row r="3154" spans="1:2" x14ac:dyDescent="0.25">
      <c r="A3154" s="395">
        <v>39328</v>
      </c>
      <c r="B3154" s="396">
        <v>1.3625</v>
      </c>
    </row>
    <row r="3155" spans="1:2" x14ac:dyDescent="0.25">
      <c r="A3155" s="395">
        <v>39327</v>
      </c>
      <c r="B3155" s="396">
        <v>1.3624000000000001</v>
      </c>
    </row>
    <row r="3156" spans="1:2" x14ac:dyDescent="0.25">
      <c r="A3156" s="395">
        <v>39326</v>
      </c>
      <c r="B3156" s="396">
        <v>1.3654999999999999</v>
      </c>
    </row>
    <row r="3157" spans="1:2" x14ac:dyDescent="0.25">
      <c r="A3157" s="395">
        <v>39325</v>
      </c>
      <c r="B3157" s="396">
        <v>1.3645</v>
      </c>
    </row>
    <row r="3158" spans="1:2" x14ac:dyDescent="0.25">
      <c r="A3158" s="395">
        <v>39324</v>
      </c>
      <c r="B3158" s="396">
        <v>1.3613</v>
      </c>
    </row>
    <row r="3159" spans="1:2" x14ac:dyDescent="0.25">
      <c r="A3159" s="395">
        <v>39323</v>
      </c>
      <c r="B3159" s="396">
        <v>1.3638999999999999</v>
      </c>
    </row>
    <row r="3160" spans="1:2" x14ac:dyDescent="0.25">
      <c r="A3160" s="395">
        <v>39322</v>
      </c>
      <c r="B3160" s="396">
        <v>1.3662000000000001</v>
      </c>
    </row>
    <row r="3161" spans="1:2" x14ac:dyDescent="0.25">
      <c r="A3161" s="395">
        <v>39321</v>
      </c>
      <c r="B3161" s="396">
        <v>1.367</v>
      </c>
    </row>
    <row r="3162" spans="1:2" x14ac:dyDescent="0.25">
      <c r="A3162" s="395">
        <v>39320</v>
      </c>
      <c r="B3162" s="396">
        <v>1.367</v>
      </c>
    </row>
    <row r="3163" spans="1:2" x14ac:dyDescent="0.25">
      <c r="A3163" s="395">
        <v>39319</v>
      </c>
      <c r="B3163" s="396">
        <v>1.3596999999999999</v>
      </c>
    </row>
    <row r="3164" spans="1:2" x14ac:dyDescent="0.25">
      <c r="A3164" s="395">
        <v>39318</v>
      </c>
      <c r="B3164" s="396">
        <v>1.3555999999999999</v>
      </c>
    </row>
    <row r="3165" spans="1:2" x14ac:dyDescent="0.25">
      <c r="A3165" s="395">
        <v>39317</v>
      </c>
      <c r="B3165" s="396">
        <v>1.3487</v>
      </c>
    </row>
    <row r="3166" spans="1:2" x14ac:dyDescent="0.25">
      <c r="A3166" s="395">
        <v>39316</v>
      </c>
      <c r="B3166" s="396">
        <v>1.3478000000000001</v>
      </c>
    </row>
    <row r="3167" spans="1:2" x14ac:dyDescent="0.25">
      <c r="A3167" s="395">
        <v>39315</v>
      </c>
      <c r="B3167" s="396">
        <v>1.3485</v>
      </c>
    </row>
    <row r="3168" spans="1:2" x14ac:dyDescent="0.25">
      <c r="A3168" s="395">
        <v>39314</v>
      </c>
      <c r="B3168" s="396">
        <v>1.347</v>
      </c>
    </row>
    <row r="3169" spans="1:2" x14ac:dyDescent="0.25">
      <c r="A3169" s="395">
        <v>39313</v>
      </c>
      <c r="B3169" s="396">
        <v>1.347</v>
      </c>
    </row>
    <row r="3170" spans="1:2" x14ac:dyDescent="0.25">
      <c r="A3170" s="395">
        <v>39312</v>
      </c>
      <c r="B3170" s="396">
        <v>1.3447</v>
      </c>
    </row>
    <row r="3171" spans="1:2" x14ac:dyDescent="0.25">
      <c r="A3171" s="395">
        <v>39311</v>
      </c>
      <c r="B3171" s="396">
        <v>1.3414999999999999</v>
      </c>
    </row>
    <row r="3172" spans="1:2" x14ac:dyDescent="0.25">
      <c r="A3172" s="395">
        <v>39310</v>
      </c>
      <c r="B3172" s="396">
        <v>1.3498000000000001</v>
      </c>
    </row>
    <row r="3173" spans="1:2" x14ac:dyDescent="0.25">
      <c r="A3173" s="395">
        <v>39309</v>
      </c>
      <c r="B3173" s="396">
        <v>1.359</v>
      </c>
    </row>
    <row r="3174" spans="1:2" x14ac:dyDescent="0.25">
      <c r="A3174" s="395">
        <v>39308</v>
      </c>
      <c r="B3174" s="396">
        <v>1.3665</v>
      </c>
    </row>
    <row r="3175" spans="1:2" x14ac:dyDescent="0.25">
      <c r="A3175" s="395">
        <v>39307</v>
      </c>
      <c r="B3175" s="396">
        <v>1.3689</v>
      </c>
    </row>
    <row r="3176" spans="1:2" x14ac:dyDescent="0.25">
      <c r="A3176" s="395">
        <v>39306</v>
      </c>
      <c r="B3176" s="396">
        <v>1.3689</v>
      </c>
    </row>
    <row r="3177" spans="1:2" x14ac:dyDescent="0.25">
      <c r="A3177" s="395">
        <v>39305</v>
      </c>
      <c r="B3177" s="396">
        <v>1.3675999999999999</v>
      </c>
    </row>
    <row r="3178" spans="1:2" x14ac:dyDescent="0.25">
      <c r="A3178" s="395">
        <v>39304</v>
      </c>
      <c r="B3178" s="396">
        <v>1.3755999999999999</v>
      </c>
    </row>
    <row r="3179" spans="1:2" x14ac:dyDescent="0.25">
      <c r="A3179" s="395">
        <v>39303</v>
      </c>
      <c r="B3179" s="396">
        <v>1.3767</v>
      </c>
    </row>
    <row r="3180" spans="1:2" x14ac:dyDescent="0.25">
      <c r="A3180" s="395">
        <v>39302</v>
      </c>
      <c r="B3180" s="396">
        <v>1.3787</v>
      </c>
    </row>
    <row r="3181" spans="1:2" x14ac:dyDescent="0.25">
      <c r="A3181" s="395">
        <v>39301</v>
      </c>
      <c r="B3181" s="396">
        <v>1.3809</v>
      </c>
    </row>
    <row r="3182" spans="1:2" x14ac:dyDescent="0.25">
      <c r="A3182" s="395">
        <v>39300</v>
      </c>
      <c r="B3182" s="396">
        <v>1.3769</v>
      </c>
    </row>
    <row r="3183" spans="1:2" x14ac:dyDescent="0.25">
      <c r="A3183" s="395">
        <v>39299</v>
      </c>
      <c r="B3183" s="396">
        <v>1.3769</v>
      </c>
    </row>
    <row r="3184" spans="1:2" x14ac:dyDescent="0.25">
      <c r="A3184" s="395">
        <v>39298</v>
      </c>
      <c r="B3184" s="396">
        <v>1.3722000000000001</v>
      </c>
    </row>
    <row r="3185" spans="1:2" x14ac:dyDescent="0.25">
      <c r="A3185" s="395">
        <v>39297</v>
      </c>
      <c r="B3185" s="396">
        <v>1.367</v>
      </c>
    </row>
    <row r="3186" spans="1:2" x14ac:dyDescent="0.25">
      <c r="A3186" s="395">
        <v>39296</v>
      </c>
      <c r="B3186" s="396">
        <v>1.3667</v>
      </c>
    </row>
    <row r="3187" spans="1:2" x14ac:dyDescent="0.25">
      <c r="A3187" s="395">
        <v>39295</v>
      </c>
      <c r="B3187" s="396">
        <v>1.3704000000000001</v>
      </c>
    </row>
    <row r="3188" spans="1:2" x14ac:dyDescent="0.25">
      <c r="A3188" s="395">
        <v>39294</v>
      </c>
      <c r="B3188" s="396">
        <v>1.3653999999999999</v>
      </c>
    </row>
    <row r="3189" spans="1:2" x14ac:dyDescent="0.25">
      <c r="A3189" s="395">
        <v>39293</v>
      </c>
      <c r="B3189" s="396">
        <v>1.363</v>
      </c>
    </row>
    <row r="3190" spans="1:2" x14ac:dyDescent="0.25">
      <c r="A3190" s="395">
        <v>39292</v>
      </c>
      <c r="B3190" s="396">
        <v>1.363</v>
      </c>
    </row>
    <row r="3191" spans="1:2" x14ac:dyDescent="0.25">
      <c r="A3191" s="395">
        <v>39291</v>
      </c>
      <c r="B3191" s="396">
        <v>1.3695999999999999</v>
      </c>
    </row>
    <row r="3192" spans="1:2" x14ac:dyDescent="0.25">
      <c r="A3192" s="395">
        <v>39290</v>
      </c>
      <c r="B3192" s="396">
        <v>1.3722000000000001</v>
      </c>
    </row>
    <row r="3193" spans="1:2" x14ac:dyDescent="0.25">
      <c r="A3193" s="395">
        <v>39289</v>
      </c>
      <c r="B3193" s="396">
        <v>1.377</v>
      </c>
    </row>
    <row r="3194" spans="1:2" x14ac:dyDescent="0.25">
      <c r="A3194" s="395">
        <v>39288</v>
      </c>
      <c r="B3194" s="396">
        <v>1.3822000000000001</v>
      </c>
    </row>
    <row r="3195" spans="1:2" x14ac:dyDescent="0.25">
      <c r="A3195" s="395">
        <v>39287</v>
      </c>
      <c r="B3195" s="396">
        <v>1.3822000000000001</v>
      </c>
    </row>
    <row r="3196" spans="1:2" x14ac:dyDescent="0.25">
      <c r="A3196" s="395">
        <v>39286</v>
      </c>
      <c r="B3196" s="396">
        <v>1.3822000000000001</v>
      </c>
    </row>
    <row r="3197" spans="1:2" x14ac:dyDescent="0.25">
      <c r="A3197" s="395">
        <v>39285</v>
      </c>
      <c r="B3197" s="396">
        <v>1.3822000000000001</v>
      </c>
    </row>
    <row r="3198" spans="1:2" x14ac:dyDescent="0.25">
      <c r="A3198" s="395">
        <v>39284</v>
      </c>
      <c r="B3198" s="396">
        <v>1.3804000000000001</v>
      </c>
    </row>
    <row r="3199" spans="1:2" x14ac:dyDescent="0.25">
      <c r="A3199" s="395">
        <v>39283</v>
      </c>
      <c r="B3199" s="396">
        <v>1.3807</v>
      </c>
    </row>
    <row r="3200" spans="1:2" x14ac:dyDescent="0.25">
      <c r="A3200" s="395">
        <v>39282</v>
      </c>
      <c r="B3200" s="396">
        <v>1.3797999999999999</v>
      </c>
    </row>
    <row r="3201" spans="1:2" x14ac:dyDescent="0.25">
      <c r="A3201" s="395">
        <v>39281</v>
      </c>
      <c r="B3201" s="396">
        <v>1.3778999999999999</v>
      </c>
    </row>
    <row r="3202" spans="1:2" x14ac:dyDescent="0.25">
      <c r="A3202" s="395">
        <v>39280</v>
      </c>
      <c r="B3202" s="396">
        <v>1.3782000000000001</v>
      </c>
    </row>
    <row r="3203" spans="1:2" x14ac:dyDescent="0.25">
      <c r="A3203" s="395">
        <v>39279</v>
      </c>
      <c r="B3203" s="396">
        <v>1.3778999999999999</v>
      </c>
    </row>
    <row r="3204" spans="1:2" x14ac:dyDescent="0.25">
      <c r="A3204" s="395">
        <v>39278</v>
      </c>
      <c r="B3204" s="396">
        <v>1.3778999999999999</v>
      </c>
    </row>
    <row r="3205" spans="1:2" x14ac:dyDescent="0.25">
      <c r="A3205" s="395">
        <v>39277</v>
      </c>
      <c r="B3205" s="396">
        <v>1.3784000000000001</v>
      </c>
    </row>
    <row r="3206" spans="1:2" x14ac:dyDescent="0.25">
      <c r="A3206" s="395">
        <v>39276</v>
      </c>
      <c r="B3206" s="396">
        <v>1.3767</v>
      </c>
    </row>
    <row r="3207" spans="1:2" x14ac:dyDescent="0.25">
      <c r="A3207" s="395">
        <v>39275</v>
      </c>
      <c r="B3207" s="396">
        <v>1.3751</v>
      </c>
    </row>
    <row r="3208" spans="1:2" x14ac:dyDescent="0.25">
      <c r="A3208" s="395">
        <v>39274</v>
      </c>
      <c r="B3208" s="396">
        <v>1.3653</v>
      </c>
    </row>
    <row r="3209" spans="1:2" x14ac:dyDescent="0.25">
      <c r="A3209" s="395">
        <v>39273</v>
      </c>
      <c r="B3209" s="396">
        <v>1.3623000000000001</v>
      </c>
    </row>
    <row r="3210" spans="1:2" x14ac:dyDescent="0.25">
      <c r="A3210" s="395">
        <v>39272</v>
      </c>
      <c r="B3210" s="396">
        <v>1.3623000000000001</v>
      </c>
    </row>
    <row r="3211" spans="1:2" x14ac:dyDescent="0.25">
      <c r="A3211" s="395">
        <v>39271</v>
      </c>
      <c r="B3211" s="396">
        <v>1.3623000000000001</v>
      </c>
    </row>
    <row r="3212" spans="1:2" x14ac:dyDescent="0.25">
      <c r="A3212" s="395">
        <v>39270</v>
      </c>
      <c r="B3212" s="396">
        <v>1.3601000000000001</v>
      </c>
    </row>
    <row r="3213" spans="1:2" x14ac:dyDescent="0.25">
      <c r="A3213" s="395">
        <v>39269</v>
      </c>
      <c r="B3213" s="396">
        <v>1.3614999999999999</v>
      </c>
    </row>
    <row r="3214" spans="1:2" x14ac:dyDescent="0.25">
      <c r="A3214" s="395">
        <v>39268</v>
      </c>
      <c r="B3214" s="396">
        <v>1.3614999999999999</v>
      </c>
    </row>
    <row r="3215" spans="1:2" x14ac:dyDescent="0.25">
      <c r="A3215" s="395">
        <v>39267</v>
      </c>
      <c r="B3215" s="396">
        <v>1.3614999999999999</v>
      </c>
    </row>
    <row r="3216" spans="1:2" x14ac:dyDescent="0.25">
      <c r="A3216" s="395">
        <v>39266</v>
      </c>
      <c r="B3216" s="396">
        <v>1.357</v>
      </c>
    </row>
    <row r="3217" spans="1:2" x14ac:dyDescent="0.25">
      <c r="A3217" s="395">
        <v>39265</v>
      </c>
      <c r="B3217" s="396">
        <v>1.3535999999999999</v>
      </c>
    </row>
    <row r="3218" spans="1:2" x14ac:dyDescent="0.25">
      <c r="A3218" s="395">
        <v>39264</v>
      </c>
      <c r="B3218" s="396">
        <v>1.3535999999999999</v>
      </c>
    </row>
    <row r="3219" spans="1:2" x14ac:dyDescent="0.25">
      <c r="A3219" s="395">
        <v>39263</v>
      </c>
      <c r="B3219" s="396">
        <v>1.3473999999999999</v>
      </c>
    </row>
    <row r="3220" spans="1:2" x14ac:dyDescent="0.25">
      <c r="A3220" s="395">
        <v>39262</v>
      </c>
      <c r="B3220" s="396">
        <v>1.3460000000000001</v>
      </c>
    </row>
    <row r="3221" spans="1:2" x14ac:dyDescent="0.25">
      <c r="A3221" s="395">
        <v>39261</v>
      </c>
      <c r="B3221" s="396">
        <v>1.3441000000000001</v>
      </c>
    </row>
    <row r="3222" spans="1:2" x14ac:dyDescent="0.25">
      <c r="A3222" s="395">
        <v>39260</v>
      </c>
      <c r="B3222" s="396">
        <v>1.3460000000000001</v>
      </c>
    </row>
    <row r="3223" spans="1:2" x14ac:dyDescent="0.25">
      <c r="A3223" s="395">
        <v>39259</v>
      </c>
      <c r="B3223" s="396">
        <v>1.3460000000000001</v>
      </c>
    </row>
    <row r="3224" spans="1:2" x14ac:dyDescent="0.25">
      <c r="A3224" s="395">
        <v>39258</v>
      </c>
      <c r="B3224" s="396">
        <v>1.3464</v>
      </c>
    </row>
    <row r="3225" spans="1:2" x14ac:dyDescent="0.25">
      <c r="A3225" s="395">
        <v>39257</v>
      </c>
      <c r="B3225" s="396">
        <v>1.3464</v>
      </c>
    </row>
    <row r="3226" spans="1:2" x14ac:dyDescent="0.25">
      <c r="A3226" s="395">
        <v>39256</v>
      </c>
      <c r="B3226" s="396">
        <v>1.3409</v>
      </c>
    </row>
    <row r="3227" spans="1:2" x14ac:dyDescent="0.25">
      <c r="A3227" s="395">
        <v>39255</v>
      </c>
      <c r="B3227" s="396">
        <v>1.3392999999999999</v>
      </c>
    </row>
    <row r="3228" spans="1:2" x14ac:dyDescent="0.25">
      <c r="A3228" s="395">
        <v>39254</v>
      </c>
      <c r="B3228" s="396">
        <v>1.3425</v>
      </c>
    </row>
    <row r="3229" spans="1:2" x14ac:dyDescent="0.25">
      <c r="A3229" s="395">
        <v>39253</v>
      </c>
      <c r="B3229" s="396">
        <v>1.3413999999999999</v>
      </c>
    </row>
    <row r="3230" spans="1:2" x14ac:dyDescent="0.25">
      <c r="A3230" s="395">
        <v>39252</v>
      </c>
      <c r="B3230" s="396">
        <v>1.34</v>
      </c>
    </row>
    <row r="3231" spans="1:2" x14ac:dyDescent="0.25">
      <c r="A3231" s="395">
        <v>39251</v>
      </c>
      <c r="B3231" s="396">
        <v>1.3384</v>
      </c>
    </row>
    <row r="3232" spans="1:2" x14ac:dyDescent="0.25">
      <c r="A3232" s="395">
        <v>39250</v>
      </c>
      <c r="B3232" s="396">
        <v>1.3384</v>
      </c>
    </row>
    <row r="3233" spans="1:2" x14ac:dyDescent="0.25">
      <c r="A3233" s="395">
        <v>39249</v>
      </c>
      <c r="B3233" s="396">
        <v>1.333</v>
      </c>
    </row>
    <row r="3234" spans="1:2" x14ac:dyDescent="0.25">
      <c r="A3234" s="395">
        <v>39248</v>
      </c>
      <c r="B3234" s="396">
        <v>1.3307</v>
      </c>
    </row>
    <row r="3235" spans="1:2" x14ac:dyDescent="0.25">
      <c r="A3235" s="395">
        <v>39247</v>
      </c>
      <c r="B3235" s="396">
        <v>1.3294999999999999</v>
      </c>
    </row>
    <row r="3236" spans="1:2" x14ac:dyDescent="0.25">
      <c r="A3236" s="395">
        <v>39246</v>
      </c>
      <c r="B3236" s="396">
        <v>1.3344</v>
      </c>
    </row>
    <row r="3237" spans="1:2" x14ac:dyDescent="0.25">
      <c r="A3237" s="395">
        <v>39245</v>
      </c>
      <c r="B3237" s="396">
        <v>1.3351</v>
      </c>
    </row>
    <row r="3238" spans="1:2" x14ac:dyDescent="0.25">
      <c r="A3238" s="395">
        <v>39244</v>
      </c>
      <c r="B3238" s="396">
        <v>1.3368</v>
      </c>
    </row>
    <row r="3239" spans="1:2" x14ac:dyDescent="0.25">
      <c r="A3239" s="395">
        <v>39243</v>
      </c>
      <c r="B3239" s="396">
        <v>1.3368</v>
      </c>
    </row>
    <row r="3240" spans="1:2" x14ac:dyDescent="0.25">
      <c r="A3240" s="395">
        <v>39242</v>
      </c>
      <c r="B3240" s="396">
        <v>1.339</v>
      </c>
    </row>
    <row r="3241" spans="1:2" x14ac:dyDescent="0.25">
      <c r="A3241" s="395">
        <v>39241</v>
      </c>
      <c r="B3241" s="396">
        <v>1.3481000000000001</v>
      </c>
    </row>
    <row r="3242" spans="1:2" x14ac:dyDescent="0.25">
      <c r="A3242" s="395">
        <v>39240</v>
      </c>
      <c r="B3242" s="396">
        <v>1.3514999999999999</v>
      </c>
    </row>
    <row r="3243" spans="1:2" x14ac:dyDescent="0.25">
      <c r="A3243" s="395">
        <v>39239</v>
      </c>
      <c r="B3243" s="396">
        <v>1.3508</v>
      </c>
    </row>
    <row r="3244" spans="1:2" x14ac:dyDescent="0.25">
      <c r="A3244" s="395">
        <v>39238</v>
      </c>
      <c r="B3244" s="396">
        <v>1.3460000000000001</v>
      </c>
    </row>
    <row r="3245" spans="1:2" x14ac:dyDescent="0.25">
      <c r="A3245" s="395">
        <v>39237</v>
      </c>
      <c r="B3245" s="396">
        <v>1.3446</v>
      </c>
    </row>
    <row r="3246" spans="1:2" x14ac:dyDescent="0.25">
      <c r="A3246" s="395">
        <v>39236</v>
      </c>
      <c r="B3246" s="396">
        <v>1.3446</v>
      </c>
    </row>
    <row r="3247" spans="1:2" x14ac:dyDescent="0.25">
      <c r="A3247" s="395">
        <v>39235</v>
      </c>
      <c r="B3247" s="396">
        <v>1.3443000000000001</v>
      </c>
    </row>
    <row r="3248" spans="1:2" x14ac:dyDescent="0.25">
      <c r="A3248" s="395">
        <v>39234</v>
      </c>
      <c r="B3248" s="396">
        <v>1.3441000000000001</v>
      </c>
    </row>
    <row r="3249" spans="1:2" x14ac:dyDescent="0.25">
      <c r="A3249" s="395">
        <v>39233</v>
      </c>
      <c r="B3249" s="396">
        <v>1.3436999999999999</v>
      </c>
    </row>
    <row r="3250" spans="1:2" x14ac:dyDescent="0.25">
      <c r="A3250" s="395">
        <v>39232</v>
      </c>
      <c r="B3250" s="396">
        <v>1.3461000000000001</v>
      </c>
    </row>
    <row r="3251" spans="1:2" x14ac:dyDescent="0.25">
      <c r="A3251" s="395">
        <v>39231</v>
      </c>
      <c r="B3251" s="396">
        <v>1.3452</v>
      </c>
    </row>
    <row r="3252" spans="1:2" x14ac:dyDescent="0.25">
      <c r="A3252" s="395">
        <v>39230</v>
      </c>
      <c r="B3252" s="396">
        <v>1.3435999999999999</v>
      </c>
    </row>
    <row r="3253" spans="1:2" x14ac:dyDescent="0.25">
      <c r="A3253" s="395">
        <v>39229</v>
      </c>
      <c r="B3253" s="396">
        <v>1.3435999999999999</v>
      </c>
    </row>
    <row r="3254" spans="1:2" x14ac:dyDescent="0.25">
      <c r="A3254" s="395">
        <v>39228</v>
      </c>
      <c r="B3254" s="396">
        <v>1.3434999999999999</v>
      </c>
    </row>
    <row r="3255" spans="1:2" x14ac:dyDescent="0.25">
      <c r="A3255" s="395">
        <v>39227</v>
      </c>
      <c r="B3255" s="396">
        <v>1.3445</v>
      </c>
    </row>
    <row r="3256" spans="1:2" x14ac:dyDescent="0.25">
      <c r="A3256" s="395">
        <v>39226</v>
      </c>
      <c r="B3256" s="396">
        <v>1.3458000000000001</v>
      </c>
    </row>
    <row r="3257" spans="1:2" x14ac:dyDescent="0.25">
      <c r="A3257" s="395">
        <v>39225</v>
      </c>
      <c r="B3257" s="396">
        <v>1.3458000000000001</v>
      </c>
    </row>
    <row r="3258" spans="1:2" x14ac:dyDescent="0.25">
      <c r="A3258" s="395">
        <v>39224</v>
      </c>
      <c r="B3258" s="396">
        <v>1.3489</v>
      </c>
    </row>
    <row r="3259" spans="1:2" x14ac:dyDescent="0.25">
      <c r="A3259" s="395">
        <v>39223</v>
      </c>
      <c r="B3259" s="396">
        <v>1.3504</v>
      </c>
    </row>
    <row r="3260" spans="1:2" x14ac:dyDescent="0.25">
      <c r="A3260" s="395">
        <v>39222</v>
      </c>
      <c r="B3260" s="396">
        <v>1.3503000000000001</v>
      </c>
    </row>
    <row r="3261" spans="1:2" x14ac:dyDescent="0.25">
      <c r="A3261" s="395">
        <v>39221</v>
      </c>
      <c r="B3261" s="396">
        <v>1.3492999999999999</v>
      </c>
    </row>
    <row r="3262" spans="1:2" x14ac:dyDescent="0.25">
      <c r="A3262" s="395">
        <v>39220</v>
      </c>
      <c r="B3262" s="396">
        <v>1.3513999999999999</v>
      </c>
    </row>
    <row r="3263" spans="1:2" x14ac:dyDescent="0.25">
      <c r="A3263" s="395">
        <v>39219</v>
      </c>
      <c r="B3263" s="396">
        <v>1.3575999999999999</v>
      </c>
    </row>
    <row r="3264" spans="1:2" x14ac:dyDescent="0.25">
      <c r="A3264" s="395">
        <v>39218</v>
      </c>
      <c r="B3264" s="396">
        <v>1.3554999999999999</v>
      </c>
    </row>
    <row r="3265" spans="1:2" x14ac:dyDescent="0.25">
      <c r="A3265" s="395">
        <v>39217</v>
      </c>
      <c r="B3265" s="396">
        <v>1.3541000000000001</v>
      </c>
    </row>
    <row r="3266" spans="1:2" x14ac:dyDescent="0.25">
      <c r="A3266" s="395">
        <v>39216</v>
      </c>
      <c r="B3266" s="396">
        <v>1.3520000000000001</v>
      </c>
    </row>
    <row r="3267" spans="1:2" x14ac:dyDescent="0.25">
      <c r="A3267" s="395">
        <v>39215</v>
      </c>
      <c r="B3267" s="396">
        <v>1.3520000000000001</v>
      </c>
    </row>
    <row r="3268" spans="1:2" x14ac:dyDescent="0.25">
      <c r="A3268" s="395">
        <v>39214</v>
      </c>
      <c r="B3268" s="396">
        <v>1.349</v>
      </c>
    </row>
    <row r="3269" spans="1:2" x14ac:dyDescent="0.25">
      <c r="A3269" s="395">
        <v>39213</v>
      </c>
      <c r="B3269" s="396">
        <v>1.3523000000000001</v>
      </c>
    </row>
    <row r="3270" spans="1:2" x14ac:dyDescent="0.25">
      <c r="A3270" s="395">
        <v>39212</v>
      </c>
      <c r="B3270" s="396">
        <v>1.3542000000000001</v>
      </c>
    </row>
    <row r="3271" spans="1:2" x14ac:dyDescent="0.25">
      <c r="A3271" s="395">
        <v>39211</v>
      </c>
      <c r="B3271" s="396">
        <v>1.3577999999999999</v>
      </c>
    </row>
    <row r="3272" spans="1:2" x14ac:dyDescent="0.25">
      <c r="A3272" s="395">
        <v>39210</v>
      </c>
      <c r="B3272" s="396">
        <v>1.3606</v>
      </c>
    </row>
    <row r="3273" spans="1:2" x14ac:dyDescent="0.25">
      <c r="A3273" s="395">
        <v>39209</v>
      </c>
      <c r="B3273" s="396">
        <v>1.3587</v>
      </c>
    </row>
    <row r="3274" spans="1:2" x14ac:dyDescent="0.25">
      <c r="A3274" s="395">
        <v>39208</v>
      </c>
      <c r="B3274" s="396">
        <v>1.3586</v>
      </c>
    </row>
    <row r="3275" spans="1:2" x14ac:dyDescent="0.25">
      <c r="A3275" s="395">
        <v>39207</v>
      </c>
      <c r="B3275" s="396">
        <v>1.3565</v>
      </c>
    </row>
    <row r="3276" spans="1:2" x14ac:dyDescent="0.25">
      <c r="A3276" s="395">
        <v>39206</v>
      </c>
      <c r="B3276" s="396">
        <v>1.3589</v>
      </c>
    </row>
    <row r="3277" spans="1:2" x14ac:dyDescent="0.25">
      <c r="A3277" s="395">
        <v>39205</v>
      </c>
      <c r="B3277" s="396">
        <v>1.359</v>
      </c>
    </row>
    <row r="3278" spans="1:2" x14ac:dyDescent="0.25">
      <c r="A3278" s="395">
        <v>39204</v>
      </c>
      <c r="B3278" s="396">
        <v>1.3637999999999999</v>
      </c>
    </row>
    <row r="3279" spans="1:2" x14ac:dyDescent="0.25">
      <c r="A3279" s="395">
        <v>39203</v>
      </c>
      <c r="B3279" s="396">
        <v>1.3631</v>
      </c>
    </row>
    <row r="3280" spans="1:2" x14ac:dyDescent="0.25">
      <c r="A3280" s="395">
        <v>39202</v>
      </c>
      <c r="B3280" s="396">
        <v>1.3647</v>
      </c>
    </row>
    <row r="3281" spans="1:2" x14ac:dyDescent="0.25">
      <c r="A3281" s="395">
        <v>39201</v>
      </c>
      <c r="B3281" s="396">
        <v>1.3647</v>
      </c>
    </row>
    <row r="3282" spans="1:2" x14ac:dyDescent="0.25">
      <c r="A3282" s="395">
        <v>39200</v>
      </c>
      <c r="B3282" s="396">
        <v>1.3615999999999999</v>
      </c>
    </row>
    <row r="3283" spans="1:2" x14ac:dyDescent="0.25">
      <c r="A3283" s="395">
        <v>39199</v>
      </c>
      <c r="B3283" s="396">
        <v>1.3625</v>
      </c>
    </row>
    <row r="3284" spans="1:2" x14ac:dyDescent="0.25">
      <c r="A3284" s="395">
        <v>39198</v>
      </c>
      <c r="B3284" s="396">
        <v>1.3641000000000001</v>
      </c>
    </row>
    <row r="3285" spans="1:2" x14ac:dyDescent="0.25">
      <c r="A3285" s="395">
        <v>39197</v>
      </c>
      <c r="B3285" s="396">
        <v>1.3583000000000001</v>
      </c>
    </row>
    <row r="3286" spans="1:2" x14ac:dyDescent="0.25">
      <c r="A3286" s="395">
        <v>39196</v>
      </c>
      <c r="B3286" s="396">
        <v>1.3577999999999999</v>
      </c>
    </row>
    <row r="3287" spans="1:2" x14ac:dyDescent="0.25">
      <c r="A3287" s="395">
        <v>39195</v>
      </c>
      <c r="B3287" s="396">
        <v>1.3585</v>
      </c>
    </row>
    <row r="3288" spans="1:2" x14ac:dyDescent="0.25">
      <c r="A3288" s="395">
        <v>39194</v>
      </c>
      <c r="B3288" s="396">
        <v>1.3585</v>
      </c>
    </row>
    <row r="3289" spans="1:2" x14ac:dyDescent="0.25">
      <c r="A3289" s="395">
        <v>39193</v>
      </c>
      <c r="B3289" s="396">
        <v>1.361</v>
      </c>
    </row>
    <row r="3290" spans="1:2" x14ac:dyDescent="0.25">
      <c r="A3290" s="395">
        <v>39192</v>
      </c>
      <c r="B3290" s="396">
        <v>1.3596999999999999</v>
      </c>
    </row>
    <row r="3291" spans="1:2" x14ac:dyDescent="0.25">
      <c r="A3291" s="395">
        <v>39191</v>
      </c>
      <c r="B3291" s="396">
        <v>1.3584000000000001</v>
      </c>
    </row>
    <row r="3292" spans="1:2" x14ac:dyDescent="0.25">
      <c r="A3292" s="395">
        <v>39190</v>
      </c>
      <c r="B3292" s="396">
        <v>1.3547</v>
      </c>
    </row>
    <row r="3293" spans="1:2" x14ac:dyDescent="0.25">
      <c r="A3293" s="395">
        <v>39189</v>
      </c>
      <c r="B3293" s="396">
        <v>1.3552999999999999</v>
      </c>
    </row>
    <row r="3294" spans="1:2" x14ac:dyDescent="0.25">
      <c r="A3294" s="395">
        <v>39188</v>
      </c>
      <c r="B3294" s="396">
        <v>1.3523000000000001</v>
      </c>
    </row>
    <row r="3295" spans="1:2" x14ac:dyDescent="0.25">
      <c r="A3295" s="395">
        <v>39187</v>
      </c>
      <c r="B3295" s="396">
        <v>1.3523000000000001</v>
      </c>
    </row>
    <row r="3296" spans="1:2" x14ac:dyDescent="0.25">
      <c r="A3296" s="395">
        <v>39186</v>
      </c>
      <c r="B3296" s="396">
        <v>1.3515999999999999</v>
      </c>
    </row>
    <row r="3297" spans="1:2" x14ac:dyDescent="0.25">
      <c r="A3297" s="395">
        <v>39185</v>
      </c>
      <c r="B3297" s="396">
        <v>1.3460000000000001</v>
      </c>
    </row>
    <row r="3298" spans="1:2" x14ac:dyDescent="0.25">
      <c r="A3298" s="395">
        <v>39184</v>
      </c>
      <c r="B3298" s="396">
        <v>1.3426</v>
      </c>
    </row>
    <row r="3299" spans="1:2" x14ac:dyDescent="0.25">
      <c r="A3299" s="395">
        <v>39183</v>
      </c>
      <c r="B3299" s="396">
        <v>1.3408</v>
      </c>
    </row>
    <row r="3300" spans="1:2" x14ac:dyDescent="0.25">
      <c r="A3300" s="395">
        <v>39182</v>
      </c>
      <c r="B3300" s="396">
        <v>1.3364</v>
      </c>
    </row>
    <row r="3301" spans="1:2" x14ac:dyDescent="0.25">
      <c r="A3301" s="395">
        <v>39181</v>
      </c>
      <c r="B3301" s="396">
        <v>1.3374999999999999</v>
      </c>
    </row>
    <row r="3302" spans="1:2" x14ac:dyDescent="0.25">
      <c r="A3302" s="395">
        <v>39180</v>
      </c>
      <c r="B3302" s="396">
        <v>1.3373999999999999</v>
      </c>
    </row>
    <row r="3303" spans="1:2" x14ac:dyDescent="0.25">
      <c r="A3303" s="395">
        <v>39179</v>
      </c>
      <c r="B3303" s="396">
        <v>1.3406</v>
      </c>
    </row>
    <row r="3304" spans="1:2" x14ac:dyDescent="0.25">
      <c r="A3304" s="395">
        <v>39178</v>
      </c>
      <c r="B3304" s="396">
        <v>1.3385</v>
      </c>
    </row>
    <row r="3305" spans="1:2" x14ac:dyDescent="0.25">
      <c r="A3305" s="395">
        <v>39177</v>
      </c>
      <c r="B3305" s="396">
        <v>1.3347</v>
      </c>
    </row>
    <row r="3306" spans="1:2" x14ac:dyDescent="0.25">
      <c r="A3306" s="395">
        <v>39176</v>
      </c>
      <c r="B3306" s="396">
        <v>1.3362000000000001</v>
      </c>
    </row>
    <row r="3307" spans="1:2" x14ac:dyDescent="0.25">
      <c r="A3307" s="395">
        <v>39175</v>
      </c>
      <c r="B3307" s="396">
        <v>1.3359000000000001</v>
      </c>
    </row>
    <row r="3308" spans="1:2" x14ac:dyDescent="0.25">
      <c r="A3308" s="395">
        <v>39174</v>
      </c>
      <c r="B3308" s="396">
        <v>1.335</v>
      </c>
    </row>
    <row r="3309" spans="1:2" x14ac:dyDescent="0.25">
      <c r="A3309" s="395">
        <v>39173</v>
      </c>
      <c r="B3309" s="396">
        <v>1.335</v>
      </c>
    </row>
    <row r="3310" spans="1:2" x14ac:dyDescent="0.25">
      <c r="A3310" s="395">
        <v>39172</v>
      </c>
      <c r="B3310" s="396">
        <v>1.3333999999999999</v>
      </c>
    </row>
    <row r="3311" spans="1:2" x14ac:dyDescent="0.25">
      <c r="A3311" s="395">
        <v>39171</v>
      </c>
      <c r="B3311" s="396">
        <v>1.3326</v>
      </c>
    </row>
    <row r="3312" spans="1:2" x14ac:dyDescent="0.25">
      <c r="A3312" s="395">
        <v>39170</v>
      </c>
      <c r="B3312" s="396">
        <v>1.3345</v>
      </c>
    </row>
    <row r="3313" spans="1:2" x14ac:dyDescent="0.25">
      <c r="A3313" s="395">
        <v>39169</v>
      </c>
      <c r="B3313" s="396">
        <v>1.3337000000000001</v>
      </c>
    </row>
    <row r="3314" spans="1:2" x14ac:dyDescent="0.25">
      <c r="A3314" s="395">
        <v>39168</v>
      </c>
      <c r="B3314" s="396">
        <v>1.3286</v>
      </c>
    </row>
    <row r="3315" spans="1:2" x14ac:dyDescent="0.25">
      <c r="A3315" s="395">
        <v>39167</v>
      </c>
      <c r="B3315" s="396">
        <v>1.3279000000000001</v>
      </c>
    </row>
    <row r="3316" spans="1:2" x14ac:dyDescent="0.25">
      <c r="A3316" s="395">
        <v>39166</v>
      </c>
      <c r="B3316" s="396">
        <v>1.3279000000000001</v>
      </c>
    </row>
    <row r="3317" spans="1:2" x14ac:dyDescent="0.25">
      <c r="A3317" s="395">
        <v>39165</v>
      </c>
      <c r="B3317" s="396">
        <v>1.3318000000000001</v>
      </c>
    </row>
    <row r="3318" spans="1:2" x14ac:dyDescent="0.25">
      <c r="A3318" s="395">
        <v>39164</v>
      </c>
      <c r="B3318" s="396">
        <v>1.3369</v>
      </c>
    </row>
    <row r="3319" spans="1:2" x14ac:dyDescent="0.25">
      <c r="A3319" s="395">
        <v>39163</v>
      </c>
      <c r="B3319" s="396">
        <v>1.3313999999999999</v>
      </c>
    </row>
    <row r="3320" spans="1:2" x14ac:dyDescent="0.25">
      <c r="A3320" s="395">
        <v>39162</v>
      </c>
      <c r="B3320" s="396">
        <v>1.3297000000000001</v>
      </c>
    </row>
    <row r="3321" spans="1:2" x14ac:dyDescent="0.25">
      <c r="A3321" s="395">
        <v>39161</v>
      </c>
      <c r="B3321" s="396">
        <v>1.3302</v>
      </c>
    </row>
    <row r="3322" spans="1:2" x14ac:dyDescent="0.25">
      <c r="A3322" s="395">
        <v>39160</v>
      </c>
      <c r="B3322" s="396">
        <v>1.3312999999999999</v>
      </c>
    </row>
    <row r="3323" spans="1:2" x14ac:dyDescent="0.25">
      <c r="A3323" s="395">
        <v>39159</v>
      </c>
      <c r="B3323" s="396">
        <v>1.3312999999999999</v>
      </c>
    </row>
    <row r="3324" spans="1:2" x14ac:dyDescent="0.25">
      <c r="A3324" s="395">
        <v>39158</v>
      </c>
      <c r="B3324" s="396">
        <v>1.3297000000000001</v>
      </c>
    </row>
    <row r="3325" spans="1:2" x14ac:dyDescent="0.25">
      <c r="A3325" s="395">
        <v>39157</v>
      </c>
      <c r="B3325" s="396">
        <v>1.3223</v>
      </c>
    </row>
    <row r="3326" spans="1:2" x14ac:dyDescent="0.25">
      <c r="A3326" s="395">
        <v>39156</v>
      </c>
      <c r="B3326" s="396">
        <v>1.3201000000000001</v>
      </c>
    </row>
    <row r="3327" spans="1:2" x14ac:dyDescent="0.25">
      <c r="A3327" s="395">
        <v>39155</v>
      </c>
      <c r="B3327" s="396">
        <v>1.3188</v>
      </c>
    </row>
    <row r="3328" spans="1:2" x14ac:dyDescent="0.25">
      <c r="A3328" s="395">
        <v>39154</v>
      </c>
      <c r="B3328" s="396">
        <v>1.3144</v>
      </c>
    </row>
    <row r="3329" spans="1:2" x14ac:dyDescent="0.25">
      <c r="A3329" s="395">
        <v>39153</v>
      </c>
      <c r="B3329" s="396">
        <v>1.3111999999999999</v>
      </c>
    </row>
    <row r="3330" spans="1:2" x14ac:dyDescent="0.25">
      <c r="A3330" s="395">
        <v>39152</v>
      </c>
      <c r="B3330" s="396">
        <v>1.3110999999999999</v>
      </c>
    </row>
    <row r="3331" spans="1:2" x14ac:dyDescent="0.25">
      <c r="A3331" s="395">
        <v>39151</v>
      </c>
      <c r="B3331" s="396">
        <v>1.3134999999999999</v>
      </c>
    </row>
    <row r="3332" spans="1:2" x14ac:dyDescent="0.25">
      <c r="A3332" s="395">
        <v>39150</v>
      </c>
      <c r="B3332" s="396">
        <v>1.3157000000000001</v>
      </c>
    </row>
    <row r="3333" spans="1:2" x14ac:dyDescent="0.25">
      <c r="A3333" s="395">
        <v>39149</v>
      </c>
      <c r="B3333" s="396">
        <v>1.3130999999999999</v>
      </c>
    </row>
    <row r="3334" spans="1:2" x14ac:dyDescent="0.25">
      <c r="A3334" s="395">
        <v>39148</v>
      </c>
      <c r="B3334" s="396">
        <v>1.3104</v>
      </c>
    </row>
    <row r="3335" spans="1:2" x14ac:dyDescent="0.25">
      <c r="A3335" s="395">
        <v>39147</v>
      </c>
      <c r="B3335" s="396">
        <v>1.3136000000000001</v>
      </c>
    </row>
    <row r="3336" spans="1:2" x14ac:dyDescent="0.25">
      <c r="A3336" s="395">
        <v>39146</v>
      </c>
      <c r="B3336" s="396">
        <v>1.3184</v>
      </c>
    </row>
    <row r="3337" spans="1:2" x14ac:dyDescent="0.25">
      <c r="A3337" s="395">
        <v>39145</v>
      </c>
      <c r="B3337" s="396">
        <v>1.319</v>
      </c>
    </row>
    <row r="3338" spans="1:2" x14ac:dyDescent="0.25">
      <c r="A3338" s="395">
        <v>39144</v>
      </c>
      <c r="B3338" s="396">
        <v>1.3172999999999999</v>
      </c>
    </row>
    <row r="3339" spans="1:2" x14ac:dyDescent="0.25">
      <c r="A3339" s="395">
        <v>39143</v>
      </c>
      <c r="B3339" s="396">
        <v>1.3214999999999999</v>
      </c>
    </row>
    <row r="3340" spans="1:2" x14ac:dyDescent="0.25">
      <c r="A3340" s="395">
        <v>39142</v>
      </c>
      <c r="B3340" s="396">
        <v>1.3217000000000001</v>
      </c>
    </row>
    <row r="3341" spans="1:2" x14ac:dyDescent="0.25">
      <c r="A3341" s="395">
        <v>39141</v>
      </c>
      <c r="B3341" s="396">
        <v>1.3205</v>
      </c>
    </row>
    <row r="3342" spans="1:2" x14ac:dyDescent="0.25">
      <c r="A3342" s="395">
        <v>39140</v>
      </c>
      <c r="B3342" s="396">
        <v>1.3172999999999999</v>
      </c>
    </row>
    <row r="3343" spans="1:2" x14ac:dyDescent="0.25">
      <c r="A3343" s="395">
        <v>39139</v>
      </c>
      <c r="B3343" s="396">
        <v>1.3162</v>
      </c>
    </row>
    <row r="3344" spans="1:2" x14ac:dyDescent="0.25">
      <c r="A3344" s="395">
        <v>39138</v>
      </c>
      <c r="B3344" s="396">
        <v>1.3162</v>
      </c>
    </row>
    <row r="3345" spans="1:2" x14ac:dyDescent="0.25">
      <c r="A3345" s="395">
        <v>39137</v>
      </c>
      <c r="B3345" s="396">
        <v>1.3131999999999999</v>
      </c>
    </row>
    <row r="3346" spans="1:2" x14ac:dyDescent="0.25">
      <c r="A3346" s="395">
        <v>39136</v>
      </c>
      <c r="B3346" s="396">
        <v>1.3120000000000001</v>
      </c>
    </row>
    <row r="3347" spans="1:2" x14ac:dyDescent="0.25">
      <c r="A3347" s="395">
        <v>39135</v>
      </c>
      <c r="B3347" s="396">
        <v>1.3138000000000001</v>
      </c>
    </row>
    <row r="3348" spans="1:2" x14ac:dyDescent="0.25">
      <c r="A3348" s="395">
        <v>39134</v>
      </c>
      <c r="B3348" s="396">
        <v>1.3153999999999999</v>
      </c>
    </row>
    <row r="3349" spans="1:2" x14ac:dyDescent="0.25">
      <c r="A3349" s="395">
        <v>39133</v>
      </c>
      <c r="B3349" s="396">
        <v>1.3146</v>
      </c>
    </row>
    <row r="3350" spans="1:2" x14ac:dyDescent="0.25">
      <c r="A3350" s="395">
        <v>39132</v>
      </c>
      <c r="B3350" s="396">
        <v>1.3132999999999999</v>
      </c>
    </row>
    <row r="3351" spans="1:2" x14ac:dyDescent="0.25">
      <c r="A3351" s="395">
        <v>39131</v>
      </c>
      <c r="B3351" s="396">
        <v>1.3132999999999999</v>
      </c>
    </row>
    <row r="3352" spans="1:2" x14ac:dyDescent="0.25">
      <c r="A3352" s="395">
        <v>39130</v>
      </c>
      <c r="B3352" s="396">
        <v>1.3130999999999999</v>
      </c>
    </row>
    <row r="3353" spans="1:2" x14ac:dyDescent="0.25">
      <c r="A3353" s="395">
        <v>39129</v>
      </c>
      <c r="B3353" s="396">
        <v>1.3136000000000001</v>
      </c>
    </row>
    <row r="3354" spans="1:2" x14ac:dyDescent="0.25">
      <c r="A3354" s="395">
        <v>39128</v>
      </c>
      <c r="B3354" s="396">
        <v>1.3070999999999999</v>
      </c>
    </row>
    <row r="3355" spans="1:2" x14ac:dyDescent="0.25">
      <c r="A3355" s="395">
        <v>39127</v>
      </c>
      <c r="B3355" s="396">
        <v>1.2988999999999999</v>
      </c>
    </row>
    <row r="3356" spans="1:2" x14ac:dyDescent="0.25">
      <c r="A3356" s="395">
        <v>39126</v>
      </c>
      <c r="B3356" s="396">
        <v>1.2989999999999999</v>
      </c>
    </row>
    <row r="3357" spans="1:2" x14ac:dyDescent="0.25">
      <c r="A3357" s="395">
        <v>39125</v>
      </c>
      <c r="B3357" s="396">
        <v>1.3003</v>
      </c>
    </row>
    <row r="3358" spans="1:2" x14ac:dyDescent="0.25">
      <c r="A3358" s="395">
        <v>39124</v>
      </c>
      <c r="B3358" s="396">
        <v>1.3003</v>
      </c>
    </row>
    <row r="3359" spans="1:2" x14ac:dyDescent="0.25">
      <c r="A3359" s="395">
        <v>39123</v>
      </c>
      <c r="B3359" s="396">
        <v>1.302</v>
      </c>
    </row>
    <row r="3360" spans="1:2" x14ac:dyDescent="0.25">
      <c r="A3360" s="395">
        <v>39122</v>
      </c>
      <c r="B3360" s="396">
        <v>1.3011999999999999</v>
      </c>
    </row>
    <row r="3361" spans="1:2" x14ac:dyDescent="0.25">
      <c r="A3361" s="395">
        <v>39121</v>
      </c>
      <c r="B3361" s="396">
        <v>1.2989999999999999</v>
      </c>
    </row>
    <row r="3362" spans="1:2" x14ac:dyDescent="0.25">
      <c r="A3362" s="395">
        <v>39120</v>
      </c>
      <c r="B3362" s="396">
        <v>1.2939000000000001</v>
      </c>
    </row>
    <row r="3363" spans="1:2" x14ac:dyDescent="0.25">
      <c r="A3363" s="395">
        <v>39119</v>
      </c>
      <c r="B3363" s="396">
        <v>1.2941</v>
      </c>
    </row>
    <row r="3364" spans="1:2" x14ac:dyDescent="0.25">
      <c r="A3364" s="395">
        <v>39118</v>
      </c>
      <c r="B3364" s="396">
        <v>1.2957000000000001</v>
      </c>
    </row>
    <row r="3365" spans="1:2" x14ac:dyDescent="0.25">
      <c r="A3365" s="395">
        <v>39117</v>
      </c>
      <c r="B3365" s="396">
        <v>1.2957000000000001</v>
      </c>
    </row>
    <row r="3366" spans="1:2" x14ac:dyDescent="0.25">
      <c r="A3366" s="395">
        <v>39116</v>
      </c>
      <c r="B3366" s="396">
        <v>1.3008</v>
      </c>
    </row>
    <row r="3367" spans="1:2" x14ac:dyDescent="0.25">
      <c r="A3367" s="395">
        <v>39115</v>
      </c>
      <c r="B3367" s="396">
        <v>1.3025</v>
      </c>
    </row>
    <row r="3368" spans="1:2" x14ac:dyDescent="0.25">
      <c r="A3368" s="395">
        <v>39114</v>
      </c>
      <c r="B3368" s="396">
        <v>1.2965</v>
      </c>
    </row>
    <row r="3369" spans="1:2" x14ac:dyDescent="0.25">
      <c r="A3369" s="395">
        <v>39113</v>
      </c>
      <c r="B3369" s="396">
        <v>1.2959000000000001</v>
      </c>
    </row>
    <row r="3370" spans="1:2" x14ac:dyDescent="0.25">
      <c r="A3370" s="395">
        <v>39112</v>
      </c>
      <c r="B3370" s="396">
        <v>1.2919</v>
      </c>
    </row>
    <row r="3371" spans="1:2" x14ac:dyDescent="0.25">
      <c r="A3371" s="395">
        <v>39111</v>
      </c>
      <c r="B3371" s="396">
        <v>1.2911999999999999</v>
      </c>
    </row>
    <row r="3372" spans="1:2" x14ac:dyDescent="0.25">
      <c r="A3372" s="395">
        <v>39110</v>
      </c>
      <c r="B3372" s="396">
        <v>1.2911999999999999</v>
      </c>
    </row>
    <row r="3373" spans="1:2" x14ac:dyDescent="0.25">
      <c r="A3373" s="395">
        <v>39109</v>
      </c>
      <c r="B3373" s="396">
        <v>1.292</v>
      </c>
    </row>
    <row r="3374" spans="1:2" x14ac:dyDescent="0.25">
      <c r="A3374" s="395">
        <v>39108</v>
      </c>
      <c r="B3374" s="396">
        <v>1.2968999999999999</v>
      </c>
    </row>
    <row r="3375" spans="1:2" x14ac:dyDescent="0.25">
      <c r="A3375" s="395">
        <v>39107</v>
      </c>
      <c r="B3375" s="396">
        <v>1.3004</v>
      </c>
    </row>
    <row r="3376" spans="1:2" x14ac:dyDescent="0.25">
      <c r="A3376" s="395">
        <v>39106</v>
      </c>
      <c r="B3376" s="396">
        <v>1.298</v>
      </c>
    </row>
    <row r="3377" spans="1:2" x14ac:dyDescent="0.25">
      <c r="A3377" s="395">
        <v>39105</v>
      </c>
      <c r="B3377" s="396">
        <v>1.2958000000000001</v>
      </c>
    </row>
    <row r="3378" spans="1:2" x14ac:dyDescent="0.25">
      <c r="A3378" s="395">
        <v>39104</v>
      </c>
      <c r="B3378" s="396">
        <v>1.2951999999999999</v>
      </c>
    </row>
    <row r="3379" spans="1:2" x14ac:dyDescent="0.25">
      <c r="A3379" s="395">
        <v>39103</v>
      </c>
      <c r="B3379" s="396">
        <v>1.2952999999999999</v>
      </c>
    </row>
    <row r="3380" spans="1:2" x14ac:dyDescent="0.25">
      <c r="A3380" s="395">
        <v>39102</v>
      </c>
      <c r="B3380" s="396">
        <v>1.2968</v>
      </c>
    </row>
    <row r="3381" spans="1:2" x14ac:dyDescent="0.25">
      <c r="A3381" s="395">
        <v>39101</v>
      </c>
      <c r="B3381" s="396">
        <v>1.2947</v>
      </c>
    </row>
    <row r="3382" spans="1:2" x14ac:dyDescent="0.25">
      <c r="A3382" s="395">
        <v>39100</v>
      </c>
      <c r="B3382" s="396">
        <v>1.2926</v>
      </c>
    </row>
    <row r="3383" spans="1:2" x14ac:dyDescent="0.25">
      <c r="A3383" s="395">
        <v>39099</v>
      </c>
      <c r="B3383" s="396">
        <v>1.2942</v>
      </c>
    </row>
    <row r="3384" spans="1:2" x14ac:dyDescent="0.25">
      <c r="A3384" s="395">
        <v>39098</v>
      </c>
      <c r="B3384" s="396">
        <v>1.2932999999999999</v>
      </c>
    </row>
    <row r="3385" spans="1:2" x14ac:dyDescent="0.25">
      <c r="A3385" s="395">
        <v>39097</v>
      </c>
      <c r="B3385" s="396">
        <v>1.2919</v>
      </c>
    </row>
    <row r="3386" spans="1:2" x14ac:dyDescent="0.25">
      <c r="A3386" s="395">
        <v>39096</v>
      </c>
      <c r="B3386" s="396">
        <v>1.2918000000000001</v>
      </c>
    </row>
    <row r="3387" spans="1:2" x14ac:dyDescent="0.25">
      <c r="A3387" s="395">
        <v>39095</v>
      </c>
      <c r="B3387" s="396">
        <v>1.2904</v>
      </c>
    </row>
    <row r="3388" spans="1:2" x14ac:dyDescent="0.25">
      <c r="A3388" s="395">
        <v>39094</v>
      </c>
      <c r="B3388" s="396">
        <v>1.2942</v>
      </c>
    </row>
    <row r="3389" spans="1:2" x14ac:dyDescent="0.25">
      <c r="A3389" s="395">
        <v>39093</v>
      </c>
      <c r="B3389" s="396">
        <v>1.2974000000000001</v>
      </c>
    </row>
    <row r="3390" spans="1:2" x14ac:dyDescent="0.25">
      <c r="A3390" s="395">
        <v>39092</v>
      </c>
      <c r="B3390" s="396">
        <v>1.3025</v>
      </c>
    </row>
    <row r="3391" spans="1:2" x14ac:dyDescent="0.25">
      <c r="A3391" s="395">
        <v>39091</v>
      </c>
      <c r="B3391" s="396">
        <v>1.3007</v>
      </c>
    </row>
    <row r="3392" spans="1:2" x14ac:dyDescent="0.25">
      <c r="A3392" s="395">
        <v>39090</v>
      </c>
      <c r="B3392" s="396">
        <v>1.2998000000000001</v>
      </c>
    </row>
    <row r="3393" spans="1:2" x14ac:dyDescent="0.25">
      <c r="A3393" s="395">
        <v>39089</v>
      </c>
      <c r="B3393" s="396">
        <v>1.2998000000000001</v>
      </c>
    </row>
    <row r="3394" spans="1:2" x14ac:dyDescent="0.25">
      <c r="A3394" s="395">
        <v>39088</v>
      </c>
      <c r="B3394" s="396">
        <v>1.3063</v>
      </c>
    </row>
    <row r="3395" spans="1:2" x14ac:dyDescent="0.25">
      <c r="A3395" s="395">
        <v>39087</v>
      </c>
      <c r="B3395" s="396">
        <v>1.3134999999999999</v>
      </c>
    </row>
    <row r="3396" spans="1:2" x14ac:dyDescent="0.25">
      <c r="A3396" s="395">
        <v>39086</v>
      </c>
      <c r="B3396" s="396">
        <v>1.3246</v>
      </c>
    </row>
    <row r="3397" spans="1:2" x14ac:dyDescent="0.25">
      <c r="A3397" s="395">
        <v>39085</v>
      </c>
      <c r="B3397" s="396">
        <v>1.325</v>
      </c>
    </row>
    <row r="3398" spans="1:2" x14ac:dyDescent="0.25">
      <c r="A3398" s="395">
        <v>39084</v>
      </c>
      <c r="B3398" s="396">
        <v>1.3192999999999999</v>
      </c>
    </row>
    <row r="3399" spans="1:2" x14ac:dyDescent="0.25">
      <c r="A3399" s="395">
        <v>39083</v>
      </c>
      <c r="B3399" s="396">
        <v>1.3192999999999999</v>
      </c>
    </row>
    <row r="3400" spans="1:2" x14ac:dyDescent="0.25">
      <c r="A3400" s="395">
        <v>39082</v>
      </c>
      <c r="B3400" s="396">
        <v>1.3192999999999999</v>
      </c>
    </row>
    <row r="3401" spans="1:2" x14ac:dyDescent="0.25">
      <c r="A3401" s="395">
        <v>39081</v>
      </c>
      <c r="B3401" s="396">
        <v>1.3165</v>
      </c>
    </row>
    <row r="3402" spans="1:2" x14ac:dyDescent="0.25">
      <c r="A3402" s="395">
        <v>39080</v>
      </c>
      <c r="B3402" s="396">
        <v>1.3137000000000001</v>
      </c>
    </row>
    <row r="3403" spans="1:2" x14ac:dyDescent="0.25">
      <c r="A3403" s="395">
        <v>39079</v>
      </c>
      <c r="B3403" s="396">
        <v>1.3131999999999999</v>
      </c>
    </row>
    <row r="3404" spans="1:2" x14ac:dyDescent="0.25">
      <c r="A3404" s="395">
        <v>39078</v>
      </c>
      <c r="B3404" s="396">
        <v>1.3127</v>
      </c>
    </row>
    <row r="3405" spans="1:2" x14ac:dyDescent="0.25">
      <c r="A3405" s="395">
        <v>39077</v>
      </c>
      <c r="B3405" s="396">
        <v>1.3129</v>
      </c>
    </row>
    <row r="3406" spans="1:2" x14ac:dyDescent="0.25">
      <c r="A3406" s="395">
        <v>39076</v>
      </c>
      <c r="B3406" s="396">
        <v>1.3123</v>
      </c>
    </row>
    <row r="3407" spans="1:2" x14ac:dyDescent="0.25">
      <c r="A3407" s="395">
        <v>39075</v>
      </c>
      <c r="B3407" s="396">
        <v>1.3124</v>
      </c>
    </row>
    <row r="3408" spans="1:2" x14ac:dyDescent="0.25">
      <c r="A3408" s="395">
        <v>39074</v>
      </c>
      <c r="B3408" s="396">
        <v>1.3178000000000001</v>
      </c>
    </row>
    <row r="3409" spans="1:2" x14ac:dyDescent="0.25">
      <c r="A3409" s="395">
        <v>39073</v>
      </c>
      <c r="B3409" s="396">
        <v>1.3180000000000001</v>
      </c>
    </row>
    <row r="3410" spans="1:2" x14ac:dyDescent="0.25">
      <c r="A3410" s="395">
        <v>39072</v>
      </c>
      <c r="B3410" s="396">
        <v>1.3209</v>
      </c>
    </row>
    <row r="3411" spans="1:2" x14ac:dyDescent="0.25">
      <c r="A3411" s="395">
        <v>39071</v>
      </c>
      <c r="B3411" s="396">
        <v>1.3133999999999999</v>
      </c>
    </row>
    <row r="3412" spans="1:2" x14ac:dyDescent="0.25">
      <c r="A3412" s="395">
        <v>39070</v>
      </c>
      <c r="B3412" s="396">
        <v>1.3088</v>
      </c>
    </row>
    <row r="3413" spans="1:2" x14ac:dyDescent="0.25">
      <c r="A3413" s="395">
        <v>39069</v>
      </c>
      <c r="B3413" s="396">
        <v>1.3075000000000001</v>
      </c>
    </row>
    <row r="3414" spans="1:2" x14ac:dyDescent="0.25">
      <c r="A3414" s="395">
        <v>39068</v>
      </c>
      <c r="B3414" s="396">
        <v>1.3076000000000001</v>
      </c>
    </row>
    <row r="3415" spans="1:2" x14ac:dyDescent="0.25">
      <c r="A3415" s="395">
        <v>39067</v>
      </c>
      <c r="B3415" s="396">
        <v>1.3129999999999999</v>
      </c>
    </row>
    <row r="3416" spans="1:2" x14ac:dyDescent="0.25">
      <c r="A3416" s="395">
        <v>39066</v>
      </c>
      <c r="B3416" s="396">
        <v>1.32</v>
      </c>
    </row>
    <row r="3417" spans="1:2" x14ac:dyDescent="0.25">
      <c r="A3417" s="395">
        <v>39065</v>
      </c>
      <c r="B3417" s="396">
        <v>1.3258000000000001</v>
      </c>
    </row>
    <row r="3418" spans="1:2" x14ac:dyDescent="0.25">
      <c r="A3418" s="395">
        <v>39064</v>
      </c>
      <c r="B3418" s="396">
        <v>1.3246</v>
      </c>
    </row>
    <row r="3419" spans="1:2" x14ac:dyDescent="0.25">
      <c r="A3419" s="395">
        <v>39063</v>
      </c>
      <c r="B3419" s="396">
        <v>1.3188</v>
      </c>
    </row>
    <row r="3420" spans="1:2" x14ac:dyDescent="0.25">
      <c r="A3420" s="395">
        <v>39062</v>
      </c>
      <c r="B3420" s="396">
        <v>1.3198000000000001</v>
      </c>
    </row>
    <row r="3421" spans="1:2" x14ac:dyDescent="0.25">
      <c r="A3421" s="395">
        <v>39061</v>
      </c>
      <c r="B3421" s="396">
        <v>1.3198000000000001</v>
      </c>
    </row>
    <row r="3422" spans="1:2" x14ac:dyDescent="0.25">
      <c r="A3422" s="395">
        <v>39060</v>
      </c>
      <c r="B3422" s="396">
        <v>1.3279000000000001</v>
      </c>
    </row>
    <row r="3423" spans="1:2" x14ac:dyDescent="0.25">
      <c r="A3423" s="395">
        <v>39059</v>
      </c>
      <c r="B3423" s="396">
        <v>1.3293999999999999</v>
      </c>
    </row>
    <row r="3424" spans="1:2" x14ac:dyDescent="0.25">
      <c r="A3424" s="395">
        <v>39058</v>
      </c>
      <c r="B3424" s="396">
        <v>1.3305</v>
      </c>
    </row>
    <row r="3425" spans="1:2" x14ac:dyDescent="0.25">
      <c r="A3425" s="395">
        <v>39057</v>
      </c>
      <c r="B3425" s="396">
        <v>1.3325</v>
      </c>
    </row>
    <row r="3426" spans="1:2" x14ac:dyDescent="0.25">
      <c r="A3426" s="395">
        <v>39056</v>
      </c>
      <c r="B3426" s="396">
        <v>1.3321000000000001</v>
      </c>
    </row>
    <row r="3427" spans="1:2" x14ac:dyDescent="0.25">
      <c r="A3427" s="395">
        <v>39055</v>
      </c>
      <c r="B3427" s="396">
        <v>1.3332999999999999</v>
      </c>
    </row>
    <row r="3428" spans="1:2" x14ac:dyDescent="0.25">
      <c r="A3428" s="395">
        <v>39054</v>
      </c>
      <c r="B3428" s="396">
        <v>1.3332999999999999</v>
      </c>
    </row>
    <row r="3429" spans="1:2" x14ac:dyDescent="0.25">
      <c r="A3429" s="395">
        <v>39053</v>
      </c>
      <c r="B3429" s="396">
        <v>1.3264</v>
      </c>
    </row>
    <row r="3430" spans="1:2" x14ac:dyDescent="0.25">
      <c r="A3430" s="395">
        <v>39052</v>
      </c>
      <c r="B3430" s="396">
        <v>1.319</v>
      </c>
    </row>
    <row r="3431" spans="1:2" x14ac:dyDescent="0.25">
      <c r="A3431" s="395">
        <v>39051</v>
      </c>
      <c r="B3431" s="396">
        <v>1.3176000000000001</v>
      </c>
    </row>
    <row r="3432" spans="1:2" x14ac:dyDescent="0.25">
      <c r="A3432" s="395">
        <v>39050</v>
      </c>
      <c r="B3432" s="396">
        <v>1.3145</v>
      </c>
    </row>
    <row r="3433" spans="1:2" x14ac:dyDescent="0.25">
      <c r="A3433" s="395">
        <v>39049</v>
      </c>
      <c r="B3433" s="396">
        <v>1.3129999999999999</v>
      </c>
    </row>
    <row r="3434" spans="1:2" x14ac:dyDescent="0.25">
      <c r="A3434" s="395">
        <v>39048</v>
      </c>
      <c r="B3434" s="396">
        <v>1.3090999999999999</v>
      </c>
    </row>
    <row r="3435" spans="1:2" x14ac:dyDescent="0.25">
      <c r="A3435" s="395">
        <v>39047</v>
      </c>
      <c r="B3435" s="396">
        <v>1.3088</v>
      </c>
    </row>
    <row r="3436" spans="1:2" x14ac:dyDescent="0.25">
      <c r="A3436" s="395">
        <v>39046</v>
      </c>
      <c r="B3436" s="396">
        <v>1.3016000000000001</v>
      </c>
    </row>
    <row r="3437" spans="1:2" x14ac:dyDescent="0.25">
      <c r="A3437" s="395">
        <v>39045</v>
      </c>
      <c r="B3437" s="396">
        <v>1.2945</v>
      </c>
    </row>
    <row r="3438" spans="1:2" x14ac:dyDescent="0.25">
      <c r="A3438" s="395">
        <v>39044</v>
      </c>
      <c r="B3438" s="396">
        <v>1.2878000000000001</v>
      </c>
    </row>
    <row r="3439" spans="1:2" x14ac:dyDescent="0.25">
      <c r="A3439" s="395">
        <v>39043</v>
      </c>
      <c r="B3439" s="396">
        <v>1.2818000000000001</v>
      </c>
    </row>
    <row r="3440" spans="1:2" x14ac:dyDescent="0.25">
      <c r="A3440" s="395">
        <v>39042</v>
      </c>
      <c r="B3440" s="396">
        <v>1.2828999999999999</v>
      </c>
    </row>
    <row r="3441" spans="1:2" x14ac:dyDescent="0.25">
      <c r="A3441" s="395">
        <v>39041</v>
      </c>
      <c r="B3441" s="396">
        <v>1.2823</v>
      </c>
    </row>
    <row r="3442" spans="1:2" x14ac:dyDescent="0.25">
      <c r="A3442" s="395">
        <v>39040</v>
      </c>
      <c r="B3442" s="396">
        <v>1.2822</v>
      </c>
    </row>
    <row r="3443" spans="1:2" x14ac:dyDescent="0.25">
      <c r="A3443" s="395">
        <v>39039</v>
      </c>
      <c r="B3443" s="396">
        <v>1.2791999999999999</v>
      </c>
    </row>
    <row r="3444" spans="1:2" x14ac:dyDescent="0.25">
      <c r="A3444" s="395">
        <v>39038</v>
      </c>
      <c r="B3444" s="396">
        <v>1.2815000000000001</v>
      </c>
    </row>
    <row r="3445" spans="1:2" x14ac:dyDescent="0.25">
      <c r="A3445" s="395">
        <v>39037</v>
      </c>
      <c r="B3445" s="396">
        <v>1.2808999999999999</v>
      </c>
    </row>
    <row r="3446" spans="1:2" x14ac:dyDescent="0.25">
      <c r="A3446" s="395">
        <v>39036</v>
      </c>
      <c r="B3446" s="396">
        <v>1.282</v>
      </c>
    </row>
    <row r="3447" spans="1:2" x14ac:dyDescent="0.25">
      <c r="A3447" s="395">
        <v>39035</v>
      </c>
      <c r="B3447" s="396">
        <v>1.2842</v>
      </c>
    </row>
    <row r="3448" spans="1:2" x14ac:dyDescent="0.25">
      <c r="A3448" s="395">
        <v>39034</v>
      </c>
      <c r="B3448" s="396">
        <v>1.2836000000000001</v>
      </c>
    </row>
    <row r="3449" spans="1:2" x14ac:dyDescent="0.25">
      <c r="A3449" s="395">
        <v>39033</v>
      </c>
      <c r="B3449" s="396">
        <v>1.2836000000000001</v>
      </c>
    </row>
    <row r="3450" spans="1:2" x14ac:dyDescent="0.25">
      <c r="A3450" s="395">
        <v>39032</v>
      </c>
      <c r="B3450" s="396">
        <v>1.2856000000000001</v>
      </c>
    </row>
    <row r="3451" spans="1:2" x14ac:dyDescent="0.25">
      <c r="A3451" s="395">
        <v>39031</v>
      </c>
      <c r="B3451" s="396">
        <v>1.278</v>
      </c>
    </row>
    <row r="3452" spans="1:2" x14ac:dyDescent="0.25">
      <c r="A3452" s="395">
        <v>39030</v>
      </c>
      <c r="B3452" s="396">
        <v>1.2776000000000001</v>
      </c>
    </row>
    <row r="3453" spans="1:2" x14ac:dyDescent="0.25">
      <c r="A3453" s="395">
        <v>39029</v>
      </c>
      <c r="B3453" s="396">
        <v>1.276</v>
      </c>
    </row>
    <row r="3454" spans="1:2" x14ac:dyDescent="0.25">
      <c r="A3454" s="395">
        <v>39028</v>
      </c>
      <c r="B3454" s="396">
        <v>1.2708999999999999</v>
      </c>
    </row>
    <row r="3455" spans="1:2" x14ac:dyDescent="0.25">
      <c r="A3455" s="395">
        <v>39027</v>
      </c>
      <c r="B3455" s="396">
        <v>1.2710999999999999</v>
      </c>
    </row>
    <row r="3456" spans="1:2" x14ac:dyDescent="0.25">
      <c r="A3456" s="395">
        <v>39026</v>
      </c>
      <c r="B3456" s="396">
        <v>1.2712000000000001</v>
      </c>
    </row>
    <row r="3457" spans="1:2" x14ac:dyDescent="0.25">
      <c r="A3457" s="395">
        <v>39025</v>
      </c>
      <c r="B3457" s="396">
        <v>1.2756000000000001</v>
      </c>
    </row>
    <row r="3458" spans="1:2" x14ac:dyDescent="0.25">
      <c r="A3458" s="395">
        <v>39024</v>
      </c>
      <c r="B3458" s="396">
        <v>1.276</v>
      </c>
    </row>
    <row r="3459" spans="1:2" x14ac:dyDescent="0.25">
      <c r="A3459" s="395">
        <v>39023</v>
      </c>
      <c r="B3459" s="396">
        <v>1.2761</v>
      </c>
    </row>
    <row r="3460" spans="1:2" x14ac:dyDescent="0.25">
      <c r="A3460" s="395">
        <v>39022</v>
      </c>
      <c r="B3460" s="396">
        <v>1.272</v>
      </c>
    </row>
    <row r="3461" spans="1:2" x14ac:dyDescent="0.25">
      <c r="A3461" s="395">
        <v>39021</v>
      </c>
      <c r="B3461" s="396">
        <v>1.2723</v>
      </c>
    </row>
    <row r="3462" spans="1:2" x14ac:dyDescent="0.25">
      <c r="A3462" s="395">
        <v>39020</v>
      </c>
      <c r="B3462" s="396">
        <v>1.2736000000000001</v>
      </c>
    </row>
    <row r="3463" spans="1:2" x14ac:dyDescent="0.25">
      <c r="A3463" s="395">
        <v>39019</v>
      </c>
      <c r="B3463" s="396">
        <v>1.2736000000000001</v>
      </c>
    </row>
    <row r="3464" spans="1:2" x14ac:dyDescent="0.25">
      <c r="A3464" s="395">
        <v>39018</v>
      </c>
      <c r="B3464" s="396">
        <v>1.2703</v>
      </c>
    </row>
    <row r="3465" spans="1:2" x14ac:dyDescent="0.25">
      <c r="A3465" s="395">
        <v>39017</v>
      </c>
      <c r="B3465" s="396">
        <v>1.2646999999999999</v>
      </c>
    </row>
    <row r="3466" spans="1:2" x14ac:dyDescent="0.25">
      <c r="A3466" s="395">
        <v>39016</v>
      </c>
      <c r="B3466" s="396">
        <v>1.2574000000000001</v>
      </c>
    </row>
    <row r="3467" spans="1:2" x14ac:dyDescent="0.25">
      <c r="A3467" s="395">
        <v>39015</v>
      </c>
      <c r="B3467" s="396">
        <v>1.2546999999999999</v>
      </c>
    </row>
    <row r="3468" spans="1:2" x14ac:dyDescent="0.25">
      <c r="A3468" s="395">
        <v>39014</v>
      </c>
      <c r="B3468" s="396">
        <v>1.2581</v>
      </c>
    </row>
    <row r="3469" spans="1:2" x14ac:dyDescent="0.25">
      <c r="A3469" s="395">
        <v>39013</v>
      </c>
      <c r="B3469" s="396">
        <v>1.2613000000000001</v>
      </c>
    </row>
    <row r="3470" spans="1:2" x14ac:dyDescent="0.25">
      <c r="A3470" s="395">
        <v>39012</v>
      </c>
      <c r="B3470" s="396">
        <v>1.2613000000000001</v>
      </c>
    </row>
    <row r="3471" spans="1:2" x14ac:dyDescent="0.25">
      <c r="A3471" s="395">
        <v>39011</v>
      </c>
      <c r="B3471" s="396">
        <v>1.2623</v>
      </c>
    </row>
    <row r="3472" spans="1:2" x14ac:dyDescent="0.25">
      <c r="A3472" s="395">
        <v>39010</v>
      </c>
      <c r="B3472" s="396">
        <v>1.2563</v>
      </c>
    </row>
    <row r="3473" spans="1:2" x14ac:dyDescent="0.25">
      <c r="A3473" s="395">
        <v>39009</v>
      </c>
      <c r="B3473" s="396">
        <v>1.2536</v>
      </c>
    </row>
    <row r="3474" spans="1:2" x14ac:dyDescent="0.25">
      <c r="A3474" s="395">
        <v>39008</v>
      </c>
      <c r="B3474" s="396">
        <v>1.2537</v>
      </c>
    </row>
    <row r="3475" spans="1:2" x14ac:dyDescent="0.25">
      <c r="A3475" s="395">
        <v>39007</v>
      </c>
      <c r="B3475" s="396">
        <v>1.2509999999999999</v>
      </c>
    </row>
    <row r="3476" spans="1:2" x14ac:dyDescent="0.25">
      <c r="A3476" s="395">
        <v>39006</v>
      </c>
      <c r="B3476" s="396">
        <v>1.2506999999999999</v>
      </c>
    </row>
    <row r="3477" spans="1:2" x14ac:dyDescent="0.25">
      <c r="A3477" s="395">
        <v>39005</v>
      </c>
      <c r="B3477" s="396">
        <v>1.2507999999999999</v>
      </c>
    </row>
    <row r="3478" spans="1:2" x14ac:dyDescent="0.25">
      <c r="A3478" s="395">
        <v>39004</v>
      </c>
      <c r="B3478" s="396">
        <v>1.2544</v>
      </c>
    </row>
    <row r="3479" spans="1:2" x14ac:dyDescent="0.25">
      <c r="A3479" s="395">
        <v>39003</v>
      </c>
      <c r="B3479" s="396">
        <v>1.2535000000000001</v>
      </c>
    </row>
    <row r="3480" spans="1:2" x14ac:dyDescent="0.25">
      <c r="A3480" s="395">
        <v>39002</v>
      </c>
      <c r="B3480" s="396">
        <v>1.254</v>
      </c>
    </row>
    <row r="3481" spans="1:2" x14ac:dyDescent="0.25">
      <c r="A3481" s="395">
        <v>39001</v>
      </c>
      <c r="B3481" s="396">
        <v>1.2568999999999999</v>
      </c>
    </row>
    <row r="3482" spans="1:2" x14ac:dyDescent="0.25">
      <c r="A3482" s="395">
        <v>39000</v>
      </c>
      <c r="B3482" s="396">
        <v>1.2597</v>
      </c>
    </row>
    <row r="3483" spans="1:2" x14ac:dyDescent="0.25">
      <c r="A3483" s="395">
        <v>38999</v>
      </c>
      <c r="B3483" s="396">
        <v>1.2596000000000001</v>
      </c>
    </row>
    <row r="3484" spans="1:2" x14ac:dyDescent="0.25">
      <c r="A3484" s="395">
        <v>38998</v>
      </c>
      <c r="B3484" s="396">
        <v>1.26</v>
      </c>
    </row>
    <row r="3485" spans="1:2" x14ac:dyDescent="0.25">
      <c r="A3485" s="395">
        <v>38997</v>
      </c>
      <c r="B3485" s="396">
        <v>1.2657</v>
      </c>
    </row>
    <row r="3486" spans="1:2" x14ac:dyDescent="0.25">
      <c r="A3486" s="395">
        <v>38996</v>
      </c>
      <c r="B3486" s="396">
        <v>1.2702</v>
      </c>
    </row>
    <row r="3487" spans="1:2" x14ac:dyDescent="0.25">
      <c r="A3487" s="395">
        <v>38995</v>
      </c>
      <c r="B3487" s="396">
        <v>1.2706999999999999</v>
      </c>
    </row>
    <row r="3488" spans="1:2" x14ac:dyDescent="0.25">
      <c r="A3488" s="395">
        <v>38994</v>
      </c>
      <c r="B3488" s="396">
        <v>1.2739</v>
      </c>
    </row>
    <row r="3489" spans="1:2" x14ac:dyDescent="0.25">
      <c r="A3489" s="395">
        <v>38993</v>
      </c>
      <c r="B3489" s="396">
        <v>1.2696000000000001</v>
      </c>
    </row>
    <row r="3490" spans="1:2" x14ac:dyDescent="0.25">
      <c r="A3490" s="395">
        <v>38992</v>
      </c>
      <c r="B3490" s="396">
        <v>1.2670999999999999</v>
      </c>
    </row>
    <row r="3491" spans="1:2" x14ac:dyDescent="0.25">
      <c r="A3491" s="395">
        <v>38991</v>
      </c>
      <c r="B3491" s="396">
        <v>1.2669999999999999</v>
      </c>
    </row>
    <row r="3492" spans="1:2" x14ac:dyDescent="0.25">
      <c r="A3492" s="395">
        <v>38990</v>
      </c>
      <c r="B3492" s="396">
        <v>1.2685999999999999</v>
      </c>
    </row>
    <row r="3493" spans="1:2" x14ac:dyDescent="0.25">
      <c r="A3493" s="395">
        <v>38989</v>
      </c>
      <c r="B3493" s="396">
        <v>1.2709999999999999</v>
      </c>
    </row>
    <row r="3494" spans="1:2" x14ac:dyDescent="0.25">
      <c r="A3494" s="395">
        <v>38988</v>
      </c>
      <c r="B3494" s="396">
        <v>1.2693000000000001</v>
      </c>
    </row>
    <row r="3495" spans="1:2" x14ac:dyDescent="0.25">
      <c r="A3495" s="395">
        <v>38987</v>
      </c>
      <c r="B3495" s="396">
        <v>1.2722</v>
      </c>
    </row>
    <row r="3496" spans="1:2" x14ac:dyDescent="0.25">
      <c r="A3496" s="395">
        <v>38986</v>
      </c>
      <c r="B3496" s="396">
        <v>1.2778</v>
      </c>
    </row>
    <row r="3497" spans="1:2" x14ac:dyDescent="0.25">
      <c r="A3497" s="395">
        <v>38985</v>
      </c>
      <c r="B3497" s="396">
        <v>1.2779</v>
      </c>
    </row>
    <row r="3498" spans="1:2" x14ac:dyDescent="0.25">
      <c r="A3498" s="395">
        <v>38984</v>
      </c>
      <c r="B3498" s="396">
        <v>1.2779</v>
      </c>
    </row>
    <row r="3499" spans="1:2" x14ac:dyDescent="0.25">
      <c r="A3499" s="395">
        <v>38983</v>
      </c>
      <c r="B3499" s="396">
        <v>1.2798</v>
      </c>
    </row>
    <row r="3500" spans="1:2" x14ac:dyDescent="0.25">
      <c r="A3500" s="395">
        <v>38982</v>
      </c>
      <c r="B3500" s="396">
        <v>1.2726</v>
      </c>
    </row>
    <row r="3501" spans="1:2" x14ac:dyDescent="0.25">
      <c r="A3501" s="395">
        <v>38981</v>
      </c>
      <c r="B3501" s="396">
        <v>1.2681</v>
      </c>
    </row>
    <row r="3502" spans="1:2" x14ac:dyDescent="0.25">
      <c r="A3502" s="395">
        <v>38980</v>
      </c>
      <c r="B3502" s="396">
        <v>1.2692000000000001</v>
      </c>
    </row>
    <row r="3503" spans="1:2" x14ac:dyDescent="0.25">
      <c r="A3503" s="395">
        <v>38979</v>
      </c>
      <c r="B3503" s="396">
        <v>1.2662</v>
      </c>
    </row>
    <row r="3504" spans="1:2" x14ac:dyDescent="0.25">
      <c r="A3504" s="395">
        <v>38978</v>
      </c>
      <c r="B3504" s="396">
        <v>1.2657</v>
      </c>
    </row>
    <row r="3505" spans="1:2" x14ac:dyDescent="0.25">
      <c r="A3505" s="395">
        <v>38977</v>
      </c>
      <c r="B3505" s="396">
        <v>1.2659</v>
      </c>
    </row>
    <row r="3506" spans="1:2" x14ac:dyDescent="0.25">
      <c r="A3506" s="395">
        <v>38976</v>
      </c>
      <c r="B3506" s="396">
        <v>1.2694000000000001</v>
      </c>
    </row>
    <row r="3507" spans="1:2" x14ac:dyDescent="0.25">
      <c r="A3507" s="395">
        <v>38975</v>
      </c>
      <c r="B3507" s="396">
        <v>1.2705</v>
      </c>
    </row>
    <row r="3508" spans="1:2" x14ac:dyDescent="0.25">
      <c r="A3508" s="395">
        <v>38974</v>
      </c>
      <c r="B3508" s="396">
        <v>1.2686999999999999</v>
      </c>
    </row>
    <row r="3509" spans="1:2" x14ac:dyDescent="0.25">
      <c r="A3509" s="395">
        <v>38973</v>
      </c>
      <c r="B3509" s="396">
        <v>1.2704</v>
      </c>
    </row>
    <row r="3510" spans="1:2" x14ac:dyDescent="0.25">
      <c r="A3510" s="395">
        <v>38972</v>
      </c>
      <c r="B3510" s="396">
        <v>1.2687999999999999</v>
      </c>
    </row>
    <row r="3511" spans="1:2" x14ac:dyDescent="0.25">
      <c r="A3511" s="395">
        <v>38971</v>
      </c>
      <c r="B3511" s="396">
        <v>1.2668999999999999</v>
      </c>
    </row>
    <row r="3512" spans="1:2" x14ac:dyDescent="0.25">
      <c r="A3512" s="395">
        <v>38970</v>
      </c>
      <c r="B3512" s="396">
        <v>1.2667999999999999</v>
      </c>
    </row>
    <row r="3513" spans="1:2" x14ac:dyDescent="0.25">
      <c r="A3513" s="395">
        <v>38969</v>
      </c>
      <c r="B3513" s="396">
        <v>1.2706</v>
      </c>
    </row>
    <row r="3514" spans="1:2" x14ac:dyDescent="0.25">
      <c r="A3514" s="395">
        <v>38968</v>
      </c>
      <c r="B3514" s="396">
        <v>1.2782</v>
      </c>
    </row>
    <row r="3515" spans="1:2" x14ac:dyDescent="0.25">
      <c r="A3515" s="395">
        <v>38967</v>
      </c>
      <c r="B3515" s="396">
        <v>1.2807999999999999</v>
      </c>
    </row>
    <row r="3516" spans="1:2" x14ac:dyDescent="0.25">
      <c r="A3516" s="395">
        <v>38966</v>
      </c>
      <c r="B3516" s="396">
        <v>1.2831999999999999</v>
      </c>
    </row>
    <row r="3517" spans="1:2" x14ac:dyDescent="0.25">
      <c r="A3517" s="395">
        <v>38965</v>
      </c>
      <c r="B3517" s="396">
        <v>1.2856000000000001</v>
      </c>
    </row>
    <row r="3518" spans="1:2" x14ac:dyDescent="0.25">
      <c r="A3518" s="395">
        <v>38964</v>
      </c>
      <c r="B3518" s="396">
        <v>1.2830999999999999</v>
      </c>
    </row>
    <row r="3519" spans="1:2" x14ac:dyDescent="0.25">
      <c r="A3519" s="395">
        <v>38963</v>
      </c>
      <c r="B3519" s="396">
        <v>1.2830999999999999</v>
      </c>
    </row>
    <row r="3520" spans="1:2" x14ac:dyDescent="0.25">
      <c r="A3520" s="395">
        <v>38962</v>
      </c>
      <c r="B3520" s="396">
        <v>1.2809999999999999</v>
      </c>
    </row>
    <row r="3521" spans="1:2" x14ac:dyDescent="0.25">
      <c r="A3521" s="395">
        <v>38961</v>
      </c>
      <c r="B3521" s="396">
        <v>1.2829999999999999</v>
      </c>
    </row>
    <row r="3522" spans="1:2" x14ac:dyDescent="0.25">
      <c r="A3522" s="395">
        <v>38960</v>
      </c>
      <c r="B3522" s="396">
        <v>1.2828999999999999</v>
      </c>
    </row>
    <row r="3523" spans="1:2" x14ac:dyDescent="0.25">
      <c r="A3523" s="395">
        <v>38959</v>
      </c>
      <c r="B3523" s="396">
        <v>1.2802</v>
      </c>
    </row>
    <row r="3524" spans="1:2" x14ac:dyDescent="0.25">
      <c r="A3524" s="395">
        <v>38958</v>
      </c>
      <c r="B3524" s="396">
        <v>1.2786999999999999</v>
      </c>
    </row>
    <row r="3525" spans="1:2" x14ac:dyDescent="0.25">
      <c r="A3525" s="395">
        <v>38957</v>
      </c>
      <c r="B3525" s="396">
        <v>1.2747999999999999</v>
      </c>
    </row>
    <row r="3526" spans="1:2" x14ac:dyDescent="0.25">
      <c r="A3526" s="395">
        <v>38956</v>
      </c>
      <c r="B3526" s="396">
        <v>1.2747999999999999</v>
      </c>
    </row>
    <row r="3527" spans="1:2" x14ac:dyDescent="0.25">
      <c r="A3527" s="395">
        <v>38955</v>
      </c>
      <c r="B3527" s="396">
        <v>1.2763</v>
      </c>
    </row>
    <row r="3528" spans="1:2" x14ac:dyDescent="0.25">
      <c r="A3528" s="395">
        <v>38954</v>
      </c>
      <c r="B3528" s="396">
        <v>1.2786999999999999</v>
      </c>
    </row>
    <row r="3529" spans="1:2" x14ac:dyDescent="0.25">
      <c r="A3529" s="395">
        <v>38953</v>
      </c>
      <c r="B3529" s="396">
        <v>1.2803</v>
      </c>
    </row>
    <row r="3530" spans="1:2" x14ac:dyDescent="0.25">
      <c r="A3530" s="395">
        <v>38952</v>
      </c>
      <c r="B3530" s="396">
        <v>1.2846</v>
      </c>
    </row>
    <row r="3531" spans="1:2" x14ac:dyDescent="0.25">
      <c r="A3531" s="395">
        <v>38951</v>
      </c>
      <c r="B3531" s="396">
        <v>1.2879</v>
      </c>
    </row>
    <row r="3532" spans="1:2" x14ac:dyDescent="0.25">
      <c r="A3532" s="395">
        <v>38950</v>
      </c>
      <c r="B3532" s="396">
        <v>1.282</v>
      </c>
    </row>
    <row r="3533" spans="1:2" x14ac:dyDescent="0.25">
      <c r="A3533" s="395">
        <v>38949</v>
      </c>
      <c r="B3533" s="396">
        <v>1.282</v>
      </c>
    </row>
    <row r="3534" spans="1:2" x14ac:dyDescent="0.25">
      <c r="A3534" s="395">
        <v>38948</v>
      </c>
      <c r="B3534" s="396">
        <v>1.2823</v>
      </c>
    </row>
    <row r="3535" spans="1:2" x14ac:dyDescent="0.25">
      <c r="A3535" s="395">
        <v>38947</v>
      </c>
      <c r="B3535" s="396">
        <v>1.2853000000000001</v>
      </c>
    </row>
    <row r="3536" spans="1:2" x14ac:dyDescent="0.25">
      <c r="A3536" s="395">
        <v>38946</v>
      </c>
      <c r="B3536" s="396">
        <v>1.2806</v>
      </c>
    </row>
    <row r="3537" spans="1:2" x14ac:dyDescent="0.25">
      <c r="A3537" s="395">
        <v>38945</v>
      </c>
      <c r="B3537" s="396">
        <v>1.2744</v>
      </c>
    </row>
    <row r="3538" spans="1:2" x14ac:dyDescent="0.25">
      <c r="A3538" s="395">
        <v>38944</v>
      </c>
      <c r="B3538" s="396">
        <v>1.2734000000000001</v>
      </c>
    </row>
    <row r="3539" spans="1:2" x14ac:dyDescent="0.25">
      <c r="A3539" s="395">
        <v>38943</v>
      </c>
      <c r="B3539" s="396">
        <v>1.2714000000000001</v>
      </c>
    </row>
    <row r="3540" spans="1:2" x14ac:dyDescent="0.25">
      <c r="A3540" s="395">
        <v>38942</v>
      </c>
      <c r="B3540" s="396">
        <v>1.2714000000000001</v>
      </c>
    </row>
    <row r="3541" spans="1:2" x14ac:dyDescent="0.25">
      <c r="A3541" s="395">
        <v>38941</v>
      </c>
      <c r="B3541" s="396">
        <v>1.2767999999999999</v>
      </c>
    </row>
    <row r="3542" spans="1:2" x14ac:dyDescent="0.25">
      <c r="A3542" s="395">
        <v>38940</v>
      </c>
      <c r="B3542" s="396">
        <v>1.2845</v>
      </c>
    </row>
    <row r="3543" spans="1:2" x14ac:dyDescent="0.25">
      <c r="A3543" s="395">
        <v>38939</v>
      </c>
      <c r="B3543" s="396">
        <v>1.284</v>
      </c>
    </row>
    <row r="3544" spans="1:2" x14ac:dyDescent="0.25">
      <c r="A3544" s="395">
        <v>38938</v>
      </c>
      <c r="B3544" s="396">
        <v>1.2831999999999999</v>
      </c>
    </row>
    <row r="3545" spans="1:2" x14ac:dyDescent="0.25">
      <c r="A3545" s="395">
        <v>38937</v>
      </c>
      <c r="B3545" s="396">
        <v>1.2867</v>
      </c>
    </row>
    <row r="3546" spans="1:2" x14ac:dyDescent="0.25">
      <c r="A3546" s="395">
        <v>38936</v>
      </c>
      <c r="B3546" s="396">
        <v>1.2869999999999999</v>
      </c>
    </row>
    <row r="3547" spans="1:2" x14ac:dyDescent="0.25">
      <c r="A3547" s="395">
        <v>38935</v>
      </c>
      <c r="B3547" s="396">
        <v>1.2869999999999999</v>
      </c>
    </row>
    <row r="3548" spans="1:2" x14ac:dyDescent="0.25">
      <c r="A3548" s="395">
        <v>38934</v>
      </c>
      <c r="B3548" s="396">
        <v>1.2823</v>
      </c>
    </row>
    <row r="3549" spans="1:2" x14ac:dyDescent="0.25">
      <c r="A3549" s="395">
        <v>38933</v>
      </c>
      <c r="B3549" s="396">
        <v>1.2779</v>
      </c>
    </row>
    <row r="3550" spans="1:2" x14ac:dyDescent="0.25">
      <c r="A3550" s="395">
        <v>38932</v>
      </c>
      <c r="B3550" s="396">
        <v>1.2810999999999999</v>
      </c>
    </row>
    <row r="3551" spans="1:2" x14ac:dyDescent="0.25">
      <c r="A3551" s="395">
        <v>38931</v>
      </c>
      <c r="B3551" s="396">
        <v>1.2761</v>
      </c>
    </row>
    <row r="3552" spans="1:2" x14ac:dyDescent="0.25">
      <c r="A3552" s="395">
        <v>38930</v>
      </c>
      <c r="B3552" s="396">
        <v>1.2761</v>
      </c>
    </row>
    <row r="3553" spans="1:2" x14ac:dyDescent="0.25">
      <c r="A3553" s="395">
        <v>38929</v>
      </c>
      <c r="B3553" s="396">
        <v>1.2758</v>
      </c>
    </row>
    <row r="3554" spans="1:2" x14ac:dyDescent="0.25">
      <c r="A3554" s="395">
        <v>38928</v>
      </c>
      <c r="B3554" s="396">
        <v>1.2758</v>
      </c>
    </row>
    <row r="3555" spans="1:2" x14ac:dyDescent="0.25">
      <c r="A3555" s="395">
        <v>38927</v>
      </c>
      <c r="B3555" s="396">
        <v>1.2706</v>
      </c>
    </row>
    <row r="3556" spans="1:2" x14ac:dyDescent="0.25">
      <c r="A3556" s="395">
        <v>38926</v>
      </c>
      <c r="B3556" s="396">
        <v>1.2723</v>
      </c>
    </row>
    <row r="3557" spans="1:2" x14ac:dyDescent="0.25">
      <c r="A3557" s="395">
        <v>38925</v>
      </c>
      <c r="B3557" s="396">
        <v>1.2599</v>
      </c>
    </row>
    <row r="3558" spans="1:2" x14ac:dyDescent="0.25">
      <c r="A3558" s="395">
        <v>38924</v>
      </c>
      <c r="B3558" s="396">
        <v>1.2623</v>
      </c>
    </row>
    <row r="3559" spans="1:2" x14ac:dyDescent="0.25">
      <c r="A3559" s="395">
        <v>38923</v>
      </c>
      <c r="B3559" s="396">
        <v>1.2647999999999999</v>
      </c>
    </row>
    <row r="3560" spans="1:2" x14ac:dyDescent="0.25">
      <c r="A3560" s="395">
        <v>38922</v>
      </c>
      <c r="B3560" s="396">
        <v>1.2694000000000001</v>
      </c>
    </row>
    <row r="3561" spans="1:2" x14ac:dyDescent="0.25">
      <c r="A3561" s="395">
        <v>38921</v>
      </c>
      <c r="B3561" s="396">
        <v>1.2694000000000001</v>
      </c>
    </row>
    <row r="3562" spans="1:2" x14ac:dyDescent="0.25">
      <c r="A3562" s="395">
        <v>38920</v>
      </c>
      <c r="B3562" s="396">
        <v>1.2659</v>
      </c>
    </row>
    <row r="3563" spans="1:2" x14ac:dyDescent="0.25">
      <c r="A3563" s="395">
        <v>38919</v>
      </c>
      <c r="B3563" s="396">
        <v>1.2615000000000001</v>
      </c>
    </row>
    <row r="3564" spans="1:2" x14ac:dyDescent="0.25">
      <c r="A3564" s="395">
        <v>38918</v>
      </c>
      <c r="B3564" s="396">
        <v>1.2515000000000001</v>
      </c>
    </row>
    <row r="3565" spans="1:2" x14ac:dyDescent="0.25">
      <c r="A3565" s="395">
        <v>38917</v>
      </c>
      <c r="B3565" s="396">
        <v>1.252</v>
      </c>
    </row>
    <row r="3566" spans="1:2" x14ac:dyDescent="0.25">
      <c r="A3566" s="395">
        <v>38916</v>
      </c>
      <c r="B3566" s="396">
        <v>1.2583</v>
      </c>
    </row>
    <row r="3567" spans="1:2" x14ac:dyDescent="0.25">
      <c r="A3567" s="395">
        <v>38915</v>
      </c>
      <c r="B3567" s="396">
        <v>1.2645</v>
      </c>
    </row>
    <row r="3568" spans="1:2" x14ac:dyDescent="0.25">
      <c r="A3568" s="395">
        <v>38914</v>
      </c>
      <c r="B3568" s="396">
        <v>1.2645999999999999</v>
      </c>
    </row>
    <row r="3569" spans="1:2" x14ac:dyDescent="0.25">
      <c r="A3569" s="395">
        <v>38913</v>
      </c>
      <c r="B3569" s="396">
        <v>1.2667999999999999</v>
      </c>
    </row>
    <row r="3570" spans="1:2" x14ac:dyDescent="0.25">
      <c r="A3570" s="395">
        <v>38912</v>
      </c>
      <c r="B3570" s="396">
        <v>1.2702</v>
      </c>
    </row>
    <row r="3571" spans="1:2" x14ac:dyDescent="0.25">
      <c r="A3571" s="395">
        <v>38911</v>
      </c>
      <c r="B3571" s="396">
        <v>1.2739</v>
      </c>
    </row>
    <row r="3572" spans="1:2" x14ac:dyDescent="0.25">
      <c r="A3572" s="395">
        <v>38910</v>
      </c>
      <c r="B3572" s="396">
        <v>1.2742</v>
      </c>
    </row>
    <row r="3573" spans="1:2" x14ac:dyDescent="0.25">
      <c r="A3573" s="395">
        <v>38909</v>
      </c>
      <c r="B3573" s="396">
        <v>1.2776000000000001</v>
      </c>
    </row>
    <row r="3574" spans="1:2" x14ac:dyDescent="0.25">
      <c r="A3574" s="395">
        <v>38908</v>
      </c>
      <c r="B3574" s="396">
        <v>1.2806</v>
      </c>
    </row>
    <row r="3575" spans="1:2" x14ac:dyDescent="0.25">
      <c r="A3575" s="395">
        <v>38907</v>
      </c>
      <c r="B3575" s="396">
        <v>1.2806</v>
      </c>
    </row>
    <row r="3576" spans="1:2" x14ac:dyDescent="0.25">
      <c r="A3576" s="395">
        <v>38906</v>
      </c>
      <c r="B3576" s="396">
        <v>1.2789999999999999</v>
      </c>
    </row>
    <row r="3577" spans="1:2" x14ac:dyDescent="0.25">
      <c r="A3577" s="395">
        <v>38905</v>
      </c>
      <c r="B3577" s="396">
        <v>1.2741</v>
      </c>
    </row>
    <row r="3578" spans="1:2" x14ac:dyDescent="0.25">
      <c r="A3578" s="395">
        <v>38904</v>
      </c>
      <c r="B3578" s="396">
        <v>1.2766</v>
      </c>
    </row>
    <row r="3579" spans="1:2" x14ac:dyDescent="0.25">
      <c r="A3579" s="395">
        <v>38903</v>
      </c>
      <c r="B3579" s="396">
        <v>1.2802</v>
      </c>
    </row>
    <row r="3580" spans="1:2" x14ac:dyDescent="0.25">
      <c r="A3580" s="395">
        <v>38902</v>
      </c>
      <c r="B3580" s="396">
        <v>1.2786</v>
      </c>
    </row>
    <row r="3581" spans="1:2" x14ac:dyDescent="0.25">
      <c r="A3581" s="395">
        <v>38901</v>
      </c>
      <c r="B3581" s="396">
        <v>1.2786</v>
      </c>
    </row>
    <row r="3582" spans="1:2" x14ac:dyDescent="0.25">
      <c r="A3582" s="395">
        <v>38900</v>
      </c>
      <c r="B3582" s="396">
        <v>1.2786</v>
      </c>
    </row>
    <row r="3583" spans="1:2" x14ac:dyDescent="0.25">
      <c r="A3583" s="395">
        <v>38899</v>
      </c>
      <c r="B3583" s="396">
        <v>1.272</v>
      </c>
    </row>
    <row r="3584" spans="1:2" x14ac:dyDescent="0.25">
      <c r="A3584" s="395">
        <v>38898</v>
      </c>
      <c r="B3584" s="396">
        <v>1.2548999999999999</v>
      </c>
    </row>
    <row r="3585" spans="1:2" x14ac:dyDescent="0.25">
      <c r="A3585" s="395">
        <v>38897</v>
      </c>
      <c r="B3585" s="396">
        <v>1.2563</v>
      </c>
    </row>
    <row r="3586" spans="1:2" x14ac:dyDescent="0.25">
      <c r="A3586" s="395">
        <v>38896</v>
      </c>
      <c r="B3586" s="396">
        <v>1.2592000000000001</v>
      </c>
    </row>
    <row r="3587" spans="1:2" x14ac:dyDescent="0.25">
      <c r="A3587" s="395">
        <v>38895</v>
      </c>
      <c r="B3587" s="396">
        <v>1.2541</v>
      </c>
    </row>
    <row r="3588" spans="1:2" x14ac:dyDescent="0.25">
      <c r="A3588" s="395">
        <v>38894</v>
      </c>
      <c r="B3588" s="396">
        <v>1.2502</v>
      </c>
    </row>
    <row r="3589" spans="1:2" x14ac:dyDescent="0.25">
      <c r="A3589" s="395">
        <v>38893</v>
      </c>
      <c r="B3589" s="396">
        <v>1.2502</v>
      </c>
    </row>
    <row r="3590" spans="1:2" x14ac:dyDescent="0.25">
      <c r="A3590" s="395">
        <v>38892</v>
      </c>
      <c r="B3590" s="396">
        <v>1.2549999999999999</v>
      </c>
    </row>
    <row r="3591" spans="1:2" x14ac:dyDescent="0.25">
      <c r="A3591" s="395">
        <v>38891</v>
      </c>
      <c r="B3591" s="396">
        <v>1.2627999999999999</v>
      </c>
    </row>
    <row r="3592" spans="1:2" x14ac:dyDescent="0.25">
      <c r="A3592" s="395">
        <v>38890</v>
      </c>
      <c r="B3592" s="396">
        <v>1.2625</v>
      </c>
    </row>
    <row r="3593" spans="1:2" x14ac:dyDescent="0.25">
      <c r="A3593" s="395">
        <v>38889</v>
      </c>
      <c r="B3593" s="396">
        <v>1.2574000000000001</v>
      </c>
    </row>
    <row r="3594" spans="1:2" x14ac:dyDescent="0.25">
      <c r="A3594" s="395">
        <v>38888</v>
      </c>
      <c r="B3594" s="396">
        <v>1.2592000000000001</v>
      </c>
    </row>
    <row r="3595" spans="1:2" x14ac:dyDescent="0.25">
      <c r="A3595" s="395">
        <v>38887</v>
      </c>
      <c r="B3595" s="396">
        <v>1.2639</v>
      </c>
    </row>
    <row r="3596" spans="1:2" x14ac:dyDescent="0.25">
      <c r="A3596" s="395">
        <v>38886</v>
      </c>
      <c r="B3596" s="396">
        <v>1.2638</v>
      </c>
    </row>
    <row r="3597" spans="1:2" x14ac:dyDescent="0.25">
      <c r="A3597" s="395">
        <v>38885</v>
      </c>
      <c r="B3597" s="396">
        <v>1.2642</v>
      </c>
    </row>
    <row r="3598" spans="1:2" x14ac:dyDescent="0.25">
      <c r="A3598" s="395">
        <v>38884</v>
      </c>
      <c r="B3598" s="396">
        <v>1.2613000000000001</v>
      </c>
    </row>
    <row r="3599" spans="1:2" x14ac:dyDescent="0.25">
      <c r="A3599" s="395">
        <v>38883</v>
      </c>
      <c r="B3599" s="396">
        <v>1.2576000000000001</v>
      </c>
    </row>
    <row r="3600" spans="1:2" x14ac:dyDescent="0.25">
      <c r="A3600" s="395">
        <v>38882</v>
      </c>
      <c r="B3600" s="396">
        <v>1.2575000000000001</v>
      </c>
    </row>
    <row r="3601" spans="1:2" x14ac:dyDescent="0.25">
      <c r="A3601" s="395">
        <v>38881</v>
      </c>
      <c r="B3601" s="396">
        <v>1.2608999999999999</v>
      </c>
    </row>
    <row r="3602" spans="1:2" x14ac:dyDescent="0.25">
      <c r="A3602" s="395">
        <v>38880</v>
      </c>
      <c r="B3602" s="396">
        <v>1.2637</v>
      </c>
    </row>
    <row r="3603" spans="1:2" x14ac:dyDescent="0.25">
      <c r="A3603" s="395">
        <v>38879</v>
      </c>
      <c r="B3603" s="396">
        <v>1.2639</v>
      </c>
    </row>
    <row r="3604" spans="1:2" x14ac:dyDescent="0.25">
      <c r="A3604" s="395">
        <v>38878</v>
      </c>
      <c r="B3604" s="396">
        <v>1.2645999999999999</v>
      </c>
    </row>
    <row r="3605" spans="1:2" x14ac:dyDescent="0.25">
      <c r="A3605" s="395">
        <v>38877</v>
      </c>
      <c r="B3605" s="396">
        <v>1.2738</v>
      </c>
    </row>
    <row r="3606" spans="1:2" x14ac:dyDescent="0.25">
      <c r="A3606" s="395">
        <v>38876</v>
      </c>
      <c r="B3606" s="396">
        <v>1.2810999999999999</v>
      </c>
    </row>
    <row r="3607" spans="1:2" x14ac:dyDescent="0.25">
      <c r="A3607" s="395">
        <v>38875</v>
      </c>
      <c r="B3607" s="396">
        <v>1.2876000000000001</v>
      </c>
    </row>
    <row r="3608" spans="1:2" x14ac:dyDescent="0.25">
      <c r="A3608" s="395">
        <v>38874</v>
      </c>
      <c r="B3608" s="396">
        <v>1.2943</v>
      </c>
    </row>
    <row r="3609" spans="1:2" x14ac:dyDescent="0.25">
      <c r="A3609" s="395">
        <v>38873</v>
      </c>
      <c r="B3609" s="396">
        <v>1.2914000000000001</v>
      </c>
    </row>
    <row r="3610" spans="1:2" x14ac:dyDescent="0.25">
      <c r="A3610" s="395">
        <v>38872</v>
      </c>
      <c r="B3610" s="396">
        <v>1.2912999999999999</v>
      </c>
    </row>
    <row r="3611" spans="1:2" x14ac:dyDescent="0.25">
      <c r="A3611" s="395">
        <v>38871</v>
      </c>
      <c r="B3611" s="396">
        <v>1.2845</v>
      </c>
    </row>
    <row r="3612" spans="1:2" x14ac:dyDescent="0.25">
      <c r="A3612" s="395">
        <v>38870</v>
      </c>
      <c r="B3612" s="396">
        <v>1.2785</v>
      </c>
    </row>
    <row r="3613" spans="1:2" x14ac:dyDescent="0.25">
      <c r="A3613" s="395">
        <v>38869</v>
      </c>
      <c r="B3613" s="396">
        <v>1.2859</v>
      </c>
    </row>
    <row r="3614" spans="1:2" x14ac:dyDescent="0.25">
      <c r="A3614" s="395">
        <v>38868</v>
      </c>
      <c r="B3614" s="396">
        <v>1.2824</v>
      </c>
    </row>
    <row r="3615" spans="1:2" x14ac:dyDescent="0.25">
      <c r="A3615" s="395">
        <v>38867</v>
      </c>
      <c r="B3615" s="396">
        <v>1.2746999999999999</v>
      </c>
    </row>
    <row r="3616" spans="1:2" x14ac:dyDescent="0.25">
      <c r="A3616" s="395">
        <v>38866</v>
      </c>
      <c r="B3616" s="396">
        <v>1.2730999999999999</v>
      </c>
    </row>
    <row r="3617" spans="1:2" x14ac:dyDescent="0.25">
      <c r="A3617" s="395">
        <v>38865</v>
      </c>
      <c r="B3617" s="396">
        <v>1.2730999999999999</v>
      </c>
    </row>
    <row r="3618" spans="1:2" x14ac:dyDescent="0.25">
      <c r="A3618" s="395">
        <v>38864</v>
      </c>
      <c r="B3618" s="396">
        <v>1.2778</v>
      </c>
    </row>
    <row r="3619" spans="1:2" x14ac:dyDescent="0.25">
      <c r="A3619" s="395">
        <v>38863</v>
      </c>
      <c r="B3619" s="396">
        <v>1.2768999999999999</v>
      </c>
    </row>
    <row r="3620" spans="1:2" x14ac:dyDescent="0.25">
      <c r="A3620" s="395">
        <v>38862</v>
      </c>
      <c r="B3620" s="396">
        <v>1.2803</v>
      </c>
    </row>
    <row r="3621" spans="1:2" x14ac:dyDescent="0.25">
      <c r="A3621" s="395">
        <v>38861</v>
      </c>
      <c r="B3621" s="396">
        <v>1.2851999999999999</v>
      </c>
    </row>
    <row r="3622" spans="1:2" x14ac:dyDescent="0.25">
      <c r="A3622" s="395">
        <v>38860</v>
      </c>
      <c r="B3622" s="396">
        <v>1.2773000000000001</v>
      </c>
    </row>
    <row r="3623" spans="1:2" x14ac:dyDescent="0.25">
      <c r="A3623" s="395">
        <v>38859</v>
      </c>
      <c r="B3623" s="396">
        <v>1.2771999999999999</v>
      </c>
    </row>
    <row r="3624" spans="1:2" x14ac:dyDescent="0.25">
      <c r="A3624" s="395">
        <v>38858</v>
      </c>
      <c r="B3624" s="396">
        <v>1.2773000000000001</v>
      </c>
    </row>
    <row r="3625" spans="1:2" x14ac:dyDescent="0.25">
      <c r="A3625" s="395">
        <v>38857</v>
      </c>
      <c r="B3625" s="396">
        <v>1.2795000000000001</v>
      </c>
    </row>
    <row r="3626" spans="1:2" x14ac:dyDescent="0.25">
      <c r="A3626" s="395">
        <v>38856</v>
      </c>
      <c r="B3626" s="396">
        <v>1.2775000000000001</v>
      </c>
    </row>
    <row r="3627" spans="1:2" x14ac:dyDescent="0.25">
      <c r="A3627" s="395">
        <v>38855</v>
      </c>
      <c r="B3627" s="396">
        <v>1.284</v>
      </c>
    </row>
    <row r="3628" spans="1:2" x14ac:dyDescent="0.25">
      <c r="A3628" s="395">
        <v>38854</v>
      </c>
      <c r="B3628" s="396">
        <v>1.2818000000000001</v>
      </c>
    </row>
    <row r="3629" spans="1:2" x14ac:dyDescent="0.25">
      <c r="A3629" s="395">
        <v>38853</v>
      </c>
      <c r="B3629" s="396">
        <v>1.2875000000000001</v>
      </c>
    </row>
    <row r="3630" spans="1:2" x14ac:dyDescent="0.25">
      <c r="A3630" s="395">
        <v>38852</v>
      </c>
      <c r="B3630" s="396">
        <v>1.2922</v>
      </c>
    </row>
    <row r="3631" spans="1:2" x14ac:dyDescent="0.25">
      <c r="A3631" s="395">
        <v>38851</v>
      </c>
      <c r="B3631" s="396">
        <v>1.2902</v>
      </c>
    </row>
    <row r="3632" spans="1:2" x14ac:dyDescent="0.25">
      <c r="A3632" s="395">
        <v>38850</v>
      </c>
      <c r="B3632" s="396">
        <v>1.2877000000000001</v>
      </c>
    </row>
    <row r="3633" spans="1:2" x14ac:dyDescent="0.25">
      <c r="A3633" s="395">
        <v>38849</v>
      </c>
      <c r="B3633" s="396">
        <v>1.2765</v>
      </c>
    </row>
    <row r="3634" spans="1:2" x14ac:dyDescent="0.25">
      <c r="A3634" s="395">
        <v>38848</v>
      </c>
      <c r="B3634" s="396">
        <v>1.2777000000000001</v>
      </c>
    </row>
    <row r="3635" spans="1:2" x14ac:dyDescent="0.25">
      <c r="A3635" s="395">
        <v>38847</v>
      </c>
      <c r="B3635" s="396">
        <v>1.2710999999999999</v>
      </c>
    </row>
    <row r="3636" spans="1:2" x14ac:dyDescent="0.25">
      <c r="A3636" s="395">
        <v>38846</v>
      </c>
      <c r="B3636" s="396">
        <v>1.2734000000000001</v>
      </c>
    </row>
    <row r="3637" spans="1:2" x14ac:dyDescent="0.25">
      <c r="A3637" s="395">
        <v>38845</v>
      </c>
      <c r="B3637" s="396">
        <v>1.2721</v>
      </c>
    </row>
    <row r="3638" spans="1:2" x14ac:dyDescent="0.25">
      <c r="A3638" s="395">
        <v>38844</v>
      </c>
      <c r="B3638" s="396">
        <v>1.2721</v>
      </c>
    </row>
    <row r="3639" spans="1:2" x14ac:dyDescent="0.25">
      <c r="A3639" s="395">
        <v>38843</v>
      </c>
      <c r="B3639" s="396">
        <v>1.2706999999999999</v>
      </c>
    </row>
    <row r="3640" spans="1:2" x14ac:dyDescent="0.25">
      <c r="A3640" s="395">
        <v>38842</v>
      </c>
      <c r="B3640" s="396">
        <v>1.2635000000000001</v>
      </c>
    </row>
    <row r="3641" spans="1:2" x14ac:dyDescent="0.25">
      <c r="A3641" s="395">
        <v>38841</v>
      </c>
      <c r="B3641" s="396">
        <v>1.2629999999999999</v>
      </c>
    </row>
    <row r="3642" spans="1:2" x14ac:dyDescent="0.25">
      <c r="A3642" s="395">
        <v>38840</v>
      </c>
      <c r="B3642" s="396">
        <v>1.2604</v>
      </c>
    </row>
    <row r="3643" spans="1:2" x14ac:dyDescent="0.25">
      <c r="A3643" s="395">
        <v>38839</v>
      </c>
      <c r="B3643" s="396">
        <v>1.2623</v>
      </c>
    </row>
    <row r="3644" spans="1:2" x14ac:dyDescent="0.25">
      <c r="A3644" s="395">
        <v>38838</v>
      </c>
      <c r="B3644" s="396">
        <v>1.2625</v>
      </c>
    </row>
    <row r="3645" spans="1:2" x14ac:dyDescent="0.25">
      <c r="A3645" s="395">
        <v>38837</v>
      </c>
      <c r="B3645" s="396">
        <v>1.2627999999999999</v>
      </c>
    </row>
    <row r="3646" spans="1:2" x14ac:dyDescent="0.25">
      <c r="A3646" s="395">
        <v>38836</v>
      </c>
      <c r="B3646" s="396">
        <v>1.2555000000000001</v>
      </c>
    </row>
    <row r="3647" spans="1:2" x14ac:dyDescent="0.25">
      <c r="A3647" s="395">
        <v>38835</v>
      </c>
      <c r="B3647" s="396">
        <v>1.2464999999999999</v>
      </c>
    </row>
    <row r="3648" spans="1:2" x14ac:dyDescent="0.25">
      <c r="A3648" s="395">
        <v>38834</v>
      </c>
      <c r="B3648" s="396">
        <v>1.2426999999999999</v>
      </c>
    </row>
    <row r="3649" spans="1:2" x14ac:dyDescent="0.25">
      <c r="A3649" s="395">
        <v>38833</v>
      </c>
      <c r="B3649" s="396">
        <v>1.2393000000000001</v>
      </c>
    </row>
    <row r="3650" spans="1:2" x14ac:dyDescent="0.25">
      <c r="A3650" s="395">
        <v>38832</v>
      </c>
      <c r="B3650" s="396">
        <v>1.2370000000000001</v>
      </c>
    </row>
    <row r="3651" spans="1:2" x14ac:dyDescent="0.25">
      <c r="A3651" s="395">
        <v>38831</v>
      </c>
      <c r="B3651" s="396">
        <v>1.2337</v>
      </c>
    </row>
    <row r="3652" spans="1:2" x14ac:dyDescent="0.25">
      <c r="A3652" s="395">
        <v>38830</v>
      </c>
      <c r="B3652" s="396">
        <v>1.2335</v>
      </c>
    </row>
    <row r="3653" spans="1:2" x14ac:dyDescent="0.25">
      <c r="A3653" s="395">
        <v>38829</v>
      </c>
      <c r="B3653" s="396">
        <v>1.2317</v>
      </c>
    </row>
    <row r="3654" spans="1:2" x14ac:dyDescent="0.25">
      <c r="A3654" s="395">
        <v>38828</v>
      </c>
      <c r="B3654" s="396">
        <v>1.2343999999999999</v>
      </c>
    </row>
    <row r="3655" spans="1:2" x14ac:dyDescent="0.25">
      <c r="A3655" s="395">
        <v>38827</v>
      </c>
      <c r="B3655" s="396">
        <v>1.2350000000000001</v>
      </c>
    </row>
    <row r="3656" spans="1:2" x14ac:dyDescent="0.25">
      <c r="A3656" s="395">
        <v>38826</v>
      </c>
      <c r="B3656" s="396">
        <v>1.2265999999999999</v>
      </c>
    </row>
    <row r="3657" spans="1:2" x14ac:dyDescent="0.25">
      <c r="A3657" s="395">
        <v>38825</v>
      </c>
      <c r="B3657" s="396">
        <v>1.2197</v>
      </c>
    </row>
    <row r="3658" spans="1:2" x14ac:dyDescent="0.25">
      <c r="A3658" s="395">
        <v>38824</v>
      </c>
      <c r="B3658" s="396">
        <v>1.2107000000000001</v>
      </c>
    </row>
    <row r="3659" spans="1:2" x14ac:dyDescent="0.25">
      <c r="A3659" s="395">
        <v>38823</v>
      </c>
      <c r="B3659" s="396">
        <v>1.2104999999999999</v>
      </c>
    </row>
    <row r="3660" spans="1:2" x14ac:dyDescent="0.25">
      <c r="A3660" s="395">
        <v>38822</v>
      </c>
      <c r="B3660" s="396">
        <v>1.2109000000000001</v>
      </c>
    </row>
    <row r="3661" spans="1:2" x14ac:dyDescent="0.25">
      <c r="A3661" s="395">
        <v>38821</v>
      </c>
      <c r="B3661" s="396">
        <v>1.2103999999999999</v>
      </c>
    </row>
    <row r="3662" spans="1:2" x14ac:dyDescent="0.25">
      <c r="A3662" s="395">
        <v>38820</v>
      </c>
      <c r="B3662" s="396">
        <v>1.2136</v>
      </c>
    </row>
    <row r="3663" spans="1:2" x14ac:dyDescent="0.25">
      <c r="A3663" s="395">
        <v>38819</v>
      </c>
      <c r="B3663" s="396">
        <v>1.2118</v>
      </c>
    </row>
    <row r="3664" spans="1:2" x14ac:dyDescent="0.25">
      <c r="A3664" s="395">
        <v>38818</v>
      </c>
      <c r="B3664" s="396">
        <v>1.2105999999999999</v>
      </c>
    </row>
    <row r="3665" spans="1:2" x14ac:dyDescent="0.25">
      <c r="A3665" s="395">
        <v>38817</v>
      </c>
      <c r="B3665" s="396">
        <v>1.2088000000000001</v>
      </c>
    </row>
    <row r="3666" spans="1:2" x14ac:dyDescent="0.25">
      <c r="A3666" s="395">
        <v>38816</v>
      </c>
      <c r="B3666" s="396">
        <v>1.2087000000000001</v>
      </c>
    </row>
    <row r="3667" spans="1:2" x14ac:dyDescent="0.25">
      <c r="A3667" s="395">
        <v>38815</v>
      </c>
      <c r="B3667" s="396">
        <v>1.2176</v>
      </c>
    </row>
    <row r="3668" spans="1:2" x14ac:dyDescent="0.25">
      <c r="A3668" s="395">
        <v>38814</v>
      </c>
      <c r="B3668" s="396">
        <v>1.2271000000000001</v>
      </c>
    </row>
    <row r="3669" spans="1:2" x14ac:dyDescent="0.25">
      <c r="A3669" s="395">
        <v>38813</v>
      </c>
      <c r="B3669" s="396">
        <v>1.2269000000000001</v>
      </c>
    </row>
    <row r="3670" spans="1:2" x14ac:dyDescent="0.25">
      <c r="A3670" s="395">
        <v>38812</v>
      </c>
      <c r="B3670" s="396">
        <v>1.2181</v>
      </c>
    </row>
    <row r="3671" spans="1:2" x14ac:dyDescent="0.25">
      <c r="A3671" s="395">
        <v>38811</v>
      </c>
      <c r="B3671" s="396">
        <v>1.2088000000000001</v>
      </c>
    </row>
    <row r="3672" spans="1:2" x14ac:dyDescent="0.25">
      <c r="A3672" s="395">
        <v>38810</v>
      </c>
      <c r="B3672" s="396">
        <v>1.2113</v>
      </c>
    </row>
    <row r="3673" spans="1:2" x14ac:dyDescent="0.25">
      <c r="A3673" s="395">
        <v>38809</v>
      </c>
      <c r="B3673" s="396">
        <v>1.2113</v>
      </c>
    </row>
    <row r="3674" spans="1:2" x14ac:dyDescent="0.25">
      <c r="A3674" s="395">
        <v>38808</v>
      </c>
      <c r="B3674" s="396">
        <v>1.2135</v>
      </c>
    </row>
    <row r="3675" spans="1:2" x14ac:dyDescent="0.25">
      <c r="A3675" s="395">
        <v>38807</v>
      </c>
      <c r="B3675" s="396">
        <v>1.2075</v>
      </c>
    </row>
    <row r="3676" spans="1:2" x14ac:dyDescent="0.25">
      <c r="A3676" s="395">
        <v>38806</v>
      </c>
      <c r="B3676" s="396">
        <v>1.2009000000000001</v>
      </c>
    </row>
    <row r="3677" spans="1:2" x14ac:dyDescent="0.25">
      <c r="A3677" s="395">
        <v>38805</v>
      </c>
      <c r="B3677" s="396">
        <v>1.2039</v>
      </c>
    </row>
    <row r="3678" spans="1:2" x14ac:dyDescent="0.25">
      <c r="A3678" s="395">
        <v>38804</v>
      </c>
      <c r="B3678" s="396">
        <v>1.2030000000000001</v>
      </c>
    </row>
    <row r="3679" spans="1:2" x14ac:dyDescent="0.25">
      <c r="A3679" s="395">
        <v>38803</v>
      </c>
      <c r="B3679" s="396">
        <v>1.2031000000000001</v>
      </c>
    </row>
    <row r="3680" spans="1:2" x14ac:dyDescent="0.25">
      <c r="A3680" s="395">
        <v>38802</v>
      </c>
      <c r="B3680" s="396">
        <v>1.2031000000000001</v>
      </c>
    </row>
    <row r="3681" spans="1:2" x14ac:dyDescent="0.25">
      <c r="A3681" s="395">
        <v>38801</v>
      </c>
      <c r="B3681" s="396">
        <v>1.1980999999999999</v>
      </c>
    </row>
    <row r="3682" spans="1:2" x14ac:dyDescent="0.25">
      <c r="A3682" s="395">
        <v>38800</v>
      </c>
      <c r="B3682" s="396">
        <v>1.2045999999999999</v>
      </c>
    </row>
    <row r="3683" spans="1:2" x14ac:dyDescent="0.25">
      <c r="A3683" s="395">
        <v>38799</v>
      </c>
      <c r="B3683" s="396">
        <v>1.2088000000000001</v>
      </c>
    </row>
    <row r="3684" spans="1:2" x14ac:dyDescent="0.25">
      <c r="A3684" s="395">
        <v>38798</v>
      </c>
      <c r="B3684" s="396">
        <v>1.2133</v>
      </c>
    </row>
    <row r="3685" spans="1:2" x14ac:dyDescent="0.25">
      <c r="A3685" s="395">
        <v>38797</v>
      </c>
      <c r="B3685" s="396">
        <v>1.2174</v>
      </c>
    </row>
    <row r="3686" spans="1:2" x14ac:dyDescent="0.25">
      <c r="A3686" s="395">
        <v>38796</v>
      </c>
      <c r="B3686" s="396">
        <v>1.2183999999999999</v>
      </c>
    </row>
    <row r="3687" spans="1:2" x14ac:dyDescent="0.25">
      <c r="A3687" s="395">
        <v>38795</v>
      </c>
      <c r="B3687" s="396">
        <v>1.2183999999999999</v>
      </c>
    </row>
    <row r="3688" spans="1:2" x14ac:dyDescent="0.25">
      <c r="A3688" s="395">
        <v>38794</v>
      </c>
      <c r="B3688" s="396">
        <v>1.2175</v>
      </c>
    </row>
    <row r="3689" spans="1:2" x14ac:dyDescent="0.25">
      <c r="A3689" s="395">
        <v>38793</v>
      </c>
      <c r="B3689" s="396">
        <v>1.2088000000000001</v>
      </c>
    </row>
    <row r="3690" spans="1:2" x14ac:dyDescent="0.25">
      <c r="A3690" s="395">
        <v>38792</v>
      </c>
      <c r="B3690" s="396">
        <v>1.2028000000000001</v>
      </c>
    </row>
    <row r="3691" spans="1:2" x14ac:dyDescent="0.25">
      <c r="A3691" s="395">
        <v>38791</v>
      </c>
      <c r="B3691" s="396">
        <v>1.1974</v>
      </c>
    </row>
    <row r="3692" spans="1:2" x14ac:dyDescent="0.25">
      <c r="A3692" s="395">
        <v>38790</v>
      </c>
      <c r="B3692" s="396">
        <v>1.1932</v>
      </c>
    </row>
    <row r="3693" spans="1:2" x14ac:dyDescent="0.25">
      <c r="A3693" s="395">
        <v>38789</v>
      </c>
      <c r="B3693" s="396">
        <v>1.1901999999999999</v>
      </c>
    </row>
    <row r="3694" spans="1:2" x14ac:dyDescent="0.25">
      <c r="A3694" s="395">
        <v>38788</v>
      </c>
      <c r="B3694" s="396">
        <v>1.1902999999999999</v>
      </c>
    </row>
    <row r="3695" spans="1:2" x14ac:dyDescent="0.25">
      <c r="A3695" s="395">
        <v>38787</v>
      </c>
      <c r="B3695" s="396">
        <v>1.1903999999999999</v>
      </c>
    </row>
    <row r="3696" spans="1:2" x14ac:dyDescent="0.25">
      <c r="A3696" s="395">
        <v>38786</v>
      </c>
      <c r="B3696" s="396">
        <v>1.1926000000000001</v>
      </c>
    </row>
    <row r="3697" spans="1:2" x14ac:dyDescent="0.25">
      <c r="A3697" s="395">
        <v>38785</v>
      </c>
      <c r="B3697" s="396">
        <v>1.1903999999999999</v>
      </c>
    </row>
    <row r="3698" spans="1:2" x14ac:dyDescent="0.25">
      <c r="A3698" s="395">
        <v>38784</v>
      </c>
      <c r="B3698" s="396">
        <v>1.1950000000000001</v>
      </c>
    </row>
    <row r="3699" spans="1:2" x14ac:dyDescent="0.25">
      <c r="A3699" s="395">
        <v>38783</v>
      </c>
      <c r="B3699" s="396">
        <v>1.2044999999999999</v>
      </c>
    </row>
    <row r="3700" spans="1:2" x14ac:dyDescent="0.25">
      <c r="A3700" s="395">
        <v>38782</v>
      </c>
      <c r="B3700" s="396">
        <v>1.2043999999999999</v>
      </c>
    </row>
    <row r="3701" spans="1:2" x14ac:dyDescent="0.25">
      <c r="A3701" s="395">
        <v>38781</v>
      </c>
      <c r="B3701" s="396">
        <v>1.2042999999999999</v>
      </c>
    </row>
    <row r="3702" spans="1:2" x14ac:dyDescent="0.25">
      <c r="A3702" s="395">
        <v>38780</v>
      </c>
      <c r="B3702" s="396">
        <v>1.2024999999999999</v>
      </c>
    </row>
    <row r="3703" spans="1:2" x14ac:dyDescent="0.25">
      <c r="A3703" s="395">
        <v>38779</v>
      </c>
      <c r="B3703" s="396">
        <v>1.1942999999999999</v>
      </c>
    </row>
    <row r="3704" spans="1:2" x14ac:dyDescent="0.25">
      <c r="A3704" s="395">
        <v>38778</v>
      </c>
      <c r="B3704" s="396">
        <v>1.1933</v>
      </c>
    </row>
    <row r="3705" spans="1:2" x14ac:dyDescent="0.25">
      <c r="A3705" s="395">
        <v>38777</v>
      </c>
      <c r="B3705" s="396">
        <v>1.1873</v>
      </c>
    </row>
    <row r="3706" spans="1:2" x14ac:dyDescent="0.25">
      <c r="A3706" s="395">
        <v>38776</v>
      </c>
      <c r="B3706" s="396">
        <v>1.1855</v>
      </c>
    </row>
    <row r="3707" spans="1:2" x14ac:dyDescent="0.25">
      <c r="A3707" s="395">
        <v>38775</v>
      </c>
      <c r="B3707" s="396">
        <v>1.1872</v>
      </c>
    </row>
    <row r="3708" spans="1:2" x14ac:dyDescent="0.25">
      <c r="A3708" s="395">
        <v>38774</v>
      </c>
      <c r="B3708" s="396">
        <v>1.1872</v>
      </c>
    </row>
    <row r="3709" spans="1:2" x14ac:dyDescent="0.25">
      <c r="A3709" s="395">
        <v>38773</v>
      </c>
      <c r="B3709" s="396">
        <v>1.1904999999999999</v>
      </c>
    </row>
    <row r="3710" spans="1:2" x14ac:dyDescent="0.25">
      <c r="A3710" s="395">
        <v>38772</v>
      </c>
      <c r="B3710" s="396">
        <v>1.1919999999999999</v>
      </c>
    </row>
    <row r="3711" spans="1:2" x14ac:dyDescent="0.25">
      <c r="A3711" s="395">
        <v>38771</v>
      </c>
      <c r="B3711" s="396">
        <v>1.1904999999999999</v>
      </c>
    </row>
    <row r="3712" spans="1:2" x14ac:dyDescent="0.25">
      <c r="A3712" s="395">
        <v>38770</v>
      </c>
      <c r="B3712" s="396">
        <v>1.1919</v>
      </c>
    </row>
    <row r="3713" spans="1:2" x14ac:dyDescent="0.25">
      <c r="A3713" s="395">
        <v>38769</v>
      </c>
      <c r="B3713" s="396">
        <v>1.1944999999999999</v>
      </c>
    </row>
    <row r="3714" spans="1:2" x14ac:dyDescent="0.25">
      <c r="A3714" s="395">
        <v>38768</v>
      </c>
      <c r="B3714" s="396">
        <v>1.1924999999999999</v>
      </c>
    </row>
    <row r="3715" spans="1:2" x14ac:dyDescent="0.25">
      <c r="A3715" s="395">
        <v>38767</v>
      </c>
      <c r="B3715" s="396">
        <v>1.1927000000000001</v>
      </c>
    </row>
    <row r="3716" spans="1:2" x14ac:dyDescent="0.25">
      <c r="A3716" s="395">
        <v>38766</v>
      </c>
      <c r="B3716" s="396">
        <v>1.1892</v>
      </c>
    </row>
    <row r="3717" spans="1:2" x14ac:dyDescent="0.25">
      <c r="A3717" s="395">
        <v>38765</v>
      </c>
      <c r="B3717" s="396">
        <v>1.1879</v>
      </c>
    </row>
    <row r="3718" spans="1:2" x14ac:dyDescent="0.25">
      <c r="A3718" s="395">
        <v>38764</v>
      </c>
      <c r="B3718" s="396">
        <v>1.1911</v>
      </c>
    </row>
    <row r="3719" spans="1:2" x14ac:dyDescent="0.25">
      <c r="A3719" s="395">
        <v>38763</v>
      </c>
      <c r="B3719" s="396">
        <v>1.1900999999999999</v>
      </c>
    </row>
    <row r="3720" spans="1:2" x14ac:dyDescent="0.25">
      <c r="A3720" s="395">
        <v>38762</v>
      </c>
      <c r="B3720" s="396">
        <v>1.1896</v>
      </c>
    </row>
    <row r="3721" spans="1:2" x14ac:dyDescent="0.25">
      <c r="A3721" s="395">
        <v>38761</v>
      </c>
      <c r="B3721" s="396">
        <v>1.1900999999999999</v>
      </c>
    </row>
    <row r="3722" spans="1:2" x14ac:dyDescent="0.25">
      <c r="A3722" s="395">
        <v>38760</v>
      </c>
      <c r="B3722" s="396">
        <v>1.1900999999999999</v>
      </c>
    </row>
    <row r="3723" spans="1:2" x14ac:dyDescent="0.25">
      <c r="A3723" s="395">
        <v>38759</v>
      </c>
      <c r="B3723" s="396">
        <v>1.1970000000000001</v>
      </c>
    </row>
    <row r="3724" spans="1:2" x14ac:dyDescent="0.25">
      <c r="A3724" s="395">
        <v>38758</v>
      </c>
      <c r="B3724" s="396">
        <v>1.1969000000000001</v>
      </c>
    </row>
    <row r="3725" spans="1:2" x14ac:dyDescent="0.25">
      <c r="A3725" s="395">
        <v>38757</v>
      </c>
      <c r="B3725" s="396">
        <v>1.1966000000000001</v>
      </c>
    </row>
    <row r="3726" spans="1:2" x14ac:dyDescent="0.25">
      <c r="A3726" s="395">
        <v>38756</v>
      </c>
      <c r="B3726" s="396">
        <v>1.1973</v>
      </c>
    </row>
    <row r="3727" spans="1:2" x14ac:dyDescent="0.25">
      <c r="A3727" s="395">
        <v>38755</v>
      </c>
      <c r="B3727" s="396">
        <v>1.2</v>
      </c>
    </row>
    <row r="3728" spans="1:2" x14ac:dyDescent="0.25">
      <c r="A3728" s="395">
        <v>38754</v>
      </c>
      <c r="B3728" s="396">
        <v>1.2019</v>
      </c>
    </row>
    <row r="3729" spans="1:2" x14ac:dyDescent="0.25">
      <c r="A3729" s="395">
        <v>38753</v>
      </c>
      <c r="B3729" s="396">
        <v>1.2025999999999999</v>
      </c>
    </row>
    <row r="3730" spans="1:2" x14ac:dyDescent="0.25">
      <c r="A3730" s="395">
        <v>38752</v>
      </c>
      <c r="B3730" s="396">
        <v>1.2064999999999999</v>
      </c>
    </row>
    <row r="3731" spans="1:2" x14ac:dyDescent="0.25">
      <c r="A3731" s="395">
        <v>38751</v>
      </c>
      <c r="B3731" s="396">
        <v>1.2069000000000001</v>
      </c>
    </row>
    <row r="3732" spans="1:2" x14ac:dyDescent="0.25">
      <c r="A3732" s="395">
        <v>38750</v>
      </c>
      <c r="B3732" s="396">
        <v>1.2124999999999999</v>
      </c>
    </row>
    <row r="3733" spans="1:2" x14ac:dyDescent="0.25">
      <c r="A3733" s="395">
        <v>38749</v>
      </c>
      <c r="B3733" s="396">
        <v>1.2110000000000001</v>
      </c>
    </row>
    <row r="3734" spans="1:2" x14ac:dyDescent="0.25">
      <c r="A3734" s="395">
        <v>38748</v>
      </c>
      <c r="B3734" s="396">
        <v>1.2093</v>
      </c>
    </row>
    <row r="3735" spans="1:2" x14ac:dyDescent="0.25">
      <c r="A3735" s="395">
        <v>38747</v>
      </c>
      <c r="B3735" s="396">
        <v>1.2094</v>
      </c>
    </row>
    <row r="3736" spans="1:2" x14ac:dyDescent="0.25">
      <c r="A3736" s="395">
        <v>38746</v>
      </c>
      <c r="B3736" s="396">
        <v>1.2094</v>
      </c>
    </row>
    <row r="3737" spans="1:2" x14ac:dyDescent="0.25">
      <c r="A3737" s="395">
        <v>38745</v>
      </c>
      <c r="B3737" s="396">
        <v>1.2196</v>
      </c>
    </row>
    <row r="3738" spans="1:2" x14ac:dyDescent="0.25">
      <c r="A3738" s="395">
        <v>38744</v>
      </c>
      <c r="B3738" s="396">
        <v>1.2249000000000001</v>
      </c>
    </row>
    <row r="3739" spans="1:2" x14ac:dyDescent="0.25">
      <c r="A3739" s="395">
        <v>38743</v>
      </c>
      <c r="B3739" s="396">
        <v>1.2276</v>
      </c>
    </row>
    <row r="3740" spans="1:2" x14ac:dyDescent="0.25">
      <c r="A3740" s="395">
        <v>38742</v>
      </c>
      <c r="B3740" s="396">
        <v>1.2286999999999999</v>
      </c>
    </row>
    <row r="3741" spans="1:2" x14ac:dyDescent="0.25">
      <c r="A3741" s="395">
        <v>38741</v>
      </c>
      <c r="B3741" s="396">
        <v>1.2237</v>
      </c>
    </row>
    <row r="3742" spans="1:2" x14ac:dyDescent="0.25">
      <c r="A3742" s="395">
        <v>38740</v>
      </c>
      <c r="B3742" s="396">
        <v>1.2129000000000001</v>
      </c>
    </row>
    <row r="3743" spans="1:2" x14ac:dyDescent="0.25">
      <c r="A3743" s="395">
        <v>38739</v>
      </c>
      <c r="B3743" s="396">
        <v>1.2129000000000001</v>
      </c>
    </row>
    <row r="3744" spans="1:2" x14ac:dyDescent="0.25">
      <c r="A3744" s="395">
        <v>38738</v>
      </c>
      <c r="B3744" s="396">
        <v>1.2087000000000001</v>
      </c>
    </row>
    <row r="3745" spans="1:2" x14ac:dyDescent="0.25">
      <c r="A3745" s="395">
        <v>38737</v>
      </c>
      <c r="B3745" s="396">
        <v>1.2094</v>
      </c>
    </row>
    <row r="3746" spans="1:2" x14ac:dyDescent="0.25">
      <c r="A3746" s="395">
        <v>38736</v>
      </c>
      <c r="B3746" s="396">
        <v>1.2105999999999999</v>
      </c>
    </row>
    <row r="3747" spans="1:2" x14ac:dyDescent="0.25">
      <c r="A3747" s="395">
        <v>38735</v>
      </c>
      <c r="B3747" s="396">
        <v>1.2099</v>
      </c>
    </row>
    <row r="3748" spans="1:2" x14ac:dyDescent="0.25">
      <c r="A3748" s="395">
        <v>38734</v>
      </c>
      <c r="B3748" s="396">
        <v>1.2129000000000001</v>
      </c>
    </row>
    <row r="3749" spans="1:2" x14ac:dyDescent="0.25">
      <c r="A3749" s="395">
        <v>38733</v>
      </c>
      <c r="B3749" s="396">
        <v>1.2138</v>
      </c>
    </row>
    <row r="3750" spans="1:2" x14ac:dyDescent="0.25">
      <c r="A3750" s="395">
        <v>38732</v>
      </c>
      <c r="B3750" s="396">
        <v>1.2138</v>
      </c>
    </row>
    <row r="3751" spans="1:2" x14ac:dyDescent="0.25">
      <c r="A3751" s="395">
        <v>38731</v>
      </c>
      <c r="B3751" s="396">
        <v>1.206</v>
      </c>
    </row>
    <row r="3752" spans="1:2" x14ac:dyDescent="0.25">
      <c r="A3752" s="395">
        <v>38730</v>
      </c>
      <c r="B3752" s="396">
        <v>1.2112000000000001</v>
      </c>
    </row>
    <row r="3753" spans="1:2" x14ac:dyDescent="0.25">
      <c r="A3753" s="395">
        <v>38729</v>
      </c>
      <c r="B3753" s="396">
        <v>1.2081</v>
      </c>
    </row>
    <row r="3754" spans="1:2" x14ac:dyDescent="0.25">
      <c r="A3754" s="395">
        <v>38728</v>
      </c>
      <c r="B3754" s="396">
        <v>1.2073</v>
      </c>
    </row>
    <row r="3755" spans="1:2" x14ac:dyDescent="0.25">
      <c r="A3755" s="395">
        <v>38727</v>
      </c>
      <c r="B3755" s="396">
        <v>1.2109000000000001</v>
      </c>
    </row>
    <row r="3756" spans="1:2" x14ac:dyDescent="0.25">
      <c r="A3756" s="395">
        <v>38726</v>
      </c>
      <c r="B3756" s="396">
        <v>1.2146999999999999</v>
      </c>
    </row>
    <row r="3757" spans="1:2" x14ac:dyDescent="0.25">
      <c r="A3757" s="395">
        <v>38725</v>
      </c>
      <c r="B3757" s="396">
        <v>1.2146999999999999</v>
      </c>
    </row>
    <row r="3758" spans="1:2" x14ac:dyDescent="0.25">
      <c r="A3758" s="395">
        <v>38724</v>
      </c>
      <c r="B3758" s="396">
        <v>1.2110000000000001</v>
      </c>
    </row>
    <row r="3759" spans="1:2" x14ac:dyDescent="0.25">
      <c r="A3759" s="395">
        <v>38723</v>
      </c>
      <c r="B3759" s="396">
        <v>1.21</v>
      </c>
    </row>
    <row r="3760" spans="1:2" x14ac:dyDescent="0.25">
      <c r="A3760" s="395">
        <v>38722</v>
      </c>
      <c r="B3760" s="396">
        <v>1.1879999999999999</v>
      </c>
    </row>
    <row r="3761" spans="1:2" x14ac:dyDescent="0.25">
      <c r="A3761" s="395">
        <v>38721</v>
      </c>
      <c r="B3761" s="396">
        <v>1.1833</v>
      </c>
    </row>
    <row r="3762" spans="1:2" x14ac:dyDescent="0.25">
      <c r="A3762" s="395">
        <v>38720</v>
      </c>
      <c r="B3762" s="396">
        <v>1.1842999999999999</v>
      </c>
    </row>
    <row r="3763" spans="1:2" x14ac:dyDescent="0.25">
      <c r="A3763" s="395">
        <v>38719</v>
      </c>
      <c r="B3763" s="396">
        <v>1.1841999999999999</v>
      </c>
    </row>
    <row r="3764" spans="1:2" x14ac:dyDescent="0.25">
      <c r="A3764" s="395">
        <v>38718</v>
      </c>
      <c r="B3764" s="396">
        <v>1.1839999999999999</v>
      </c>
    </row>
    <row r="3765" spans="1:2" x14ac:dyDescent="0.25">
      <c r="A3765" s="395">
        <v>38717</v>
      </c>
      <c r="B3765" s="396">
        <v>1.1842999999999999</v>
      </c>
    </row>
    <row r="3766" spans="1:2" x14ac:dyDescent="0.25">
      <c r="A3766" s="395">
        <v>38716</v>
      </c>
      <c r="B3766" s="396">
        <v>1.1871</v>
      </c>
    </row>
    <row r="3767" spans="1:2" x14ac:dyDescent="0.25">
      <c r="A3767" s="395">
        <v>38715</v>
      </c>
      <c r="B3767" s="396">
        <v>1.1849000000000001</v>
      </c>
    </row>
    <row r="3768" spans="1:2" x14ac:dyDescent="0.25">
      <c r="A3768" s="395">
        <v>38714</v>
      </c>
      <c r="B3768" s="396">
        <v>1.1853</v>
      </c>
    </row>
    <row r="3769" spans="1:2" x14ac:dyDescent="0.25">
      <c r="A3769" s="395">
        <v>38713</v>
      </c>
      <c r="B3769" s="396">
        <v>1.1862999999999999</v>
      </c>
    </row>
    <row r="3770" spans="1:2" x14ac:dyDescent="0.25">
      <c r="A3770" s="395">
        <v>38712</v>
      </c>
      <c r="B3770" s="396">
        <v>1.1863999999999999</v>
      </c>
    </row>
    <row r="3771" spans="1:2" x14ac:dyDescent="0.25">
      <c r="A3771" s="395">
        <v>38711</v>
      </c>
      <c r="B3771" s="396">
        <v>1.1868000000000001</v>
      </c>
    </row>
    <row r="3772" spans="1:2" x14ac:dyDescent="0.25">
      <c r="A3772" s="395">
        <v>38710</v>
      </c>
      <c r="B3772" s="396">
        <v>1.1838</v>
      </c>
    </row>
    <row r="3773" spans="1:2" x14ac:dyDescent="0.25">
      <c r="A3773" s="395">
        <v>38709</v>
      </c>
      <c r="B3773" s="396">
        <v>1.1861999999999999</v>
      </c>
    </row>
    <row r="3774" spans="1:2" x14ac:dyDescent="0.25">
      <c r="A3774" s="395">
        <v>38708</v>
      </c>
      <c r="B3774" s="396">
        <v>1.1964999999999999</v>
      </c>
    </row>
    <row r="3775" spans="1:2" x14ac:dyDescent="0.25">
      <c r="A3775" s="395">
        <v>38707</v>
      </c>
      <c r="B3775" s="396">
        <v>1.2010000000000001</v>
      </c>
    </row>
    <row r="3776" spans="1:2" x14ac:dyDescent="0.25">
      <c r="A3776" s="395">
        <v>38706</v>
      </c>
      <c r="B3776" s="396">
        <v>1.2007000000000001</v>
      </c>
    </row>
    <row r="3777" spans="1:2" x14ac:dyDescent="0.25">
      <c r="A3777" s="395">
        <v>38705</v>
      </c>
      <c r="B3777" s="396">
        <v>1.2008000000000001</v>
      </c>
    </row>
    <row r="3778" spans="1:2" x14ac:dyDescent="0.25">
      <c r="A3778" s="395">
        <v>38704</v>
      </c>
      <c r="B3778" s="396">
        <v>1.1978</v>
      </c>
    </row>
    <row r="3779" spans="1:2" x14ac:dyDescent="0.25">
      <c r="A3779" s="395">
        <v>38703</v>
      </c>
      <c r="B3779" s="396">
        <v>1.1993</v>
      </c>
    </row>
    <row r="3780" spans="1:2" x14ac:dyDescent="0.25">
      <c r="A3780" s="395">
        <v>38702</v>
      </c>
      <c r="B3780" s="396">
        <v>1.1999</v>
      </c>
    </row>
    <row r="3781" spans="1:2" x14ac:dyDescent="0.25">
      <c r="A3781" s="395">
        <v>38701</v>
      </c>
      <c r="B3781" s="396">
        <v>1.1942999999999999</v>
      </c>
    </row>
    <row r="3782" spans="1:2" x14ac:dyDescent="0.25">
      <c r="A3782" s="395">
        <v>38700</v>
      </c>
      <c r="B3782" s="396">
        <v>1.1860999999999999</v>
      </c>
    </row>
    <row r="3783" spans="1:2" x14ac:dyDescent="0.25">
      <c r="A3783" s="395">
        <v>38699</v>
      </c>
      <c r="B3783" s="396">
        <v>1.1807000000000001</v>
      </c>
    </row>
    <row r="3784" spans="1:2" x14ac:dyDescent="0.25">
      <c r="A3784" s="395">
        <v>38698</v>
      </c>
      <c r="B3784" s="396">
        <v>1.1808000000000001</v>
      </c>
    </row>
    <row r="3785" spans="1:2" x14ac:dyDescent="0.25">
      <c r="A3785" s="395">
        <v>38697</v>
      </c>
      <c r="B3785" s="396">
        <v>1.1806000000000001</v>
      </c>
    </row>
    <row r="3786" spans="1:2" x14ac:dyDescent="0.25">
      <c r="A3786" s="395">
        <v>38696</v>
      </c>
      <c r="B3786" s="396">
        <v>1.1752</v>
      </c>
    </row>
    <row r="3787" spans="1:2" x14ac:dyDescent="0.25">
      <c r="A3787" s="395">
        <v>38695</v>
      </c>
      <c r="B3787" s="396">
        <v>1.1754</v>
      </c>
    </row>
    <row r="3788" spans="1:2" x14ac:dyDescent="0.25">
      <c r="A3788" s="395">
        <v>38694</v>
      </c>
      <c r="B3788" s="396">
        <v>1.1783999999999999</v>
      </c>
    </row>
    <row r="3789" spans="1:2" x14ac:dyDescent="0.25">
      <c r="A3789" s="395">
        <v>38693</v>
      </c>
      <c r="B3789" s="396">
        <v>1.1722999999999999</v>
      </c>
    </row>
    <row r="3790" spans="1:2" x14ac:dyDescent="0.25">
      <c r="A3790" s="395">
        <v>38692</v>
      </c>
      <c r="B3790" s="396">
        <v>1.1713</v>
      </c>
    </row>
    <row r="3791" spans="1:2" x14ac:dyDescent="0.25">
      <c r="A3791" s="395">
        <v>38691</v>
      </c>
      <c r="B3791" s="396">
        <v>1.1713</v>
      </c>
    </row>
    <row r="3792" spans="1:2" x14ac:dyDescent="0.25">
      <c r="A3792" s="395">
        <v>38690</v>
      </c>
      <c r="B3792" s="396">
        <v>1.1718999999999999</v>
      </c>
    </row>
    <row r="3793" spans="1:2" x14ac:dyDescent="0.25">
      <c r="A3793" s="395">
        <v>38689</v>
      </c>
      <c r="B3793" s="396">
        <v>1.1767000000000001</v>
      </c>
    </row>
    <row r="3794" spans="1:2" x14ac:dyDescent="0.25">
      <c r="A3794" s="395">
        <v>38688</v>
      </c>
      <c r="B3794" s="396">
        <v>1.1779999999999999</v>
      </c>
    </row>
    <row r="3795" spans="1:2" x14ac:dyDescent="0.25">
      <c r="A3795" s="395">
        <v>38687</v>
      </c>
      <c r="B3795" s="396">
        <v>1.1818</v>
      </c>
    </row>
    <row r="3796" spans="1:2" x14ac:dyDescent="0.25">
      <c r="A3796" s="395">
        <v>38686</v>
      </c>
      <c r="B3796" s="396">
        <v>1.1718999999999999</v>
      </c>
    </row>
    <row r="3797" spans="1:2" x14ac:dyDescent="0.25">
      <c r="A3797" s="395">
        <v>38685</v>
      </c>
      <c r="B3797" s="396">
        <v>1.1718</v>
      </c>
    </row>
    <row r="3798" spans="1:2" x14ac:dyDescent="0.25">
      <c r="A3798" s="395">
        <v>38684</v>
      </c>
      <c r="B3798" s="396">
        <v>1.1718999999999999</v>
      </c>
    </row>
    <row r="3799" spans="1:2" x14ac:dyDescent="0.25">
      <c r="A3799" s="395">
        <v>38683</v>
      </c>
      <c r="B3799" s="396">
        <v>1.1760999999999999</v>
      </c>
    </row>
    <row r="3800" spans="1:2" x14ac:dyDescent="0.25">
      <c r="A3800" s="395">
        <v>38682</v>
      </c>
      <c r="B3800" s="396">
        <v>1.1724000000000001</v>
      </c>
    </row>
    <row r="3801" spans="1:2" x14ac:dyDescent="0.25">
      <c r="A3801" s="395">
        <v>38681</v>
      </c>
      <c r="B3801" s="396">
        <v>1.1786000000000001</v>
      </c>
    </row>
    <row r="3802" spans="1:2" x14ac:dyDescent="0.25">
      <c r="A3802" s="395">
        <v>38680</v>
      </c>
      <c r="B3802" s="396">
        <v>1.1817</v>
      </c>
    </row>
    <row r="3803" spans="1:2" x14ac:dyDescent="0.25">
      <c r="A3803" s="395">
        <v>38679</v>
      </c>
      <c r="B3803" s="396">
        <v>1.1811</v>
      </c>
    </row>
    <row r="3804" spans="1:2" x14ac:dyDescent="0.25">
      <c r="A3804" s="395">
        <v>38678</v>
      </c>
      <c r="B3804" s="396">
        <v>1.1724000000000001</v>
      </c>
    </row>
    <row r="3805" spans="1:2" x14ac:dyDescent="0.25">
      <c r="A3805" s="395">
        <v>38677</v>
      </c>
      <c r="B3805" s="396">
        <v>1.1775</v>
      </c>
    </row>
    <row r="3806" spans="1:2" x14ac:dyDescent="0.25">
      <c r="A3806" s="395">
        <v>38676</v>
      </c>
      <c r="B3806" s="396">
        <v>1.1773</v>
      </c>
    </row>
    <row r="3807" spans="1:2" x14ac:dyDescent="0.25">
      <c r="A3807" s="395">
        <v>38675</v>
      </c>
      <c r="B3807" s="396">
        <v>1.1767000000000001</v>
      </c>
    </row>
    <row r="3808" spans="1:2" x14ac:dyDescent="0.25">
      <c r="A3808" s="395">
        <v>38674</v>
      </c>
      <c r="B3808" s="396">
        <v>1.1755</v>
      </c>
    </row>
    <row r="3809" spans="1:2" x14ac:dyDescent="0.25">
      <c r="A3809" s="395">
        <v>38673</v>
      </c>
      <c r="B3809" s="396">
        <v>1.1672</v>
      </c>
    </row>
    <row r="3810" spans="1:2" x14ac:dyDescent="0.25">
      <c r="A3810" s="395">
        <v>38672</v>
      </c>
      <c r="B3810" s="396">
        <v>1.1724000000000001</v>
      </c>
    </row>
    <row r="3811" spans="1:2" x14ac:dyDescent="0.25">
      <c r="A3811" s="395">
        <v>38671</v>
      </c>
      <c r="B3811" s="396">
        <v>1.1693</v>
      </c>
    </row>
    <row r="3812" spans="1:2" x14ac:dyDescent="0.25">
      <c r="A3812" s="395">
        <v>38670</v>
      </c>
      <c r="B3812" s="396">
        <v>1.1715</v>
      </c>
    </row>
    <row r="3813" spans="1:2" x14ac:dyDescent="0.25">
      <c r="A3813" s="395">
        <v>38669</v>
      </c>
      <c r="B3813" s="396">
        <v>1.1735</v>
      </c>
    </row>
    <row r="3814" spans="1:2" x14ac:dyDescent="0.25">
      <c r="A3814" s="395">
        <v>38668</v>
      </c>
      <c r="B3814" s="396">
        <v>1.1729000000000001</v>
      </c>
    </row>
    <row r="3815" spans="1:2" x14ac:dyDescent="0.25">
      <c r="A3815" s="395">
        <v>38667</v>
      </c>
      <c r="B3815" s="396">
        <v>1.1685000000000001</v>
      </c>
    </row>
    <row r="3816" spans="1:2" x14ac:dyDescent="0.25">
      <c r="A3816" s="395">
        <v>38666</v>
      </c>
      <c r="B3816" s="396">
        <v>1.1768000000000001</v>
      </c>
    </row>
    <row r="3817" spans="1:2" x14ac:dyDescent="0.25">
      <c r="A3817" s="395">
        <v>38665</v>
      </c>
      <c r="B3817" s="396">
        <v>1.1778</v>
      </c>
    </row>
    <row r="3818" spans="1:2" x14ac:dyDescent="0.25">
      <c r="A3818" s="395">
        <v>38664</v>
      </c>
      <c r="B3818" s="396">
        <v>1.1808000000000001</v>
      </c>
    </row>
    <row r="3819" spans="1:2" x14ac:dyDescent="0.25">
      <c r="A3819" s="395">
        <v>38663</v>
      </c>
      <c r="B3819" s="396">
        <v>1.181</v>
      </c>
    </row>
    <row r="3820" spans="1:2" x14ac:dyDescent="0.25">
      <c r="A3820" s="395">
        <v>38662</v>
      </c>
      <c r="B3820" s="396">
        <v>1.181</v>
      </c>
    </row>
    <row r="3821" spans="1:2" x14ac:dyDescent="0.25">
      <c r="A3821" s="395">
        <v>38661</v>
      </c>
      <c r="B3821" s="396">
        <v>1.1821999999999999</v>
      </c>
    </row>
    <row r="3822" spans="1:2" x14ac:dyDescent="0.25">
      <c r="A3822" s="395">
        <v>38660</v>
      </c>
      <c r="B3822" s="396">
        <v>1.1941999999999999</v>
      </c>
    </row>
    <row r="3823" spans="1:2" x14ac:dyDescent="0.25">
      <c r="A3823" s="395">
        <v>38659</v>
      </c>
      <c r="B3823" s="396">
        <v>1.2069000000000001</v>
      </c>
    </row>
    <row r="3824" spans="1:2" x14ac:dyDescent="0.25">
      <c r="A3824" s="395">
        <v>38658</v>
      </c>
      <c r="B3824" s="396">
        <v>1.2012</v>
      </c>
    </row>
    <row r="3825" spans="1:2" x14ac:dyDescent="0.25">
      <c r="A3825" s="395">
        <v>38657</v>
      </c>
      <c r="B3825" s="396">
        <v>1.2062999999999999</v>
      </c>
    </row>
    <row r="3826" spans="1:2" x14ac:dyDescent="0.25">
      <c r="A3826" s="395">
        <v>38656</v>
      </c>
      <c r="B3826" s="396">
        <v>1.2059</v>
      </c>
    </row>
    <row r="3827" spans="1:2" x14ac:dyDescent="0.25">
      <c r="A3827" s="395">
        <v>38655</v>
      </c>
      <c r="B3827" s="396">
        <v>1.2061999999999999</v>
      </c>
    </row>
    <row r="3828" spans="1:2" x14ac:dyDescent="0.25">
      <c r="A3828" s="395">
        <v>38654</v>
      </c>
      <c r="B3828" s="396">
        <v>1.2064999999999999</v>
      </c>
    </row>
    <row r="3829" spans="1:2" x14ac:dyDescent="0.25">
      <c r="A3829" s="395">
        <v>38653</v>
      </c>
      <c r="B3829" s="396">
        <v>1.2137</v>
      </c>
    </row>
    <row r="3830" spans="1:2" x14ac:dyDescent="0.25">
      <c r="A3830" s="395">
        <v>38652</v>
      </c>
      <c r="B3830" s="396">
        <v>1.2067000000000001</v>
      </c>
    </row>
    <row r="3831" spans="1:2" x14ac:dyDescent="0.25">
      <c r="A3831" s="395">
        <v>38651</v>
      </c>
      <c r="B3831" s="396">
        <v>1.2094</v>
      </c>
    </row>
    <row r="3832" spans="1:2" x14ac:dyDescent="0.25">
      <c r="A3832" s="395">
        <v>38650</v>
      </c>
      <c r="B3832" s="396">
        <v>1.198</v>
      </c>
    </row>
    <row r="3833" spans="1:2" x14ac:dyDescent="0.25">
      <c r="A3833" s="395">
        <v>38649</v>
      </c>
      <c r="B3833" s="396">
        <v>1.1938</v>
      </c>
    </row>
    <row r="3834" spans="1:2" x14ac:dyDescent="0.25">
      <c r="A3834" s="395">
        <v>38648</v>
      </c>
      <c r="B3834" s="396">
        <v>1.1951000000000001</v>
      </c>
    </row>
    <row r="3835" spans="1:2" x14ac:dyDescent="0.25">
      <c r="A3835" s="395">
        <v>38647</v>
      </c>
      <c r="B3835" s="396">
        <v>1.1948000000000001</v>
      </c>
    </row>
    <row r="3836" spans="1:2" x14ac:dyDescent="0.25">
      <c r="A3836" s="395">
        <v>38646</v>
      </c>
      <c r="B3836" s="396">
        <v>1.2013</v>
      </c>
    </row>
    <row r="3837" spans="1:2" x14ac:dyDescent="0.25">
      <c r="A3837" s="395">
        <v>38645</v>
      </c>
      <c r="B3837" s="396">
        <v>1.2000999999999999</v>
      </c>
    </row>
    <row r="3838" spans="1:2" x14ac:dyDescent="0.25">
      <c r="A3838" s="395">
        <v>38644</v>
      </c>
      <c r="B3838" s="396">
        <v>1.196</v>
      </c>
    </row>
    <row r="3839" spans="1:2" x14ac:dyDescent="0.25">
      <c r="A3839" s="395">
        <v>38643</v>
      </c>
      <c r="B3839" s="396">
        <v>1.2024999999999999</v>
      </c>
    </row>
    <row r="3840" spans="1:2" x14ac:dyDescent="0.25">
      <c r="A3840" s="395">
        <v>38642</v>
      </c>
      <c r="B3840" s="396">
        <v>1.2077</v>
      </c>
    </row>
    <row r="3841" spans="1:2" x14ac:dyDescent="0.25">
      <c r="A3841" s="395">
        <v>38641</v>
      </c>
      <c r="B3841" s="396">
        <v>1.2074</v>
      </c>
    </row>
    <row r="3842" spans="1:2" x14ac:dyDescent="0.25">
      <c r="A3842" s="395">
        <v>38640</v>
      </c>
      <c r="B3842" s="396">
        <v>1.2083999999999999</v>
      </c>
    </row>
    <row r="3843" spans="1:2" x14ac:dyDescent="0.25">
      <c r="A3843" s="395">
        <v>38639</v>
      </c>
      <c r="B3843" s="396">
        <v>1.2033</v>
      </c>
    </row>
    <row r="3844" spans="1:2" x14ac:dyDescent="0.25">
      <c r="A3844" s="395">
        <v>38638</v>
      </c>
      <c r="B3844" s="396">
        <v>1.2023999999999999</v>
      </c>
    </row>
    <row r="3845" spans="1:2" x14ac:dyDescent="0.25">
      <c r="A3845" s="395">
        <v>38637</v>
      </c>
      <c r="B3845" s="396">
        <v>1.1991000000000001</v>
      </c>
    </row>
    <row r="3846" spans="1:2" x14ac:dyDescent="0.25">
      <c r="A3846" s="395">
        <v>38636</v>
      </c>
      <c r="B3846" s="396">
        <v>1.2062999999999999</v>
      </c>
    </row>
    <row r="3847" spans="1:2" x14ac:dyDescent="0.25">
      <c r="A3847" s="395">
        <v>38635</v>
      </c>
      <c r="B3847" s="396">
        <v>1.2111000000000001</v>
      </c>
    </row>
    <row r="3848" spans="1:2" x14ac:dyDescent="0.25">
      <c r="A3848" s="395">
        <v>38634</v>
      </c>
      <c r="B3848" s="396">
        <v>1.2112000000000001</v>
      </c>
    </row>
    <row r="3849" spans="1:2" x14ac:dyDescent="0.25">
      <c r="A3849" s="395">
        <v>38633</v>
      </c>
      <c r="B3849" s="396">
        <v>1.2123999999999999</v>
      </c>
    </row>
    <row r="3850" spans="1:2" x14ac:dyDescent="0.25">
      <c r="A3850" s="395">
        <v>38632</v>
      </c>
      <c r="B3850" s="396">
        <v>1.2179</v>
      </c>
    </row>
    <row r="3851" spans="1:2" x14ac:dyDescent="0.25">
      <c r="A3851" s="395">
        <v>38631</v>
      </c>
      <c r="B3851" s="396">
        <v>1.1961999999999999</v>
      </c>
    </row>
    <row r="3852" spans="1:2" x14ac:dyDescent="0.25">
      <c r="A3852" s="395">
        <v>38630</v>
      </c>
      <c r="B3852" s="396">
        <v>1.1919999999999999</v>
      </c>
    </row>
    <row r="3853" spans="1:2" x14ac:dyDescent="0.25">
      <c r="A3853" s="395">
        <v>38629</v>
      </c>
      <c r="B3853" s="396">
        <v>1.1915</v>
      </c>
    </row>
    <row r="3854" spans="1:2" x14ac:dyDescent="0.25">
      <c r="A3854" s="395">
        <v>38628</v>
      </c>
      <c r="B3854" s="396">
        <v>1.2024999999999999</v>
      </c>
    </row>
    <row r="3855" spans="1:2" x14ac:dyDescent="0.25">
      <c r="A3855" s="395">
        <v>38627</v>
      </c>
      <c r="B3855" s="396">
        <v>1.2024999999999999</v>
      </c>
    </row>
    <row r="3856" spans="1:2" x14ac:dyDescent="0.25">
      <c r="A3856" s="395">
        <v>38626</v>
      </c>
      <c r="B3856" s="396">
        <v>1.2019</v>
      </c>
    </row>
    <row r="3857" spans="1:2" x14ac:dyDescent="0.25">
      <c r="A3857" s="395">
        <v>38625</v>
      </c>
      <c r="B3857" s="396">
        <v>1.2042999999999999</v>
      </c>
    </row>
    <row r="3858" spans="1:2" x14ac:dyDescent="0.25">
      <c r="A3858" s="395">
        <v>38624</v>
      </c>
      <c r="B3858" s="396">
        <v>1.2036</v>
      </c>
    </row>
    <row r="3859" spans="1:2" x14ac:dyDescent="0.25">
      <c r="A3859" s="395">
        <v>38623</v>
      </c>
      <c r="B3859" s="396">
        <v>1.2012</v>
      </c>
    </row>
    <row r="3860" spans="1:2" x14ac:dyDescent="0.25">
      <c r="A3860" s="395">
        <v>38622</v>
      </c>
      <c r="B3860" s="396">
        <v>1.2071000000000001</v>
      </c>
    </row>
    <row r="3861" spans="1:2" x14ac:dyDescent="0.25">
      <c r="A3861" s="395">
        <v>38621</v>
      </c>
      <c r="B3861" s="396">
        <v>1.2038</v>
      </c>
    </row>
    <row r="3862" spans="1:2" x14ac:dyDescent="0.25">
      <c r="A3862" s="395">
        <v>38620</v>
      </c>
      <c r="B3862" s="396">
        <v>1.2047000000000001</v>
      </c>
    </row>
    <row r="3863" spans="1:2" x14ac:dyDescent="0.25">
      <c r="A3863" s="395">
        <v>38619</v>
      </c>
      <c r="B3863" s="396">
        <v>1.2044999999999999</v>
      </c>
    </row>
    <row r="3864" spans="1:2" x14ac:dyDescent="0.25">
      <c r="A3864" s="395">
        <v>38618</v>
      </c>
      <c r="B3864" s="396">
        <v>1.2150000000000001</v>
      </c>
    </row>
    <row r="3865" spans="1:2" x14ac:dyDescent="0.25">
      <c r="A3865" s="395">
        <v>38617</v>
      </c>
      <c r="B3865" s="396">
        <v>1.2208000000000001</v>
      </c>
    </row>
    <row r="3866" spans="1:2" x14ac:dyDescent="0.25">
      <c r="A3866" s="395">
        <v>38616</v>
      </c>
      <c r="B3866" s="396">
        <v>1.2124999999999999</v>
      </c>
    </row>
    <row r="3867" spans="1:2" x14ac:dyDescent="0.25">
      <c r="A3867" s="395">
        <v>38615</v>
      </c>
      <c r="B3867" s="396">
        <v>1.2149000000000001</v>
      </c>
    </row>
    <row r="3868" spans="1:2" x14ac:dyDescent="0.25">
      <c r="A3868" s="395">
        <v>38614</v>
      </c>
      <c r="B3868" s="396">
        <v>1.2231000000000001</v>
      </c>
    </row>
    <row r="3869" spans="1:2" x14ac:dyDescent="0.25">
      <c r="A3869" s="395">
        <v>38613</v>
      </c>
      <c r="B3869" s="396">
        <v>1.2236</v>
      </c>
    </row>
    <row r="3870" spans="1:2" x14ac:dyDescent="0.25">
      <c r="A3870" s="395">
        <v>38612</v>
      </c>
      <c r="B3870" s="396">
        <v>1.2231000000000001</v>
      </c>
    </row>
    <row r="3871" spans="1:2" x14ac:dyDescent="0.25">
      <c r="A3871" s="395">
        <v>38611</v>
      </c>
      <c r="B3871" s="396">
        <v>1.2222999999999999</v>
      </c>
    </row>
    <row r="3872" spans="1:2" x14ac:dyDescent="0.25">
      <c r="A3872" s="395">
        <v>38610</v>
      </c>
      <c r="B3872" s="396">
        <v>1.228</v>
      </c>
    </row>
    <row r="3873" spans="1:2" x14ac:dyDescent="0.25">
      <c r="A3873" s="395">
        <v>38609</v>
      </c>
      <c r="B3873" s="396">
        <v>1.2269000000000001</v>
      </c>
    </row>
    <row r="3874" spans="1:2" x14ac:dyDescent="0.25">
      <c r="A3874" s="395">
        <v>38608</v>
      </c>
      <c r="B3874" s="396">
        <v>1.2282</v>
      </c>
    </row>
    <row r="3875" spans="1:2" x14ac:dyDescent="0.25">
      <c r="A3875" s="395">
        <v>38607</v>
      </c>
      <c r="B3875" s="396">
        <v>1.2413000000000001</v>
      </c>
    </row>
    <row r="3876" spans="1:2" x14ac:dyDescent="0.25">
      <c r="A3876" s="395">
        <v>38606</v>
      </c>
      <c r="B3876" s="396">
        <v>1.2403999999999999</v>
      </c>
    </row>
    <row r="3877" spans="1:2" x14ac:dyDescent="0.25">
      <c r="A3877" s="395">
        <v>38605</v>
      </c>
      <c r="B3877" s="396">
        <v>1.2412000000000001</v>
      </c>
    </row>
    <row r="3878" spans="1:2" x14ac:dyDescent="0.25">
      <c r="A3878" s="395">
        <v>38604</v>
      </c>
      <c r="B3878" s="396">
        <v>1.2399</v>
      </c>
    </row>
    <row r="3879" spans="1:2" x14ac:dyDescent="0.25">
      <c r="A3879" s="395">
        <v>38603</v>
      </c>
      <c r="B3879" s="396">
        <v>1.242</v>
      </c>
    </row>
    <row r="3880" spans="1:2" x14ac:dyDescent="0.25">
      <c r="A3880" s="395">
        <v>38602</v>
      </c>
      <c r="B3880" s="396">
        <v>1.2473000000000001</v>
      </c>
    </row>
    <row r="3881" spans="1:2" x14ac:dyDescent="0.25">
      <c r="A3881" s="395">
        <v>38601</v>
      </c>
      <c r="B3881" s="396">
        <v>1.2532000000000001</v>
      </c>
    </row>
    <row r="3882" spans="1:2" x14ac:dyDescent="0.25">
      <c r="A3882" s="395">
        <v>38600</v>
      </c>
      <c r="B3882" s="396">
        <v>1.2534000000000001</v>
      </c>
    </row>
    <row r="3883" spans="1:2" x14ac:dyDescent="0.25">
      <c r="A3883" s="395">
        <v>38599</v>
      </c>
      <c r="B3883" s="396">
        <v>1.2527999999999999</v>
      </c>
    </row>
    <row r="3884" spans="1:2" x14ac:dyDescent="0.25">
      <c r="A3884" s="395">
        <v>38598</v>
      </c>
      <c r="B3884" s="396">
        <v>1.2542</v>
      </c>
    </row>
    <row r="3885" spans="1:2" x14ac:dyDescent="0.25">
      <c r="A3885" s="395">
        <v>38597</v>
      </c>
      <c r="B3885" s="396">
        <v>1.2487999999999999</v>
      </c>
    </row>
    <row r="3886" spans="1:2" x14ac:dyDescent="0.25">
      <c r="A3886" s="395">
        <v>38596</v>
      </c>
      <c r="B3886" s="396">
        <v>1.2336</v>
      </c>
    </row>
    <row r="3887" spans="1:2" x14ac:dyDescent="0.25">
      <c r="A3887" s="395">
        <v>38595</v>
      </c>
      <c r="B3887" s="396">
        <v>1.2222</v>
      </c>
    </row>
    <row r="3888" spans="1:2" x14ac:dyDescent="0.25">
      <c r="A3888" s="395">
        <v>38594</v>
      </c>
      <c r="B3888" s="396">
        <v>1.2226999999999999</v>
      </c>
    </row>
    <row r="3889" spans="1:2" x14ac:dyDescent="0.25">
      <c r="A3889" s="395">
        <v>38593</v>
      </c>
      <c r="B3889" s="396">
        <v>1.2282</v>
      </c>
    </row>
    <row r="3890" spans="1:2" x14ac:dyDescent="0.25">
      <c r="A3890" s="395">
        <v>38592</v>
      </c>
      <c r="B3890" s="396">
        <v>1.2282</v>
      </c>
    </row>
    <row r="3891" spans="1:2" x14ac:dyDescent="0.25">
      <c r="A3891" s="395">
        <v>38591</v>
      </c>
      <c r="B3891" s="396">
        <v>1.2282</v>
      </c>
    </row>
    <row r="3892" spans="1:2" x14ac:dyDescent="0.25">
      <c r="A3892" s="395">
        <v>38590</v>
      </c>
      <c r="B3892" s="396">
        <v>1.2298</v>
      </c>
    </row>
    <row r="3893" spans="1:2" x14ac:dyDescent="0.25">
      <c r="A3893" s="395">
        <v>38589</v>
      </c>
      <c r="B3893" s="396">
        <v>1.2271000000000001</v>
      </c>
    </row>
    <row r="3894" spans="1:2" x14ac:dyDescent="0.25">
      <c r="A3894" s="395">
        <v>38588</v>
      </c>
      <c r="B3894" s="396">
        <v>1.2231000000000001</v>
      </c>
    </row>
    <row r="3895" spans="1:2" x14ac:dyDescent="0.25">
      <c r="A3895" s="395">
        <v>38587</v>
      </c>
      <c r="B3895" s="396">
        <v>1.2230000000000001</v>
      </c>
    </row>
    <row r="3896" spans="1:2" x14ac:dyDescent="0.25">
      <c r="A3896" s="395">
        <v>38586</v>
      </c>
      <c r="B3896" s="396">
        <v>1.2161</v>
      </c>
    </row>
    <row r="3897" spans="1:2" x14ac:dyDescent="0.25">
      <c r="A3897" s="395">
        <v>38585</v>
      </c>
      <c r="B3897" s="396">
        <v>1.2150000000000001</v>
      </c>
    </row>
    <row r="3898" spans="1:2" x14ac:dyDescent="0.25">
      <c r="A3898" s="395">
        <v>38584</v>
      </c>
      <c r="B3898" s="396">
        <v>1.2161999999999999</v>
      </c>
    </row>
    <row r="3899" spans="1:2" x14ac:dyDescent="0.25">
      <c r="A3899" s="395">
        <v>38583</v>
      </c>
      <c r="B3899" s="396">
        <v>1.218</v>
      </c>
    </row>
    <row r="3900" spans="1:2" x14ac:dyDescent="0.25">
      <c r="A3900" s="395">
        <v>38582</v>
      </c>
      <c r="B3900" s="396">
        <v>1.2265999999999999</v>
      </c>
    </row>
    <row r="3901" spans="1:2" x14ac:dyDescent="0.25">
      <c r="A3901" s="395">
        <v>38581</v>
      </c>
      <c r="B3901" s="396">
        <v>1.2358</v>
      </c>
    </row>
    <row r="3902" spans="1:2" x14ac:dyDescent="0.25">
      <c r="A3902" s="395">
        <v>38580</v>
      </c>
      <c r="B3902" s="396">
        <v>1.2364999999999999</v>
      </c>
    </row>
    <row r="3903" spans="1:2" x14ac:dyDescent="0.25">
      <c r="A3903" s="395">
        <v>38579</v>
      </c>
      <c r="B3903" s="396">
        <v>1.2445999999999999</v>
      </c>
    </row>
    <row r="3904" spans="1:2" x14ac:dyDescent="0.25">
      <c r="A3904" s="395">
        <v>38578</v>
      </c>
      <c r="B3904" s="396">
        <v>1.2439</v>
      </c>
    </row>
    <row r="3905" spans="1:2" x14ac:dyDescent="0.25">
      <c r="A3905" s="395">
        <v>38577</v>
      </c>
      <c r="B3905" s="396">
        <v>1.2437</v>
      </c>
    </row>
    <row r="3906" spans="1:2" x14ac:dyDescent="0.25">
      <c r="A3906" s="395">
        <v>38576</v>
      </c>
      <c r="B3906" s="396">
        <v>1.2463</v>
      </c>
    </row>
    <row r="3907" spans="1:2" x14ac:dyDescent="0.25">
      <c r="A3907" s="395">
        <v>38575</v>
      </c>
      <c r="B3907" s="396">
        <v>1.2369000000000001</v>
      </c>
    </row>
    <row r="3908" spans="1:2" x14ac:dyDescent="0.25">
      <c r="A3908" s="395">
        <v>38574</v>
      </c>
      <c r="B3908" s="396">
        <v>1.2365999999999999</v>
      </c>
    </row>
    <row r="3909" spans="1:2" x14ac:dyDescent="0.25">
      <c r="A3909" s="395">
        <v>38573</v>
      </c>
      <c r="B3909" s="396">
        <v>1.2350000000000001</v>
      </c>
    </row>
    <row r="3910" spans="1:2" x14ac:dyDescent="0.25">
      <c r="A3910" s="395">
        <v>38572</v>
      </c>
      <c r="B3910" s="396">
        <v>1.2349000000000001</v>
      </c>
    </row>
    <row r="3911" spans="1:2" x14ac:dyDescent="0.25">
      <c r="A3911" s="395">
        <v>38571</v>
      </c>
      <c r="B3911" s="396">
        <v>1.2355</v>
      </c>
    </row>
    <row r="3912" spans="1:2" x14ac:dyDescent="0.25">
      <c r="A3912" s="395">
        <v>38570</v>
      </c>
      <c r="B3912" s="396">
        <v>1.2350000000000001</v>
      </c>
    </row>
    <row r="3913" spans="1:2" x14ac:dyDescent="0.25">
      <c r="A3913" s="395">
        <v>38569</v>
      </c>
      <c r="B3913" s="396">
        <v>1.2378</v>
      </c>
    </row>
    <row r="3914" spans="1:2" x14ac:dyDescent="0.25">
      <c r="A3914" s="395">
        <v>38568</v>
      </c>
      <c r="B3914" s="396">
        <v>1.2334000000000001</v>
      </c>
    </row>
    <row r="3915" spans="1:2" x14ac:dyDescent="0.25">
      <c r="A3915" s="395">
        <v>38567</v>
      </c>
      <c r="B3915" s="396">
        <v>1.2194</v>
      </c>
    </row>
    <row r="3916" spans="1:2" x14ac:dyDescent="0.25">
      <c r="A3916" s="395">
        <v>38566</v>
      </c>
      <c r="B3916" s="396">
        <v>1.2184999999999999</v>
      </c>
    </row>
    <row r="3917" spans="1:2" x14ac:dyDescent="0.25">
      <c r="A3917" s="395">
        <v>38565</v>
      </c>
      <c r="B3917" s="396">
        <v>1.2121999999999999</v>
      </c>
    </row>
    <row r="3918" spans="1:2" x14ac:dyDescent="0.25">
      <c r="A3918" s="395">
        <v>38564</v>
      </c>
      <c r="B3918" s="396">
        <v>1.2125999999999999</v>
      </c>
    </row>
    <row r="3919" spans="1:2" x14ac:dyDescent="0.25">
      <c r="A3919" s="395">
        <v>38563</v>
      </c>
      <c r="B3919" s="396">
        <v>1.2122999999999999</v>
      </c>
    </row>
    <row r="3920" spans="1:2" x14ac:dyDescent="0.25">
      <c r="A3920" s="395">
        <v>38562</v>
      </c>
      <c r="B3920" s="396">
        <v>1.2137</v>
      </c>
    </row>
    <row r="3921" spans="1:2" x14ac:dyDescent="0.25">
      <c r="A3921" s="395">
        <v>38561</v>
      </c>
      <c r="B3921" s="396">
        <v>1.2073</v>
      </c>
    </row>
    <row r="3922" spans="1:2" x14ac:dyDescent="0.25">
      <c r="A3922" s="395">
        <v>38560</v>
      </c>
      <c r="B3922" s="396">
        <v>1.2015</v>
      </c>
    </row>
    <row r="3923" spans="1:2" x14ac:dyDescent="0.25">
      <c r="A3923" s="395">
        <v>38559</v>
      </c>
      <c r="B3923" s="396">
        <v>1.2068000000000001</v>
      </c>
    </row>
    <row r="3924" spans="1:2" x14ac:dyDescent="0.25">
      <c r="A3924" s="395">
        <v>38558</v>
      </c>
      <c r="B3924" s="396">
        <v>1.2062999999999999</v>
      </c>
    </row>
    <row r="3925" spans="1:2" x14ac:dyDescent="0.25">
      <c r="A3925" s="395">
        <v>38557</v>
      </c>
      <c r="B3925" s="396">
        <v>1.2068000000000001</v>
      </c>
    </row>
    <row r="3926" spans="1:2" x14ac:dyDescent="0.25">
      <c r="A3926" s="395">
        <v>38556</v>
      </c>
      <c r="B3926" s="396">
        <v>1.206</v>
      </c>
    </row>
    <row r="3927" spans="1:2" x14ac:dyDescent="0.25">
      <c r="A3927" s="395">
        <v>38555</v>
      </c>
      <c r="B3927" s="396">
        <v>1.2175</v>
      </c>
    </row>
    <row r="3928" spans="1:2" x14ac:dyDescent="0.25">
      <c r="A3928" s="395">
        <v>38554</v>
      </c>
      <c r="B3928" s="396">
        <v>1.2148000000000001</v>
      </c>
    </row>
    <row r="3929" spans="1:2" x14ac:dyDescent="0.25">
      <c r="A3929" s="395">
        <v>38553</v>
      </c>
      <c r="B3929" s="396">
        <v>1.2038</v>
      </c>
    </row>
    <row r="3930" spans="1:2" x14ac:dyDescent="0.25">
      <c r="A3930" s="395">
        <v>38552</v>
      </c>
      <c r="B3930" s="396">
        <v>1.2050000000000001</v>
      </c>
    </row>
    <row r="3931" spans="1:2" x14ac:dyDescent="0.25">
      <c r="A3931" s="395">
        <v>38551</v>
      </c>
      <c r="B3931" s="396">
        <v>1.2033</v>
      </c>
    </row>
    <row r="3932" spans="1:2" x14ac:dyDescent="0.25">
      <c r="A3932" s="395">
        <v>38550</v>
      </c>
      <c r="B3932" s="396">
        <v>1.2041999999999999</v>
      </c>
    </row>
    <row r="3933" spans="1:2" x14ac:dyDescent="0.25">
      <c r="A3933" s="395">
        <v>38549</v>
      </c>
      <c r="B3933" s="396">
        <v>1.204</v>
      </c>
    </row>
    <row r="3934" spans="1:2" x14ac:dyDescent="0.25">
      <c r="A3934" s="395">
        <v>38548</v>
      </c>
      <c r="B3934" s="396">
        <v>1.2081999999999999</v>
      </c>
    </row>
    <row r="3935" spans="1:2" x14ac:dyDescent="0.25">
      <c r="A3935" s="395">
        <v>38547</v>
      </c>
      <c r="B3935" s="396">
        <v>1.2087000000000001</v>
      </c>
    </row>
    <row r="3936" spans="1:2" x14ac:dyDescent="0.25">
      <c r="A3936" s="395">
        <v>38546</v>
      </c>
      <c r="B3936" s="396">
        <v>1.2242</v>
      </c>
    </row>
    <row r="3937" spans="1:2" x14ac:dyDescent="0.25">
      <c r="A3937" s="395">
        <v>38545</v>
      </c>
      <c r="B3937" s="396">
        <v>1.2064999999999999</v>
      </c>
    </row>
    <row r="3938" spans="1:2" x14ac:dyDescent="0.25">
      <c r="A3938" s="395">
        <v>38544</v>
      </c>
      <c r="B3938" s="396">
        <v>1.1975</v>
      </c>
    </row>
    <row r="3939" spans="1:2" x14ac:dyDescent="0.25">
      <c r="A3939" s="395">
        <v>38543</v>
      </c>
      <c r="B3939" s="396">
        <v>1.1962999999999999</v>
      </c>
    </row>
    <row r="3940" spans="1:2" x14ac:dyDescent="0.25">
      <c r="A3940" s="395">
        <v>38542</v>
      </c>
      <c r="B3940" s="396">
        <v>1.1958</v>
      </c>
    </row>
    <row r="3941" spans="1:2" x14ac:dyDescent="0.25">
      <c r="A3941" s="395">
        <v>38541</v>
      </c>
      <c r="B3941" s="396">
        <v>1.1940999999999999</v>
      </c>
    </row>
    <row r="3942" spans="1:2" x14ac:dyDescent="0.25">
      <c r="A3942" s="395">
        <v>38540</v>
      </c>
      <c r="B3942" s="396">
        <v>1.1927000000000001</v>
      </c>
    </row>
    <row r="3943" spans="1:2" x14ac:dyDescent="0.25">
      <c r="A3943" s="395">
        <v>38539</v>
      </c>
      <c r="B3943" s="396">
        <v>1.1915</v>
      </c>
    </row>
    <row r="3944" spans="1:2" x14ac:dyDescent="0.25">
      <c r="A3944" s="395">
        <v>38538</v>
      </c>
      <c r="B3944" s="396">
        <v>1.1902999999999999</v>
      </c>
    </row>
    <row r="3945" spans="1:2" x14ac:dyDescent="0.25">
      <c r="A3945" s="395">
        <v>38537</v>
      </c>
      <c r="B3945" s="396">
        <v>1.1944999999999999</v>
      </c>
    </row>
    <row r="3946" spans="1:2" x14ac:dyDescent="0.25">
      <c r="A3946" s="395">
        <v>38536</v>
      </c>
      <c r="B3946" s="396">
        <v>1.1951000000000001</v>
      </c>
    </row>
    <row r="3947" spans="1:2" x14ac:dyDescent="0.25">
      <c r="A3947" s="395">
        <v>38535</v>
      </c>
      <c r="B3947" s="396">
        <v>1.1947000000000001</v>
      </c>
    </row>
    <row r="3948" spans="1:2" x14ac:dyDescent="0.25">
      <c r="A3948" s="395">
        <v>38534</v>
      </c>
      <c r="B3948" s="396">
        <v>1.2101</v>
      </c>
    </row>
    <row r="3949" spans="1:2" x14ac:dyDescent="0.25">
      <c r="A3949" s="395">
        <v>38533</v>
      </c>
      <c r="B3949" s="396">
        <v>1.2062999999999999</v>
      </c>
    </row>
    <row r="3950" spans="1:2" x14ac:dyDescent="0.25">
      <c r="A3950" s="395">
        <v>38532</v>
      </c>
      <c r="B3950" s="396">
        <v>1.2057</v>
      </c>
    </row>
    <row r="3951" spans="1:2" x14ac:dyDescent="0.25">
      <c r="A3951" s="395">
        <v>38531</v>
      </c>
      <c r="B3951" s="396">
        <v>1.2157</v>
      </c>
    </row>
    <row r="3952" spans="1:2" x14ac:dyDescent="0.25">
      <c r="A3952" s="395">
        <v>38530</v>
      </c>
      <c r="B3952" s="396">
        <v>1.2082999999999999</v>
      </c>
    </row>
    <row r="3953" spans="1:2" x14ac:dyDescent="0.25">
      <c r="A3953" s="395">
        <v>38529</v>
      </c>
      <c r="B3953" s="396">
        <v>1.2094</v>
      </c>
    </row>
    <row r="3954" spans="1:2" x14ac:dyDescent="0.25">
      <c r="A3954" s="395">
        <v>38528</v>
      </c>
      <c r="B3954" s="396">
        <v>1.2101</v>
      </c>
    </row>
    <row r="3955" spans="1:2" x14ac:dyDescent="0.25">
      <c r="A3955" s="395">
        <v>38527</v>
      </c>
      <c r="B3955" s="396">
        <v>1.2040999999999999</v>
      </c>
    </row>
    <row r="3956" spans="1:2" x14ac:dyDescent="0.25">
      <c r="A3956" s="395">
        <v>38526</v>
      </c>
      <c r="B3956" s="396">
        <v>1.2124999999999999</v>
      </c>
    </row>
    <row r="3957" spans="1:2" x14ac:dyDescent="0.25">
      <c r="A3957" s="395">
        <v>38525</v>
      </c>
      <c r="B3957" s="396">
        <v>1.2175</v>
      </c>
    </row>
    <row r="3958" spans="1:2" x14ac:dyDescent="0.25">
      <c r="A3958" s="395">
        <v>38524</v>
      </c>
      <c r="B3958" s="396">
        <v>1.2141</v>
      </c>
    </row>
    <row r="3959" spans="1:2" x14ac:dyDescent="0.25">
      <c r="A3959" s="395">
        <v>38523</v>
      </c>
      <c r="B3959" s="396">
        <v>1.2297</v>
      </c>
    </row>
    <row r="3960" spans="1:2" x14ac:dyDescent="0.25">
      <c r="A3960" s="395">
        <v>38522</v>
      </c>
      <c r="B3960" s="396">
        <v>1.2297</v>
      </c>
    </row>
    <row r="3961" spans="1:2" x14ac:dyDescent="0.25">
      <c r="A3961" s="395">
        <v>38521</v>
      </c>
      <c r="B3961" s="396">
        <v>1.2278</v>
      </c>
    </row>
    <row r="3962" spans="1:2" x14ac:dyDescent="0.25">
      <c r="A3962" s="395">
        <v>38520</v>
      </c>
      <c r="B3962" s="396">
        <v>1.2098</v>
      </c>
    </row>
    <row r="3963" spans="1:2" x14ac:dyDescent="0.25">
      <c r="A3963" s="395">
        <v>38519</v>
      </c>
      <c r="B3963" s="396">
        <v>1.2111000000000001</v>
      </c>
    </row>
    <row r="3964" spans="1:2" x14ac:dyDescent="0.25">
      <c r="A3964" s="395">
        <v>38518</v>
      </c>
      <c r="B3964" s="396">
        <v>1.2029000000000001</v>
      </c>
    </row>
    <row r="3965" spans="1:2" x14ac:dyDescent="0.25">
      <c r="A3965" s="395">
        <v>38517</v>
      </c>
      <c r="B3965" s="396">
        <v>1.2109000000000001</v>
      </c>
    </row>
    <row r="3966" spans="1:2" x14ac:dyDescent="0.25">
      <c r="A3966" s="395">
        <v>38516</v>
      </c>
      <c r="B3966" s="396">
        <v>1.2108000000000001</v>
      </c>
    </row>
    <row r="3967" spans="1:2" x14ac:dyDescent="0.25">
      <c r="A3967" s="395">
        <v>38515</v>
      </c>
      <c r="B3967" s="396">
        <v>1.212</v>
      </c>
    </row>
    <row r="3968" spans="1:2" x14ac:dyDescent="0.25">
      <c r="A3968" s="395">
        <v>38514</v>
      </c>
      <c r="B3968" s="396">
        <v>1.2119</v>
      </c>
    </row>
    <row r="3969" spans="1:2" x14ac:dyDescent="0.25">
      <c r="A3969" s="395">
        <v>38513</v>
      </c>
      <c r="B3969" s="396">
        <v>1.2214</v>
      </c>
    </row>
    <row r="3970" spans="1:2" x14ac:dyDescent="0.25">
      <c r="A3970" s="395">
        <v>38512</v>
      </c>
      <c r="B3970" s="396">
        <v>1.2222</v>
      </c>
    </row>
    <row r="3971" spans="1:2" x14ac:dyDescent="0.25">
      <c r="A3971" s="395">
        <v>38511</v>
      </c>
      <c r="B3971" s="396">
        <v>1.2282999999999999</v>
      </c>
    </row>
    <row r="3972" spans="1:2" x14ac:dyDescent="0.25">
      <c r="A3972" s="395">
        <v>38510</v>
      </c>
      <c r="B3972" s="396">
        <v>1.2264999999999999</v>
      </c>
    </row>
    <row r="3973" spans="1:2" x14ac:dyDescent="0.25">
      <c r="A3973" s="395">
        <v>38509</v>
      </c>
      <c r="B3973" s="396">
        <v>1.2226999999999999</v>
      </c>
    </row>
    <row r="3974" spans="1:2" x14ac:dyDescent="0.25">
      <c r="A3974" s="395">
        <v>38508</v>
      </c>
      <c r="B3974" s="396">
        <v>1.2210000000000001</v>
      </c>
    </row>
    <row r="3975" spans="1:2" x14ac:dyDescent="0.25">
      <c r="A3975" s="395">
        <v>38507</v>
      </c>
      <c r="B3975" s="396">
        <v>1.2222</v>
      </c>
    </row>
    <row r="3976" spans="1:2" x14ac:dyDescent="0.25">
      <c r="A3976" s="395">
        <v>38506</v>
      </c>
      <c r="B3976" s="396">
        <v>1.2275</v>
      </c>
    </row>
    <row r="3977" spans="1:2" x14ac:dyDescent="0.25">
      <c r="A3977" s="395">
        <v>38505</v>
      </c>
      <c r="B3977" s="396">
        <v>1.2201</v>
      </c>
    </row>
    <row r="3978" spans="1:2" x14ac:dyDescent="0.25">
      <c r="A3978" s="395">
        <v>38504</v>
      </c>
      <c r="B3978" s="396">
        <v>1.2303999999999999</v>
      </c>
    </row>
    <row r="3979" spans="1:2" x14ac:dyDescent="0.25">
      <c r="A3979" s="395">
        <v>38503</v>
      </c>
      <c r="B3979" s="396">
        <v>1.2468999999999999</v>
      </c>
    </row>
    <row r="3980" spans="1:2" x14ac:dyDescent="0.25">
      <c r="A3980" s="395">
        <v>38502</v>
      </c>
      <c r="B3980" s="396">
        <v>1.2554000000000001</v>
      </c>
    </row>
    <row r="3981" spans="1:2" x14ac:dyDescent="0.25">
      <c r="A3981" s="395">
        <v>38501</v>
      </c>
      <c r="B3981" s="396">
        <v>1.2577</v>
      </c>
    </row>
    <row r="3982" spans="1:2" x14ac:dyDescent="0.25">
      <c r="A3982" s="395">
        <v>38500</v>
      </c>
      <c r="B3982" s="396">
        <v>1.2578</v>
      </c>
    </row>
    <row r="3983" spans="1:2" x14ac:dyDescent="0.25">
      <c r="A3983" s="395">
        <v>38499</v>
      </c>
      <c r="B3983" s="396">
        <v>1.2509999999999999</v>
      </c>
    </row>
    <row r="3984" spans="1:2" x14ac:dyDescent="0.25">
      <c r="A3984" s="395">
        <v>38498</v>
      </c>
      <c r="B3984" s="396">
        <v>1.2603</v>
      </c>
    </row>
    <row r="3985" spans="1:2" x14ac:dyDescent="0.25">
      <c r="A3985" s="395">
        <v>38497</v>
      </c>
      <c r="B3985" s="396">
        <v>1.2584</v>
      </c>
    </row>
    <row r="3986" spans="1:2" x14ac:dyDescent="0.25">
      <c r="A3986" s="395">
        <v>38496</v>
      </c>
      <c r="B3986" s="396">
        <v>1.2584</v>
      </c>
    </row>
    <row r="3987" spans="1:2" x14ac:dyDescent="0.25">
      <c r="A3987" s="395">
        <v>38495</v>
      </c>
      <c r="B3987" s="396">
        <v>1.2544999999999999</v>
      </c>
    </row>
    <row r="3988" spans="1:2" x14ac:dyDescent="0.25">
      <c r="A3988" s="395">
        <v>38494</v>
      </c>
      <c r="B3988" s="396">
        <v>1.2548999999999999</v>
      </c>
    </row>
    <row r="3989" spans="1:2" x14ac:dyDescent="0.25">
      <c r="A3989" s="395">
        <v>38493</v>
      </c>
      <c r="B3989" s="396">
        <v>1.256</v>
      </c>
    </row>
    <row r="3990" spans="1:2" x14ac:dyDescent="0.25">
      <c r="A3990" s="395">
        <v>38492</v>
      </c>
      <c r="B3990" s="396">
        <v>1.2633000000000001</v>
      </c>
    </row>
    <row r="3991" spans="1:2" x14ac:dyDescent="0.25">
      <c r="A3991" s="395">
        <v>38491</v>
      </c>
      <c r="B3991" s="396">
        <v>1.268</v>
      </c>
    </row>
    <row r="3992" spans="1:2" x14ac:dyDescent="0.25">
      <c r="A3992" s="395">
        <v>38490</v>
      </c>
      <c r="B3992" s="396">
        <v>1.2596000000000001</v>
      </c>
    </row>
    <row r="3993" spans="1:2" x14ac:dyDescent="0.25">
      <c r="A3993" s="395">
        <v>38489</v>
      </c>
      <c r="B3993" s="396">
        <v>1.2634000000000001</v>
      </c>
    </row>
    <row r="3994" spans="1:2" x14ac:dyDescent="0.25">
      <c r="A3994" s="395">
        <v>38488</v>
      </c>
      <c r="B3994" s="396">
        <v>1.2613000000000001</v>
      </c>
    </row>
    <row r="3995" spans="1:2" x14ac:dyDescent="0.25">
      <c r="A3995" s="395">
        <v>38487</v>
      </c>
      <c r="B3995" s="396">
        <v>1.2605</v>
      </c>
    </row>
    <row r="3996" spans="1:2" x14ac:dyDescent="0.25">
      <c r="A3996" s="395">
        <v>38486</v>
      </c>
      <c r="B3996" s="396">
        <v>1.2621</v>
      </c>
    </row>
    <row r="3997" spans="1:2" x14ac:dyDescent="0.25">
      <c r="A3997" s="395">
        <v>38485</v>
      </c>
      <c r="B3997" s="396">
        <v>1.2704</v>
      </c>
    </row>
    <row r="3998" spans="1:2" x14ac:dyDescent="0.25">
      <c r="A3998" s="395">
        <v>38484</v>
      </c>
      <c r="B3998" s="396">
        <v>1.2803</v>
      </c>
    </row>
    <row r="3999" spans="1:2" x14ac:dyDescent="0.25">
      <c r="A3999" s="395">
        <v>38483</v>
      </c>
      <c r="B3999" s="396">
        <v>1.2869999999999999</v>
      </c>
    </row>
    <row r="4000" spans="1:2" x14ac:dyDescent="0.25">
      <c r="A4000" s="395">
        <v>38482</v>
      </c>
      <c r="B4000" s="396">
        <v>1.2841</v>
      </c>
    </row>
    <row r="4001" spans="1:2" x14ac:dyDescent="0.25">
      <c r="A4001" s="395">
        <v>38481</v>
      </c>
      <c r="B4001" s="396">
        <v>1.2815000000000001</v>
      </c>
    </row>
    <row r="4002" spans="1:2" x14ac:dyDescent="0.25">
      <c r="A4002" s="395">
        <v>38480</v>
      </c>
      <c r="B4002" s="396">
        <v>1.2827</v>
      </c>
    </row>
    <row r="4003" spans="1:2" x14ac:dyDescent="0.25">
      <c r="A4003" s="395">
        <v>38479</v>
      </c>
      <c r="B4003" s="396">
        <v>1.2822</v>
      </c>
    </row>
    <row r="4004" spans="1:2" x14ac:dyDescent="0.25">
      <c r="A4004" s="395">
        <v>38478</v>
      </c>
      <c r="B4004" s="396">
        <v>1.2955000000000001</v>
      </c>
    </row>
    <row r="4005" spans="1:2" x14ac:dyDescent="0.25">
      <c r="A4005" s="395">
        <v>38477</v>
      </c>
      <c r="B4005" s="396">
        <v>1.2944</v>
      </c>
    </row>
    <row r="4006" spans="1:2" x14ac:dyDescent="0.25">
      <c r="A4006" s="395">
        <v>38476</v>
      </c>
      <c r="B4006" s="396">
        <v>1.2887</v>
      </c>
    </row>
    <row r="4007" spans="1:2" x14ac:dyDescent="0.25">
      <c r="A4007" s="395">
        <v>38475</v>
      </c>
      <c r="B4007" s="396">
        <v>1.2859</v>
      </c>
    </row>
    <row r="4008" spans="1:2" x14ac:dyDescent="0.25">
      <c r="A4008" s="395">
        <v>38474</v>
      </c>
      <c r="B4008" s="396">
        <v>1.2855000000000001</v>
      </c>
    </row>
    <row r="4009" spans="1:2" x14ac:dyDescent="0.25">
      <c r="A4009" s="395">
        <v>38473</v>
      </c>
      <c r="B4009" s="396">
        <v>1.2873000000000001</v>
      </c>
    </row>
    <row r="4010" spans="1:2" x14ac:dyDescent="0.25">
      <c r="A4010" s="395">
        <v>38472</v>
      </c>
      <c r="B4010" s="396">
        <v>1.2867</v>
      </c>
    </row>
    <row r="4011" spans="1:2" x14ac:dyDescent="0.25">
      <c r="A4011" s="395">
        <v>38471</v>
      </c>
      <c r="B4011" s="396">
        <v>1.2892999999999999</v>
      </c>
    </row>
    <row r="4012" spans="1:2" x14ac:dyDescent="0.25">
      <c r="A4012" s="395">
        <v>38470</v>
      </c>
      <c r="B4012" s="396">
        <v>1.2931999999999999</v>
      </c>
    </row>
    <row r="4013" spans="1:2" x14ac:dyDescent="0.25">
      <c r="A4013" s="395">
        <v>38469</v>
      </c>
      <c r="B4013" s="396">
        <v>1.2979000000000001</v>
      </c>
    </row>
    <row r="4014" spans="1:2" x14ac:dyDescent="0.25">
      <c r="A4014" s="395">
        <v>38468</v>
      </c>
      <c r="B4014" s="396">
        <v>1.2996000000000001</v>
      </c>
    </row>
    <row r="4015" spans="1:2" x14ac:dyDescent="0.25">
      <c r="A4015" s="395">
        <v>38467</v>
      </c>
      <c r="B4015" s="396">
        <v>1.3064</v>
      </c>
    </row>
    <row r="4016" spans="1:2" x14ac:dyDescent="0.25">
      <c r="A4016" s="395">
        <v>38466</v>
      </c>
      <c r="B4016" s="396">
        <v>1.3071999999999999</v>
      </c>
    </row>
    <row r="4017" spans="1:2" x14ac:dyDescent="0.25">
      <c r="A4017" s="395">
        <v>38465</v>
      </c>
      <c r="B4017" s="396">
        <v>1.3063</v>
      </c>
    </row>
    <row r="4018" spans="1:2" x14ac:dyDescent="0.25">
      <c r="A4018" s="395">
        <v>38464</v>
      </c>
      <c r="B4018" s="396">
        <v>1.3052999999999999</v>
      </c>
    </row>
    <row r="4019" spans="1:2" x14ac:dyDescent="0.25">
      <c r="A4019" s="395">
        <v>38463</v>
      </c>
      <c r="B4019" s="396">
        <v>1.3091999999999999</v>
      </c>
    </row>
    <row r="4020" spans="1:2" x14ac:dyDescent="0.25">
      <c r="A4020" s="395">
        <v>38462</v>
      </c>
      <c r="B4020" s="396">
        <v>1.3072999999999999</v>
      </c>
    </row>
    <row r="4021" spans="1:2" x14ac:dyDescent="0.25">
      <c r="A4021" s="395">
        <v>38461</v>
      </c>
      <c r="B4021" s="396">
        <v>1.3011999999999999</v>
      </c>
    </row>
    <row r="4022" spans="1:2" x14ac:dyDescent="0.25">
      <c r="A4022" s="395">
        <v>38460</v>
      </c>
      <c r="B4022" s="396">
        <v>1.2909999999999999</v>
      </c>
    </row>
    <row r="4023" spans="1:2" x14ac:dyDescent="0.25">
      <c r="A4023" s="395">
        <v>38459</v>
      </c>
      <c r="B4023" s="396">
        <v>1.2850999999999999</v>
      </c>
    </row>
    <row r="4024" spans="1:2" x14ac:dyDescent="0.25">
      <c r="A4024" s="395">
        <v>38458</v>
      </c>
      <c r="B4024" s="396">
        <v>1.2919</v>
      </c>
    </row>
    <row r="4025" spans="1:2" x14ac:dyDescent="0.25">
      <c r="A4025" s="395">
        <v>38457</v>
      </c>
      <c r="B4025" s="396">
        <v>1.2816000000000001</v>
      </c>
    </row>
    <row r="4026" spans="1:2" x14ac:dyDescent="0.25">
      <c r="A4026" s="395">
        <v>38456</v>
      </c>
      <c r="B4026" s="396">
        <v>1.2908999999999999</v>
      </c>
    </row>
    <row r="4027" spans="1:2" x14ac:dyDescent="0.25">
      <c r="A4027" s="395">
        <v>38455</v>
      </c>
      <c r="B4027" s="396">
        <v>1.2917000000000001</v>
      </c>
    </row>
    <row r="4028" spans="1:2" x14ac:dyDescent="0.25">
      <c r="A4028" s="395">
        <v>38454</v>
      </c>
      <c r="B4028" s="396">
        <v>1.2975000000000001</v>
      </c>
    </row>
    <row r="4029" spans="1:2" x14ac:dyDescent="0.25">
      <c r="A4029" s="395">
        <v>38453</v>
      </c>
      <c r="B4029" s="396">
        <v>1.2925</v>
      </c>
    </row>
    <row r="4030" spans="1:2" x14ac:dyDescent="0.25">
      <c r="A4030" s="395">
        <v>38452</v>
      </c>
      <c r="B4030" s="396">
        <v>1.2932999999999999</v>
      </c>
    </row>
    <row r="4031" spans="1:2" x14ac:dyDescent="0.25">
      <c r="A4031" s="395">
        <v>38451</v>
      </c>
      <c r="B4031" s="396">
        <v>1.2927</v>
      </c>
    </row>
    <row r="4032" spans="1:2" x14ac:dyDescent="0.25">
      <c r="A4032" s="395">
        <v>38450</v>
      </c>
      <c r="B4032" s="396">
        <v>1.2855000000000001</v>
      </c>
    </row>
    <row r="4033" spans="1:2" x14ac:dyDescent="0.25">
      <c r="A4033" s="395">
        <v>38449</v>
      </c>
      <c r="B4033" s="396">
        <v>1.2868999999999999</v>
      </c>
    </row>
    <row r="4034" spans="1:2" x14ac:dyDescent="0.25">
      <c r="A4034" s="395">
        <v>38448</v>
      </c>
      <c r="B4034" s="396">
        <v>1.2867</v>
      </c>
    </row>
    <row r="4035" spans="1:2" x14ac:dyDescent="0.25">
      <c r="A4035" s="395">
        <v>38447</v>
      </c>
      <c r="B4035" s="396">
        <v>1.2846</v>
      </c>
    </row>
    <row r="4036" spans="1:2" x14ac:dyDescent="0.25">
      <c r="A4036" s="395">
        <v>38446</v>
      </c>
      <c r="B4036" s="396">
        <v>1.2886</v>
      </c>
    </row>
    <row r="4037" spans="1:2" x14ac:dyDescent="0.25">
      <c r="A4037" s="395">
        <v>38445</v>
      </c>
      <c r="B4037" s="396">
        <v>1.2892999999999999</v>
      </c>
    </row>
    <row r="4038" spans="1:2" x14ac:dyDescent="0.25">
      <c r="A4038" s="395">
        <v>38444</v>
      </c>
      <c r="B4038" s="396">
        <v>1.2906</v>
      </c>
    </row>
    <row r="4039" spans="1:2" x14ac:dyDescent="0.25">
      <c r="A4039" s="395">
        <v>38443</v>
      </c>
      <c r="B4039" s="396">
        <v>1.2961</v>
      </c>
    </row>
    <row r="4040" spans="1:2" x14ac:dyDescent="0.25">
      <c r="A4040" s="395">
        <v>38442</v>
      </c>
      <c r="B4040" s="396">
        <v>1.2912999999999999</v>
      </c>
    </row>
    <row r="4041" spans="1:2" x14ac:dyDescent="0.25">
      <c r="A4041" s="395">
        <v>38441</v>
      </c>
      <c r="B4041" s="396">
        <v>1.2919</v>
      </c>
    </row>
    <row r="4042" spans="1:2" x14ac:dyDescent="0.25">
      <c r="A4042" s="395">
        <v>38440</v>
      </c>
      <c r="B4042" s="396">
        <v>1.2887999999999999</v>
      </c>
    </row>
    <row r="4043" spans="1:2" x14ac:dyDescent="0.25">
      <c r="A4043" s="395">
        <v>38439</v>
      </c>
      <c r="B4043" s="396">
        <v>1.2961</v>
      </c>
    </row>
    <row r="4044" spans="1:2" x14ac:dyDescent="0.25">
      <c r="A4044" s="395">
        <v>38438</v>
      </c>
      <c r="B4044" s="396">
        <v>1.2956000000000001</v>
      </c>
    </row>
    <row r="4045" spans="1:2" x14ac:dyDescent="0.25">
      <c r="A4045" s="395">
        <v>38437</v>
      </c>
      <c r="B4045" s="396">
        <v>1.2955000000000001</v>
      </c>
    </row>
    <row r="4046" spans="1:2" x14ac:dyDescent="0.25">
      <c r="A4046" s="395">
        <v>38436</v>
      </c>
      <c r="B4046" s="396">
        <v>1.2939000000000001</v>
      </c>
    </row>
    <row r="4047" spans="1:2" x14ac:dyDescent="0.25">
      <c r="A4047" s="395">
        <v>38435</v>
      </c>
      <c r="B4047" s="396">
        <v>1.2974000000000001</v>
      </c>
    </row>
    <row r="4048" spans="1:2" x14ac:dyDescent="0.25">
      <c r="A4048" s="395">
        <v>38434</v>
      </c>
      <c r="B4048" s="396">
        <v>1.3085</v>
      </c>
    </row>
    <row r="4049" spans="1:2" x14ac:dyDescent="0.25">
      <c r="A4049" s="395">
        <v>38433</v>
      </c>
      <c r="B4049" s="396">
        <v>1.3168</v>
      </c>
    </row>
    <row r="4050" spans="1:2" x14ac:dyDescent="0.25">
      <c r="A4050" s="395">
        <v>38432</v>
      </c>
      <c r="B4050" s="396">
        <v>1.3312999999999999</v>
      </c>
    </row>
    <row r="4051" spans="1:2" x14ac:dyDescent="0.25">
      <c r="A4051" s="395">
        <v>38431</v>
      </c>
      <c r="B4051" s="396">
        <v>1.3326</v>
      </c>
    </row>
    <row r="4052" spans="1:2" x14ac:dyDescent="0.25">
      <c r="A4052" s="395">
        <v>38430</v>
      </c>
      <c r="B4052" s="396">
        <v>1.3311999999999999</v>
      </c>
    </row>
    <row r="4053" spans="1:2" x14ac:dyDescent="0.25">
      <c r="A4053" s="395">
        <v>38429</v>
      </c>
      <c r="B4053" s="396">
        <v>1.3371999999999999</v>
      </c>
    </row>
    <row r="4054" spans="1:2" x14ac:dyDescent="0.25">
      <c r="A4054" s="395">
        <v>38428</v>
      </c>
      <c r="B4054" s="396">
        <v>1.3419000000000001</v>
      </c>
    </row>
    <row r="4055" spans="1:2" x14ac:dyDescent="0.25">
      <c r="A4055" s="395">
        <v>38427</v>
      </c>
      <c r="B4055" s="396">
        <v>1.331</v>
      </c>
    </row>
    <row r="4056" spans="1:2" x14ac:dyDescent="0.25">
      <c r="A4056" s="395">
        <v>38426</v>
      </c>
      <c r="B4056" s="396">
        <v>1.3368</v>
      </c>
    </row>
    <row r="4057" spans="1:2" x14ac:dyDescent="0.25">
      <c r="A4057" s="395">
        <v>38425</v>
      </c>
      <c r="B4057" s="396">
        <v>1.3458000000000001</v>
      </c>
    </row>
    <row r="4058" spans="1:2" x14ac:dyDescent="0.25">
      <c r="A4058" s="395">
        <v>38424</v>
      </c>
      <c r="B4058" s="396">
        <v>1.3468</v>
      </c>
    </row>
    <row r="4059" spans="1:2" x14ac:dyDescent="0.25">
      <c r="A4059" s="395">
        <v>38423</v>
      </c>
      <c r="B4059" s="396">
        <v>1.3449</v>
      </c>
    </row>
    <row r="4060" spans="1:2" x14ac:dyDescent="0.25">
      <c r="A4060" s="395">
        <v>38422</v>
      </c>
      <c r="B4060" s="396">
        <v>1.3431</v>
      </c>
    </row>
    <row r="4061" spans="1:2" x14ac:dyDescent="0.25">
      <c r="A4061" s="395">
        <v>38421</v>
      </c>
      <c r="B4061" s="396">
        <v>1.3385</v>
      </c>
    </row>
    <row r="4062" spans="1:2" x14ac:dyDescent="0.25">
      <c r="A4062" s="395">
        <v>38420</v>
      </c>
      <c r="B4062" s="396">
        <v>1.3341000000000001</v>
      </c>
    </row>
    <row r="4063" spans="1:2" x14ac:dyDescent="0.25">
      <c r="A4063" s="395">
        <v>38419</v>
      </c>
      <c r="B4063" s="396">
        <v>1.321</v>
      </c>
    </row>
    <row r="4064" spans="1:2" x14ac:dyDescent="0.25">
      <c r="A4064" s="395">
        <v>38418</v>
      </c>
      <c r="B4064" s="396">
        <v>1.3240000000000001</v>
      </c>
    </row>
    <row r="4065" spans="1:2" x14ac:dyDescent="0.25">
      <c r="A4065" s="395">
        <v>38417</v>
      </c>
      <c r="B4065" s="396">
        <v>1.3244</v>
      </c>
    </row>
    <row r="4066" spans="1:2" x14ac:dyDescent="0.25">
      <c r="A4066" s="395">
        <v>38416</v>
      </c>
      <c r="B4066" s="396">
        <v>1.3240000000000001</v>
      </c>
    </row>
    <row r="4067" spans="1:2" x14ac:dyDescent="0.25">
      <c r="A4067" s="395">
        <v>38415</v>
      </c>
      <c r="B4067" s="396">
        <v>1.3109</v>
      </c>
    </row>
    <row r="4068" spans="1:2" x14ac:dyDescent="0.25">
      <c r="A4068" s="395">
        <v>38414</v>
      </c>
      <c r="B4068" s="396">
        <v>1.3133999999999999</v>
      </c>
    </row>
    <row r="4069" spans="1:2" x14ac:dyDescent="0.25">
      <c r="A4069" s="395">
        <v>38413</v>
      </c>
      <c r="B4069" s="396">
        <v>1.3182</v>
      </c>
    </row>
    <row r="4070" spans="1:2" x14ac:dyDescent="0.25">
      <c r="A4070" s="395">
        <v>38412</v>
      </c>
      <c r="B4070" s="396">
        <v>1.3241000000000001</v>
      </c>
    </row>
    <row r="4071" spans="1:2" x14ac:dyDescent="0.25">
      <c r="A4071" s="395">
        <v>38411</v>
      </c>
      <c r="B4071" s="396">
        <v>1.3239000000000001</v>
      </c>
    </row>
    <row r="4072" spans="1:2" x14ac:dyDescent="0.25">
      <c r="A4072" s="395">
        <v>38410</v>
      </c>
      <c r="B4072" s="396">
        <v>1.3242</v>
      </c>
    </row>
    <row r="4073" spans="1:2" x14ac:dyDescent="0.25">
      <c r="A4073" s="395">
        <v>38409</v>
      </c>
      <c r="B4073" s="396">
        <v>1.3240000000000001</v>
      </c>
    </row>
    <row r="4074" spans="1:2" x14ac:dyDescent="0.25">
      <c r="A4074" s="395">
        <v>38408</v>
      </c>
      <c r="B4074" s="396">
        <v>1.3204</v>
      </c>
    </row>
    <row r="4075" spans="1:2" x14ac:dyDescent="0.25">
      <c r="A4075" s="395">
        <v>38407</v>
      </c>
      <c r="B4075" s="396">
        <v>1.321</v>
      </c>
    </row>
    <row r="4076" spans="1:2" x14ac:dyDescent="0.25">
      <c r="A4076" s="395">
        <v>38406</v>
      </c>
      <c r="B4076" s="396">
        <v>1.3254999999999999</v>
      </c>
    </row>
    <row r="4077" spans="1:2" x14ac:dyDescent="0.25">
      <c r="A4077" s="395">
        <v>38405</v>
      </c>
      <c r="B4077" s="396">
        <v>1.3063</v>
      </c>
    </row>
    <row r="4078" spans="1:2" x14ac:dyDescent="0.25">
      <c r="A4078" s="395">
        <v>38404</v>
      </c>
      <c r="B4078" s="396">
        <v>1.3055000000000001</v>
      </c>
    </row>
    <row r="4079" spans="1:2" x14ac:dyDescent="0.25">
      <c r="A4079" s="395">
        <v>38403</v>
      </c>
      <c r="B4079" s="396">
        <v>1.3069</v>
      </c>
    </row>
    <row r="4080" spans="1:2" x14ac:dyDescent="0.25">
      <c r="A4080" s="395">
        <v>38402</v>
      </c>
      <c r="B4080" s="396">
        <v>1.3067</v>
      </c>
    </row>
    <row r="4081" spans="1:2" x14ac:dyDescent="0.25">
      <c r="A4081" s="395">
        <v>38401</v>
      </c>
      <c r="B4081" s="396">
        <v>1.3077000000000001</v>
      </c>
    </row>
    <row r="4082" spans="1:2" x14ac:dyDescent="0.25">
      <c r="A4082" s="395">
        <v>38400</v>
      </c>
      <c r="B4082" s="396">
        <v>1.3024</v>
      </c>
    </row>
    <row r="4083" spans="1:2" x14ac:dyDescent="0.25">
      <c r="A4083" s="395">
        <v>38399</v>
      </c>
      <c r="B4083" s="396">
        <v>1.3017000000000001</v>
      </c>
    </row>
    <row r="4084" spans="1:2" x14ac:dyDescent="0.25">
      <c r="A4084" s="395">
        <v>38398</v>
      </c>
      <c r="B4084" s="396">
        <v>1.2957000000000001</v>
      </c>
    </row>
    <row r="4085" spans="1:2" x14ac:dyDescent="0.25">
      <c r="A4085" s="395">
        <v>38397</v>
      </c>
      <c r="B4085" s="396">
        <v>1.286</v>
      </c>
    </row>
    <row r="4086" spans="1:2" x14ac:dyDescent="0.25">
      <c r="A4086" s="395">
        <v>38396</v>
      </c>
      <c r="B4086" s="396">
        <v>1.2851999999999999</v>
      </c>
    </row>
    <row r="4087" spans="1:2" x14ac:dyDescent="0.25">
      <c r="A4087" s="395">
        <v>38395</v>
      </c>
      <c r="B4087" s="396">
        <v>1.2867</v>
      </c>
    </row>
    <row r="4088" spans="1:2" x14ac:dyDescent="0.25">
      <c r="A4088" s="395">
        <v>38394</v>
      </c>
      <c r="B4088" s="396">
        <v>1.2868999999999999</v>
      </c>
    </row>
    <row r="4089" spans="1:2" x14ac:dyDescent="0.25">
      <c r="A4089" s="395">
        <v>38393</v>
      </c>
      <c r="B4089" s="396">
        <v>1.2804</v>
      </c>
    </row>
    <row r="4090" spans="1:2" x14ac:dyDescent="0.25">
      <c r="A4090" s="395">
        <v>38392</v>
      </c>
      <c r="B4090" s="396">
        <v>1.2766999999999999</v>
      </c>
    </row>
    <row r="4091" spans="1:2" x14ac:dyDescent="0.25">
      <c r="A4091" s="395">
        <v>38391</v>
      </c>
      <c r="B4091" s="396">
        <v>1.2764</v>
      </c>
    </row>
    <row r="4092" spans="1:2" x14ac:dyDescent="0.25">
      <c r="A4092" s="395">
        <v>38390</v>
      </c>
      <c r="B4092" s="396">
        <v>1.2858000000000001</v>
      </c>
    </row>
    <row r="4093" spans="1:2" x14ac:dyDescent="0.25">
      <c r="A4093" s="395">
        <v>38389</v>
      </c>
      <c r="B4093" s="396">
        <v>1.2851999999999999</v>
      </c>
    </row>
    <row r="4094" spans="1:2" x14ac:dyDescent="0.25">
      <c r="A4094" s="395">
        <v>38388</v>
      </c>
      <c r="B4094" s="396">
        <v>1.2851999999999999</v>
      </c>
    </row>
    <row r="4095" spans="1:2" x14ac:dyDescent="0.25">
      <c r="A4095" s="395">
        <v>38387</v>
      </c>
      <c r="B4095" s="396">
        <v>1.2972999999999999</v>
      </c>
    </row>
    <row r="4096" spans="1:2" x14ac:dyDescent="0.25">
      <c r="A4096" s="395">
        <v>38386</v>
      </c>
      <c r="B4096" s="396">
        <v>1.3032999999999999</v>
      </c>
    </row>
    <row r="4097" spans="1:2" x14ac:dyDescent="0.25">
      <c r="A4097" s="395">
        <v>38385</v>
      </c>
      <c r="B4097" s="396">
        <v>1.3043</v>
      </c>
    </row>
    <row r="4098" spans="1:2" x14ac:dyDescent="0.25">
      <c r="A4098" s="395">
        <v>38384</v>
      </c>
      <c r="B4098" s="396">
        <v>1.3030999999999999</v>
      </c>
    </row>
    <row r="4099" spans="1:2" x14ac:dyDescent="0.25">
      <c r="A4099" s="395">
        <v>38383</v>
      </c>
      <c r="B4099" s="396">
        <v>1.3032999999999999</v>
      </c>
    </row>
    <row r="4100" spans="1:2" x14ac:dyDescent="0.25">
      <c r="A4100" s="395">
        <v>38382</v>
      </c>
      <c r="B4100" s="396">
        <v>1.3041</v>
      </c>
    </row>
    <row r="4101" spans="1:2" x14ac:dyDescent="0.25">
      <c r="A4101" s="395">
        <v>38381</v>
      </c>
      <c r="B4101" s="396">
        <v>1.3045</v>
      </c>
    </row>
    <row r="4102" spans="1:2" x14ac:dyDescent="0.25">
      <c r="A4102" s="395">
        <v>38380</v>
      </c>
      <c r="B4102" s="396">
        <v>1.3032999999999999</v>
      </c>
    </row>
    <row r="4103" spans="1:2" x14ac:dyDescent="0.25">
      <c r="A4103" s="395">
        <v>38379</v>
      </c>
      <c r="B4103" s="396">
        <v>1.3070999999999999</v>
      </c>
    </row>
    <row r="4104" spans="1:2" x14ac:dyDescent="0.25">
      <c r="A4104" s="395">
        <v>38378</v>
      </c>
      <c r="B4104" s="396">
        <v>1.2968999999999999</v>
      </c>
    </row>
    <row r="4105" spans="1:2" x14ac:dyDescent="0.25">
      <c r="A4105" s="395">
        <v>38377</v>
      </c>
      <c r="B4105" s="396">
        <v>1.3059000000000001</v>
      </c>
    </row>
    <row r="4106" spans="1:2" x14ac:dyDescent="0.25">
      <c r="A4106" s="395">
        <v>38376</v>
      </c>
      <c r="B4106" s="396">
        <v>1.3044</v>
      </c>
    </row>
    <row r="4107" spans="1:2" x14ac:dyDescent="0.25">
      <c r="A4107" s="395">
        <v>38375</v>
      </c>
      <c r="B4107" s="396">
        <v>1.2994000000000001</v>
      </c>
    </row>
    <row r="4108" spans="1:2" x14ac:dyDescent="0.25">
      <c r="A4108" s="395">
        <v>38374</v>
      </c>
      <c r="B4108" s="396">
        <v>1.3045</v>
      </c>
    </row>
    <row r="4109" spans="1:2" x14ac:dyDescent="0.25">
      <c r="A4109" s="395">
        <v>38373</v>
      </c>
      <c r="B4109" s="396">
        <v>1.2969999999999999</v>
      </c>
    </row>
    <row r="4110" spans="1:2" x14ac:dyDescent="0.25">
      <c r="A4110" s="395">
        <v>38372</v>
      </c>
      <c r="B4110" s="396">
        <v>1.3005</v>
      </c>
    </row>
    <row r="4111" spans="1:2" x14ac:dyDescent="0.25">
      <c r="A4111" s="395">
        <v>38371</v>
      </c>
      <c r="B4111" s="396">
        <v>1.302</v>
      </c>
    </row>
    <row r="4112" spans="1:2" x14ac:dyDescent="0.25">
      <c r="A4112" s="395">
        <v>38370</v>
      </c>
      <c r="B4112" s="396">
        <v>1.3065</v>
      </c>
    </row>
    <row r="4113" spans="1:2" x14ac:dyDescent="0.25">
      <c r="A4113" s="395">
        <v>38369</v>
      </c>
      <c r="B4113" s="396">
        <v>1.3101</v>
      </c>
    </row>
    <row r="4114" spans="1:2" x14ac:dyDescent="0.25">
      <c r="A4114" s="395">
        <v>38368</v>
      </c>
      <c r="B4114" s="396">
        <v>1.3099000000000001</v>
      </c>
    </row>
    <row r="4115" spans="1:2" x14ac:dyDescent="0.25">
      <c r="A4115" s="395">
        <v>38367</v>
      </c>
      <c r="B4115" s="396">
        <v>1.3101</v>
      </c>
    </row>
    <row r="4116" spans="1:2" x14ac:dyDescent="0.25">
      <c r="A4116" s="395">
        <v>38366</v>
      </c>
      <c r="B4116" s="396">
        <v>1.3220000000000001</v>
      </c>
    </row>
    <row r="4117" spans="1:2" x14ac:dyDescent="0.25">
      <c r="A4117" s="395">
        <v>38365</v>
      </c>
      <c r="B4117" s="396">
        <v>1.3262</v>
      </c>
    </row>
    <row r="4118" spans="1:2" x14ac:dyDescent="0.25">
      <c r="A4118" s="395">
        <v>38364</v>
      </c>
      <c r="B4118" s="396">
        <v>1.3110999999999999</v>
      </c>
    </row>
    <row r="4119" spans="1:2" x14ac:dyDescent="0.25">
      <c r="A4119" s="395">
        <v>38363</v>
      </c>
      <c r="B4119" s="396">
        <v>1.3084</v>
      </c>
    </row>
    <row r="4120" spans="1:2" x14ac:dyDescent="0.25">
      <c r="A4120" s="395">
        <v>38362</v>
      </c>
      <c r="B4120" s="396">
        <v>1.3052999999999999</v>
      </c>
    </row>
    <row r="4121" spans="1:2" x14ac:dyDescent="0.25">
      <c r="A4121" s="395">
        <v>38361</v>
      </c>
      <c r="B4121" s="396">
        <v>1.3056000000000001</v>
      </c>
    </row>
    <row r="4122" spans="1:2" x14ac:dyDescent="0.25">
      <c r="A4122" s="395">
        <v>38360</v>
      </c>
      <c r="B4122" s="396">
        <v>1.3047</v>
      </c>
    </row>
    <row r="4123" spans="1:2" x14ac:dyDescent="0.25">
      <c r="A4123" s="395">
        <v>38359</v>
      </c>
      <c r="B4123" s="396">
        <v>1.3172999999999999</v>
      </c>
    </row>
    <row r="4124" spans="1:2" x14ac:dyDescent="0.25">
      <c r="A4124" s="395">
        <v>38358</v>
      </c>
      <c r="B4124" s="396">
        <v>1.3255999999999999</v>
      </c>
    </row>
    <row r="4125" spans="1:2" x14ac:dyDescent="0.25">
      <c r="A4125" s="395">
        <v>38357</v>
      </c>
      <c r="B4125" s="396">
        <v>1.3268</v>
      </c>
    </row>
    <row r="4126" spans="1:2" x14ac:dyDescent="0.25">
      <c r="A4126" s="395">
        <v>38356</v>
      </c>
      <c r="B4126" s="396">
        <v>1.3467</v>
      </c>
    </row>
    <row r="4127" spans="1:2" x14ac:dyDescent="0.25">
      <c r="A4127" s="395">
        <v>38355</v>
      </c>
      <c r="B4127" s="396">
        <v>1.3540000000000001</v>
      </c>
    </row>
    <row r="4128" spans="1:2" x14ac:dyDescent="0.25">
      <c r="A4128" s="395">
        <v>38354</v>
      </c>
      <c r="B4128" s="396">
        <v>1.3563000000000001</v>
      </c>
    </row>
    <row r="4129" spans="1:2" x14ac:dyDescent="0.25">
      <c r="A4129" s="395">
        <v>38353</v>
      </c>
      <c r="B4129" s="396">
        <v>1.3564000000000001</v>
      </c>
    </row>
    <row r="4130" spans="1:2" x14ac:dyDescent="0.25">
      <c r="A4130" s="395">
        <v>38352</v>
      </c>
      <c r="B4130" s="396">
        <v>1.3640000000000001</v>
      </c>
    </row>
    <row r="4131" spans="1:2" x14ac:dyDescent="0.25">
      <c r="A4131" s="395">
        <v>38351</v>
      </c>
      <c r="B4131" s="396">
        <v>1.3599000000000001</v>
      </c>
    </row>
    <row r="4132" spans="1:2" x14ac:dyDescent="0.25">
      <c r="A4132" s="395">
        <v>38350</v>
      </c>
      <c r="B4132" s="396">
        <v>1.3605</v>
      </c>
    </row>
    <row r="4133" spans="1:2" x14ac:dyDescent="0.25">
      <c r="A4133" s="395">
        <v>38349</v>
      </c>
      <c r="B4133" s="396">
        <v>1.3613</v>
      </c>
    </row>
    <row r="4134" spans="1:2" x14ac:dyDescent="0.25">
      <c r="A4134" s="395">
        <v>38348</v>
      </c>
      <c r="B4134" s="396">
        <v>1.3532999999999999</v>
      </c>
    </row>
    <row r="4135" spans="1:2" x14ac:dyDescent="0.25">
      <c r="A4135" s="395">
        <v>38347</v>
      </c>
      <c r="B4135" s="396">
        <v>1.3532999999999999</v>
      </c>
    </row>
    <row r="4136" spans="1:2" x14ac:dyDescent="0.25">
      <c r="A4136" s="395">
        <v>38346</v>
      </c>
      <c r="B4136" s="396">
        <v>1.3529</v>
      </c>
    </row>
    <row r="4137" spans="1:2" x14ac:dyDescent="0.25">
      <c r="A4137" s="395">
        <v>38345</v>
      </c>
      <c r="B4137" s="396">
        <v>1.3509</v>
      </c>
    </row>
    <row r="4138" spans="1:2" x14ac:dyDescent="0.25">
      <c r="A4138" s="395">
        <v>38344</v>
      </c>
      <c r="B4138" s="396">
        <v>1.3386</v>
      </c>
    </row>
    <row r="4139" spans="1:2" x14ac:dyDescent="0.25">
      <c r="A4139" s="395">
        <v>38343</v>
      </c>
      <c r="B4139" s="396">
        <v>1.3371</v>
      </c>
    </row>
    <row r="4140" spans="1:2" x14ac:dyDescent="0.25">
      <c r="A4140" s="395">
        <v>38342</v>
      </c>
      <c r="B4140" s="396">
        <v>1.3387</v>
      </c>
    </row>
    <row r="4141" spans="1:2" x14ac:dyDescent="0.25">
      <c r="A4141" s="395">
        <v>38341</v>
      </c>
      <c r="B4141" s="396">
        <v>1.333</v>
      </c>
    </row>
    <row r="4142" spans="1:2" x14ac:dyDescent="0.25">
      <c r="A4142" s="395">
        <v>38340</v>
      </c>
      <c r="B4142" s="396">
        <v>1.3310999999999999</v>
      </c>
    </row>
    <row r="4143" spans="1:2" x14ac:dyDescent="0.25">
      <c r="A4143" s="395">
        <v>38339</v>
      </c>
      <c r="B4143" s="396">
        <v>1.3286</v>
      </c>
    </row>
    <row r="4144" spans="1:2" x14ac:dyDescent="0.25">
      <c r="A4144" s="395">
        <v>38338</v>
      </c>
      <c r="B4144" s="396">
        <v>1.3245</v>
      </c>
    </row>
    <row r="4145" spans="1:2" x14ac:dyDescent="0.25">
      <c r="A4145" s="395">
        <v>38337</v>
      </c>
      <c r="B4145" s="396">
        <v>1.3403</v>
      </c>
    </row>
    <row r="4146" spans="1:2" x14ac:dyDescent="0.25">
      <c r="A4146" s="395">
        <v>38336</v>
      </c>
      <c r="B4146" s="396">
        <v>1.3302</v>
      </c>
    </row>
    <row r="4147" spans="1:2" x14ac:dyDescent="0.25">
      <c r="A4147" s="395">
        <v>38335</v>
      </c>
      <c r="B4147" s="396">
        <v>1.3305</v>
      </c>
    </row>
    <row r="4148" spans="1:2" x14ac:dyDescent="0.25">
      <c r="A4148" s="395">
        <v>38334</v>
      </c>
      <c r="B4148" s="396">
        <v>1.3210999999999999</v>
      </c>
    </row>
    <row r="4149" spans="1:2" x14ac:dyDescent="0.25">
      <c r="A4149" s="395">
        <v>38333</v>
      </c>
      <c r="B4149" s="396">
        <v>1.3214999999999999</v>
      </c>
    </row>
    <row r="4150" spans="1:2" x14ac:dyDescent="0.25">
      <c r="A4150" s="395">
        <v>38332</v>
      </c>
      <c r="B4150" s="396">
        <v>1.3225</v>
      </c>
    </row>
    <row r="4151" spans="1:2" x14ac:dyDescent="0.25">
      <c r="A4151" s="395">
        <v>38331</v>
      </c>
      <c r="B4151" s="396">
        <v>1.3315999999999999</v>
      </c>
    </row>
    <row r="4152" spans="1:2" x14ac:dyDescent="0.25">
      <c r="A4152" s="395">
        <v>38330</v>
      </c>
      <c r="B4152" s="396">
        <v>1.3329</v>
      </c>
    </row>
    <row r="4153" spans="1:2" x14ac:dyDescent="0.25">
      <c r="A4153" s="395">
        <v>38329</v>
      </c>
      <c r="B4153" s="396">
        <v>1.3428</v>
      </c>
    </row>
    <row r="4154" spans="1:2" x14ac:dyDescent="0.25">
      <c r="A4154" s="395">
        <v>38328</v>
      </c>
      <c r="B4154" s="396">
        <v>1.3398000000000001</v>
      </c>
    </row>
    <row r="4155" spans="1:2" x14ac:dyDescent="0.25">
      <c r="A4155" s="395">
        <v>38327</v>
      </c>
      <c r="B4155" s="396">
        <v>1.3447</v>
      </c>
    </row>
    <row r="4156" spans="1:2" x14ac:dyDescent="0.25">
      <c r="A4156" s="395">
        <v>38326</v>
      </c>
      <c r="B4156" s="396">
        <v>1.3461000000000001</v>
      </c>
    </row>
    <row r="4157" spans="1:2" x14ac:dyDescent="0.25">
      <c r="A4157" s="395">
        <v>38325</v>
      </c>
      <c r="B4157" s="396">
        <v>1.3455999999999999</v>
      </c>
    </row>
    <row r="4158" spans="1:2" x14ac:dyDescent="0.25">
      <c r="A4158" s="395">
        <v>38324</v>
      </c>
      <c r="B4158" s="396">
        <v>1.3268</v>
      </c>
    </row>
    <row r="4159" spans="1:2" x14ac:dyDescent="0.25">
      <c r="A4159" s="395">
        <v>38323</v>
      </c>
      <c r="B4159" s="396">
        <v>1.3321000000000001</v>
      </c>
    </row>
    <row r="4160" spans="1:2" x14ac:dyDescent="0.25">
      <c r="A4160" s="395">
        <v>38322</v>
      </c>
      <c r="B4160" s="396">
        <v>1.3293999999999999</v>
      </c>
    </row>
    <row r="4161" spans="1:2" x14ac:dyDescent="0.25">
      <c r="A4161" s="395">
        <v>38321</v>
      </c>
      <c r="B4161" s="396">
        <v>1.327</v>
      </c>
    </row>
    <row r="4162" spans="1:2" x14ac:dyDescent="0.25">
      <c r="A4162" s="395">
        <v>38320</v>
      </c>
      <c r="B4162" s="396">
        <v>1.3278000000000001</v>
      </c>
    </row>
    <row r="4163" spans="1:2" x14ac:dyDescent="0.25">
      <c r="A4163" s="395">
        <v>38319</v>
      </c>
      <c r="B4163" s="396">
        <v>1.3304</v>
      </c>
    </row>
    <row r="4164" spans="1:2" x14ac:dyDescent="0.25">
      <c r="A4164" s="395">
        <v>38318</v>
      </c>
      <c r="B4164" s="396">
        <v>1.3290999999999999</v>
      </c>
    </row>
    <row r="4165" spans="1:2" x14ac:dyDescent="0.25">
      <c r="A4165" s="395">
        <v>38317</v>
      </c>
      <c r="B4165" s="396">
        <v>1.3246</v>
      </c>
    </row>
    <row r="4166" spans="1:2" x14ac:dyDescent="0.25">
      <c r="A4166" s="395">
        <v>38316</v>
      </c>
      <c r="B4166" s="396">
        <v>1.3174999999999999</v>
      </c>
    </row>
    <row r="4167" spans="1:2" x14ac:dyDescent="0.25">
      <c r="A4167" s="395">
        <v>38315</v>
      </c>
      <c r="B4167" s="396">
        <v>1.3077000000000001</v>
      </c>
    </row>
    <row r="4168" spans="1:2" x14ac:dyDescent="0.25">
      <c r="A4168" s="395">
        <v>38314</v>
      </c>
      <c r="B4168" s="396">
        <v>1.3042</v>
      </c>
    </row>
    <row r="4169" spans="1:2" x14ac:dyDescent="0.25">
      <c r="A4169" s="395">
        <v>38313</v>
      </c>
      <c r="B4169" s="396">
        <v>1.3039000000000001</v>
      </c>
    </row>
    <row r="4170" spans="1:2" x14ac:dyDescent="0.25">
      <c r="A4170" s="395">
        <v>38312</v>
      </c>
      <c r="B4170" s="396">
        <v>1.3044</v>
      </c>
    </row>
    <row r="4171" spans="1:2" x14ac:dyDescent="0.25">
      <c r="A4171" s="395">
        <v>38311</v>
      </c>
      <c r="B4171" s="396">
        <v>1.3024</v>
      </c>
    </row>
    <row r="4172" spans="1:2" x14ac:dyDescent="0.25">
      <c r="A4172" s="395">
        <v>38310</v>
      </c>
      <c r="B4172" s="396">
        <v>1.296</v>
      </c>
    </row>
    <row r="4173" spans="1:2" x14ac:dyDescent="0.25">
      <c r="A4173" s="395">
        <v>38309</v>
      </c>
      <c r="B4173" s="396">
        <v>1.3030999999999999</v>
      </c>
    </row>
    <row r="4174" spans="1:2" x14ac:dyDescent="0.25">
      <c r="A4174" s="395">
        <v>38308</v>
      </c>
      <c r="B4174" s="396">
        <v>1.2956000000000001</v>
      </c>
    </row>
    <row r="4175" spans="1:2" x14ac:dyDescent="0.25">
      <c r="A4175" s="395">
        <v>38307</v>
      </c>
      <c r="B4175" s="396">
        <v>1.2943</v>
      </c>
    </row>
    <row r="4176" spans="1:2" x14ac:dyDescent="0.25">
      <c r="A4176" s="395">
        <v>38306</v>
      </c>
      <c r="B4176" s="396">
        <v>1.2985</v>
      </c>
    </row>
    <row r="4177" spans="1:2" x14ac:dyDescent="0.25">
      <c r="A4177" s="395">
        <v>38305</v>
      </c>
      <c r="B4177" s="396">
        <v>1.2977000000000001</v>
      </c>
    </row>
    <row r="4178" spans="1:2" x14ac:dyDescent="0.25">
      <c r="A4178" s="395">
        <v>38304</v>
      </c>
      <c r="B4178" s="396">
        <v>1.2977000000000001</v>
      </c>
    </row>
    <row r="4179" spans="1:2" x14ac:dyDescent="0.25">
      <c r="A4179" s="395">
        <v>38303</v>
      </c>
      <c r="B4179" s="396">
        <v>1.2904</v>
      </c>
    </row>
    <row r="4180" spans="1:2" x14ac:dyDescent="0.25">
      <c r="A4180" s="395">
        <v>38302</v>
      </c>
      <c r="B4180" s="396">
        <v>1.2892999999999999</v>
      </c>
    </row>
    <row r="4181" spans="1:2" x14ac:dyDescent="0.25">
      <c r="A4181" s="395">
        <v>38301</v>
      </c>
      <c r="B4181" s="396">
        <v>1.2897000000000001</v>
      </c>
    </row>
    <row r="4182" spans="1:2" x14ac:dyDescent="0.25">
      <c r="A4182" s="395">
        <v>38300</v>
      </c>
      <c r="B4182" s="396">
        <v>1.2915000000000001</v>
      </c>
    </row>
    <row r="4183" spans="1:2" x14ac:dyDescent="0.25">
      <c r="A4183" s="395">
        <v>38299</v>
      </c>
      <c r="B4183" s="396">
        <v>1.2968999999999999</v>
      </c>
    </row>
    <row r="4184" spans="1:2" x14ac:dyDescent="0.25">
      <c r="A4184" s="395">
        <v>38298</v>
      </c>
      <c r="B4184" s="396">
        <v>1.2935000000000001</v>
      </c>
    </row>
    <row r="4185" spans="1:2" x14ac:dyDescent="0.25">
      <c r="A4185" s="395">
        <v>38297</v>
      </c>
      <c r="B4185" s="396">
        <v>1.2965</v>
      </c>
    </row>
    <row r="4186" spans="1:2" x14ac:dyDescent="0.25">
      <c r="A4186" s="395">
        <v>38296</v>
      </c>
      <c r="B4186" s="396">
        <v>1.2869999999999999</v>
      </c>
    </row>
    <row r="4187" spans="1:2" x14ac:dyDescent="0.25">
      <c r="A4187" s="395">
        <v>38295</v>
      </c>
      <c r="B4187" s="396">
        <v>1.282</v>
      </c>
    </row>
    <row r="4188" spans="1:2" x14ac:dyDescent="0.25">
      <c r="A4188" s="395">
        <v>38294</v>
      </c>
      <c r="B4188" s="396">
        <v>1.2726999999999999</v>
      </c>
    </row>
    <row r="4189" spans="1:2" x14ac:dyDescent="0.25">
      <c r="A4189" s="395">
        <v>38293</v>
      </c>
      <c r="B4189" s="396">
        <v>1.2753000000000001</v>
      </c>
    </row>
    <row r="4190" spans="1:2" x14ac:dyDescent="0.25">
      <c r="A4190" s="395">
        <v>38292</v>
      </c>
      <c r="B4190" s="396">
        <v>1.2806</v>
      </c>
    </row>
    <row r="4191" spans="1:2" x14ac:dyDescent="0.25">
      <c r="A4191" s="395">
        <v>38291</v>
      </c>
      <c r="B4191" s="396">
        <v>1.2790999999999999</v>
      </c>
    </row>
    <row r="4192" spans="1:2" x14ac:dyDescent="0.25">
      <c r="A4192" s="395">
        <v>38290</v>
      </c>
      <c r="B4192" s="396">
        <v>1.2795000000000001</v>
      </c>
    </row>
    <row r="4193" spans="1:2" x14ac:dyDescent="0.25">
      <c r="A4193" s="395">
        <v>38289</v>
      </c>
      <c r="B4193" s="396">
        <v>1.2738</v>
      </c>
    </row>
    <row r="4194" spans="1:2" x14ac:dyDescent="0.25">
      <c r="A4194" s="395">
        <v>38288</v>
      </c>
      <c r="B4194" s="396">
        <v>1.2703</v>
      </c>
    </row>
    <row r="4195" spans="1:2" x14ac:dyDescent="0.25">
      <c r="A4195" s="395">
        <v>38287</v>
      </c>
      <c r="B4195" s="396">
        <v>1.2762</v>
      </c>
    </row>
    <row r="4196" spans="1:2" x14ac:dyDescent="0.25">
      <c r="A4196" s="395">
        <v>38286</v>
      </c>
      <c r="B4196" s="396">
        <v>1.28</v>
      </c>
    </row>
    <row r="4197" spans="1:2" x14ac:dyDescent="0.25">
      <c r="A4197" s="395">
        <v>38285</v>
      </c>
      <c r="B4197" s="396">
        <v>1.2684</v>
      </c>
    </row>
    <row r="4198" spans="1:2" x14ac:dyDescent="0.25">
      <c r="A4198" s="395">
        <v>38284</v>
      </c>
      <c r="B4198" s="396">
        <v>1.2685</v>
      </c>
    </row>
    <row r="4199" spans="1:2" x14ac:dyDescent="0.25">
      <c r="A4199" s="395">
        <v>38283</v>
      </c>
      <c r="B4199" s="396">
        <v>1.2672000000000001</v>
      </c>
    </row>
    <row r="4200" spans="1:2" x14ac:dyDescent="0.25">
      <c r="A4200" s="395">
        <v>38282</v>
      </c>
      <c r="B4200" s="396">
        <v>1.2617</v>
      </c>
    </row>
    <row r="4201" spans="1:2" x14ac:dyDescent="0.25">
      <c r="A4201" s="395">
        <v>38281</v>
      </c>
      <c r="B4201" s="396">
        <v>1.2581</v>
      </c>
    </row>
    <row r="4202" spans="1:2" x14ac:dyDescent="0.25">
      <c r="A4202" s="395">
        <v>38280</v>
      </c>
      <c r="B4202" s="396">
        <v>1.2519</v>
      </c>
    </row>
    <row r="4203" spans="1:2" x14ac:dyDescent="0.25">
      <c r="A4203" s="395">
        <v>38279</v>
      </c>
      <c r="B4203" s="396">
        <v>1.2498</v>
      </c>
    </row>
    <row r="4204" spans="1:2" x14ac:dyDescent="0.25">
      <c r="A4204" s="395">
        <v>38278</v>
      </c>
      <c r="B4204" s="396">
        <v>1.2470000000000001</v>
      </c>
    </row>
    <row r="4205" spans="1:2" x14ac:dyDescent="0.25">
      <c r="A4205" s="395">
        <v>38277</v>
      </c>
      <c r="B4205" s="396">
        <v>1.2479</v>
      </c>
    </row>
    <row r="4206" spans="1:2" x14ac:dyDescent="0.25">
      <c r="A4206" s="395">
        <v>38276</v>
      </c>
      <c r="B4206" s="396">
        <v>1.2474000000000001</v>
      </c>
    </row>
    <row r="4207" spans="1:2" x14ac:dyDescent="0.25">
      <c r="A4207" s="395">
        <v>38275</v>
      </c>
      <c r="B4207" s="396">
        <v>1.2387999999999999</v>
      </c>
    </row>
    <row r="4208" spans="1:2" x14ac:dyDescent="0.25">
      <c r="A4208" s="395">
        <v>38274</v>
      </c>
      <c r="B4208" s="396">
        <v>1.2343999999999999</v>
      </c>
    </row>
    <row r="4209" spans="1:2" x14ac:dyDescent="0.25">
      <c r="A4209" s="395">
        <v>38273</v>
      </c>
      <c r="B4209" s="396">
        <v>1.2324999999999999</v>
      </c>
    </row>
    <row r="4210" spans="1:2" x14ac:dyDescent="0.25">
      <c r="A4210" s="395">
        <v>38272</v>
      </c>
      <c r="B4210" s="396">
        <v>1.2379</v>
      </c>
    </row>
    <row r="4211" spans="1:2" x14ac:dyDescent="0.25">
      <c r="A4211" s="395">
        <v>38271</v>
      </c>
      <c r="B4211" s="396">
        <v>1.2417</v>
      </c>
    </row>
    <row r="4212" spans="1:2" x14ac:dyDescent="0.25">
      <c r="A4212" s="395">
        <v>38270</v>
      </c>
      <c r="B4212" s="396">
        <v>1.2403</v>
      </c>
    </row>
    <row r="4213" spans="1:2" x14ac:dyDescent="0.25">
      <c r="A4213" s="395">
        <v>38269</v>
      </c>
      <c r="B4213" s="396">
        <v>1.2403</v>
      </c>
    </row>
    <row r="4214" spans="1:2" x14ac:dyDescent="0.25">
      <c r="A4214" s="395">
        <v>38268</v>
      </c>
      <c r="B4214" s="396">
        <v>1.2286999999999999</v>
      </c>
    </row>
    <row r="4215" spans="1:2" x14ac:dyDescent="0.25">
      <c r="A4215" s="395">
        <v>38267</v>
      </c>
      <c r="B4215" s="396">
        <v>1.2277</v>
      </c>
    </row>
    <row r="4216" spans="1:2" x14ac:dyDescent="0.25">
      <c r="A4216" s="395">
        <v>38266</v>
      </c>
      <c r="B4216" s="396">
        <v>1.2317</v>
      </c>
    </row>
    <row r="4217" spans="1:2" x14ac:dyDescent="0.25">
      <c r="A4217" s="395">
        <v>38265</v>
      </c>
      <c r="B4217" s="396">
        <v>1.2283999999999999</v>
      </c>
    </row>
    <row r="4218" spans="1:2" x14ac:dyDescent="0.25">
      <c r="A4218" s="395">
        <v>38264</v>
      </c>
      <c r="B4218" s="396">
        <v>1.2394000000000001</v>
      </c>
    </row>
    <row r="4219" spans="1:2" x14ac:dyDescent="0.25">
      <c r="A4219" s="395">
        <v>38263</v>
      </c>
      <c r="B4219" s="396">
        <v>1.2398</v>
      </c>
    </row>
    <row r="4220" spans="1:2" x14ac:dyDescent="0.25">
      <c r="A4220" s="395">
        <v>38262</v>
      </c>
      <c r="B4220" s="396">
        <v>1.2398</v>
      </c>
    </row>
    <row r="4221" spans="1:2" x14ac:dyDescent="0.25">
      <c r="A4221" s="395">
        <v>38261</v>
      </c>
      <c r="B4221" s="396">
        <v>1.2436</v>
      </c>
    </row>
    <row r="4222" spans="1:2" x14ac:dyDescent="0.25">
      <c r="A4222" s="395">
        <v>38260</v>
      </c>
      <c r="B4222" s="396">
        <v>1.2324999999999999</v>
      </c>
    </row>
    <row r="4223" spans="1:2" x14ac:dyDescent="0.25">
      <c r="A4223" s="395">
        <v>38259</v>
      </c>
      <c r="B4223" s="396">
        <v>1.2315</v>
      </c>
    </row>
    <row r="4224" spans="1:2" x14ac:dyDescent="0.25">
      <c r="A4224" s="395">
        <v>38258</v>
      </c>
      <c r="B4224" s="396">
        <v>1.2289000000000001</v>
      </c>
    </row>
    <row r="4225" spans="1:2" x14ac:dyDescent="0.25">
      <c r="A4225" s="395">
        <v>38257</v>
      </c>
      <c r="B4225" s="396">
        <v>1.2279</v>
      </c>
    </row>
    <row r="4226" spans="1:2" x14ac:dyDescent="0.25">
      <c r="A4226" s="395">
        <v>38256</v>
      </c>
      <c r="B4226" s="396">
        <v>1.2272000000000001</v>
      </c>
    </row>
    <row r="4227" spans="1:2" x14ac:dyDescent="0.25">
      <c r="A4227" s="395">
        <v>38255</v>
      </c>
      <c r="B4227" s="396">
        <v>1.2261</v>
      </c>
    </row>
    <row r="4228" spans="1:2" x14ac:dyDescent="0.25">
      <c r="A4228" s="395">
        <v>38254</v>
      </c>
      <c r="B4228" s="396">
        <v>1.2270000000000001</v>
      </c>
    </row>
    <row r="4229" spans="1:2" x14ac:dyDescent="0.25">
      <c r="A4229" s="395">
        <v>38253</v>
      </c>
      <c r="B4229" s="396">
        <v>1.2256</v>
      </c>
    </row>
    <row r="4230" spans="1:2" x14ac:dyDescent="0.25">
      <c r="A4230" s="395">
        <v>38252</v>
      </c>
      <c r="B4230" s="396">
        <v>1.2335</v>
      </c>
    </row>
    <row r="4231" spans="1:2" x14ac:dyDescent="0.25">
      <c r="A4231" s="395">
        <v>38251</v>
      </c>
      <c r="B4231" s="396">
        <v>1.2166999999999999</v>
      </c>
    </row>
    <row r="4232" spans="1:2" x14ac:dyDescent="0.25">
      <c r="A4232" s="395">
        <v>38250</v>
      </c>
      <c r="B4232" s="396">
        <v>1.2177</v>
      </c>
    </row>
    <row r="4233" spans="1:2" x14ac:dyDescent="0.25">
      <c r="A4233" s="395">
        <v>38249</v>
      </c>
      <c r="B4233" s="396">
        <v>1.216</v>
      </c>
    </row>
    <row r="4234" spans="1:2" x14ac:dyDescent="0.25">
      <c r="A4234" s="395">
        <v>38248</v>
      </c>
      <c r="B4234" s="396">
        <v>1.216</v>
      </c>
    </row>
    <row r="4235" spans="1:2" x14ac:dyDescent="0.25">
      <c r="A4235" s="395">
        <v>38247</v>
      </c>
      <c r="B4235" s="396">
        <v>1.2189000000000001</v>
      </c>
    </row>
    <row r="4236" spans="1:2" x14ac:dyDescent="0.25">
      <c r="A4236" s="395">
        <v>38246</v>
      </c>
      <c r="B4236" s="396">
        <v>1.2153</v>
      </c>
    </row>
    <row r="4237" spans="1:2" x14ac:dyDescent="0.25">
      <c r="A4237" s="395">
        <v>38245</v>
      </c>
      <c r="B4237" s="396">
        <v>1.2257</v>
      </c>
    </row>
    <row r="4238" spans="1:2" x14ac:dyDescent="0.25">
      <c r="A4238" s="395">
        <v>38244</v>
      </c>
      <c r="B4238" s="396">
        <v>1.2250000000000001</v>
      </c>
    </row>
    <row r="4239" spans="1:2" x14ac:dyDescent="0.25">
      <c r="A4239" s="395">
        <v>38243</v>
      </c>
      <c r="B4239" s="396">
        <v>1.2253000000000001</v>
      </c>
    </row>
    <row r="4240" spans="1:2" x14ac:dyDescent="0.25">
      <c r="A4240" s="395">
        <v>38242</v>
      </c>
      <c r="B4240" s="396">
        <v>1.2266999999999999</v>
      </c>
    </row>
    <row r="4241" spans="1:2" x14ac:dyDescent="0.25">
      <c r="A4241" s="395">
        <v>38241</v>
      </c>
      <c r="B4241" s="396">
        <v>1.2264999999999999</v>
      </c>
    </row>
    <row r="4242" spans="1:2" x14ac:dyDescent="0.25">
      <c r="A4242" s="395">
        <v>38240</v>
      </c>
      <c r="B4242" s="396">
        <v>1.2194</v>
      </c>
    </row>
    <row r="4243" spans="1:2" x14ac:dyDescent="0.25">
      <c r="A4243" s="395">
        <v>38239</v>
      </c>
      <c r="B4243" s="396">
        <v>1.2181999999999999</v>
      </c>
    </row>
    <row r="4244" spans="1:2" x14ac:dyDescent="0.25">
      <c r="A4244" s="395">
        <v>38238</v>
      </c>
      <c r="B4244" s="396">
        <v>1.2102999999999999</v>
      </c>
    </row>
    <row r="4245" spans="1:2" x14ac:dyDescent="0.25">
      <c r="A4245" s="395">
        <v>38237</v>
      </c>
      <c r="B4245" s="396">
        <v>1.2065999999999999</v>
      </c>
    </row>
    <row r="4246" spans="1:2" x14ac:dyDescent="0.25">
      <c r="A4246" s="395">
        <v>38236</v>
      </c>
      <c r="B4246" s="396">
        <v>1.2059</v>
      </c>
    </row>
    <row r="4247" spans="1:2" x14ac:dyDescent="0.25">
      <c r="A4247" s="395">
        <v>38235</v>
      </c>
      <c r="B4247" s="396">
        <v>1.2053</v>
      </c>
    </row>
    <row r="4248" spans="1:2" x14ac:dyDescent="0.25">
      <c r="A4248" s="395">
        <v>38234</v>
      </c>
      <c r="B4248" s="396">
        <v>1.206</v>
      </c>
    </row>
    <row r="4249" spans="1:2" x14ac:dyDescent="0.25">
      <c r="A4249" s="395">
        <v>38233</v>
      </c>
      <c r="B4249" s="396">
        <v>1.2163999999999999</v>
      </c>
    </row>
    <row r="4250" spans="1:2" x14ac:dyDescent="0.25">
      <c r="A4250" s="395">
        <v>38232</v>
      </c>
      <c r="B4250" s="396">
        <v>1.2185999999999999</v>
      </c>
    </row>
    <row r="4251" spans="1:2" x14ac:dyDescent="0.25">
      <c r="A4251" s="395">
        <v>38231</v>
      </c>
      <c r="B4251" s="396">
        <v>1.2175</v>
      </c>
    </row>
    <row r="4252" spans="1:2" x14ac:dyDescent="0.25">
      <c r="A4252" s="395">
        <v>38230</v>
      </c>
      <c r="B4252" s="396">
        <v>1.2051000000000001</v>
      </c>
    </row>
    <row r="4253" spans="1:2" x14ac:dyDescent="0.25">
      <c r="A4253" s="395">
        <v>38229</v>
      </c>
      <c r="B4253" s="396">
        <v>1.2015</v>
      </c>
    </row>
    <row r="4254" spans="1:2" x14ac:dyDescent="0.25">
      <c r="A4254" s="395">
        <v>38228</v>
      </c>
      <c r="B4254" s="396">
        <v>1.2023999999999999</v>
      </c>
    </row>
    <row r="4255" spans="1:2" x14ac:dyDescent="0.25">
      <c r="A4255" s="395">
        <v>38227</v>
      </c>
      <c r="B4255" s="396">
        <v>1.2011000000000001</v>
      </c>
    </row>
    <row r="4256" spans="1:2" x14ac:dyDescent="0.25">
      <c r="A4256" s="395">
        <v>38226</v>
      </c>
      <c r="B4256" s="396">
        <v>1.2101</v>
      </c>
    </row>
    <row r="4257" spans="1:2" x14ac:dyDescent="0.25">
      <c r="A4257" s="395">
        <v>38225</v>
      </c>
      <c r="B4257" s="396">
        <v>1.2084999999999999</v>
      </c>
    </row>
    <row r="4258" spans="1:2" x14ac:dyDescent="0.25">
      <c r="A4258" s="395">
        <v>38224</v>
      </c>
      <c r="B4258" s="396">
        <v>1.2081999999999999</v>
      </c>
    </row>
    <row r="4259" spans="1:2" x14ac:dyDescent="0.25">
      <c r="A4259" s="395">
        <v>38223</v>
      </c>
      <c r="B4259" s="396">
        <v>1.2137</v>
      </c>
    </row>
    <row r="4260" spans="1:2" x14ac:dyDescent="0.25">
      <c r="A4260" s="395">
        <v>38222</v>
      </c>
      <c r="B4260" s="396">
        <v>1.2313000000000001</v>
      </c>
    </row>
    <row r="4261" spans="1:2" x14ac:dyDescent="0.25">
      <c r="A4261" s="395">
        <v>38221</v>
      </c>
      <c r="B4261" s="396">
        <v>1.232</v>
      </c>
    </row>
    <row r="4262" spans="1:2" x14ac:dyDescent="0.25">
      <c r="A4262" s="395">
        <v>38220</v>
      </c>
      <c r="B4262" s="396">
        <v>1.2309000000000001</v>
      </c>
    </row>
    <row r="4263" spans="1:2" x14ac:dyDescent="0.25">
      <c r="A4263" s="395">
        <v>38219</v>
      </c>
      <c r="B4263" s="396">
        <v>1.2366999999999999</v>
      </c>
    </row>
    <row r="4264" spans="1:2" x14ac:dyDescent="0.25">
      <c r="A4264" s="395">
        <v>38218</v>
      </c>
      <c r="B4264" s="396">
        <v>1.2336</v>
      </c>
    </row>
    <row r="4265" spans="1:2" x14ac:dyDescent="0.25">
      <c r="A4265" s="395">
        <v>38217</v>
      </c>
      <c r="B4265" s="396">
        <v>1.2349000000000001</v>
      </c>
    </row>
    <row r="4266" spans="1:2" x14ac:dyDescent="0.25">
      <c r="A4266" s="395">
        <v>38216</v>
      </c>
      <c r="B4266" s="396">
        <v>1.2359</v>
      </c>
    </row>
    <row r="4267" spans="1:2" x14ac:dyDescent="0.25">
      <c r="A4267" s="395">
        <v>38215</v>
      </c>
      <c r="B4267" s="396">
        <v>1.2363999999999999</v>
      </c>
    </row>
    <row r="4268" spans="1:2" x14ac:dyDescent="0.25">
      <c r="A4268" s="395">
        <v>38214</v>
      </c>
      <c r="B4268" s="396">
        <v>1.2372000000000001</v>
      </c>
    </row>
    <row r="4269" spans="1:2" x14ac:dyDescent="0.25">
      <c r="A4269" s="395">
        <v>38213</v>
      </c>
      <c r="B4269" s="396">
        <v>1.2371000000000001</v>
      </c>
    </row>
    <row r="4270" spans="1:2" x14ac:dyDescent="0.25">
      <c r="A4270" s="395">
        <v>38212</v>
      </c>
      <c r="B4270" s="396">
        <v>1.2261</v>
      </c>
    </row>
    <row r="4271" spans="1:2" x14ac:dyDescent="0.25">
      <c r="A4271" s="395">
        <v>38211</v>
      </c>
      <c r="B4271" s="396">
        <v>1.2214</v>
      </c>
    </row>
    <row r="4272" spans="1:2" x14ac:dyDescent="0.25">
      <c r="A4272" s="395">
        <v>38210</v>
      </c>
      <c r="B4272" s="396">
        <v>1.2237</v>
      </c>
    </row>
    <row r="4273" spans="1:2" x14ac:dyDescent="0.25">
      <c r="A4273" s="395">
        <v>38209</v>
      </c>
      <c r="B4273" s="396">
        <v>1.2266999999999999</v>
      </c>
    </row>
    <row r="4274" spans="1:2" x14ac:dyDescent="0.25">
      <c r="A4274" s="395">
        <v>38208</v>
      </c>
      <c r="B4274" s="396">
        <v>1.2282</v>
      </c>
    </row>
    <row r="4275" spans="1:2" x14ac:dyDescent="0.25">
      <c r="A4275" s="395">
        <v>38207</v>
      </c>
      <c r="B4275" s="396">
        <v>1.2312000000000001</v>
      </c>
    </row>
    <row r="4276" spans="1:2" x14ac:dyDescent="0.25">
      <c r="A4276" s="395">
        <v>38206</v>
      </c>
      <c r="B4276" s="396">
        <v>1.2312000000000001</v>
      </c>
    </row>
    <row r="4277" spans="1:2" x14ac:dyDescent="0.25">
      <c r="A4277" s="395">
        <v>38205</v>
      </c>
      <c r="B4277" s="396">
        <v>1.2058</v>
      </c>
    </row>
    <row r="4278" spans="1:2" x14ac:dyDescent="0.25">
      <c r="A4278" s="395">
        <v>38204</v>
      </c>
      <c r="B4278" s="396">
        <v>1.2041999999999999</v>
      </c>
    </row>
    <row r="4279" spans="1:2" x14ac:dyDescent="0.25">
      <c r="A4279" s="395">
        <v>38203</v>
      </c>
      <c r="B4279" s="396">
        <v>1.2051000000000001</v>
      </c>
    </row>
    <row r="4280" spans="1:2" x14ac:dyDescent="0.25">
      <c r="A4280" s="395">
        <v>38202</v>
      </c>
      <c r="B4280" s="396">
        <v>1.2029000000000001</v>
      </c>
    </row>
    <row r="4281" spans="1:2" x14ac:dyDescent="0.25">
      <c r="A4281" s="395">
        <v>38201</v>
      </c>
      <c r="B4281" s="396">
        <v>1.2064999999999999</v>
      </c>
    </row>
    <row r="4282" spans="1:2" x14ac:dyDescent="0.25">
      <c r="A4282" s="395">
        <v>38200</v>
      </c>
      <c r="B4282" s="396">
        <v>1.2027000000000001</v>
      </c>
    </row>
    <row r="4283" spans="1:2" x14ac:dyDescent="0.25">
      <c r="A4283" s="395">
        <v>38199</v>
      </c>
      <c r="B4283" s="396">
        <v>1.2020999999999999</v>
      </c>
    </row>
    <row r="4284" spans="1:2" x14ac:dyDescent="0.25">
      <c r="A4284" s="395">
        <v>38198</v>
      </c>
      <c r="B4284" s="396">
        <v>1.2029000000000001</v>
      </c>
    </row>
    <row r="4285" spans="1:2" x14ac:dyDescent="0.25">
      <c r="A4285" s="395">
        <v>38197</v>
      </c>
      <c r="B4285" s="396">
        <v>1.2042999999999999</v>
      </c>
    </row>
    <row r="4286" spans="1:2" x14ac:dyDescent="0.25">
      <c r="A4286" s="395">
        <v>38196</v>
      </c>
      <c r="B4286" s="396">
        <v>1.2045999999999999</v>
      </c>
    </row>
    <row r="4287" spans="1:2" x14ac:dyDescent="0.25">
      <c r="A4287" s="395">
        <v>38195</v>
      </c>
      <c r="B4287" s="396">
        <v>1.2150000000000001</v>
      </c>
    </row>
    <row r="4288" spans="1:2" x14ac:dyDescent="0.25">
      <c r="A4288" s="395">
        <v>38194</v>
      </c>
      <c r="B4288" s="396">
        <v>1.2102999999999999</v>
      </c>
    </row>
    <row r="4289" spans="1:2" x14ac:dyDescent="0.25">
      <c r="A4289" s="395">
        <v>38193</v>
      </c>
      <c r="B4289" s="396">
        <v>1.2092000000000001</v>
      </c>
    </row>
    <row r="4290" spans="1:2" x14ac:dyDescent="0.25">
      <c r="A4290" s="395">
        <v>38192</v>
      </c>
      <c r="B4290" s="396">
        <v>1.2101</v>
      </c>
    </row>
    <row r="4291" spans="1:2" x14ac:dyDescent="0.25">
      <c r="A4291" s="395">
        <v>38191</v>
      </c>
      <c r="B4291" s="396">
        <v>1.2249000000000001</v>
      </c>
    </row>
    <row r="4292" spans="1:2" x14ac:dyDescent="0.25">
      <c r="A4292" s="395">
        <v>38190</v>
      </c>
      <c r="B4292" s="396">
        <v>1.2255</v>
      </c>
    </row>
    <row r="4293" spans="1:2" x14ac:dyDescent="0.25">
      <c r="A4293" s="395">
        <v>38189</v>
      </c>
      <c r="B4293" s="396">
        <v>1.2325999999999999</v>
      </c>
    </row>
    <row r="4294" spans="1:2" x14ac:dyDescent="0.25">
      <c r="A4294" s="395">
        <v>38188</v>
      </c>
      <c r="B4294" s="396">
        <v>1.2437</v>
      </c>
    </row>
    <row r="4295" spans="1:2" x14ac:dyDescent="0.25">
      <c r="A4295" s="395">
        <v>38187</v>
      </c>
      <c r="B4295" s="396">
        <v>1.2438</v>
      </c>
    </row>
    <row r="4296" spans="1:2" x14ac:dyDescent="0.25">
      <c r="A4296" s="395">
        <v>38186</v>
      </c>
      <c r="B4296" s="396">
        <v>1.2450000000000001</v>
      </c>
    </row>
    <row r="4297" spans="1:2" x14ac:dyDescent="0.25">
      <c r="A4297" s="395">
        <v>38185</v>
      </c>
      <c r="B4297" s="396">
        <v>1.2445999999999999</v>
      </c>
    </row>
    <row r="4298" spans="1:2" x14ac:dyDescent="0.25">
      <c r="A4298" s="395">
        <v>38184</v>
      </c>
      <c r="B4298" s="396">
        <v>1.2343999999999999</v>
      </c>
    </row>
    <row r="4299" spans="1:2" x14ac:dyDescent="0.25">
      <c r="A4299" s="395">
        <v>38183</v>
      </c>
      <c r="B4299" s="396">
        <v>1.2385999999999999</v>
      </c>
    </row>
    <row r="4300" spans="1:2" x14ac:dyDescent="0.25">
      <c r="A4300" s="395">
        <v>38182</v>
      </c>
      <c r="B4300" s="396">
        <v>1.2323</v>
      </c>
    </row>
    <row r="4301" spans="1:2" x14ac:dyDescent="0.25">
      <c r="A4301" s="395">
        <v>38181</v>
      </c>
      <c r="B4301" s="396">
        <v>1.2408999999999999</v>
      </c>
    </row>
    <row r="4302" spans="1:2" x14ac:dyDescent="0.25">
      <c r="A4302" s="395">
        <v>38180</v>
      </c>
      <c r="B4302" s="396">
        <v>1.2406999999999999</v>
      </c>
    </row>
    <row r="4303" spans="1:2" x14ac:dyDescent="0.25">
      <c r="A4303" s="395">
        <v>38179</v>
      </c>
      <c r="B4303" s="396">
        <v>1.2412000000000001</v>
      </c>
    </row>
    <row r="4304" spans="1:2" x14ac:dyDescent="0.25">
      <c r="A4304" s="395">
        <v>38178</v>
      </c>
      <c r="B4304" s="396">
        <v>1.2410000000000001</v>
      </c>
    </row>
    <row r="4305" spans="1:2" x14ac:dyDescent="0.25">
      <c r="A4305" s="395">
        <v>38177</v>
      </c>
      <c r="B4305" s="396">
        <v>1.2391000000000001</v>
      </c>
    </row>
    <row r="4306" spans="1:2" x14ac:dyDescent="0.25">
      <c r="A4306" s="395">
        <v>38176</v>
      </c>
      <c r="B4306" s="396">
        <v>1.2361</v>
      </c>
    </row>
    <row r="4307" spans="1:2" x14ac:dyDescent="0.25">
      <c r="A4307" s="395">
        <v>38175</v>
      </c>
      <c r="B4307" s="396">
        <v>1.2287999999999999</v>
      </c>
    </row>
    <row r="4308" spans="1:2" x14ac:dyDescent="0.25">
      <c r="A4308" s="395">
        <v>38174</v>
      </c>
      <c r="B4308" s="396">
        <v>1.2281</v>
      </c>
    </row>
    <row r="4309" spans="1:2" x14ac:dyDescent="0.25">
      <c r="A4309" s="395">
        <v>38173</v>
      </c>
      <c r="B4309" s="396">
        <v>1.2318</v>
      </c>
    </row>
    <row r="4310" spans="1:2" x14ac:dyDescent="0.25">
      <c r="A4310" s="395">
        <v>38172</v>
      </c>
      <c r="B4310" s="396">
        <v>1.2305999999999999</v>
      </c>
    </row>
    <row r="4311" spans="1:2" x14ac:dyDescent="0.25">
      <c r="A4311" s="395">
        <v>38171</v>
      </c>
      <c r="B4311" s="396">
        <v>1.2305999999999999</v>
      </c>
    </row>
    <row r="4312" spans="1:2" x14ac:dyDescent="0.25">
      <c r="A4312" s="395">
        <v>38170</v>
      </c>
      <c r="B4312" s="396">
        <v>1.2164999999999999</v>
      </c>
    </row>
    <row r="4313" spans="1:2" x14ac:dyDescent="0.25">
      <c r="A4313" s="395">
        <v>38169</v>
      </c>
      <c r="B4313" s="396">
        <v>1.2193000000000001</v>
      </c>
    </row>
    <row r="4314" spans="1:2" x14ac:dyDescent="0.25">
      <c r="A4314" s="395">
        <v>38168</v>
      </c>
      <c r="B4314" s="396">
        <v>1.2081999999999999</v>
      </c>
    </row>
    <row r="4315" spans="1:2" x14ac:dyDescent="0.25">
      <c r="A4315" s="395">
        <v>38167</v>
      </c>
      <c r="B4315" s="396">
        <v>1.2184999999999999</v>
      </c>
    </row>
    <row r="4316" spans="1:2" x14ac:dyDescent="0.25">
      <c r="A4316" s="395">
        <v>38166</v>
      </c>
      <c r="B4316" s="396">
        <v>1.2173</v>
      </c>
    </row>
    <row r="4317" spans="1:2" x14ac:dyDescent="0.25">
      <c r="A4317" s="395">
        <v>38165</v>
      </c>
      <c r="B4317" s="396">
        <v>1.2156</v>
      </c>
    </row>
    <row r="4318" spans="1:2" x14ac:dyDescent="0.25">
      <c r="A4318" s="395">
        <v>38164</v>
      </c>
      <c r="B4318" s="396">
        <v>1.2156</v>
      </c>
    </row>
    <row r="4319" spans="1:2" x14ac:dyDescent="0.25">
      <c r="A4319" s="395">
        <v>38163</v>
      </c>
      <c r="B4319" s="396">
        <v>1.2164999999999999</v>
      </c>
    </row>
    <row r="4320" spans="1:2" x14ac:dyDescent="0.25">
      <c r="A4320" s="395">
        <v>38162</v>
      </c>
      <c r="B4320" s="396">
        <v>1.2087000000000001</v>
      </c>
    </row>
    <row r="4321" spans="1:2" x14ac:dyDescent="0.25">
      <c r="A4321" s="395">
        <v>38161</v>
      </c>
      <c r="B4321" s="396">
        <v>1.2099</v>
      </c>
    </row>
    <row r="4322" spans="1:2" x14ac:dyDescent="0.25">
      <c r="A4322" s="395">
        <v>38160</v>
      </c>
      <c r="B4322" s="396">
        <v>1.2112000000000001</v>
      </c>
    </row>
    <row r="4323" spans="1:2" x14ac:dyDescent="0.25">
      <c r="A4323" s="395">
        <v>38159</v>
      </c>
      <c r="B4323" s="396">
        <v>1.2136</v>
      </c>
    </row>
    <row r="4324" spans="1:2" x14ac:dyDescent="0.25">
      <c r="A4324" s="395">
        <v>38158</v>
      </c>
      <c r="B4324" s="396">
        <v>1.2139</v>
      </c>
    </row>
    <row r="4325" spans="1:2" x14ac:dyDescent="0.25">
      <c r="A4325" s="395">
        <v>38157</v>
      </c>
      <c r="B4325" s="396">
        <v>1.2138</v>
      </c>
    </row>
    <row r="4326" spans="1:2" x14ac:dyDescent="0.25">
      <c r="A4326" s="395">
        <v>38156</v>
      </c>
      <c r="B4326" s="396">
        <v>1.2054</v>
      </c>
    </row>
    <row r="4327" spans="1:2" x14ac:dyDescent="0.25">
      <c r="A4327" s="395">
        <v>38155</v>
      </c>
      <c r="B4327" s="396">
        <v>1.2005999999999999</v>
      </c>
    </row>
    <row r="4328" spans="1:2" x14ac:dyDescent="0.25">
      <c r="A4328" s="395">
        <v>38154</v>
      </c>
      <c r="B4328" s="396">
        <v>1.2161999999999999</v>
      </c>
    </row>
    <row r="4329" spans="1:2" x14ac:dyDescent="0.25">
      <c r="A4329" s="395">
        <v>38153</v>
      </c>
      <c r="B4329" s="396">
        <v>1.2067000000000001</v>
      </c>
    </row>
    <row r="4330" spans="1:2" x14ac:dyDescent="0.25">
      <c r="A4330" s="395">
        <v>38152</v>
      </c>
      <c r="B4330" s="396">
        <v>1.2027000000000001</v>
      </c>
    </row>
    <row r="4331" spans="1:2" x14ac:dyDescent="0.25">
      <c r="A4331" s="395">
        <v>38151</v>
      </c>
      <c r="B4331" s="396">
        <v>1.2027000000000001</v>
      </c>
    </row>
    <row r="4332" spans="1:2" x14ac:dyDescent="0.25">
      <c r="A4332" s="395">
        <v>38150</v>
      </c>
      <c r="B4332" s="396">
        <v>1.2017</v>
      </c>
    </row>
    <row r="4333" spans="1:2" x14ac:dyDescent="0.25">
      <c r="A4333" s="395">
        <v>38149</v>
      </c>
      <c r="B4333" s="396">
        <v>1.2111000000000001</v>
      </c>
    </row>
    <row r="4334" spans="1:2" x14ac:dyDescent="0.25">
      <c r="A4334" s="395">
        <v>38148</v>
      </c>
      <c r="B4334" s="396">
        <v>1.2044999999999999</v>
      </c>
    </row>
    <row r="4335" spans="1:2" x14ac:dyDescent="0.25">
      <c r="A4335" s="395">
        <v>38147</v>
      </c>
      <c r="B4335" s="396">
        <v>1.2262999999999999</v>
      </c>
    </row>
    <row r="4336" spans="1:2" x14ac:dyDescent="0.25">
      <c r="A4336" s="395">
        <v>38146</v>
      </c>
      <c r="B4336" s="396">
        <v>1.2314000000000001</v>
      </c>
    </row>
    <row r="4337" spans="1:2" x14ac:dyDescent="0.25">
      <c r="A4337" s="395">
        <v>38145</v>
      </c>
      <c r="B4337" s="396">
        <v>1.2282</v>
      </c>
    </row>
    <row r="4338" spans="1:2" x14ac:dyDescent="0.25">
      <c r="A4338" s="395">
        <v>38144</v>
      </c>
      <c r="B4338" s="396">
        <v>1.2269000000000001</v>
      </c>
    </row>
    <row r="4339" spans="1:2" x14ac:dyDescent="0.25">
      <c r="A4339" s="395">
        <v>38143</v>
      </c>
      <c r="B4339" s="396">
        <v>1.2287999999999999</v>
      </c>
    </row>
    <row r="4340" spans="1:2" x14ac:dyDescent="0.25">
      <c r="A4340" s="395">
        <v>38142</v>
      </c>
      <c r="B4340" s="396">
        <v>1.2221</v>
      </c>
    </row>
    <row r="4341" spans="1:2" x14ac:dyDescent="0.25">
      <c r="A4341" s="395">
        <v>38141</v>
      </c>
      <c r="B4341" s="396">
        <v>1.2213000000000001</v>
      </c>
    </row>
    <row r="4342" spans="1:2" x14ac:dyDescent="0.25">
      <c r="A4342" s="395">
        <v>38140</v>
      </c>
      <c r="B4342" s="396">
        <v>1.2242</v>
      </c>
    </row>
    <row r="4343" spans="1:2" x14ac:dyDescent="0.25">
      <c r="A4343" s="395">
        <v>38139</v>
      </c>
      <c r="B4343" s="396">
        <v>1.2184999999999999</v>
      </c>
    </row>
    <row r="4344" spans="1:2" x14ac:dyDescent="0.25">
      <c r="A4344" s="395">
        <v>38138</v>
      </c>
      <c r="B4344" s="396">
        <v>1.224</v>
      </c>
    </row>
    <row r="4345" spans="1:2" x14ac:dyDescent="0.25">
      <c r="A4345" s="395">
        <v>38137</v>
      </c>
      <c r="B4345" s="396">
        <v>1.2218</v>
      </c>
    </row>
    <row r="4346" spans="1:2" x14ac:dyDescent="0.25">
      <c r="A4346" s="395">
        <v>38136</v>
      </c>
      <c r="B4346" s="396">
        <v>1.2212000000000001</v>
      </c>
    </row>
    <row r="4347" spans="1:2" x14ac:dyDescent="0.25">
      <c r="A4347" s="395">
        <v>38135</v>
      </c>
      <c r="B4347" s="396">
        <v>1.2264999999999999</v>
      </c>
    </row>
    <row r="4348" spans="1:2" x14ac:dyDescent="0.25">
      <c r="A4348" s="395">
        <v>38134</v>
      </c>
      <c r="B4348" s="396">
        <v>1.2103999999999999</v>
      </c>
    </row>
    <row r="4349" spans="1:2" x14ac:dyDescent="0.25">
      <c r="A4349" s="395">
        <v>38133</v>
      </c>
      <c r="B4349" s="396">
        <v>1.2094</v>
      </c>
    </row>
    <row r="4350" spans="1:2" x14ac:dyDescent="0.25">
      <c r="A4350" s="395">
        <v>38132</v>
      </c>
      <c r="B4350" s="396">
        <v>1.2012</v>
      </c>
    </row>
    <row r="4351" spans="1:2" x14ac:dyDescent="0.25">
      <c r="A4351" s="395">
        <v>38131</v>
      </c>
      <c r="B4351" s="396">
        <v>1.1976</v>
      </c>
    </row>
    <row r="4352" spans="1:2" x14ac:dyDescent="0.25">
      <c r="A4352" s="395">
        <v>38130</v>
      </c>
      <c r="B4352" s="396">
        <v>1.1996</v>
      </c>
    </row>
    <row r="4353" spans="1:2" x14ac:dyDescent="0.25">
      <c r="A4353" s="395">
        <v>38129</v>
      </c>
      <c r="B4353" s="396">
        <v>1.1993</v>
      </c>
    </row>
    <row r="4354" spans="1:2" x14ac:dyDescent="0.25">
      <c r="A4354" s="395">
        <v>38128</v>
      </c>
      <c r="B4354" s="396">
        <v>1.1933</v>
      </c>
    </row>
    <row r="4355" spans="1:2" x14ac:dyDescent="0.25">
      <c r="A4355" s="395">
        <v>38127</v>
      </c>
      <c r="B4355" s="396">
        <v>1.2010000000000001</v>
      </c>
    </row>
    <row r="4356" spans="1:2" x14ac:dyDescent="0.25">
      <c r="A4356" s="395">
        <v>38126</v>
      </c>
      <c r="B4356" s="396">
        <v>1.1946000000000001</v>
      </c>
    </row>
    <row r="4357" spans="1:2" x14ac:dyDescent="0.25">
      <c r="A4357" s="395">
        <v>38125</v>
      </c>
      <c r="B4357" s="396">
        <v>1.202</v>
      </c>
    </row>
    <row r="4358" spans="1:2" x14ac:dyDescent="0.25">
      <c r="A4358" s="395">
        <v>38124</v>
      </c>
      <c r="B4358" s="396">
        <v>1.1887000000000001</v>
      </c>
    </row>
    <row r="4359" spans="1:2" x14ac:dyDescent="0.25">
      <c r="A4359" s="395">
        <v>38123</v>
      </c>
      <c r="B4359" s="396">
        <v>1.1879999999999999</v>
      </c>
    </row>
    <row r="4360" spans="1:2" x14ac:dyDescent="0.25">
      <c r="A4360" s="395">
        <v>38122</v>
      </c>
      <c r="B4360" s="396">
        <v>1.1879</v>
      </c>
    </row>
    <row r="4361" spans="1:2" x14ac:dyDescent="0.25">
      <c r="A4361" s="395">
        <v>38121</v>
      </c>
      <c r="B4361" s="396">
        <v>1.1817</v>
      </c>
    </row>
    <row r="4362" spans="1:2" x14ac:dyDescent="0.25">
      <c r="A4362" s="395">
        <v>38120</v>
      </c>
      <c r="B4362" s="396">
        <v>1.1899</v>
      </c>
    </row>
    <row r="4363" spans="1:2" x14ac:dyDescent="0.25">
      <c r="A4363" s="395">
        <v>38119</v>
      </c>
      <c r="B4363" s="396">
        <v>1.1863999999999999</v>
      </c>
    </row>
    <row r="4364" spans="1:2" x14ac:dyDescent="0.25">
      <c r="A4364" s="395">
        <v>38118</v>
      </c>
      <c r="B4364" s="396">
        <v>1.1853</v>
      </c>
    </row>
    <row r="4365" spans="1:2" x14ac:dyDescent="0.25">
      <c r="A4365" s="395">
        <v>38117</v>
      </c>
      <c r="B4365" s="396">
        <v>1.1869000000000001</v>
      </c>
    </row>
    <row r="4366" spans="1:2" x14ac:dyDescent="0.25">
      <c r="A4366" s="395">
        <v>38116</v>
      </c>
      <c r="B4366" s="396">
        <v>1.1884999999999999</v>
      </c>
    </row>
    <row r="4367" spans="1:2" x14ac:dyDescent="0.25">
      <c r="A4367" s="395">
        <v>38115</v>
      </c>
      <c r="B4367" s="396">
        <v>1.1884999999999999</v>
      </c>
    </row>
    <row r="4368" spans="1:2" x14ac:dyDescent="0.25">
      <c r="A4368" s="395">
        <v>38114</v>
      </c>
      <c r="B4368" s="396">
        <v>1.2073</v>
      </c>
    </row>
    <row r="4369" spans="1:2" x14ac:dyDescent="0.25">
      <c r="A4369" s="395">
        <v>38113</v>
      </c>
      <c r="B4369" s="396">
        <v>1.2164999999999999</v>
      </c>
    </row>
    <row r="4370" spans="1:2" x14ac:dyDescent="0.25">
      <c r="A4370" s="395">
        <v>38112</v>
      </c>
      <c r="B4370" s="396">
        <v>1.2089000000000001</v>
      </c>
    </row>
    <row r="4371" spans="1:2" x14ac:dyDescent="0.25">
      <c r="A4371" s="395">
        <v>38111</v>
      </c>
      <c r="B4371" s="396">
        <v>1.1937</v>
      </c>
    </row>
    <row r="4372" spans="1:2" x14ac:dyDescent="0.25">
      <c r="A4372" s="395">
        <v>38110</v>
      </c>
      <c r="B4372" s="396">
        <v>1.2005999999999999</v>
      </c>
    </row>
    <row r="4373" spans="1:2" x14ac:dyDescent="0.25">
      <c r="A4373" s="395">
        <v>38109</v>
      </c>
      <c r="B4373" s="396">
        <v>1.198</v>
      </c>
    </row>
    <row r="4374" spans="1:2" x14ac:dyDescent="0.25">
      <c r="A4374" s="395">
        <v>38108</v>
      </c>
      <c r="B4374" s="396">
        <v>1.198</v>
      </c>
    </row>
    <row r="4375" spans="1:2" x14ac:dyDescent="0.25">
      <c r="A4375" s="395">
        <v>38107</v>
      </c>
      <c r="B4375" s="396">
        <v>1.1979</v>
      </c>
    </row>
    <row r="4376" spans="1:2" x14ac:dyDescent="0.25">
      <c r="A4376" s="395">
        <v>38106</v>
      </c>
      <c r="B4376" s="396">
        <v>1.1834</v>
      </c>
    </row>
    <row r="4377" spans="1:2" x14ac:dyDescent="0.25">
      <c r="A4377" s="395">
        <v>38105</v>
      </c>
      <c r="B4377" s="396">
        <v>1.1937</v>
      </c>
    </row>
    <row r="4378" spans="1:2" x14ac:dyDescent="0.25">
      <c r="A4378" s="395">
        <v>38104</v>
      </c>
      <c r="B4378" s="396">
        <v>1.1871</v>
      </c>
    </row>
    <row r="4379" spans="1:2" x14ac:dyDescent="0.25">
      <c r="A4379" s="395">
        <v>38103</v>
      </c>
      <c r="B4379" s="396">
        <v>1.1820999999999999</v>
      </c>
    </row>
    <row r="4380" spans="1:2" x14ac:dyDescent="0.25">
      <c r="A4380" s="395">
        <v>38102</v>
      </c>
      <c r="B4380" s="396">
        <v>1.1840999999999999</v>
      </c>
    </row>
    <row r="4381" spans="1:2" x14ac:dyDescent="0.25">
      <c r="A4381" s="395">
        <v>38101</v>
      </c>
      <c r="B4381" s="396">
        <v>1.1834</v>
      </c>
    </row>
    <row r="4382" spans="1:2" x14ac:dyDescent="0.25">
      <c r="A4382" s="395">
        <v>38100</v>
      </c>
      <c r="B4382" s="396">
        <v>1.1906000000000001</v>
      </c>
    </row>
    <row r="4383" spans="1:2" x14ac:dyDescent="0.25">
      <c r="A4383" s="395">
        <v>38099</v>
      </c>
      <c r="B4383" s="396">
        <v>1.1830000000000001</v>
      </c>
    </row>
    <row r="4384" spans="1:2" x14ac:dyDescent="0.25">
      <c r="A4384" s="395">
        <v>38098</v>
      </c>
      <c r="B4384" s="396">
        <v>1.1861999999999999</v>
      </c>
    </row>
    <row r="4385" spans="1:2" x14ac:dyDescent="0.25">
      <c r="A4385" s="395">
        <v>38097</v>
      </c>
      <c r="B4385" s="396">
        <v>1.2017</v>
      </c>
    </row>
    <row r="4386" spans="1:2" x14ac:dyDescent="0.25">
      <c r="A4386" s="395">
        <v>38096</v>
      </c>
      <c r="B4386" s="396">
        <v>1.2013</v>
      </c>
    </row>
    <row r="4387" spans="1:2" x14ac:dyDescent="0.25">
      <c r="A4387" s="395">
        <v>38095</v>
      </c>
      <c r="B4387" s="396">
        <v>1.2</v>
      </c>
    </row>
    <row r="4388" spans="1:2" x14ac:dyDescent="0.25">
      <c r="A4388" s="395">
        <v>38094</v>
      </c>
      <c r="B4388" s="396">
        <v>1.1987000000000001</v>
      </c>
    </row>
    <row r="4389" spans="1:2" x14ac:dyDescent="0.25">
      <c r="A4389" s="395">
        <v>38093</v>
      </c>
      <c r="B4389" s="396">
        <v>1.1974</v>
      </c>
    </row>
    <row r="4390" spans="1:2" x14ac:dyDescent="0.25">
      <c r="A4390" s="395">
        <v>38092</v>
      </c>
      <c r="B4390" s="396">
        <v>1.1964999999999999</v>
      </c>
    </row>
    <row r="4391" spans="1:2" x14ac:dyDescent="0.25">
      <c r="A4391" s="395">
        <v>38091</v>
      </c>
      <c r="B4391" s="396">
        <v>1.1943999999999999</v>
      </c>
    </row>
    <row r="4392" spans="1:2" x14ac:dyDescent="0.25">
      <c r="A4392" s="395">
        <v>38090</v>
      </c>
      <c r="B4392" s="396">
        <v>1.2070000000000001</v>
      </c>
    </row>
    <row r="4393" spans="1:2" x14ac:dyDescent="0.25">
      <c r="A4393" s="395">
        <v>38089</v>
      </c>
      <c r="B4393" s="396">
        <v>1.2090000000000001</v>
      </c>
    </row>
    <row r="4394" spans="1:2" x14ac:dyDescent="0.25">
      <c r="A4394" s="395">
        <v>38088</v>
      </c>
      <c r="B4394" s="396">
        <v>1.2083999999999999</v>
      </c>
    </row>
    <row r="4395" spans="1:2" x14ac:dyDescent="0.25">
      <c r="A4395" s="395">
        <v>38087</v>
      </c>
      <c r="B4395" s="396">
        <v>1.2094</v>
      </c>
    </row>
    <row r="4396" spans="1:2" x14ac:dyDescent="0.25">
      <c r="A4396" s="395">
        <v>38086</v>
      </c>
      <c r="B4396" s="396">
        <v>1.2078</v>
      </c>
    </row>
    <row r="4397" spans="1:2" x14ac:dyDescent="0.25">
      <c r="A4397" s="395">
        <v>38085</v>
      </c>
      <c r="B4397" s="396">
        <v>1.2169000000000001</v>
      </c>
    </row>
    <row r="4398" spans="1:2" x14ac:dyDescent="0.25">
      <c r="A4398" s="395">
        <v>38084</v>
      </c>
      <c r="B4398" s="396">
        <v>1.2089000000000001</v>
      </c>
    </row>
    <row r="4399" spans="1:2" x14ac:dyDescent="0.25">
      <c r="A4399" s="395">
        <v>38083</v>
      </c>
      <c r="B4399" s="396">
        <v>1.2016</v>
      </c>
    </row>
    <row r="4400" spans="1:2" x14ac:dyDescent="0.25">
      <c r="A4400" s="395">
        <v>38082</v>
      </c>
      <c r="B4400" s="396">
        <v>1.2117</v>
      </c>
    </row>
    <row r="4401" spans="1:2" x14ac:dyDescent="0.25">
      <c r="A4401" s="395">
        <v>38081</v>
      </c>
      <c r="B4401" s="396">
        <v>1.2121999999999999</v>
      </c>
    </row>
    <row r="4402" spans="1:2" x14ac:dyDescent="0.25">
      <c r="A4402" s="395">
        <v>38080</v>
      </c>
      <c r="B4402" s="396">
        <v>1.2133</v>
      </c>
    </row>
    <row r="4403" spans="1:2" x14ac:dyDescent="0.25">
      <c r="A4403" s="395">
        <v>38079</v>
      </c>
      <c r="B4403" s="396">
        <v>1.2352000000000001</v>
      </c>
    </row>
    <row r="4404" spans="1:2" x14ac:dyDescent="0.25">
      <c r="A4404" s="395">
        <v>38078</v>
      </c>
      <c r="B4404" s="396">
        <v>1.23</v>
      </c>
    </row>
    <row r="4405" spans="1:2" x14ac:dyDescent="0.25">
      <c r="A4405" s="395">
        <v>38077</v>
      </c>
      <c r="B4405" s="396">
        <v>1.2173</v>
      </c>
    </row>
    <row r="4406" spans="1:2" x14ac:dyDescent="0.25">
      <c r="A4406" s="395">
        <v>38076</v>
      </c>
      <c r="B4406" s="396">
        <v>1.2141999999999999</v>
      </c>
    </row>
    <row r="4407" spans="1:2" x14ac:dyDescent="0.25">
      <c r="A4407" s="395">
        <v>38075</v>
      </c>
      <c r="B4407" s="396">
        <v>1.2119</v>
      </c>
    </row>
    <row r="4408" spans="1:2" x14ac:dyDescent="0.25">
      <c r="A4408" s="395">
        <v>38074</v>
      </c>
      <c r="B4408" s="396">
        <v>1.2121</v>
      </c>
    </row>
    <row r="4409" spans="1:2" x14ac:dyDescent="0.25">
      <c r="A4409" s="395">
        <v>38073</v>
      </c>
      <c r="B4409" s="396">
        <v>1.2122999999999999</v>
      </c>
    </row>
    <row r="4410" spans="1:2" x14ac:dyDescent="0.25">
      <c r="A4410" s="395">
        <v>38072</v>
      </c>
      <c r="B4410" s="396">
        <v>1.2136</v>
      </c>
    </row>
    <row r="4411" spans="1:2" x14ac:dyDescent="0.25">
      <c r="A4411" s="395">
        <v>38071</v>
      </c>
      <c r="B4411" s="396">
        <v>1.2126999999999999</v>
      </c>
    </row>
    <row r="4412" spans="1:2" x14ac:dyDescent="0.25">
      <c r="A4412" s="395">
        <v>38070</v>
      </c>
      <c r="B4412" s="396">
        <v>1.2325999999999999</v>
      </c>
    </row>
    <row r="4413" spans="1:2" x14ac:dyDescent="0.25">
      <c r="A4413" s="395">
        <v>38069</v>
      </c>
      <c r="B4413" s="396">
        <v>1.2331000000000001</v>
      </c>
    </row>
    <row r="4414" spans="1:2" x14ac:dyDescent="0.25">
      <c r="A4414" s="395">
        <v>38068</v>
      </c>
      <c r="B4414" s="396">
        <v>1.2282</v>
      </c>
    </row>
    <row r="4415" spans="1:2" x14ac:dyDescent="0.25">
      <c r="A4415" s="395">
        <v>38067</v>
      </c>
      <c r="B4415" s="396">
        <v>1.2281</v>
      </c>
    </row>
    <row r="4416" spans="1:2" x14ac:dyDescent="0.25">
      <c r="A4416" s="395">
        <v>38066</v>
      </c>
      <c r="B4416" s="396">
        <v>1.2274</v>
      </c>
    </row>
    <row r="4417" spans="1:2" x14ac:dyDescent="0.25">
      <c r="A4417" s="395">
        <v>38065</v>
      </c>
      <c r="B4417" s="396">
        <v>1.2387999999999999</v>
      </c>
    </row>
    <row r="4418" spans="1:2" x14ac:dyDescent="0.25">
      <c r="A4418" s="395">
        <v>38064</v>
      </c>
      <c r="B4418" s="396">
        <v>1.2235</v>
      </c>
    </row>
    <row r="4419" spans="1:2" x14ac:dyDescent="0.25">
      <c r="A4419" s="395">
        <v>38063</v>
      </c>
      <c r="B4419" s="396">
        <v>1.2262</v>
      </c>
    </row>
    <row r="4420" spans="1:2" x14ac:dyDescent="0.25">
      <c r="A4420" s="395">
        <v>38062</v>
      </c>
      <c r="B4420" s="396">
        <v>1.2270000000000001</v>
      </c>
    </row>
    <row r="4421" spans="1:2" x14ac:dyDescent="0.25">
      <c r="A4421" s="395">
        <v>38061</v>
      </c>
      <c r="B4421" s="396">
        <v>1.2234</v>
      </c>
    </row>
    <row r="4422" spans="1:2" x14ac:dyDescent="0.25">
      <c r="A4422" s="395">
        <v>38060</v>
      </c>
      <c r="B4422" s="396">
        <v>1.2222</v>
      </c>
    </row>
    <row r="4423" spans="1:2" x14ac:dyDescent="0.25">
      <c r="A4423" s="395">
        <v>38059</v>
      </c>
      <c r="B4423" s="396">
        <v>1.222</v>
      </c>
    </row>
    <row r="4424" spans="1:2" x14ac:dyDescent="0.25">
      <c r="A4424" s="395">
        <v>38058</v>
      </c>
      <c r="B4424" s="396">
        <v>1.2337</v>
      </c>
    </row>
    <row r="4425" spans="1:2" x14ac:dyDescent="0.25">
      <c r="A4425" s="395">
        <v>38057</v>
      </c>
      <c r="B4425" s="396">
        <v>1.2242</v>
      </c>
    </row>
    <row r="4426" spans="1:2" x14ac:dyDescent="0.25">
      <c r="A4426" s="395">
        <v>38056</v>
      </c>
      <c r="B4426" s="396">
        <v>1.2311000000000001</v>
      </c>
    </row>
    <row r="4427" spans="1:2" x14ac:dyDescent="0.25">
      <c r="A4427" s="395">
        <v>38055</v>
      </c>
      <c r="B4427" s="396">
        <v>1.2404999999999999</v>
      </c>
    </row>
    <row r="4428" spans="1:2" x14ac:dyDescent="0.25">
      <c r="A4428" s="395">
        <v>38054</v>
      </c>
      <c r="B4428" s="396">
        <v>1.2383</v>
      </c>
    </row>
    <row r="4429" spans="1:2" x14ac:dyDescent="0.25">
      <c r="A4429" s="395">
        <v>38053</v>
      </c>
      <c r="B4429" s="396">
        <v>1.2361</v>
      </c>
    </row>
    <row r="4430" spans="1:2" x14ac:dyDescent="0.25">
      <c r="A4430" s="395">
        <v>38052</v>
      </c>
      <c r="B4430" s="396">
        <v>1.2373000000000001</v>
      </c>
    </row>
    <row r="4431" spans="1:2" x14ac:dyDescent="0.25">
      <c r="A4431" s="395">
        <v>38051</v>
      </c>
      <c r="B4431" s="396">
        <v>1.2189000000000001</v>
      </c>
    </row>
    <row r="4432" spans="1:2" x14ac:dyDescent="0.25">
      <c r="A4432" s="395">
        <v>38050</v>
      </c>
      <c r="B4432" s="396">
        <v>1.2197</v>
      </c>
    </row>
    <row r="4433" spans="1:2" x14ac:dyDescent="0.25">
      <c r="A4433" s="395">
        <v>38049</v>
      </c>
      <c r="B4433" s="396">
        <v>1.2214</v>
      </c>
    </row>
    <row r="4434" spans="1:2" x14ac:dyDescent="0.25">
      <c r="A4434" s="395">
        <v>38048</v>
      </c>
      <c r="B4434" s="396">
        <v>1.2442</v>
      </c>
    </row>
    <row r="4435" spans="1:2" x14ac:dyDescent="0.25">
      <c r="A4435" s="395">
        <v>38047</v>
      </c>
      <c r="B4435" s="396">
        <v>1.2488999999999999</v>
      </c>
    </row>
    <row r="4436" spans="1:2" x14ac:dyDescent="0.25">
      <c r="A4436" s="395">
        <v>38046</v>
      </c>
      <c r="B4436" s="396">
        <v>1.2490000000000001</v>
      </c>
    </row>
    <row r="4437" spans="1:2" x14ac:dyDescent="0.25">
      <c r="A4437" s="395">
        <v>38045</v>
      </c>
      <c r="B4437" s="396">
        <v>1.2493000000000001</v>
      </c>
    </row>
    <row r="4438" spans="1:2" x14ac:dyDescent="0.25">
      <c r="A4438" s="395">
        <v>38044</v>
      </c>
      <c r="B4438" s="396">
        <v>1.2432000000000001</v>
      </c>
    </row>
    <row r="4439" spans="1:2" x14ac:dyDescent="0.25">
      <c r="A4439" s="395">
        <v>38043</v>
      </c>
      <c r="B4439" s="396">
        <v>1.2493000000000001</v>
      </c>
    </row>
    <row r="4440" spans="1:2" x14ac:dyDescent="0.25">
      <c r="A4440" s="395">
        <v>38042</v>
      </c>
      <c r="B4440" s="396">
        <v>1.2683</v>
      </c>
    </row>
    <row r="4441" spans="1:2" x14ac:dyDescent="0.25">
      <c r="A4441" s="395">
        <v>38041</v>
      </c>
      <c r="B4441" s="396">
        <v>1.2553000000000001</v>
      </c>
    </row>
    <row r="4442" spans="1:2" x14ac:dyDescent="0.25">
      <c r="A4442" s="395">
        <v>38040</v>
      </c>
      <c r="B4442" s="396">
        <v>1.2506999999999999</v>
      </c>
    </row>
    <row r="4443" spans="1:2" x14ac:dyDescent="0.25">
      <c r="A4443" s="395">
        <v>38039</v>
      </c>
      <c r="B4443" s="396">
        <v>1.2538</v>
      </c>
    </row>
    <row r="4444" spans="1:2" x14ac:dyDescent="0.25">
      <c r="A4444" s="395">
        <v>38038</v>
      </c>
      <c r="B4444" s="396">
        <v>1.2522</v>
      </c>
    </row>
    <row r="4445" spans="1:2" x14ac:dyDescent="0.25">
      <c r="A4445" s="395">
        <v>38037</v>
      </c>
      <c r="B4445" s="396">
        <v>1.2706</v>
      </c>
    </row>
    <row r="4446" spans="1:2" x14ac:dyDescent="0.25">
      <c r="A4446" s="395">
        <v>38036</v>
      </c>
      <c r="B4446" s="396">
        <v>1.2661</v>
      </c>
    </row>
    <row r="4447" spans="1:2" x14ac:dyDescent="0.25">
      <c r="A4447" s="395">
        <v>38035</v>
      </c>
      <c r="B4447" s="396">
        <v>1.2835000000000001</v>
      </c>
    </row>
    <row r="4448" spans="1:2" x14ac:dyDescent="0.25">
      <c r="A4448" s="395">
        <v>38034</v>
      </c>
      <c r="B4448" s="396">
        <v>1.2768999999999999</v>
      </c>
    </row>
    <row r="4449" spans="1:2" x14ac:dyDescent="0.25">
      <c r="A4449" s="395">
        <v>38033</v>
      </c>
      <c r="B4449" s="396">
        <v>1.2747999999999999</v>
      </c>
    </row>
    <row r="4450" spans="1:2" x14ac:dyDescent="0.25">
      <c r="A4450" s="395">
        <v>38032</v>
      </c>
      <c r="B4450" s="396">
        <v>1.2722</v>
      </c>
    </row>
    <row r="4451" spans="1:2" x14ac:dyDescent="0.25">
      <c r="A4451" s="395">
        <v>38031</v>
      </c>
      <c r="B4451" s="396">
        <v>1.2741</v>
      </c>
    </row>
    <row r="4452" spans="1:2" x14ac:dyDescent="0.25">
      <c r="A4452" s="395">
        <v>38030</v>
      </c>
      <c r="B4452" s="396">
        <v>1.2803</v>
      </c>
    </row>
    <row r="4453" spans="1:2" x14ac:dyDescent="0.25">
      <c r="A4453" s="395">
        <v>38029</v>
      </c>
      <c r="B4453" s="396">
        <v>1.2823</v>
      </c>
    </row>
    <row r="4454" spans="1:2" x14ac:dyDescent="0.25">
      <c r="A4454" s="395">
        <v>38028</v>
      </c>
      <c r="B4454" s="396">
        <v>1.2697000000000001</v>
      </c>
    </row>
    <row r="4455" spans="1:2" x14ac:dyDescent="0.25">
      <c r="A4455" s="395">
        <v>38027</v>
      </c>
      <c r="B4455" s="396">
        <v>1.2682</v>
      </c>
    </row>
    <row r="4456" spans="1:2" x14ac:dyDescent="0.25">
      <c r="A4456" s="395">
        <v>38026</v>
      </c>
      <c r="B4456" s="396">
        <v>1.2625</v>
      </c>
    </row>
    <row r="4457" spans="1:2" x14ac:dyDescent="0.25">
      <c r="A4457" s="395">
        <v>38025</v>
      </c>
      <c r="B4457" s="396">
        <v>1.2697000000000001</v>
      </c>
    </row>
    <row r="4458" spans="1:2" x14ac:dyDescent="0.25">
      <c r="A4458" s="395">
        <v>38024</v>
      </c>
      <c r="B4458" s="396">
        <v>1.2701</v>
      </c>
    </row>
    <row r="4459" spans="1:2" x14ac:dyDescent="0.25">
      <c r="A4459" s="395">
        <v>38023</v>
      </c>
      <c r="B4459" s="396">
        <v>1.2539</v>
      </c>
    </row>
    <row r="4460" spans="1:2" x14ac:dyDescent="0.25">
      <c r="A4460" s="395">
        <v>38022</v>
      </c>
      <c r="B4460" s="396">
        <v>1.2527999999999999</v>
      </c>
    </row>
    <row r="4461" spans="1:2" x14ac:dyDescent="0.25">
      <c r="A4461" s="395">
        <v>38021</v>
      </c>
      <c r="B4461" s="396">
        <v>1.2529999999999999</v>
      </c>
    </row>
    <row r="4462" spans="1:2" x14ac:dyDescent="0.25">
      <c r="A4462" s="395">
        <v>38020</v>
      </c>
      <c r="B4462" s="396">
        <v>1.2426999999999999</v>
      </c>
    </row>
    <row r="4463" spans="1:2" x14ac:dyDescent="0.25">
      <c r="A4463" s="395">
        <v>38019</v>
      </c>
      <c r="B4463" s="396">
        <v>1.246</v>
      </c>
    </row>
    <row r="4464" spans="1:2" x14ac:dyDescent="0.25">
      <c r="A4464" s="395">
        <v>38018</v>
      </c>
      <c r="B4464" s="396">
        <v>1.246</v>
      </c>
    </row>
    <row r="4465" spans="1:2" x14ac:dyDescent="0.25">
      <c r="A4465" s="395">
        <v>38017</v>
      </c>
      <c r="B4465" s="396">
        <v>1.246</v>
      </c>
    </row>
    <row r="4466" spans="1:2" x14ac:dyDescent="0.25">
      <c r="A4466" s="395">
        <v>38016</v>
      </c>
      <c r="B4466" s="396">
        <v>1.2411000000000001</v>
      </c>
    </row>
    <row r="4467" spans="1:2" x14ac:dyDescent="0.25">
      <c r="A4467" s="395">
        <v>38015</v>
      </c>
      <c r="B4467" s="396">
        <v>1.2487999999999999</v>
      </c>
    </row>
    <row r="4468" spans="1:2" x14ac:dyDescent="0.25">
      <c r="A4468" s="395">
        <v>38014</v>
      </c>
      <c r="B4468" s="396">
        <v>1.2638</v>
      </c>
    </row>
    <row r="4469" spans="1:2" x14ac:dyDescent="0.25">
      <c r="A4469" s="395">
        <v>38013</v>
      </c>
      <c r="B4469" s="396">
        <v>1.2470000000000001</v>
      </c>
    </row>
    <row r="4470" spans="1:2" x14ac:dyDescent="0.25">
      <c r="A4470" s="395">
        <v>38012</v>
      </c>
      <c r="B4470" s="396">
        <v>1.258</v>
      </c>
    </row>
    <row r="4471" spans="1:2" x14ac:dyDescent="0.25">
      <c r="A4471" s="395">
        <v>38011</v>
      </c>
      <c r="B4471" s="396">
        <v>1.2587999999999999</v>
      </c>
    </row>
    <row r="4472" spans="1:2" x14ac:dyDescent="0.25">
      <c r="A4472" s="395">
        <v>38010</v>
      </c>
      <c r="B4472" s="396">
        <v>1.2586999999999999</v>
      </c>
    </row>
    <row r="4473" spans="1:2" x14ac:dyDescent="0.25">
      <c r="A4473" s="395">
        <v>38009</v>
      </c>
      <c r="B4473" s="396">
        <v>1.2708999999999999</v>
      </c>
    </row>
    <row r="4474" spans="1:2" x14ac:dyDescent="0.25">
      <c r="A4474" s="395">
        <v>38008</v>
      </c>
      <c r="B4474" s="396">
        <v>1.2629999999999999</v>
      </c>
    </row>
    <row r="4475" spans="1:2" x14ac:dyDescent="0.25">
      <c r="A4475" s="395">
        <v>38007</v>
      </c>
      <c r="B4475" s="396">
        <v>1.2576000000000001</v>
      </c>
    </row>
    <row r="4476" spans="1:2" x14ac:dyDescent="0.25">
      <c r="A4476" s="395">
        <v>38006</v>
      </c>
      <c r="B4476" s="396">
        <v>1.2351000000000001</v>
      </c>
    </row>
    <row r="4477" spans="1:2" x14ac:dyDescent="0.25">
      <c r="A4477" s="395">
        <v>38005</v>
      </c>
      <c r="B4477" s="396">
        <v>1.2169000000000001</v>
      </c>
    </row>
    <row r="4478" spans="1:2" x14ac:dyDescent="0.25">
      <c r="A4478" s="395">
        <v>38004</v>
      </c>
      <c r="B4478" s="396">
        <v>1.2393000000000001</v>
      </c>
    </row>
    <row r="4479" spans="1:2" x14ac:dyDescent="0.25">
      <c r="A4479" s="395">
        <v>38003</v>
      </c>
      <c r="B4479" s="396">
        <v>1.2565</v>
      </c>
    </row>
    <row r="4480" spans="1:2" x14ac:dyDescent="0.25">
      <c r="A4480" s="395">
        <v>38002</v>
      </c>
      <c r="B4480" s="396">
        <v>1.2565</v>
      </c>
    </row>
    <row r="4481" spans="1:2" x14ac:dyDescent="0.25">
      <c r="A4481" s="395">
        <v>38001</v>
      </c>
      <c r="B4481" s="396">
        <v>1.2649999999999999</v>
      </c>
    </row>
    <row r="4482" spans="1:2" x14ac:dyDescent="0.25">
      <c r="A4482" s="395">
        <v>38000</v>
      </c>
      <c r="B4482" s="396">
        <v>1.2764</v>
      </c>
    </row>
    <row r="4483" spans="1:2" x14ac:dyDescent="0.25">
      <c r="A4483" s="395">
        <v>37999</v>
      </c>
      <c r="B4483" s="396">
        <v>1.2743</v>
      </c>
    </row>
    <row r="4484" spans="1:2" x14ac:dyDescent="0.25">
      <c r="A4484" s="395">
        <v>37998</v>
      </c>
      <c r="B4484" s="396">
        <v>1.2829999999999999</v>
      </c>
    </row>
    <row r="4485" spans="1:2" x14ac:dyDescent="0.25">
      <c r="A4485" s="395">
        <v>37997</v>
      </c>
      <c r="B4485" s="396">
        <v>1.2825</v>
      </c>
    </row>
    <row r="4486" spans="1:2" x14ac:dyDescent="0.25">
      <c r="A4486" s="395">
        <v>37996</v>
      </c>
      <c r="B4486" s="396">
        <v>1.2825</v>
      </c>
    </row>
    <row r="4487" spans="1:2" x14ac:dyDescent="0.25">
      <c r="A4487" s="395">
        <v>37995</v>
      </c>
      <c r="B4487" s="396">
        <v>1.2764</v>
      </c>
    </row>
    <row r="4488" spans="1:2" x14ac:dyDescent="0.25">
      <c r="A4488" s="395">
        <v>37994</v>
      </c>
      <c r="B4488" s="396">
        <v>1.2636000000000001</v>
      </c>
    </row>
    <row r="4489" spans="1:2" x14ac:dyDescent="0.25">
      <c r="A4489" s="395">
        <v>37993</v>
      </c>
      <c r="B4489" s="396">
        <v>1.2736000000000001</v>
      </c>
    </row>
    <row r="4490" spans="1:2" x14ac:dyDescent="0.25">
      <c r="A4490" s="395">
        <v>37992</v>
      </c>
      <c r="B4490" s="396">
        <v>1.2654000000000001</v>
      </c>
    </row>
    <row r="4491" spans="1:2" x14ac:dyDescent="0.25">
      <c r="A4491" s="395">
        <v>37991</v>
      </c>
      <c r="B4491" s="396">
        <v>1.2583</v>
      </c>
    </row>
    <row r="4492" spans="1:2" x14ac:dyDescent="0.25">
      <c r="A4492" s="395">
        <v>37990</v>
      </c>
      <c r="B4492" s="396">
        <v>1.258</v>
      </c>
    </row>
    <row r="4493" spans="1:2" x14ac:dyDescent="0.25">
      <c r="A4493" s="395">
        <v>37989</v>
      </c>
      <c r="B4493" s="396">
        <v>1.2589999999999999</v>
      </c>
    </row>
    <row r="4494" spans="1:2" x14ac:dyDescent="0.25">
      <c r="A4494" s="395">
        <v>37988</v>
      </c>
      <c r="B4494" s="396">
        <v>1.2542</v>
      </c>
    </row>
    <row r="4495" spans="1:2" x14ac:dyDescent="0.25">
      <c r="A4495" s="395">
        <v>37987</v>
      </c>
      <c r="B4495" s="396">
        <v>1.2576000000000001</v>
      </c>
    </row>
    <row r="4496" spans="1:2" x14ac:dyDescent="0.25">
      <c r="A4496" s="395">
        <v>37986</v>
      </c>
      <c r="B4496" s="396">
        <v>1.2552000000000001</v>
      </c>
    </row>
    <row r="4497" spans="1:2" x14ac:dyDescent="0.25">
      <c r="A4497" s="395">
        <v>37985</v>
      </c>
      <c r="B4497" s="396">
        <v>1.2484</v>
      </c>
    </row>
    <row r="4498" spans="1:2" x14ac:dyDescent="0.25">
      <c r="A4498" s="395">
        <v>37984</v>
      </c>
      <c r="B4498" s="396">
        <v>1.2436</v>
      </c>
    </row>
    <row r="4499" spans="1:2" x14ac:dyDescent="0.25">
      <c r="A4499" s="395">
        <v>37983</v>
      </c>
      <c r="B4499" s="396">
        <v>1.2423999999999999</v>
      </c>
    </row>
    <row r="4500" spans="1:2" x14ac:dyDescent="0.25">
      <c r="A4500" s="395">
        <v>37982</v>
      </c>
      <c r="B4500" s="396">
        <v>1.2428999999999999</v>
      </c>
    </row>
    <row r="4501" spans="1:2" x14ac:dyDescent="0.25">
      <c r="A4501" s="395">
        <v>37981</v>
      </c>
      <c r="B4501" s="396">
        <v>1.2448999999999999</v>
      </c>
    </row>
    <row r="4502" spans="1:2" x14ac:dyDescent="0.25">
      <c r="A4502" s="395">
        <v>37980</v>
      </c>
      <c r="B4502" s="396">
        <v>1.2448999999999999</v>
      </c>
    </row>
    <row r="4503" spans="1:2" x14ac:dyDescent="0.25">
      <c r="A4503" s="395">
        <v>37979</v>
      </c>
      <c r="B4503" s="396">
        <v>1.2390000000000001</v>
      </c>
    </row>
    <row r="4504" spans="1:2" x14ac:dyDescent="0.25">
      <c r="A4504" s="395">
        <v>37978</v>
      </c>
      <c r="B4504" s="396">
        <v>1.24</v>
      </c>
    </row>
    <row r="4505" spans="1:2" x14ac:dyDescent="0.25">
      <c r="A4505" s="395">
        <v>37977</v>
      </c>
      <c r="B4505" s="396">
        <v>1.2404999999999999</v>
      </c>
    </row>
    <row r="4506" spans="1:2" x14ac:dyDescent="0.25">
      <c r="A4506" s="395">
        <v>37976</v>
      </c>
      <c r="B4506" s="396">
        <v>1.2353000000000001</v>
      </c>
    </row>
    <row r="4507" spans="1:2" x14ac:dyDescent="0.25">
      <c r="A4507" s="395">
        <v>37975</v>
      </c>
      <c r="B4507" s="396">
        <v>1.2377</v>
      </c>
    </row>
    <row r="4508" spans="1:2" x14ac:dyDescent="0.25">
      <c r="A4508" s="395">
        <v>37974</v>
      </c>
      <c r="B4508" s="396">
        <v>1.2433000000000001</v>
      </c>
    </row>
    <row r="4509" spans="1:2" x14ac:dyDescent="0.25">
      <c r="A4509" s="395">
        <v>37973</v>
      </c>
      <c r="B4509" s="396">
        <v>1.2403</v>
      </c>
    </row>
    <row r="4510" spans="1:2" x14ac:dyDescent="0.25">
      <c r="A4510" s="395">
        <v>37972</v>
      </c>
      <c r="B4510" s="396">
        <v>1.232</v>
      </c>
    </row>
    <row r="4511" spans="1:2" x14ac:dyDescent="0.25">
      <c r="A4511" s="395">
        <v>37971</v>
      </c>
      <c r="B4511" s="396">
        <v>1.2306999999999999</v>
      </c>
    </row>
    <row r="4512" spans="1:2" x14ac:dyDescent="0.25">
      <c r="A4512" s="395">
        <v>37970</v>
      </c>
      <c r="B4512" s="396">
        <v>1.2267999999999999</v>
      </c>
    </row>
    <row r="4513" spans="1:2" x14ac:dyDescent="0.25">
      <c r="A4513" s="395">
        <v>37969</v>
      </c>
      <c r="B4513" s="396">
        <v>1.2267999999999999</v>
      </c>
    </row>
    <row r="4514" spans="1:2" x14ac:dyDescent="0.25">
      <c r="A4514" s="395">
        <v>37968</v>
      </c>
      <c r="B4514" s="396">
        <v>1.2293000000000001</v>
      </c>
    </row>
    <row r="4515" spans="1:2" x14ac:dyDescent="0.25">
      <c r="A4515" s="395">
        <v>37967</v>
      </c>
      <c r="B4515" s="396">
        <v>1.2205999999999999</v>
      </c>
    </row>
    <row r="4516" spans="1:2" x14ac:dyDescent="0.25">
      <c r="A4516" s="395">
        <v>37966</v>
      </c>
      <c r="B4516" s="396">
        <v>1.2213000000000001</v>
      </c>
    </row>
    <row r="4517" spans="1:2" x14ac:dyDescent="0.25">
      <c r="A4517" s="395">
        <v>37965</v>
      </c>
      <c r="B4517" s="396">
        <v>1.2251000000000001</v>
      </c>
    </row>
    <row r="4518" spans="1:2" x14ac:dyDescent="0.25">
      <c r="A4518" s="395">
        <v>37964</v>
      </c>
      <c r="B4518" s="396">
        <v>1.2228000000000001</v>
      </c>
    </row>
    <row r="4519" spans="1:2" x14ac:dyDescent="0.25">
      <c r="A4519" s="395">
        <v>37963</v>
      </c>
      <c r="B4519" s="396">
        <v>1.2162999999999999</v>
      </c>
    </row>
    <row r="4520" spans="1:2" x14ac:dyDescent="0.25">
      <c r="A4520" s="395">
        <v>37962</v>
      </c>
      <c r="B4520" s="396">
        <v>1.2149000000000001</v>
      </c>
    </row>
    <row r="4521" spans="1:2" x14ac:dyDescent="0.25">
      <c r="A4521" s="395">
        <v>37961</v>
      </c>
      <c r="B4521" s="396">
        <v>1.2165999999999999</v>
      </c>
    </row>
    <row r="4522" spans="1:2" x14ac:dyDescent="0.25">
      <c r="A4522" s="395">
        <v>37960</v>
      </c>
      <c r="B4522" s="396">
        <v>1.2071000000000001</v>
      </c>
    </row>
    <row r="4523" spans="1:2" x14ac:dyDescent="0.25">
      <c r="A4523" s="395">
        <v>37959</v>
      </c>
      <c r="B4523" s="396">
        <v>1.2112000000000001</v>
      </c>
    </row>
    <row r="4524" spans="1:2" x14ac:dyDescent="0.25">
      <c r="A4524" s="395">
        <v>37958</v>
      </c>
      <c r="B4524" s="396">
        <v>1.2074</v>
      </c>
    </row>
    <row r="4525" spans="1:2" x14ac:dyDescent="0.25">
      <c r="A4525" s="395">
        <v>37957</v>
      </c>
      <c r="B4525" s="396">
        <v>1.1973</v>
      </c>
    </row>
    <row r="4526" spans="1:2" x14ac:dyDescent="0.25">
      <c r="A4526" s="395">
        <v>37956</v>
      </c>
      <c r="B4526" s="396">
        <v>1.1978</v>
      </c>
    </row>
    <row r="4527" spans="1:2" x14ac:dyDescent="0.25">
      <c r="A4527" s="395">
        <v>37955</v>
      </c>
      <c r="B4527" s="396">
        <v>1.1986000000000001</v>
      </c>
    </row>
    <row r="4528" spans="1:2" x14ac:dyDescent="0.25">
      <c r="A4528" s="395">
        <v>37954</v>
      </c>
      <c r="B4528" s="396">
        <v>1.1990000000000001</v>
      </c>
    </row>
    <row r="4529" spans="1:2" x14ac:dyDescent="0.25">
      <c r="A4529" s="395">
        <v>37953</v>
      </c>
      <c r="B4529" s="396">
        <v>1.1907000000000001</v>
      </c>
    </row>
    <row r="4530" spans="1:2" x14ac:dyDescent="0.25">
      <c r="A4530" s="395">
        <v>37952</v>
      </c>
      <c r="B4530" s="396">
        <v>1.1938</v>
      </c>
    </row>
    <row r="4531" spans="1:2" x14ac:dyDescent="0.25">
      <c r="A4531" s="395">
        <v>37951</v>
      </c>
      <c r="B4531" s="396">
        <v>1.1783999999999999</v>
      </c>
    </row>
    <row r="4532" spans="1:2" x14ac:dyDescent="0.25">
      <c r="A4532" s="395">
        <v>37950</v>
      </c>
      <c r="B4532" s="396">
        <v>1.1759999999999999</v>
      </c>
    </row>
    <row r="4533" spans="1:2" x14ac:dyDescent="0.25">
      <c r="A4533" s="395">
        <v>37949</v>
      </c>
      <c r="B4533" s="396">
        <v>1.1884999999999999</v>
      </c>
    </row>
    <row r="4534" spans="1:2" x14ac:dyDescent="0.25">
      <c r="A4534" s="395">
        <v>37948</v>
      </c>
      <c r="B4534" s="396">
        <v>1.1890000000000001</v>
      </c>
    </row>
    <row r="4535" spans="1:2" x14ac:dyDescent="0.25">
      <c r="A4535" s="395">
        <v>37947</v>
      </c>
      <c r="B4535" s="396">
        <v>1.1916</v>
      </c>
    </row>
    <row r="4536" spans="1:2" x14ac:dyDescent="0.25">
      <c r="A4536" s="395">
        <v>37946</v>
      </c>
      <c r="B4536" s="396">
        <v>1.1911</v>
      </c>
    </row>
    <row r="4537" spans="1:2" x14ac:dyDescent="0.25">
      <c r="A4537" s="395">
        <v>37945</v>
      </c>
      <c r="B4537" s="396">
        <v>1.1881999999999999</v>
      </c>
    </row>
    <row r="4538" spans="1:2" x14ac:dyDescent="0.25">
      <c r="A4538" s="395">
        <v>37944</v>
      </c>
      <c r="B4538" s="396">
        <v>1.1947000000000001</v>
      </c>
    </row>
    <row r="4539" spans="1:2" x14ac:dyDescent="0.25">
      <c r="A4539" s="395">
        <v>37943</v>
      </c>
      <c r="B4539" s="396">
        <v>1.1752</v>
      </c>
    </row>
    <row r="4540" spans="1:2" x14ac:dyDescent="0.25">
      <c r="A4540" s="395">
        <v>37942</v>
      </c>
      <c r="B4540" s="396">
        <v>1.1785000000000001</v>
      </c>
    </row>
    <row r="4541" spans="1:2" x14ac:dyDescent="0.25">
      <c r="A4541" s="395">
        <v>37941</v>
      </c>
      <c r="B4541" s="396">
        <v>1.1778</v>
      </c>
    </row>
    <row r="4542" spans="1:2" x14ac:dyDescent="0.25">
      <c r="A4542" s="395">
        <v>37940</v>
      </c>
      <c r="B4542" s="396">
        <v>1.1781999999999999</v>
      </c>
    </row>
    <row r="4543" spans="1:2" x14ac:dyDescent="0.25">
      <c r="A4543" s="395">
        <v>37939</v>
      </c>
      <c r="B4543" s="396">
        <v>1.1729000000000001</v>
      </c>
    </row>
    <row r="4544" spans="1:2" x14ac:dyDescent="0.25">
      <c r="A4544" s="395">
        <v>37938</v>
      </c>
      <c r="B4544" s="396">
        <v>1.1637</v>
      </c>
    </row>
    <row r="4545" spans="1:2" x14ac:dyDescent="0.25">
      <c r="A4545" s="395">
        <v>37937</v>
      </c>
      <c r="B4545" s="396">
        <v>1.1506000000000001</v>
      </c>
    </row>
    <row r="4546" spans="1:2" x14ac:dyDescent="0.25">
      <c r="A4546" s="395">
        <v>37936</v>
      </c>
      <c r="B4546" s="396">
        <v>1.1489</v>
      </c>
    </row>
    <row r="4547" spans="1:2" x14ac:dyDescent="0.25">
      <c r="A4547" s="395">
        <v>37935</v>
      </c>
      <c r="B4547" s="396">
        <v>1.1511</v>
      </c>
    </row>
    <row r="4548" spans="1:2" x14ac:dyDescent="0.25">
      <c r="A4548" s="395">
        <v>37934</v>
      </c>
      <c r="B4548" s="396">
        <v>1.1511</v>
      </c>
    </row>
    <row r="4549" spans="1:2" x14ac:dyDescent="0.25">
      <c r="A4549" s="395">
        <v>37933</v>
      </c>
      <c r="B4549" s="396">
        <v>1.1534</v>
      </c>
    </row>
    <row r="4550" spans="1:2" x14ac:dyDescent="0.25">
      <c r="A4550" s="395">
        <v>37932</v>
      </c>
      <c r="B4550" s="396">
        <v>1.1406000000000001</v>
      </c>
    </row>
    <row r="4551" spans="1:2" x14ac:dyDescent="0.25">
      <c r="A4551" s="395">
        <v>37931</v>
      </c>
      <c r="B4551" s="396">
        <v>1.1435999999999999</v>
      </c>
    </row>
    <row r="4552" spans="1:2" x14ac:dyDescent="0.25">
      <c r="A4552" s="395">
        <v>37930</v>
      </c>
      <c r="B4552" s="396">
        <v>1.1488</v>
      </c>
    </row>
    <row r="4553" spans="1:2" x14ac:dyDescent="0.25">
      <c r="A4553" s="395">
        <v>37929</v>
      </c>
      <c r="B4553" s="396">
        <v>1.1447000000000001</v>
      </c>
    </row>
    <row r="4554" spans="1:2" x14ac:dyDescent="0.25">
      <c r="A4554" s="395">
        <v>37928</v>
      </c>
      <c r="B4554" s="396">
        <v>1.1589</v>
      </c>
    </row>
    <row r="4555" spans="1:2" x14ac:dyDescent="0.25">
      <c r="A4555" s="395">
        <v>37927</v>
      </c>
      <c r="B4555" s="396">
        <v>1.1594</v>
      </c>
    </row>
    <row r="4556" spans="1:2" x14ac:dyDescent="0.25">
      <c r="A4556" s="395">
        <v>37926</v>
      </c>
      <c r="B4556" s="396">
        <v>1.1580999999999999</v>
      </c>
    </row>
    <row r="4557" spans="1:2" x14ac:dyDescent="0.25">
      <c r="A4557" s="395">
        <v>37925</v>
      </c>
      <c r="B4557" s="396">
        <v>1.1633</v>
      </c>
    </row>
    <row r="4558" spans="1:2" x14ac:dyDescent="0.25">
      <c r="A4558" s="395">
        <v>37924</v>
      </c>
      <c r="B4558" s="396">
        <v>1.1661999999999999</v>
      </c>
    </row>
    <row r="4559" spans="1:2" x14ac:dyDescent="0.25">
      <c r="A4559" s="395">
        <v>37923</v>
      </c>
      <c r="B4559" s="396">
        <v>1.1665000000000001</v>
      </c>
    </row>
    <row r="4560" spans="1:2" x14ac:dyDescent="0.25">
      <c r="A4560" s="395">
        <v>37922</v>
      </c>
      <c r="B4560" s="396">
        <v>1.1744000000000001</v>
      </c>
    </row>
    <row r="4561" spans="1:2" x14ac:dyDescent="0.25">
      <c r="A4561" s="395">
        <v>37921</v>
      </c>
      <c r="B4561" s="396">
        <v>1.1766000000000001</v>
      </c>
    </row>
    <row r="4562" spans="1:2" x14ac:dyDescent="0.25">
      <c r="A4562" s="395">
        <v>37920</v>
      </c>
      <c r="B4562" s="396">
        <v>1.1757</v>
      </c>
    </row>
    <row r="4563" spans="1:2" x14ac:dyDescent="0.25">
      <c r="A4563" s="395">
        <v>37919</v>
      </c>
      <c r="B4563" s="396">
        <v>1.1792</v>
      </c>
    </row>
    <row r="4564" spans="1:2" x14ac:dyDescent="0.25">
      <c r="A4564" s="395">
        <v>37918</v>
      </c>
      <c r="B4564" s="396">
        <v>1.1776</v>
      </c>
    </row>
    <row r="4565" spans="1:2" x14ac:dyDescent="0.25">
      <c r="A4565" s="395">
        <v>37917</v>
      </c>
      <c r="B4565" s="396">
        <v>1.1805000000000001</v>
      </c>
    </row>
    <row r="4566" spans="1:2" x14ac:dyDescent="0.25">
      <c r="A4566" s="395">
        <v>37916</v>
      </c>
      <c r="B4566" s="396">
        <v>1.1651</v>
      </c>
    </row>
    <row r="4567" spans="1:2" x14ac:dyDescent="0.25">
      <c r="A4567" s="395">
        <v>37915</v>
      </c>
      <c r="B4567" s="396">
        <v>1.1637</v>
      </c>
    </row>
    <row r="4568" spans="1:2" x14ac:dyDescent="0.25">
      <c r="A4568" s="395">
        <v>37914</v>
      </c>
      <c r="B4568" s="396">
        <v>1.1677999999999999</v>
      </c>
    </row>
    <row r="4569" spans="1:2" x14ac:dyDescent="0.25">
      <c r="A4569" s="395">
        <v>37913</v>
      </c>
      <c r="B4569" s="396">
        <v>1.1667000000000001</v>
      </c>
    </row>
    <row r="4570" spans="1:2" x14ac:dyDescent="0.25">
      <c r="A4570" s="395">
        <v>37912</v>
      </c>
      <c r="B4570" s="396">
        <v>1.1672</v>
      </c>
    </row>
    <row r="4571" spans="1:2" x14ac:dyDescent="0.25">
      <c r="A4571" s="395">
        <v>37911</v>
      </c>
      <c r="B4571" s="396">
        <v>1.1592</v>
      </c>
    </row>
    <row r="4572" spans="1:2" x14ac:dyDescent="0.25">
      <c r="A4572" s="395">
        <v>37910</v>
      </c>
      <c r="B4572" s="396">
        <v>1.1633</v>
      </c>
    </row>
    <row r="4573" spans="1:2" x14ac:dyDescent="0.25">
      <c r="A4573" s="395">
        <v>37909</v>
      </c>
      <c r="B4573" s="396">
        <v>1.1722999999999999</v>
      </c>
    </row>
    <row r="4574" spans="1:2" x14ac:dyDescent="0.25">
      <c r="A4574" s="395">
        <v>37908</v>
      </c>
      <c r="B4574" s="396">
        <v>1.1701999999999999</v>
      </c>
    </row>
    <row r="4575" spans="1:2" x14ac:dyDescent="0.25">
      <c r="A4575" s="395">
        <v>37907</v>
      </c>
      <c r="B4575" s="396">
        <v>1.179</v>
      </c>
    </row>
    <row r="4576" spans="1:2" x14ac:dyDescent="0.25">
      <c r="A4576" s="395">
        <v>37906</v>
      </c>
      <c r="B4576" s="396">
        <v>1.179</v>
      </c>
    </row>
    <row r="4577" spans="1:2" x14ac:dyDescent="0.25">
      <c r="A4577" s="395">
        <v>37905</v>
      </c>
      <c r="B4577" s="396">
        <v>1.1800999999999999</v>
      </c>
    </row>
    <row r="4578" spans="1:2" x14ac:dyDescent="0.25">
      <c r="A4578" s="395">
        <v>37904</v>
      </c>
      <c r="B4578" s="396">
        <v>1.1735</v>
      </c>
    </row>
    <row r="4579" spans="1:2" x14ac:dyDescent="0.25">
      <c r="A4579" s="395">
        <v>37903</v>
      </c>
      <c r="B4579" s="396">
        <v>1.1815</v>
      </c>
    </row>
    <row r="4580" spans="1:2" x14ac:dyDescent="0.25">
      <c r="A4580" s="395">
        <v>37902</v>
      </c>
      <c r="B4580" s="396">
        <v>1.1767000000000001</v>
      </c>
    </row>
    <row r="4581" spans="1:2" x14ac:dyDescent="0.25">
      <c r="A4581" s="395">
        <v>37901</v>
      </c>
      <c r="B4581" s="396">
        <v>1.1718</v>
      </c>
    </row>
    <row r="4582" spans="1:2" x14ac:dyDescent="0.25">
      <c r="A4582" s="395">
        <v>37900</v>
      </c>
      <c r="B4582" s="396">
        <v>1.1568000000000001</v>
      </c>
    </row>
    <row r="4583" spans="1:2" x14ac:dyDescent="0.25">
      <c r="A4583" s="395">
        <v>37899</v>
      </c>
      <c r="B4583" s="396">
        <v>1.157</v>
      </c>
    </row>
    <row r="4584" spans="1:2" x14ac:dyDescent="0.25">
      <c r="A4584" s="395">
        <v>37898</v>
      </c>
      <c r="B4584" s="396">
        <v>1.1569</v>
      </c>
    </row>
    <row r="4585" spans="1:2" x14ac:dyDescent="0.25">
      <c r="A4585" s="395">
        <v>37897</v>
      </c>
      <c r="B4585" s="396">
        <v>1.169</v>
      </c>
    </row>
    <row r="4586" spans="1:2" x14ac:dyDescent="0.25">
      <c r="A4586" s="395">
        <v>37896</v>
      </c>
      <c r="B4586" s="396">
        <v>1.1722999999999999</v>
      </c>
    </row>
    <row r="4587" spans="1:2" x14ac:dyDescent="0.25">
      <c r="A4587" s="395">
        <v>37895</v>
      </c>
      <c r="B4587" s="396">
        <v>1.1665000000000001</v>
      </c>
    </row>
    <row r="4588" spans="1:2" x14ac:dyDescent="0.25">
      <c r="A4588" s="395">
        <v>37894</v>
      </c>
      <c r="B4588" s="396">
        <v>1.1594</v>
      </c>
    </row>
    <row r="4589" spans="1:2" x14ac:dyDescent="0.25">
      <c r="A4589" s="395">
        <v>37893</v>
      </c>
      <c r="B4589" s="396">
        <v>1.1464000000000001</v>
      </c>
    </row>
    <row r="4590" spans="1:2" x14ac:dyDescent="0.25">
      <c r="A4590" s="395">
        <v>37892</v>
      </c>
      <c r="B4590" s="396">
        <v>1.1459999999999999</v>
      </c>
    </row>
    <row r="4591" spans="1:2" x14ac:dyDescent="0.25">
      <c r="A4591" s="395">
        <v>37891</v>
      </c>
      <c r="B4591" s="396">
        <v>1.1475</v>
      </c>
    </row>
    <row r="4592" spans="1:2" x14ac:dyDescent="0.25">
      <c r="A4592" s="395">
        <v>37890</v>
      </c>
      <c r="B4592" s="396">
        <v>1.1494</v>
      </c>
    </row>
    <row r="4593" spans="1:2" x14ac:dyDescent="0.25">
      <c r="A4593" s="395">
        <v>37889</v>
      </c>
      <c r="B4593" s="396">
        <v>1.1496999999999999</v>
      </c>
    </row>
    <row r="4594" spans="1:2" x14ac:dyDescent="0.25">
      <c r="A4594" s="395">
        <v>37888</v>
      </c>
      <c r="B4594" s="396">
        <v>1.1444000000000001</v>
      </c>
    </row>
    <row r="4595" spans="1:2" x14ac:dyDescent="0.25">
      <c r="A4595" s="395">
        <v>37887</v>
      </c>
      <c r="B4595" s="396">
        <v>1.1473</v>
      </c>
    </row>
    <row r="4596" spans="1:2" x14ac:dyDescent="0.25">
      <c r="A4596" s="395">
        <v>37886</v>
      </c>
      <c r="B4596" s="396">
        <v>1.1418999999999999</v>
      </c>
    </row>
    <row r="4597" spans="1:2" x14ac:dyDescent="0.25">
      <c r="A4597" s="395">
        <v>37885</v>
      </c>
      <c r="B4597" s="396">
        <v>1.1368</v>
      </c>
    </row>
    <row r="4598" spans="1:2" x14ac:dyDescent="0.25">
      <c r="A4598" s="395">
        <v>37884</v>
      </c>
      <c r="B4598" s="396">
        <v>1.1359999999999999</v>
      </c>
    </row>
    <row r="4599" spans="1:2" x14ac:dyDescent="0.25">
      <c r="A4599" s="395">
        <v>37883</v>
      </c>
      <c r="B4599" s="396">
        <v>1.1252</v>
      </c>
    </row>
    <row r="4600" spans="1:2" x14ac:dyDescent="0.25">
      <c r="A4600" s="395">
        <v>37882</v>
      </c>
      <c r="B4600" s="396">
        <v>1.1279999999999999</v>
      </c>
    </row>
    <row r="4601" spans="1:2" x14ac:dyDescent="0.25">
      <c r="A4601" s="395">
        <v>37881</v>
      </c>
      <c r="B4601" s="396">
        <v>1.1176999999999999</v>
      </c>
    </row>
    <row r="4602" spans="1:2" x14ac:dyDescent="0.25">
      <c r="A4602" s="395">
        <v>37880</v>
      </c>
      <c r="B4602" s="396">
        <v>1.1285000000000001</v>
      </c>
    </row>
    <row r="4603" spans="1:2" x14ac:dyDescent="0.25">
      <c r="A4603" s="395">
        <v>37879</v>
      </c>
      <c r="B4603" s="396">
        <v>1.1291</v>
      </c>
    </row>
    <row r="4604" spans="1:2" x14ac:dyDescent="0.25">
      <c r="A4604" s="395">
        <v>37878</v>
      </c>
      <c r="B4604" s="396">
        <v>1.129</v>
      </c>
    </row>
    <row r="4605" spans="1:2" x14ac:dyDescent="0.25">
      <c r="A4605" s="395">
        <v>37877</v>
      </c>
      <c r="B4605" s="396">
        <v>1.1286</v>
      </c>
    </row>
    <row r="4606" spans="1:2" x14ac:dyDescent="0.25">
      <c r="A4606" s="395">
        <v>37876</v>
      </c>
      <c r="B4606" s="396">
        <v>1.1204000000000001</v>
      </c>
    </row>
    <row r="4607" spans="1:2" x14ac:dyDescent="0.25">
      <c r="A4607" s="395">
        <v>37875</v>
      </c>
      <c r="B4607" s="396">
        <v>1.1211</v>
      </c>
    </row>
    <row r="4608" spans="1:2" x14ac:dyDescent="0.25">
      <c r="A4608" s="395">
        <v>37874</v>
      </c>
      <c r="B4608" s="396">
        <v>1.123</v>
      </c>
    </row>
    <row r="4609" spans="1:2" x14ac:dyDescent="0.25">
      <c r="A4609" s="395">
        <v>37873</v>
      </c>
      <c r="B4609" s="396">
        <v>1.1074999999999999</v>
      </c>
    </row>
    <row r="4610" spans="1:2" x14ac:dyDescent="0.25">
      <c r="A4610" s="395">
        <v>37872</v>
      </c>
      <c r="B4610" s="396">
        <v>1.1096999999999999</v>
      </c>
    </row>
    <row r="4611" spans="1:2" x14ac:dyDescent="0.25">
      <c r="A4611" s="395">
        <v>37871</v>
      </c>
      <c r="B4611" s="396">
        <v>1.1096999999999999</v>
      </c>
    </row>
    <row r="4612" spans="1:2" x14ac:dyDescent="0.25">
      <c r="A4612" s="395">
        <v>37870</v>
      </c>
      <c r="B4612" s="396">
        <v>1.1104000000000001</v>
      </c>
    </row>
    <row r="4613" spans="1:2" x14ac:dyDescent="0.25">
      <c r="A4613" s="395">
        <v>37869</v>
      </c>
      <c r="B4613" s="396">
        <v>1.0939000000000001</v>
      </c>
    </row>
    <row r="4614" spans="1:2" x14ac:dyDescent="0.25">
      <c r="A4614" s="395">
        <v>37868</v>
      </c>
      <c r="B4614" s="396">
        <v>1.0839000000000001</v>
      </c>
    </row>
    <row r="4615" spans="1:2" x14ac:dyDescent="0.25">
      <c r="A4615" s="395">
        <v>37867</v>
      </c>
      <c r="B4615" s="396">
        <v>1.0814999999999999</v>
      </c>
    </row>
    <row r="4616" spans="1:2" x14ac:dyDescent="0.25">
      <c r="A4616" s="395">
        <v>37866</v>
      </c>
      <c r="B4616" s="396">
        <v>1.0966</v>
      </c>
    </row>
    <row r="4617" spans="1:2" x14ac:dyDescent="0.25">
      <c r="A4617" s="395">
        <v>37865</v>
      </c>
      <c r="B4617" s="396">
        <v>1.0985</v>
      </c>
    </row>
    <row r="4618" spans="1:2" x14ac:dyDescent="0.25">
      <c r="A4618" s="395">
        <v>37864</v>
      </c>
      <c r="B4618" s="396">
        <v>1.0981000000000001</v>
      </c>
    </row>
    <row r="4619" spans="1:2" x14ac:dyDescent="0.25">
      <c r="A4619" s="395">
        <v>37863</v>
      </c>
      <c r="B4619" s="396">
        <v>1.0987</v>
      </c>
    </row>
    <row r="4620" spans="1:2" x14ac:dyDescent="0.25">
      <c r="A4620" s="395">
        <v>37862</v>
      </c>
      <c r="B4620" s="396">
        <v>1.087</v>
      </c>
    </row>
    <row r="4621" spans="1:2" x14ac:dyDescent="0.25">
      <c r="A4621" s="395">
        <v>37861</v>
      </c>
      <c r="B4621" s="396">
        <v>1.0875999999999999</v>
      </c>
    </row>
    <row r="4622" spans="1:2" x14ac:dyDescent="0.25">
      <c r="A4622" s="395">
        <v>37860</v>
      </c>
      <c r="B4622" s="396">
        <v>1.087</v>
      </c>
    </row>
    <row r="4623" spans="1:2" x14ac:dyDescent="0.25">
      <c r="A4623" s="395">
        <v>37859</v>
      </c>
      <c r="B4623" s="396">
        <v>1.0871</v>
      </c>
    </row>
    <row r="4624" spans="1:2" x14ac:dyDescent="0.25">
      <c r="A4624" s="395">
        <v>37858</v>
      </c>
      <c r="B4624" s="396">
        <v>1.0867</v>
      </c>
    </row>
    <row r="4625" spans="1:2" x14ac:dyDescent="0.25">
      <c r="A4625" s="395">
        <v>37857</v>
      </c>
      <c r="B4625" s="396">
        <v>1.0873999999999999</v>
      </c>
    </row>
    <row r="4626" spans="1:2" x14ac:dyDescent="0.25">
      <c r="A4626" s="395">
        <v>37856</v>
      </c>
      <c r="B4626" s="396">
        <v>1.0889</v>
      </c>
    </row>
    <row r="4627" spans="1:2" x14ac:dyDescent="0.25">
      <c r="A4627" s="395">
        <v>37855</v>
      </c>
      <c r="B4627" s="396">
        <v>1.0919000000000001</v>
      </c>
    </row>
    <row r="4628" spans="1:2" x14ac:dyDescent="0.25">
      <c r="A4628" s="395">
        <v>37854</v>
      </c>
      <c r="B4628" s="396">
        <v>1.1114999999999999</v>
      </c>
    </row>
    <row r="4629" spans="1:2" x14ac:dyDescent="0.25">
      <c r="A4629" s="395">
        <v>37853</v>
      </c>
      <c r="B4629" s="396">
        <v>1.1137999999999999</v>
      </c>
    </row>
    <row r="4630" spans="1:2" x14ac:dyDescent="0.25">
      <c r="A4630" s="395">
        <v>37852</v>
      </c>
      <c r="B4630" s="396">
        <v>1.1144000000000001</v>
      </c>
    </row>
    <row r="4631" spans="1:2" x14ac:dyDescent="0.25">
      <c r="A4631" s="395">
        <v>37851</v>
      </c>
      <c r="B4631" s="396">
        <v>1.1232</v>
      </c>
    </row>
    <row r="4632" spans="1:2" x14ac:dyDescent="0.25">
      <c r="A4632" s="395">
        <v>37850</v>
      </c>
      <c r="B4632" s="396">
        <v>1.1253</v>
      </c>
    </row>
    <row r="4633" spans="1:2" x14ac:dyDescent="0.25">
      <c r="A4633" s="395">
        <v>37849</v>
      </c>
      <c r="B4633" s="396">
        <v>1.1264000000000001</v>
      </c>
    </row>
    <row r="4634" spans="1:2" x14ac:dyDescent="0.25">
      <c r="A4634" s="395">
        <v>37848</v>
      </c>
      <c r="B4634" s="396">
        <v>1.1262000000000001</v>
      </c>
    </row>
    <row r="4635" spans="1:2" x14ac:dyDescent="0.25">
      <c r="A4635" s="395">
        <v>37847</v>
      </c>
      <c r="B4635" s="396">
        <v>1.1321000000000001</v>
      </c>
    </row>
    <row r="4636" spans="1:2" x14ac:dyDescent="0.25">
      <c r="A4636" s="395">
        <v>37846</v>
      </c>
      <c r="B4636" s="396">
        <v>1.1283000000000001</v>
      </c>
    </row>
    <row r="4637" spans="1:2" x14ac:dyDescent="0.25">
      <c r="A4637" s="395">
        <v>37845</v>
      </c>
      <c r="B4637" s="396">
        <v>1.1356999999999999</v>
      </c>
    </row>
    <row r="4638" spans="1:2" x14ac:dyDescent="0.25">
      <c r="A4638" s="395">
        <v>37844</v>
      </c>
      <c r="B4638" s="396">
        <v>1.1298999999999999</v>
      </c>
    </row>
    <row r="4639" spans="1:2" x14ac:dyDescent="0.25">
      <c r="A4639" s="395">
        <v>37843</v>
      </c>
      <c r="B4639" s="396">
        <v>1.1297999999999999</v>
      </c>
    </row>
    <row r="4640" spans="1:2" x14ac:dyDescent="0.25">
      <c r="A4640" s="395">
        <v>37842</v>
      </c>
      <c r="B4640" s="396">
        <v>1.1306</v>
      </c>
    </row>
    <row r="4641" spans="1:2" x14ac:dyDescent="0.25">
      <c r="A4641" s="395">
        <v>37841</v>
      </c>
      <c r="B4641" s="396">
        <v>1.1372</v>
      </c>
    </row>
    <row r="4642" spans="1:2" x14ac:dyDescent="0.25">
      <c r="A4642" s="395">
        <v>37840</v>
      </c>
      <c r="B4642" s="396">
        <v>1.1332</v>
      </c>
    </row>
    <row r="4643" spans="1:2" x14ac:dyDescent="0.25">
      <c r="A4643" s="395">
        <v>37839</v>
      </c>
      <c r="B4643" s="396">
        <v>1.1386000000000001</v>
      </c>
    </row>
    <row r="4644" spans="1:2" x14ac:dyDescent="0.25">
      <c r="A4644" s="395">
        <v>37838</v>
      </c>
      <c r="B4644" s="396">
        <v>1.1356999999999999</v>
      </c>
    </row>
    <row r="4645" spans="1:2" x14ac:dyDescent="0.25">
      <c r="A4645" s="395">
        <v>37837</v>
      </c>
      <c r="B4645" s="396">
        <v>1.1274999999999999</v>
      </c>
    </row>
    <row r="4646" spans="1:2" x14ac:dyDescent="0.25">
      <c r="A4646" s="395">
        <v>37836</v>
      </c>
      <c r="B4646" s="396">
        <v>1.1276999999999999</v>
      </c>
    </row>
    <row r="4647" spans="1:2" x14ac:dyDescent="0.25">
      <c r="A4647" s="395">
        <v>37835</v>
      </c>
      <c r="B4647" s="396">
        <v>1.1274</v>
      </c>
    </row>
    <row r="4648" spans="1:2" x14ac:dyDescent="0.25">
      <c r="A4648" s="395">
        <v>37834</v>
      </c>
      <c r="B4648" s="396">
        <v>1.1231</v>
      </c>
    </row>
    <row r="4649" spans="1:2" x14ac:dyDescent="0.25">
      <c r="A4649" s="395">
        <v>37833</v>
      </c>
      <c r="B4649" s="396">
        <v>1.1342000000000001</v>
      </c>
    </row>
    <row r="4650" spans="1:2" x14ac:dyDescent="0.25">
      <c r="A4650" s="395">
        <v>37832</v>
      </c>
      <c r="B4650" s="396">
        <v>1.1438999999999999</v>
      </c>
    </row>
    <row r="4651" spans="1:2" x14ac:dyDescent="0.25">
      <c r="A4651" s="395">
        <v>37831</v>
      </c>
      <c r="B4651" s="396">
        <v>1.1492</v>
      </c>
    </row>
    <row r="4652" spans="1:2" x14ac:dyDescent="0.25">
      <c r="A4652" s="395">
        <v>37830</v>
      </c>
      <c r="B4652" s="396">
        <v>1.1496</v>
      </c>
    </row>
    <row r="4653" spans="1:2" x14ac:dyDescent="0.25">
      <c r="A4653" s="395">
        <v>37829</v>
      </c>
      <c r="B4653" s="396">
        <v>1.1513</v>
      </c>
    </row>
    <row r="4654" spans="1:2" x14ac:dyDescent="0.25">
      <c r="A4654" s="395">
        <v>37828</v>
      </c>
      <c r="B4654" s="396">
        <v>1.1511</v>
      </c>
    </row>
    <row r="4655" spans="1:2" x14ac:dyDescent="0.25">
      <c r="A4655" s="395">
        <v>37827</v>
      </c>
      <c r="B4655" s="396">
        <v>1.1475</v>
      </c>
    </row>
    <row r="4656" spans="1:2" x14ac:dyDescent="0.25">
      <c r="A4656" s="395">
        <v>37826</v>
      </c>
      <c r="B4656" s="396">
        <v>1.1485000000000001</v>
      </c>
    </row>
    <row r="4657" spans="1:2" x14ac:dyDescent="0.25">
      <c r="A4657" s="395">
        <v>37825</v>
      </c>
      <c r="B4657" s="396">
        <v>1.1324000000000001</v>
      </c>
    </row>
    <row r="4658" spans="1:2" x14ac:dyDescent="0.25">
      <c r="A4658" s="395">
        <v>37824</v>
      </c>
      <c r="B4658" s="396">
        <v>1.1351</v>
      </c>
    </row>
    <row r="4659" spans="1:2" x14ac:dyDescent="0.25">
      <c r="A4659" s="395">
        <v>37823</v>
      </c>
      <c r="B4659" s="396">
        <v>1.1262000000000001</v>
      </c>
    </row>
    <row r="4660" spans="1:2" x14ac:dyDescent="0.25">
      <c r="A4660" s="395">
        <v>37822</v>
      </c>
      <c r="B4660" s="396">
        <v>1.1269</v>
      </c>
    </row>
    <row r="4661" spans="1:2" x14ac:dyDescent="0.25">
      <c r="A4661" s="395">
        <v>37821</v>
      </c>
      <c r="B4661" s="396">
        <v>1.1271</v>
      </c>
    </row>
    <row r="4662" spans="1:2" x14ac:dyDescent="0.25">
      <c r="A4662" s="395">
        <v>37820</v>
      </c>
      <c r="B4662" s="396">
        <v>1.1202000000000001</v>
      </c>
    </row>
    <row r="4663" spans="1:2" x14ac:dyDescent="0.25">
      <c r="A4663" s="395">
        <v>37819</v>
      </c>
      <c r="B4663" s="396">
        <v>1.1213</v>
      </c>
    </row>
    <row r="4664" spans="1:2" x14ac:dyDescent="0.25">
      <c r="A4664" s="395">
        <v>37818</v>
      </c>
      <c r="B4664" s="396">
        <v>1.1173999999999999</v>
      </c>
    </row>
    <row r="4665" spans="1:2" x14ac:dyDescent="0.25">
      <c r="A4665" s="395">
        <v>37817</v>
      </c>
      <c r="B4665" s="396">
        <v>1.1271</v>
      </c>
    </row>
    <row r="4666" spans="1:2" x14ac:dyDescent="0.25">
      <c r="A4666" s="395">
        <v>37816</v>
      </c>
      <c r="B4666" s="396">
        <v>1.1294999999999999</v>
      </c>
    </row>
    <row r="4667" spans="1:2" x14ac:dyDescent="0.25">
      <c r="A4667" s="395">
        <v>37815</v>
      </c>
      <c r="B4667" s="396">
        <v>1.1266</v>
      </c>
    </row>
    <row r="4668" spans="1:2" x14ac:dyDescent="0.25">
      <c r="A4668" s="395">
        <v>37814</v>
      </c>
      <c r="B4668" s="396">
        <v>1.1294</v>
      </c>
    </row>
    <row r="4669" spans="1:2" x14ac:dyDescent="0.25">
      <c r="A4669" s="395">
        <v>37813</v>
      </c>
      <c r="B4669" s="396">
        <v>1.1376999999999999</v>
      </c>
    </row>
    <row r="4670" spans="1:2" x14ac:dyDescent="0.25">
      <c r="A4670" s="395">
        <v>37812</v>
      </c>
      <c r="B4670" s="396">
        <v>1.1345000000000001</v>
      </c>
    </row>
    <row r="4671" spans="1:2" x14ac:dyDescent="0.25">
      <c r="A4671" s="395">
        <v>37811</v>
      </c>
      <c r="B4671" s="396">
        <v>1.1316999999999999</v>
      </c>
    </row>
    <row r="4672" spans="1:2" x14ac:dyDescent="0.25">
      <c r="A4672" s="395">
        <v>37810</v>
      </c>
      <c r="B4672" s="396">
        <v>1.1316999999999999</v>
      </c>
    </row>
    <row r="4673" spans="1:2" x14ac:dyDescent="0.25">
      <c r="A4673" s="395">
        <v>37809</v>
      </c>
      <c r="B4673" s="396">
        <v>1.1479999999999999</v>
      </c>
    </row>
    <row r="4674" spans="1:2" x14ac:dyDescent="0.25">
      <c r="A4674" s="395">
        <v>37808</v>
      </c>
      <c r="B4674" s="396">
        <v>1.1473</v>
      </c>
    </row>
    <row r="4675" spans="1:2" x14ac:dyDescent="0.25">
      <c r="A4675" s="395">
        <v>37807</v>
      </c>
      <c r="B4675" s="396">
        <v>1.1489</v>
      </c>
    </row>
    <row r="4676" spans="1:2" x14ac:dyDescent="0.25">
      <c r="A4676" s="395">
        <v>37806</v>
      </c>
      <c r="B4676" s="396">
        <v>1.1494</v>
      </c>
    </row>
    <row r="4677" spans="1:2" x14ac:dyDescent="0.25">
      <c r="A4677" s="395">
        <v>37805</v>
      </c>
      <c r="B4677" s="396">
        <v>1.1539999999999999</v>
      </c>
    </row>
    <row r="4678" spans="1:2" x14ac:dyDescent="0.25">
      <c r="A4678" s="395">
        <v>37804</v>
      </c>
      <c r="B4678" s="396">
        <v>1.1558999999999999</v>
      </c>
    </row>
    <row r="4679" spans="1:2" x14ac:dyDescent="0.25">
      <c r="A4679" s="395">
        <v>37803</v>
      </c>
      <c r="B4679" s="396">
        <v>1.1503000000000001</v>
      </c>
    </row>
    <row r="4680" spans="1:2" x14ac:dyDescent="0.25">
      <c r="A4680" s="395">
        <v>37802</v>
      </c>
      <c r="B4680" s="396">
        <v>1.1434</v>
      </c>
    </row>
    <row r="4681" spans="1:2" x14ac:dyDescent="0.25">
      <c r="A4681" s="395">
        <v>37801</v>
      </c>
      <c r="B4681" s="396">
        <v>1.1423000000000001</v>
      </c>
    </row>
    <row r="4682" spans="1:2" x14ac:dyDescent="0.25">
      <c r="A4682" s="395">
        <v>37800</v>
      </c>
      <c r="B4682" s="396">
        <v>1.1431</v>
      </c>
    </row>
    <row r="4683" spans="1:2" x14ac:dyDescent="0.25">
      <c r="A4683" s="395">
        <v>37799</v>
      </c>
      <c r="B4683" s="396">
        <v>1.1423000000000001</v>
      </c>
    </row>
    <row r="4684" spans="1:2" x14ac:dyDescent="0.25">
      <c r="A4684" s="395">
        <v>37798</v>
      </c>
      <c r="B4684" s="396">
        <v>1.1539999999999999</v>
      </c>
    </row>
    <row r="4685" spans="1:2" x14ac:dyDescent="0.25">
      <c r="A4685" s="395">
        <v>37797</v>
      </c>
      <c r="B4685" s="396">
        <v>1.1508</v>
      </c>
    </row>
    <row r="4686" spans="1:2" x14ac:dyDescent="0.25">
      <c r="A4686" s="395">
        <v>37796</v>
      </c>
      <c r="B4686" s="396">
        <v>1.1553</v>
      </c>
    </row>
    <row r="4687" spans="1:2" x14ac:dyDescent="0.25">
      <c r="A4687" s="395">
        <v>37795</v>
      </c>
      <c r="B4687" s="396">
        <v>1.1577</v>
      </c>
    </row>
    <row r="4688" spans="1:2" x14ac:dyDescent="0.25">
      <c r="A4688" s="395">
        <v>37794</v>
      </c>
      <c r="B4688" s="396">
        <v>1.161</v>
      </c>
    </row>
    <row r="4689" spans="1:2" x14ac:dyDescent="0.25">
      <c r="A4689" s="395">
        <v>37793</v>
      </c>
      <c r="B4689" s="396">
        <v>1.1599999999999999</v>
      </c>
    </row>
    <row r="4690" spans="1:2" x14ac:dyDescent="0.25">
      <c r="A4690" s="395">
        <v>37792</v>
      </c>
      <c r="B4690" s="396">
        <v>1.1724000000000001</v>
      </c>
    </row>
    <row r="4691" spans="1:2" x14ac:dyDescent="0.25">
      <c r="A4691" s="395">
        <v>37791</v>
      </c>
      <c r="B4691" s="396">
        <v>1.1688000000000001</v>
      </c>
    </row>
    <row r="4692" spans="1:2" x14ac:dyDescent="0.25">
      <c r="A4692" s="395">
        <v>37790</v>
      </c>
      <c r="B4692" s="396">
        <v>1.1780999999999999</v>
      </c>
    </row>
    <row r="4693" spans="1:2" x14ac:dyDescent="0.25">
      <c r="A4693" s="395">
        <v>37789</v>
      </c>
      <c r="B4693" s="396">
        <v>1.1822999999999999</v>
      </c>
    </row>
    <row r="4694" spans="1:2" x14ac:dyDescent="0.25">
      <c r="A4694" s="395">
        <v>37788</v>
      </c>
      <c r="B4694" s="396">
        <v>1.1875</v>
      </c>
    </row>
    <row r="4695" spans="1:2" x14ac:dyDescent="0.25">
      <c r="A4695" s="395">
        <v>37787</v>
      </c>
      <c r="B4695" s="396">
        <v>1.1868000000000001</v>
      </c>
    </row>
    <row r="4696" spans="1:2" x14ac:dyDescent="0.25">
      <c r="A4696" s="395">
        <v>37786</v>
      </c>
      <c r="B4696" s="396">
        <v>1.1859999999999999</v>
      </c>
    </row>
    <row r="4697" spans="1:2" x14ac:dyDescent="0.25">
      <c r="A4697" s="395">
        <v>37785</v>
      </c>
      <c r="B4697" s="396">
        <v>1.177</v>
      </c>
    </row>
    <row r="4698" spans="1:2" x14ac:dyDescent="0.25">
      <c r="A4698" s="395">
        <v>37784</v>
      </c>
      <c r="B4698" s="396">
        <v>1.1755</v>
      </c>
    </row>
    <row r="4699" spans="1:2" x14ac:dyDescent="0.25">
      <c r="A4699" s="395">
        <v>37783</v>
      </c>
      <c r="B4699" s="396">
        <v>1.1671</v>
      </c>
    </row>
    <row r="4700" spans="1:2" x14ac:dyDescent="0.25">
      <c r="A4700" s="395">
        <v>37782</v>
      </c>
      <c r="B4700" s="396">
        <v>1.1711</v>
      </c>
    </row>
    <row r="4701" spans="1:2" x14ac:dyDescent="0.25">
      <c r="A4701" s="395">
        <v>37781</v>
      </c>
      <c r="B4701" s="396">
        <v>1.1698</v>
      </c>
    </row>
    <row r="4702" spans="1:2" x14ac:dyDescent="0.25">
      <c r="A4702" s="395">
        <v>37780</v>
      </c>
      <c r="B4702" s="396">
        <v>1.1696</v>
      </c>
    </row>
    <row r="4703" spans="1:2" x14ac:dyDescent="0.25">
      <c r="A4703" s="395">
        <v>37779</v>
      </c>
      <c r="B4703" s="396">
        <v>1.1697</v>
      </c>
    </row>
    <row r="4704" spans="1:2" x14ac:dyDescent="0.25">
      <c r="A4704" s="395">
        <v>37778</v>
      </c>
      <c r="B4704" s="396">
        <v>1.1832</v>
      </c>
    </row>
    <row r="4705" spans="1:2" x14ac:dyDescent="0.25">
      <c r="A4705" s="395">
        <v>37777</v>
      </c>
      <c r="B4705" s="396">
        <v>1.1638999999999999</v>
      </c>
    </row>
    <row r="4706" spans="1:2" x14ac:dyDescent="0.25">
      <c r="A4706" s="395">
        <v>37776</v>
      </c>
      <c r="B4706" s="396">
        <v>1.1732</v>
      </c>
    </row>
    <row r="4707" spans="1:2" x14ac:dyDescent="0.25">
      <c r="A4707" s="395">
        <v>37775</v>
      </c>
      <c r="B4707" s="396">
        <v>1.1751</v>
      </c>
    </row>
    <row r="4708" spans="1:2" x14ac:dyDescent="0.25">
      <c r="A4708" s="395">
        <v>37774</v>
      </c>
      <c r="B4708" s="396">
        <v>1.1712</v>
      </c>
    </row>
    <row r="4709" spans="1:2" x14ac:dyDescent="0.25">
      <c r="A4709" s="395">
        <v>37773</v>
      </c>
      <c r="B4709" s="396">
        <v>1.1771</v>
      </c>
    </row>
    <row r="4710" spans="1:2" x14ac:dyDescent="0.25">
      <c r="A4710" s="395">
        <v>37772</v>
      </c>
      <c r="B4710" s="396">
        <v>1.1778999999999999</v>
      </c>
    </row>
    <row r="4711" spans="1:2" x14ac:dyDescent="0.25">
      <c r="A4711" s="395">
        <v>37771</v>
      </c>
      <c r="B4711" s="396">
        <v>1.1904999999999999</v>
      </c>
    </row>
    <row r="4712" spans="1:2" x14ac:dyDescent="0.25">
      <c r="A4712" s="395">
        <v>37770</v>
      </c>
      <c r="B4712" s="396">
        <v>1.1765000000000001</v>
      </c>
    </row>
    <row r="4713" spans="1:2" x14ac:dyDescent="0.25">
      <c r="A4713" s="395">
        <v>37769</v>
      </c>
      <c r="B4713" s="396">
        <v>1.1811</v>
      </c>
    </row>
    <row r="4714" spans="1:2" x14ac:dyDescent="0.25">
      <c r="A4714" s="395">
        <v>37768</v>
      </c>
      <c r="B4714" s="396">
        <v>1.1871</v>
      </c>
    </row>
    <row r="4715" spans="1:2" x14ac:dyDescent="0.25">
      <c r="A4715" s="395">
        <v>37767</v>
      </c>
      <c r="B4715" s="396">
        <v>1.1827000000000001</v>
      </c>
    </row>
    <row r="4716" spans="1:2" x14ac:dyDescent="0.25">
      <c r="A4716" s="395">
        <v>37766</v>
      </c>
      <c r="B4716" s="396">
        <v>1.1839999999999999</v>
      </c>
    </row>
    <row r="4717" spans="1:2" x14ac:dyDescent="0.25">
      <c r="A4717" s="395">
        <v>37765</v>
      </c>
      <c r="B4717" s="396">
        <v>1.1831</v>
      </c>
    </row>
    <row r="4718" spans="1:2" x14ac:dyDescent="0.25">
      <c r="A4718" s="395">
        <v>37764</v>
      </c>
      <c r="B4718" s="396">
        <v>1.1698999999999999</v>
      </c>
    </row>
    <row r="4719" spans="1:2" x14ac:dyDescent="0.25">
      <c r="A4719" s="395">
        <v>37763</v>
      </c>
      <c r="B4719" s="396">
        <v>1.1635</v>
      </c>
    </row>
    <row r="4720" spans="1:2" x14ac:dyDescent="0.25">
      <c r="A4720" s="395">
        <v>37762</v>
      </c>
      <c r="B4720" s="396">
        <v>1.1706000000000001</v>
      </c>
    </row>
    <row r="4721" spans="1:2" x14ac:dyDescent="0.25">
      <c r="A4721" s="395">
        <v>37761</v>
      </c>
      <c r="B4721" s="396">
        <v>1.1648000000000001</v>
      </c>
    </row>
    <row r="4722" spans="1:2" x14ac:dyDescent="0.25">
      <c r="A4722" s="395">
        <v>37760</v>
      </c>
      <c r="B4722" s="396">
        <v>1.1583000000000001</v>
      </c>
    </row>
    <row r="4723" spans="1:2" x14ac:dyDescent="0.25">
      <c r="A4723" s="395">
        <v>37759</v>
      </c>
      <c r="B4723" s="396">
        <v>1.1592</v>
      </c>
    </row>
    <row r="4724" spans="1:2" x14ac:dyDescent="0.25">
      <c r="A4724" s="395">
        <v>37758</v>
      </c>
      <c r="B4724" s="396">
        <v>1.1577999999999999</v>
      </c>
    </row>
    <row r="4725" spans="1:2" x14ac:dyDescent="0.25">
      <c r="A4725" s="395">
        <v>37757</v>
      </c>
      <c r="B4725" s="396">
        <v>1.1380999999999999</v>
      </c>
    </row>
    <row r="4726" spans="1:2" x14ac:dyDescent="0.25">
      <c r="A4726" s="395">
        <v>37756</v>
      </c>
      <c r="B4726" s="396">
        <v>1.1489</v>
      </c>
    </row>
    <row r="4727" spans="1:2" x14ac:dyDescent="0.25">
      <c r="A4727" s="395">
        <v>37755</v>
      </c>
      <c r="B4727" s="396">
        <v>1.1527000000000001</v>
      </c>
    </row>
    <row r="4728" spans="1:2" x14ac:dyDescent="0.25">
      <c r="A4728" s="395">
        <v>37754</v>
      </c>
      <c r="B4728" s="396">
        <v>1.1556999999999999</v>
      </c>
    </row>
    <row r="4729" spans="1:2" x14ac:dyDescent="0.25">
      <c r="A4729" s="395">
        <v>37753</v>
      </c>
      <c r="B4729" s="396">
        <v>1.1529</v>
      </c>
    </row>
    <row r="4730" spans="1:2" x14ac:dyDescent="0.25">
      <c r="A4730" s="395">
        <v>37752</v>
      </c>
      <c r="B4730" s="396">
        <v>1.1496999999999999</v>
      </c>
    </row>
    <row r="4731" spans="1:2" x14ac:dyDescent="0.25">
      <c r="A4731" s="395">
        <v>37751</v>
      </c>
      <c r="B4731" s="396">
        <v>1.1485000000000001</v>
      </c>
    </row>
    <row r="4732" spans="1:2" x14ac:dyDescent="0.25">
      <c r="A4732" s="395">
        <v>37750</v>
      </c>
      <c r="B4732" s="396">
        <v>1.1496</v>
      </c>
    </row>
    <row r="4733" spans="1:2" x14ac:dyDescent="0.25">
      <c r="A4733" s="395">
        <v>37749</v>
      </c>
      <c r="B4733" s="396">
        <v>1.1355</v>
      </c>
    </row>
    <row r="4734" spans="1:2" x14ac:dyDescent="0.25">
      <c r="A4734" s="395">
        <v>37748</v>
      </c>
      <c r="B4734" s="396">
        <v>1.1426000000000001</v>
      </c>
    </row>
    <row r="4735" spans="1:2" x14ac:dyDescent="0.25">
      <c r="A4735" s="395">
        <v>37747</v>
      </c>
      <c r="B4735" s="396">
        <v>1.1288</v>
      </c>
    </row>
    <row r="4736" spans="1:2" x14ac:dyDescent="0.25">
      <c r="A4736" s="395">
        <v>37746</v>
      </c>
      <c r="B4736" s="396">
        <v>1.1232</v>
      </c>
    </row>
    <row r="4737" spans="1:2" x14ac:dyDescent="0.25">
      <c r="A4737" s="395">
        <v>37745</v>
      </c>
      <c r="B4737" s="396">
        <v>1.1226</v>
      </c>
    </row>
    <row r="4738" spans="1:2" x14ac:dyDescent="0.25">
      <c r="A4738" s="395">
        <v>37744</v>
      </c>
      <c r="B4738" s="396">
        <v>1.1227</v>
      </c>
    </row>
    <row r="4739" spans="1:2" x14ac:dyDescent="0.25">
      <c r="A4739" s="395">
        <v>37743</v>
      </c>
      <c r="B4739" s="396">
        <v>1.1234999999999999</v>
      </c>
    </row>
    <row r="4740" spans="1:2" x14ac:dyDescent="0.25">
      <c r="A4740" s="395">
        <v>37742</v>
      </c>
      <c r="B4740" s="396">
        <v>1.1171</v>
      </c>
    </row>
    <row r="4741" spans="1:2" x14ac:dyDescent="0.25">
      <c r="A4741" s="395">
        <v>37741</v>
      </c>
      <c r="B4741" s="396">
        <v>1.1082000000000001</v>
      </c>
    </row>
    <row r="4742" spans="1:2" x14ac:dyDescent="0.25">
      <c r="A4742" s="395">
        <v>37740</v>
      </c>
      <c r="B4742" s="396">
        <v>1.0983000000000001</v>
      </c>
    </row>
    <row r="4743" spans="1:2" x14ac:dyDescent="0.25">
      <c r="A4743" s="395">
        <v>37739</v>
      </c>
      <c r="B4743" s="396">
        <v>1.1033999999999999</v>
      </c>
    </row>
    <row r="4744" spans="1:2" x14ac:dyDescent="0.25">
      <c r="A4744" s="395">
        <v>37738</v>
      </c>
      <c r="B4744" s="396">
        <v>1.1034999999999999</v>
      </c>
    </row>
    <row r="4745" spans="1:2" x14ac:dyDescent="0.25">
      <c r="A4745" s="395">
        <v>37737</v>
      </c>
      <c r="B4745" s="396">
        <v>1.1033999999999999</v>
      </c>
    </row>
    <row r="4746" spans="1:2" x14ac:dyDescent="0.25">
      <c r="A4746" s="395">
        <v>37736</v>
      </c>
      <c r="B4746" s="396">
        <v>1.103</v>
      </c>
    </row>
    <row r="4747" spans="1:2" x14ac:dyDescent="0.25">
      <c r="A4747" s="395">
        <v>37735</v>
      </c>
      <c r="B4747" s="396">
        <v>1.0972999999999999</v>
      </c>
    </row>
    <row r="4748" spans="1:2" x14ac:dyDescent="0.25">
      <c r="A4748" s="395">
        <v>37734</v>
      </c>
      <c r="B4748" s="396">
        <v>1.0966</v>
      </c>
    </row>
    <row r="4749" spans="1:2" x14ac:dyDescent="0.25">
      <c r="A4749" s="395">
        <v>37733</v>
      </c>
      <c r="B4749" s="396">
        <v>1.0869</v>
      </c>
    </row>
    <row r="4750" spans="1:2" x14ac:dyDescent="0.25">
      <c r="A4750" s="395">
        <v>37732</v>
      </c>
      <c r="B4750" s="396">
        <v>1.0885</v>
      </c>
    </row>
    <row r="4751" spans="1:2" x14ac:dyDescent="0.25">
      <c r="A4751" s="395">
        <v>37731</v>
      </c>
      <c r="B4751" s="396">
        <v>1.0871</v>
      </c>
    </row>
    <row r="4752" spans="1:2" x14ac:dyDescent="0.25">
      <c r="A4752" s="395">
        <v>37730</v>
      </c>
      <c r="B4752" s="396">
        <v>1.0878000000000001</v>
      </c>
    </row>
    <row r="4753" spans="1:2" x14ac:dyDescent="0.25">
      <c r="A4753" s="395">
        <v>37729</v>
      </c>
      <c r="B4753" s="396">
        <v>1.0873999999999999</v>
      </c>
    </row>
    <row r="4754" spans="1:2" x14ac:dyDescent="0.25">
      <c r="A4754" s="395">
        <v>37728</v>
      </c>
      <c r="B4754" s="396">
        <v>1.0911999999999999</v>
      </c>
    </row>
    <row r="4755" spans="1:2" x14ac:dyDescent="0.25">
      <c r="A4755" s="395">
        <v>37727</v>
      </c>
      <c r="B4755" s="396">
        <v>1.0795999999999999</v>
      </c>
    </row>
    <row r="4756" spans="1:2" x14ac:dyDescent="0.25">
      <c r="A4756" s="395">
        <v>37726</v>
      </c>
      <c r="B4756" s="396">
        <v>1.0745</v>
      </c>
    </row>
    <row r="4757" spans="1:2" x14ac:dyDescent="0.25">
      <c r="A4757" s="395">
        <v>37725</v>
      </c>
      <c r="B4757" s="396">
        <v>1.0742</v>
      </c>
    </row>
    <row r="4758" spans="1:2" x14ac:dyDescent="0.25">
      <c r="A4758" s="395">
        <v>37724</v>
      </c>
      <c r="B4758" s="396">
        <v>1.0749</v>
      </c>
    </row>
    <row r="4759" spans="1:2" x14ac:dyDescent="0.25">
      <c r="A4759" s="395">
        <v>37723</v>
      </c>
      <c r="B4759" s="396">
        <v>1.0752999999999999</v>
      </c>
    </row>
    <row r="4760" spans="1:2" x14ac:dyDescent="0.25">
      <c r="A4760" s="395">
        <v>37722</v>
      </c>
      <c r="B4760" s="396">
        <v>1.0786</v>
      </c>
    </row>
    <row r="4761" spans="1:2" x14ac:dyDescent="0.25">
      <c r="A4761" s="395">
        <v>37721</v>
      </c>
      <c r="B4761" s="396">
        <v>1.077</v>
      </c>
    </row>
    <row r="4762" spans="1:2" x14ac:dyDescent="0.25">
      <c r="A4762" s="395">
        <v>37720</v>
      </c>
      <c r="B4762" s="396">
        <v>1.0706</v>
      </c>
    </row>
    <row r="4763" spans="1:2" x14ac:dyDescent="0.25">
      <c r="A4763" s="395">
        <v>37719</v>
      </c>
      <c r="B4763" s="396">
        <v>1.0692999999999999</v>
      </c>
    </row>
    <row r="4764" spans="1:2" x14ac:dyDescent="0.25">
      <c r="A4764" s="395">
        <v>37718</v>
      </c>
      <c r="B4764" s="396">
        <v>1.0732999999999999</v>
      </c>
    </row>
    <row r="4765" spans="1:2" x14ac:dyDescent="0.25">
      <c r="A4765" s="395">
        <v>37717</v>
      </c>
      <c r="B4765" s="396">
        <v>1.0736000000000001</v>
      </c>
    </row>
    <row r="4766" spans="1:2" x14ac:dyDescent="0.25">
      <c r="A4766" s="395">
        <v>37716</v>
      </c>
      <c r="B4766" s="396">
        <v>1.0730999999999999</v>
      </c>
    </row>
    <row r="4767" spans="1:2" x14ac:dyDescent="0.25">
      <c r="A4767" s="395">
        <v>37715</v>
      </c>
      <c r="B4767" s="396">
        <v>1.0752999999999999</v>
      </c>
    </row>
    <row r="4768" spans="1:2" x14ac:dyDescent="0.25">
      <c r="A4768" s="395">
        <v>37714</v>
      </c>
      <c r="B4768" s="396">
        <v>1.0764</v>
      </c>
    </row>
    <row r="4769" spans="1:2" x14ac:dyDescent="0.25">
      <c r="A4769" s="395">
        <v>37713</v>
      </c>
      <c r="B4769" s="396">
        <v>1.0907</v>
      </c>
    </row>
    <row r="4770" spans="1:2" x14ac:dyDescent="0.25">
      <c r="A4770" s="395">
        <v>37712</v>
      </c>
      <c r="B4770" s="396">
        <v>1.0925</v>
      </c>
    </row>
    <row r="4771" spans="1:2" x14ac:dyDescent="0.25">
      <c r="A4771" s="395">
        <v>37711</v>
      </c>
      <c r="B4771" s="396">
        <v>1.0794999999999999</v>
      </c>
    </row>
    <row r="4772" spans="1:2" x14ac:dyDescent="0.25">
      <c r="A4772" s="395">
        <v>37710</v>
      </c>
      <c r="B4772" s="396">
        <v>1.0774999999999999</v>
      </c>
    </row>
    <row r="4773" spans="1:2" x14ac:dyDescent="0.25">
      <c r="A4773" s="395">
        <v>37709</v>
      </c>
      <c r="B4773" s="396">
        <v>1.0779000000000001</v>
      </c>
    </row>
    <row r="4774" spans="1:2" x14ac:dyDescent="0.25">
      <c r="A4774" s="395">
        <v>37708</v>
      </c>
      <c r="B4774" s="396">
        <v>1.0694999999999999</v>
      </c>
    </row>
    <row r="4775" spans="1:2" x14ac:dyDescent="0.25">
      <c r="A4775" s="395">
        <v>37707</v>
      </c>
      <c r="B4775" s="396">
        <v>1.0685</v>
      </c>
    </row>
    <row r="4776" spans="1:2" x14ac:dyDescent="0.25">
      <c r="A4776" s="395">
        <v>37706</v>
      </c>
      <c r="B4776" s="396">
        <v>1.0652999999999999</v>
      </c>
    </row>
    <row r="4777" spans="1:2" x14ac:dyDescent="0.25">
      <c r="A4777" s="395">
        <v>37705</v>
      </c>
      <c r="B4777" s="396">
        <v>1.0629999999999999</v>
      </c>
    </row>
    <row r="4778" spans="1:2" x14ac:dyDescent="0.25">
      <c r="A4778" s="395">
        <v>37704</v>
      </c>
      <c r="B4778" s="396">
        <v>1.0585</v>
      </c>
    </row>
    <row r="4779" spans="1:2" x14ac:dyDescent="0.25">
      <c r="A4779" s="395">
        <v>37703</v>
      </c>
      <c r="B4779" s="396">
        <v>1.0526</v>
      </c>
    </row>
    <row r="4780" spans="1:2" x14ac:dyDescent="0.25">
      <c r="A4780" s="395">
        <v>37702</v>
      </c>
      <c r="B4780" s="396">
        <v>1.0524</v>
      </c>
    </row>
    <row r="4781" spans="1:2" x14ac:dyDescent="0.25">
      <c r="A4781" s="395">
        <v>37701</v>
      </c>
      <c r="B4781" s="396">
        <v>1.0617000000000001</v>
      </c>
    </row>
    <row r="4782" spans="1:2" x14ac:dyDescent="0.25">
      <c r="A4782" s="395">
        <v>37700</v>
      </c>
      <c r="B4782" s="396">
        <v>1.0558000000000001</v>
      </c>
    </row>
    <row r="4783" spans="1:2" x14ac:dyDescent="0.25">
      <c r="A4783" s="395">
        <v>37699</v>
      </c>
      <c r="B4783" s="396">
        <v>1.0630999999999999</v>
      </c>
    </row>
    <row r="4784" spans="1:2" x14ac:dyDescent="0.25">
      <c r="A4784" s="395">
        <v>37698</v>
      </c>
      <c r="B4784" s="396">
        <v>1.0636000000000001</v>
      </c>
    </row>
    <row r="4785" spans="1:2" x14ac:dyDescent="0.25">
      <c r="A4785" s="395">
        <v>37697</v>
      </c>
      <c r="B4785" s="396">
        <v>1.0763</v>
      </c>
    </row>
    <row r="4786" spans="1:2" x14ac:dyDescent="0.25">
      <c r="A4786" s="395">
        <v>37696</v>
      </c>
      <c r="B4786" s="396">
        <v>1.0747</v>
      </c>
    </row>
    <row r="4787" spans="1:2" x14ac:dyDescent="0.25">
      <c r="A4787" s="395">
        <v>37695</v>
      </c>
      <c r="B4787" s="396">
        <v>1.0739000000000001</v>
      </c>
    </row>
    <row r="4788" spans="1:2" x14ac:dyDescent="0.25">
      <c r="A4788" s="395">
        <v>37694</v>
      </c>
      <c r="B4788" s="396">
        <v>1.0806</v>
      </c>
    </row>
    <row r="4789" spans="1:2" x14ac:dyDescent="0.25">
      <c r="A4789" s="395">
        <v>37693</v>
      </c>
      <c r="B4789" s="396">
        <v>1.1003000000000001</v>
      </c>
    </row>
    <row r="4790" spans="1:2" x14ac:dyDescent="0.25">
      <c r="A4790" s="395">
        <v>37692</v>
      </c>
      <c r="B4790" s="396">
        <v>1.1035999999999999</v>
      </c>
    </row>
    <row r="4791" spans="1:2" x14ac:dyDescent="0.25">
      <c r="A4791" s="395">
        <v>37691</v>
      </c>
      <c r="B4791" s="396">
        <v>1.1055999999999999</v>
      </c>
    </row>
    <row r="4792" spans="1:2" x14ac:dyDescent="0.25">
      <c r="A4792" s="395">
        <v>37690</v>
      </c>
      <c r="B4792" s="396">
        <v>1.1005</v>
      </c>
    </row>
    <row r="4793" spans="1:2" x14ac:dyDescent="0.25">
      <c r="A4793" s="395">
        <v>37689</v>
      </c>
      <c r="B4793" s="396">
        <v>1.0996999999999999</v>
      </c>
    </row>
    <row r="4794" spans="1:2" x14ac:dyDescent="0.25">
      <c r="A4794" s="395">
        <v>37688</v>
      </c>
      <c r="B4794" s="396">
        <v>1.1004</v>
      </c>
    </row>
    <row r="4795" spans="1:2" x14ac:dyDescent="0.25">
      <c r="A4795" s="395">
        <v>37687</v>
      </c>
      <c r="B4795" s="396">
        <v>1.0972</v>
      </c>
    </row>
    <row r="4796" spans="1:2" x14ac:dyDescent="0.25">
      <c r="A4796" s="395">
        <v>37686</v>
      </c>
      <c r="B4796" s="396">
        <v>1.0959000000000001</v>
      </c>
    </row>
    <row r="4797" spans="1:2" x14ac:dyDescent="0.25">
      <c r="A4797" s="395">
        <v>37685</v>
      </c>
      <c r="B4797" s="396">
        <v>1.0885</v>
      </c>
    </row>
    <row r="4798" spans="1:2" x14ac:dyDescent="0.25">
      <c r="A4798" s="395">
        <v>37684</v>
      </c>
      <c r="B4798" s="396">
        <v>1.0893999999999999</v>
      </c>
    </row>
    <row r="4799" spans="1:2" x14ac:dyDescent="0.25">
      <c r="A4799" s="395">
        <v>37683</v>
      </c>
      <c r="B4799" s="396">
        <v>1.0782</v>
      </c>
    </row>
    <row r="4800" spans="1:2" x14ac:dyDescent="0.25">
      <c r="A4800" s="395">
        <v>37682</v>
      </c>
      <c r="B4800" s="396">
        <v>1.0799000000000001</v>
      </c>
    </row>
    <row r="4801" spans="1:2" x14ac:dyDescent="0.25">
      <c r="A4801" s="395">
        <v>37681</v>
      </c>
      <c r="B4801" s="396">
        <v>1.0798000000000001</v>
      </c>
    </row>
    <row r="4802" spans="1:2" x14ac:dyDescent="0.25">
      <c r="A4802" s="395">
        <v>37680</v>
      </c>
      <c r="B4802" s="396">
        <v>1.0757000000000001</v>
      </c>
    </row>
    <row r="4803" spans="1:2" x14ac:dyDescent="0.25">
      <c r="A4803" s="395">
        <v>37679</v>
      </c>
      <c r="B4803" s="396">
        <v>1.0784</v>
      </c>
    </row>
    <row r="4804" spans="1:2" x14ac:dyDescent="0.25">
      <c r="A4804" s="395">
        <v>37678</v>
      </c>
      <c r="B4804" s="396">
        <v>1.0763</v>
      </c>
    </row>
    <row r="4805" spans="1:2" x14ac:dyDescent="0.25">
      <c r="A4805" s="395">
        <v>37677</v>
      </c>
      <c r="B4805" s="396">
        <v>1.0795999999999999</v>
      </c>
    </row>
    <row r="4806" spans="1:2" x14ac:dyDescent="0.25">
      <c r="A4806" s="395">
        <v>37676</v>
      </c>
      <c r="B4806" s="396">
        <v>1.0733999999999999</v>
      </c>
    </row>
    <row r="4807" spans="1:2" x14ac:dyDescent="0.25">
      <c r="A4807" s="395">
        <v>37675</v>
      </c>
      <c r="B4807" s="396">
        <v>1.0763</v>
      </c>
    </row>
    <row r="4808" spans="1:2" x14ac:dyDescent="0.25">
      <c r="A4808" s="395">
        <v>37674</v>
      </c>
      <c r="B4808" s="396">
        <v>1.0760000000000001</v>
      </c>
    </row>
    <row r="4809" spans="1:2" x14ac:dyDescent="0.25">
      <c r="A4809" s="395">
        <v>37673</v>
      </c>
      <c r="B4809" s="396">
        <v>1.0815999999999999</v>
      </c>
    </row>
    <row r="4810" spans="1:2" x14ac:dyDescent="0.25">
      <c r="A4810" s="395">
        <v>37672</v>
      </c>
      <c r="B4810" s="396">
        <v>1.0746</v>
      </c>
    </row>
    <row r="4811" spans="1:2" x14ac:dyDescent="0.25">
      <c r="A4811" s="395">
        <v>37671</v>
      </c>
      <c r="B4811" s="396">
        <v>1.069</v>
      </c>
    </row>
    <row r="4812" spans="1:2" x14ac:dyDescent="0.25">
      <c r="A4812" s="395">
        <v>37670</v>
      </c>
      <c r="B4812" s="396">
        <v>1.0731999999999999</v>
      </c>
    </row>
    <row r="4813" spans="1:2" x14ac:dyDescent="0.25">
      <c r="A4813" s="395">
        <v>37669</v>
      </c>
      <c r="B4813" s="396">
        <v>1.0761000000000001</v>
      </c>
    </row>
    <row r="4814" spans="1:2" x14ac:dyDescent="0.25">
      <c r="A4814" s="395">
        <v>37668</v>
      </c>
      <c r="B4814" s="396">
        <v>1.079</v>
      </c>
    </row>
    <row r="4815" spans="1:2" x14ac:dyDescent="0.25">
      <c r="A4815" s="395">
        <v>37667</v>
      </c>
      <c r="B4815" s="396">
        <v>1.0792999999999999</v>
      </c>
    </row>
    <row r="4816" spans="1:2" x14ac:dyDescent="0.25">
      <c r="A4816" s="395">
        <v>37666</v>
      </c>
      <c r="B4816" s="396">
        <v>1.0832999999999999</v>
      </c>
    </row>
    <row r="4817" spans="1:2" x14ac:dyDescent="0.25">
      <c r="A4817" s="395">
        <v>37665</v>
      </c>
      <c r="B4817" s="396">
        <v>1.0714999999999999</v>
      </c>
    </row>
    <row r="4818" spans="1:2" x14ac:dyDescent="0.25">
      <c r="A4818" s="395">
        <v>37664</v>
      </c>
      <c r="B4818" s="396">
        <v>1.073</v>
      </c>
    </row>
    <row r="4819" spans="1:2" x14ac:dyDescent="0.25">
      <c r="A4819" s="395">
        <v>37663</v>
      </c>
      <c r="B4819" s="396">
        <v>1.0736000000000001</v>
      </c>
    </row>
    <row r="4820" spans="1:2" x14ac:dyDescent="0.25">
      <c r="A4820" s="395">
        <v>37662</v>
      </c>
      <c r="B4820" s="396">
        <v>1.0808</v>
      </c>
    </row>
    <row r="4821" spans="1:2" x14ac:dyDescent="0.25">
      <c r="A4821" s="395">
        <v>37661</v>
      </c>
      <c r="B4821" s="396">
        <v>1.0820000000000001</v>
      </c>
    </row>
    <row r="4822" spans="1:2" x14ac:dyDescent="0.25">
      <c r="A4822" s="395">
        <v>37660</v>
      </c>
      <c r="B4822" s="396">
        <v>1.0826</v>
      </c>
    </row>
    <row r="4823" spans="1:2" x14ac:dyDescent="0.25">
      <c r="A4823" s="395">
        <v>37659</v>
      </c>
      <c r="B4823" s="396">
        <v>1.0833999999999999</v>
      </c>
    </row>
    <row r="4824" spans="1:2" x14ac:dyDescent="0.25">
      <c r="A4824" s="395">
        <v>37658</v>
      </c>
      <c r="B4824" s="396">
        <v>1.0792999999999999</v>
      </c>
    </row>
    <row r="4825" spans="1:2" x14ac:dyDescent="0.25">
      <c r="A4825" s="395">
        <v>37657</v>
      </c>
      <c r="B4825" s="396">
        <v>1.0882000000000001</v>
      </c>
    </row>
    <row r="4826" spans="1:2" x14ac:dyDescent="0.25">
      <c r="A4826" s="395">
        <v>37656</v>
      </c>
      <c r="B4826" s="396">
        <v>1.0779000000000001</v>
      </c>
    </row>
    <row r="4827" spans="1:2" x14ac:dyDescent="0.25">
      <c r="A4827" s="395">
        <v>37655</v>
      </c>
      <c r="B4827" s="396">
        <v>1.0787</v>
      </c>
    </row>
    <row r="4828" spans="1:2" x14ac:dyDescent="0.25">
      <c r="A4828" s="395">
        <v>37654</v>
      </c>
      <c r="B4828" s="396">
        <v>1.0767</v>
      </c>
    </row>
    <row r="4829" spans="1:2" x14ac:dyDescent="0.25">
      <c r="A4829" s="395">
        <v>37653</v>
      </c>
      <c r="B4829" s="396">
        <v>1.0764</v>
      </c>
    </row>
    <row r="4830" spans="1:2" x14ac:dyDescent="0.25">
      <c r="A4830" s="395">
        <v>37652</v>
      </c>
      <c r="B4830" s="396">
        <v>1.0812999999999999</v>
      </c>
    </row>
    <row r="4831" spans="1:2" x14ac:dyDescent="0.25">
      <c r="A4831" s="395">
        <v>37651</v>
      </c>
      <c r="B4831" s="396">
        <v>1.0831999999999999</v>
      </c>
    </row>
    <row r="4832" spans="1:2" x14ac:dyDescent="0.25">
      <c r="A4832" s="395">
        <v>37650</v>
      </c>
      <c r="B4832" s="396">
        <v>1.0818000000000001</v>
      </c>
    </row>
    <row r="4833" spans="1:2" x14ac:dyDescent="0.25">
      <c r="A4833" s="395">
        <v>37649</v>
      </c>
      <c r="B4833" s="396">
        <v>1.0854999999999999</v>
      </c>
    </row>
    <row r="4834" spans="1:2" x14ac:dyDescent="0.25">
      <c r="A4834" s="395">
        <v>37648</v>
      </c>
      <c r="B4834" s="396">
        <v>1.0842000000000001</v>
      </c>
    </row>
    <row r="4835" spans="1:2" x14ac:dyDescent="0.25">
      <c r="A4835" s="395">
        <v>37647</v>
      </c>
      <c r="B4835" s="396">
        <v>1.0843</v>
      </c>
    </row>
    <row r="4836" spans="1:2" x14ac:dyDescent="0.25">
      <c r="A4836" s="395">
        <v>37646</v>
      </c>
      <c r="B4836" s="396">
        <v>1.0828</v>
      </c>
    </row>
    <row r="4837" spans="1:2" x14ac:dyDescent="0.25">
      <c r="A4837" s="395">
        <v>37645</v>
      </c>
      <c r="B4837" s="396">
        <v>1.0749</v>
      </c>
    </row>
    <row r="4838" spans="1:2" x14ac:dyDescent="0.25">
      <c r="A4838" s="395">
        <v>37644</v>
      </c>
      <c r="B4838" s="396">
        <v>1.073</v>
      </c>
    </row>
    <row r="4839" spans="1:2" x14ac:dyDescent="0.25">
      <c r="A4839" s="395">
        <v>37643</v>
      </c>
      <c r="B4839" s="396">
        <v>1.0722</v>
      </c>
    </row>
    <row r="4840" spans="1:2" x14ac:dyDescent="0.25">
      <c r="A4840" s="395">
        <v>37642</v>
      </c>
      <c r="B4840" s="396">
        <v>1.0678000000000001</v>
      </c>
    </row>
    <row r="4841" spans="1:2" x14ac:dyDescent="0.25">
      <c r="A4841" s="395">
        <v>37641</v>
      </c>
      <c r="B4841" s="396">
        <v>1.0654999999999999</v>
      </c>
    </row>
    <row r="4842" spans="1:2" x14ac:dyDescent="0.25">
      <c r="A4842" s="395">
        <v>37640</v>
      </c>
      <c r="B4842" s="396">
        <v>1.0670999999999999</v>
      </c>
    </row>
    <row r="4843" spans="1:2" x14ac:dyDescent="0.25">
      <c r="A4843" s="395">
        <v>37639</v>
      </c>
      <c r="B4843" s="396">
        <v>1.0668</v>
      </c>
    </row>
    <row r="4844" spans="1:2" x14ac:dyDescent="0.25">
      <c r="A4844" s="395">
        <v>37638</v>
      </c>
      <c r="B4844" s="396">
        <v>1.0616000000000001</v>
      </c>
    </row>
    <row r="4845" spans="1:2" x14ac:dyDescent="0.25">
      <c r="A4845" s="395">
        <v>37637</v>
      </c>
      <c r="B4845" s="396">
        <v>1.0549999999999999</v>
      </c>
    </row>
    <row r="4846" spans="1:2" x14ac:dyDescent="0.25">
      <c r="A4846" s="395">
        <v>37636</v>
      </c>
      <c r="B4846" s="396">
        <v>1.0549999999999999</v>
      </c>
    </row>
    <row r="4847" spans="1:2" x14ac:dyDescent="0.25">
      <c r="A4847" s="395">
        <v>37635</v>
      </c>
      <c r="B4847" s="396">
        <v>1.0544</v>
      </c>
    </row>
    <row r="4848" spans="1:2" x14ac:dyDescent="0.25">
      <c r="A4848" s="395">
        <v>37634</v>
      </c>
      <c r="B4848" s="396">
        <v>1.0577000000000001</v>
      </c>
    </row>
    <row r="4849" spans="1:2" x14ac:dyDescent="0.25">
      <c r="A4849" s="395">
        <v>37633</v>
      </c>
      <c r="B4849" s="396">
        <v>1.0564</v>
      </c>
    </row>
    <row r="4850" spans="1:2" x14ac:dyDescent="0.25">
      <c r="A4850" s="395">
        <v>37632</v>
      </c>
      <c r="B4850" s="396">
        <v>1.0564</v>
      </c>
    </row>
    <row r="4851" spans="1:2" x14ac:dyDescent="0.25">
      <c r="A4851" s="395">
        <v>37631</v>
      </c>
      <c r="B4851" s="396">
        <v>1.0486</v>
      </c>
    </row>
    <row r="4852" spans="1:2" x14ac:dyDescent="0.25">
      <c r="A4852" s="395">
        <v>37630</v>
      </c>
      <c r="B4852" s="396">
        <v>1.0490999999999999</v>
      </c>
    </row>
    <row r="4853" spans="1:2" x14ac:dyDescent="0.25">
      <c r="A4853" s="395">
        <v>37629</v>
      </c>
      <c r="B4853" s="396">
        <v>1.0416000000000001</v>
      </c>
    </row>
    <row r="4854" spans="1:2" x14ac:dyDescent="0.25">
      <c r="A4854" s="395">
        <v>37628</v>
      </c>
      <c r="B4854" s="396">
        <v>1.0467</v>
      </c>
    </row>
    <row r="4855" spans="1:2" x14ac:dyDescent="0.25">
      <c r="A4855" s="395">
        <v>37627</v>
      </c>
      <c r="B4855" s="396">
        <v>1.0422</v>
      </c>
    </row>
    <row r="4856" spans="1:2" x14ac:dyDescent="0.25">
      <c r="A4856" s="395">
        <v>37626</v>
      </c>
      <c r="B4856" s="396">
        <v>1.0432999999999999</v>
      </c>
    </row>
    <row r="4857" spans="1:2" x14ac:dyDescent="0.25">
      <c r="A4857" s="395">
        <v>37625</v>
      </c>
      <c r="B4857" s="396">
        <v>1.0415000000000001</v>
      </c>
    </row>
    <row r="4858" spans="1:2" x14ac:dyDescent="0.25">
      <c r="A4858" s="395">
        <v>37624</v>
      </c>
      <c r="B4858" s="396">
        <v>1.0359</v>
      </c>
    </row>
    <row r="4859" spans="1:2" x14ac:dyDescent="0.25">
      <c r="A4859" s="395">
        <v>37623</v>
      </c>
      <c r="B4859" s="396">
        <v>1.0489999999999999</v>
      </c>
    </row>
    <row r="4860" spans="1:2" x14ac:dyDescent="0.25">
      <c r="A4860" s="395">
        <v>37622</v>
      </c>
      <c r="B4860" s="396">
        <v>1.0498000000000001</v>
      </c>
    </row>
    <row r="4861" spans="1:2" x14ac:dyDescent="0.25">
      <c r="A4861" s="395">
        <v>37621</v>
      </c>
      <c r="B4861" s="396">
        <v>1.0481</v>
      </c>
    </row>
    <row r="4862" spans="1:2" x14ac:dyDescent="0.25">
      <c r="A4862" s="395">
        <v>37620</v>
      </c>
      <c r="B4862" s="396">
        <v>1.0424</v>
      </c>
    </row>
    <row r="4863" spans="1:2" x14ac:dyDescent="0.25">
      <c r="A4863" s="395">
        <v>37619</v>
      </c>
      <c r="B4863" s="396">
        <v>1.044</v>
      </c>
    </row>
    <row r="4864" spans="1:2" x14ac:dyDescent="0.25">
      <c r="A4864" s="395">
        <v>37618</v>
      </c>
      <c r="B4864" s="396">
        <v>1.0436000000000001</v>
      </c>
    </row>
    <row r="4865" spans="1:2" x14ac:dyDescent="0.25">
      <c r="A4865" s="395">
        <v>37617</v>
      </c>
      <c r="B4865" s="396">
        <v>1.0373000000000001</v>
      </c>
    </row>
    <row r="4866" spans="1:2" x14ac:dyDescent="0.25">
      <c r="A4866" s="395">
        <v>37616</v>
      </c>
      <c r="B4866" s="396">
        <v>1.0319</v>
      </c>
    </row>
    <row r="4867" spans="1:2" x14ac:dyDescent="0.25">
      <c r="A4867" s="395">
        <v>37615</v>
      </c>
      <c r="B4867" s="396">
        <v>1.0297000000000001</v>
      </c>
    </row>
    <row r="4868" spans="1:2" x14ac:dyDescent="0.25">
      <c r="A4868" s="395">
        <v>37614</v>
      </c>
      <c r="B4868" s="396">
        <v>1.0262</v>
      </c>
    </row>
    <row r="4869" spans="1:2" x14ac:dyDescent="0.25">
      <c r="A4869" s="395">
        <v>37613</v>
      </c>
      <c r="B4869" s="396">
        <v>1.0274000000000001</v>
      </c>
    </row>
    <row r="4870" spans="1:2" x14ac:dyDescent="0.25">
      <c r="A4870" s="395">
        <v>37612</v>
      </c>
      <c r="B4870" s="396">
        <v>1.0266999999999999</v>
      </c>
    </row>
    <row r="4871" spans="1:2" x14ac:dyDescent="0.25">
      <c r="A4871" s="395">
        <v>37611</v>
      </c>
      <c r="B4871" s="396">
        <v>1.0266999999999999</v>
      </c>
    </row>
    <row r="4872" spans="1:2" x14ac:dyDescent="0.25">
      <c r="A4872" s="395">
        <v>37610</v>
      </c>
      <c r="B4872" s="396">
        <v>1.0271999999999999</v>
      </c>
    </row>
    <row r="4873" spans="1:2" x14ac:dyDescent="0.25">
      <c r="A4873" s="395">
        <v>37609</v>
      </c>
      <c r="B4873" s="396">
        <v>1.0263</v>
      </c>
    </row>
    <row r="4874" spans="1:2" x14ac:dyDescent="0.25">
      <c r="A4874" s="395">
        <v>37608</v>
      </c>
      <c r="B4874" s="396">
        <v>1.0283</v>
      </c>
    </row>
    <row r="4875" spans="1:2" x14ac:dyDescent="0.25">
      <c r="A4875" s="395">
        <v>37607</v>
      </c>
      <c r="B4875" s="396">
        <v>1.0226</v>
      </c>
    </row>
    <row r="4876" spans="1:2" x14ac:dyDescent="0.25">
      <c r="A4876" s="395">
        <v>37606</v>
      </c>
      <c r="B4876" s="396">
        <v>1.0235000000000001</v>
      </c>
    </row>
    <row r="4877" spans="1:2" x14ac:dyDescent="0.25">
      <c r="A4877" s="395">
        <v>37605</v>
      </c>
      <c r="B4877" s="396">
        <v>1.0230999999999999</v>
      </c>
    </row>
    <row r="4878" spans="1:2" x14ac:dyDescent="0.25">
      <c r="A4878" s="395">
        <v>37604</v>
      </c>
      <c r="B4878" s="396">
        <v>1.0227999999999999</v>
      </c>
    </row>
    <row r="4879" spans="1:2" x14ac:dyDescent="0.25">
      <c r="A4879" s="395">
        <v>37603</v>
      </c>
      <c r="B4879" s="396">
        <v>1.0183</v>
      </c>
    </row>
    <row r="4880" spans="1:2" x14ac:dyDescent="0.25">
      <c r="A4880" s="395">
        <v>37602</v>
      </c>
      <c r="B4880" s="396">
        <v>1.0081</v>
      </c>
    </row>
    <row r="4881" spans="1:2" x14ac:dyDescent="0.25">
      <c r="A4881" s="395">
        <v>37601</v>
      </c>
      <c r="B4881" s="396">
        <v>1.008</v>
      </c>
    </row>
    <row r="4882" spans="1:2" x14ac:dyDescent="0.25">
      <c r="A4882" s="395">
        <v>37600</v>
      </c>
      <c r="B4882" s="396">
        <v>1.0105</v>
      </c>
    </row>
    <row r="4883" spans="1:2" x14ac:dyDescent="0.25">
      <c r="A4883" s="395">
        <v>37599</v>
      </c>
      <c r="B4883" s="396">
        <v>1.0108999999999999</v>
      </c>
    </row>
    <row r="4884" spans="1:2" x14ac:dyDescent="0.25">
      <c r="A4884" s="395">
        <v>37598</v>
      </c>
      <c r="B4884" s="396">
        <v>1.0086999999999999</v>
      </c>
    </row>
    <row r="4885" spans="1:2" x14ac:dyDescent="0.25">
      <c r="A4885" s="395">
        <v>37597</v>
      </c>
      <c r="B4885" s="396">
        <v>1.0097</v>
      </c>
    </row>
    <row r="4886" spans="1:2" x14ac:dyDescent="0.25">
      <c r="A4886" s="395">
        <v>37596</v>
      </c>
      <c r="B4886" s="396">
        <v>1.0005999999999999</v>
      </c>
    </row>
    <row r="4887" spans="1:2" x14ac:dyDescent="0.25">
      <c r="A4887" s="395">
        <v>37595</v>
      </c>
      <c r="B4887" s="396">
        <v>1.0001</v>
      </c>
    </row>
    <row r="4888" spans="1:2" x14ac:dyDescent="0.25">
      <c r="A4888" s="395">
        <v>37594</v>
      </c>
      <c r="B4888" s="396">
        <v>0.99650000000000005</v>
      </c>
    </row>
    <row r="4889" spans="1:2" x14ac:dyDescent="0.25">
      <c r="A4889" s="395">
        <v>37593</v>
      </c>
      <c r="B4889" s="396">
        <v>0.99650000000000005</v>
      </c>
    </row>
    <row r="4890" spans="1:2" x14ac:dyDescent="0.25">
      <c r="A4890" s="395">
        <v>37592</v>
      </c>
      <c r="B4890" s="396">
        <v>0.99439999999999995</v>
      </c>
    </row>
    <row r="4891" spans="1:2" x14ac:dyDescent="0.25">
      <c r="A4891" s="395">
        <v>37591</v>
      </c>
      <c r="B4891" s="396">
        <v>0.99380000000000002</v>
      </c>
    </row>
    <row r="4892" spans="1:2" x14ac:dyDescent="0.25">
      <c r="A4892" s="395">
        <v>37590</v>
      </c>
      <c r="B4892" s="396">
        <v>0.99419999999999997</v>
      </c>
    </row>
    <row r="4893" spans="1:2" x14ac:dyDescent="0.25">
      <c r="A4893" s="395">
        <v>37589</v>
      </c>
      <c r="B4893" s="396">
        <v>0.99429999999999996</v>
      </c>
    </row>
    <row r="4894" spans="1:2" x14ac:dyDescent="0.25">
      <c r="A4894" s="395">
        <v>37588</v>
      </c>
      <c r="B4894" s="396">
        <v>0.99029999999999996</v>
      </c>
    </row>
    <row r="4895" spans="1:2" x14ac:dyDescent="0.25">
      <c r="A4895" s="395">
        <v>37587</v>
      </c>
      <c r="B4895" s="396">
        <v>0.99339999999999995</v>
      </c>
    </row>
    <row r="4896" spans="1:2" x14ac:dyDescent="0.25">
      <c r="A4896" s="395">
        <v>37586</v>
      </c>
      <c r="B4896" s="396">
        <v>0.9909</v>
      </c>
    </row>
    <row r="4897" spans="1:2" x14ac:dyDescent="0.25">
      <c r="A4897" s="395">
        <v>37585</v>
      </c>
      <c r="B4897" s="396">
        <v>0.99660000000000004</v>
      </c>
    </row>
    <row r="4898" spans="1:2" x14ac:dyDescent="0.25">
      <c r="A4898" s="395">
        <v>37584</v>
      </c>
      <c r="B4898" s="396">
        <v>0.99639999999999995</v>
      </c>
    </row>
    <row r="4899" spans="1:2" x14ac:dyDescent="0.25">
      <c r="A4899" s="395">
        <v>37583</v>
      </c>
      <c r="B4899" s="396">
        <v>0.997</v>
      </c>
    </row>
    <row r="4900" spans="1:2" x14ac:dyDescent="0.25">
      <c r="A4900" s="395">
        <v>37582</v>
      </c>
      <c r="B4900" s="396">
        <v>1.0013000000000001</v>
      </c>
    </row>
    <row r="4901" spans="1:2" x14ac:dyDescent="0.25">
      <c r="A4901" s="395">
        <v>37581</v>
      </c>
      <c r="B4901" s="396">
        <v>1.0012000000000001</v>
      </c>
    </row>
    <row r="4902" spans="1:2" x14ac:dyDescent="0.25">
      <c r="A4902" s="395">
        <v>37580</v>
      </c>
      <c r="B4902" s="396">
        <v>1.0033000000000001</v>
      </c>
    </row>
    <row r="4903" spans="1:2" x14ac:dyDescent="0.25">
      <c r="A4903" s="395">
        <v>37579</v>
      </c>
      <c r="B4903" s="396">
        <v>1.0078</v>
      </c>
    </row>
    <row r="4904" spans="1:2" x14ac:dyDescent="0.25">
      <c r="A4904" s="395">
        <v>37578</v>
      </c>
      <c r="B4904" s="396">
        <v>1.0091000000000001</v>
      </c>
    </row>
    <row r="4905" spans="1:2" x14ac:dyDescent="0.25">
      <c r="A4905" s="395">
        <v>37577</v>
      </c>
      <c r="B4905" s="396">
        <v>1.0095000000000001</v>
      </c>
    </row>
    <row r="4906" spans="1:2" x14ac:dyDescent="0.25">
      <c r="A4906" s="395">
        <v>37576</v>
      </c>
      <c r="B4906" s="396">
        <v>1.0089999999999999</v>
      </c>
    </row>
    <row r="4907" spans="1:2" x14ac:dyDescent="0.25">
      <c r="A4907" s="395">
        <v>37575</v>
      </c>
      <c r="B4907" s="396">
        <v>1.0042</v>
      </c>
    </row>
    <row r="4908" spans="1:2" x14ac:dyDescent="0.25">
      <c r="A4908" s="395">
        <v>37574</v>
      </c>
      <c r="B4908" s="396">
        <v>1.0065999999999999</v>
      </c>
    </row>
    <row r="4909" spans="1:2" x14ac:dyDescent="0.25">
      <c r="A4909" s="395">
        <v>37573</v>
      </c>
      <c r="B4909" s="396">
        <v>1.0124</v>
      </c>
    </row>
    <row r="4910" spans="1:2" x14ac:dyDescent="0.25">
      <c r="A4910" s="395">
        <v>37572</v>
      </c>
      <c r="B4910" s="396">
        <v>1.0102</v>
      </c>
    </row>
    <row r="4911" spans="1:2" x14ac:dyDescent="0.25">
      <c r="A4911" s="395">
        <v>37571</v>
      </c>
      <c r="B4911" s="396">
        <v>1.0125</v>
      </c>
    </row>
    <row r="4912" spans="1:2" x14ac:dyDescent="0.25">
      <c r="A4912" s="395">
        <v>37570</v>
      </c>
      <c r="B4912" s="396">
        <v>1.0156000000000001</v>
      </c>
    </row>
    <row r="4913" spans="1:2" x14ac:dyDescent="0.25">
      <c r="A4913" s="395">
        <v>37569</v>
      </c>
      <c r="B4913" s="396">
        <v>1.0127999999999999</v>
      </c>
    </row>
    <row r="4914" spans="1:2" x14ac:dyDescent="0.25">
      <c r="A4914" s="395">
        <v>37568</v>
      </c>
      <c r="B4914" s="396">
        <v>1.0092000000000001</v>
      </c>
    </row>
    <row r="4915" spans="1:2" x14ac:dyDescent="0.25">
      <c r="A4915" s="395">
        <v>37567</v>
      </c>
      <c r="B4915" s="396">
        <v>1.0027999999999999</v>
      </c>
    </row>
    <row r="4916" spans="1:2" x14ac:dyDescent="0.25">
      <c r="A4916" s="395">
        <v>37566</v>
      </c>
      <c r="B4916" s="396">
        <v>1.0001</v>
      </c>
    </row>
    <row r="4917" spans="1:2" x14ac:dyDescent="0.25">
      <c r="A4917" s="395">
        <v>37565</v>
      </c>
      <c r="B4917" s="396">
        <v>0.99739999999999995</v>
      </c>
    </row>
    <row r="4918" spans="1:2" x14ac:dyDescent="0.25">
      <c r="A4918" s="395">
        <v>37564</v>
      </c>
      <c r="B4918" s="396">
        <v>0.99690000000000001</v>
      </c>
    </row>
    <row r="4919" spans="1:2" x14ac:dyDescent="0.25">
      <c r="A4919" s="395">
        <v>37563</v>
      </c>
      <c r="B4919" s="396">
        <v>0.99629999999999996</v>
      </c>
    </row>
    <row r="4920" spans="1:2" x14ac:dyDescent="0.25">
      <c r="A4920" s="395">
        <v>37562</v>
      </c>
      <c r="B4920" s="396">
        <v>0.99660000000000004</v>
      </c>
    </row>
    <row r="4921" spans="1:2" x14ac:dyDescent="0.25">
      <c r="A4921" s="395">
        <v>37561</v>
      </c>
      <c r="B4921" s="396">
        <v>0.98970000000000002</v>
      </c>
    </row>
    <row r="4922" spans="1:2" x14ac:dyDescent="0.25">
      <c r="A4922" s="395">
        <v>37560</v>
      </c>
      <c r="B4922" s="396">
        <v>0.98419999999999996</v>
      </c>
    </row>
    <row r="4923" spans="1:2" x14ac:dyDescent="0.25">
      <c r="A4923" s="395">
        <v>37559</v>
      </c>
      <c r="B4923" s="396">
        <v>0.98340000000000005</v>
      </c>
    </row>
    <row r="4924" spans="1:2" x14ac:dyDescent="0.25">
      <c r="A4924" s="395">
        <v>37558</v>
      </c>
      <c r="B4924" s="396">
        <v>0.98440000000000005</v>
      </c>
    </row>
    <row r="4925" spans="1:2" x14ac:dyDescent="0.25">
      <c r="A4925" s="395">
        <v>37557</v>
      </c>
      <c r="B4925" s="396">
        <v>0.97640000000000005</v>
      </c>
    </row>
    <row r="4926" spans="1:2" x14ac:dyDescent="0.25">
      <c r="A4926" s="395">
        <v>37556</v>
      </c>
      <c r="B4926" s="396">
        <v>0.97599999999999998</v>
      </c>
    </row>
    <row r="4927" spans="1:2" x14ac:dyDescent="0.25">
      <c r="A4927" s="395">
        <v>37555</v>
      </c>
      <c r="B4927" s="396">
        <v>0.9758</v>
      </c>
    </row>
    <row r="4928" spans="1:2" x14ac:dyDescent="0.25">
      <c r="A4928" s="395">
        <v>37554</v>
      </c>
      <c r="B4928" s="396">
        <v>0.97729999999999995</v>
      </c>
    </row>
    <row r="4929" spans="1:2" x14ac:dyDescent="0.25">
      <c r="A4929" s="395">
        <v>37553</v>
      </c>
      <c r="B4929" s="396">
        <v>0.97619999999999996</v>
      </c>
    </row>
    <row r="4930" spans="1:2" x14ac:dyDescent="0.25">
      <c r="A4930" s="395">
        <v>37552</v>
      </c>
      <c r="B4930" s="396">
        <v>0.97760000000000002</v>
      </c>
    </row>
    <row r="4931" spans="1:2" x14ac:dyDescent="0.25">
      <c r="A4931" s="395">
        <v>37551</v>
      </c>
      <c r="B4931" s="396">
        <v>0.97360000000000002</v>
      </c>
    </row>
    <row r="4932" spans="1:2" x14ac:dyDescent="0.25">
      <c r="A4932" s="395">
        <v>37550</v>
      </c>
      <c r="B4932" s="396">
        <v>0.97230000000000005</v>
      </c>
    </row>
    <row r="4933" spans="1:2" x14ac:dyDescent="0.25">
      <c r="A4933" s="395">
        <v>37549</v>
      </c>
      <c r="B4933" s="396">
        <v>0.97250000000000003</v>
      </c>
    </row>
    <row r="4934" spans="1:2" x14ac:dyDescent="0.25">
      <c r="A4934" s="395">
        <v>37548</v>
      </c>
      <c r="B4934" s="396">
        <v>0.97219999999999995</v>
      </c>
    </row>
    <row r="4935" spans="1:2" x14ac:dyDescent="0.25">
      <c r="A4935" s="395">
        <v>37547</v>
      </c>
      <c r="B4935" s="396">
        <v>0.9708</v>
      </c>
    </row>
    <row r="4936" spans="1:2" x14ac:dyDescent="0.25">
      <c r="A4936" s="395">
        <v>37546</v>
      </c>
      <c r="B4936" s="396">
        <v>0.98109999999999997</v>
      </c>
    </row>
    <row r="4937" spans="1:2" x14ac:dyDescent="0.25">
      <c r="A4937" s="395">
        <v>37545</v>
      </c>
      <c r="B4937" s="396">
        <v>0.98160000000000003</v>
      </c>
    </row>
    <row r="4938" spans="1:2" x14ac:dyDescent="0.25">
      <c r="A4938" s="395">
        <v>37544</v>
      </c>
      <c r="B4938" s="396">
        <v>0.9869</v>
      </c>
    </row>
    <row r="4939" spans="1:2" x14ac:dyDescent="0.25">
      <c r="A4939" s="395">
        <v>37543</v>
      </c>
      <c r="B4939" s="396">
        <v>0.98729999999999996</v>
      </c>
    </row>
    <row r="4940" spans="1:2" x14ac:dyDescent="0.25">
      <c r="A4940" s="395">
        <v>37542</v>
      </c>
      <c r="B4940" s="396">
        <v>0.98699999999999999</v>
      </c>
    </row>
    <row r="4941" spans="1:2" x14ac:dyDescent="0.25">
      <c r="A4941" s="395">
        <v>37541</v>
      </c>
      <c r="B4941" s="396">
        <v>0.98699999999999999</v>
      </c>
    </row>
    <row r="4942" spans="1:2" x14ac:dyDescent="0.25">
      <c r="A4942" s="395">
        <v>37540</v>
      </c>
      <c r="B4942" s="396">
        <v>0.98609999999999998</v>
      </c>
    </row>
    <row r="4943" spans="1:2" x14ac:dyDescent="0.25">
      <c r="A4943" s="395">
        <v>37539</v>
      </c>
      <c r="B4943" s="396">
        <v>0.98960000000000004</v>
      </c>
    </row>
    <row r="4944" spans="1:2" x14ac:dyDescent="0.25">
      <c r="A4944" s="395">
        <v>37538</v>
      </c>
      <c r="B4944" s="396">
        <v>0.97860000000000003</v>
      </c>
    </row>
    <row r="4945" spans="1:2" x14ac:dyDescent="0.25">
      <c r="A4945" s="395">
        <v>37537</v>
      </c>
      <c r="B4945" s="396">
        <v>0.98319999999999996</v>
      </c>
    </row>
    <row r="4946" spans="1:2" x14ac:dyDescent="0.25">
      <c r="A4946" s="395">
        <v>37536</v>
      </c>
      <c r="B4946" s="396">
        <v>0.97960000000000003</v>
      </c>
    </row>
    <row r="4947" spans="1:2" x14ac:dyDescent="0.25">
      <c r="A4947" s="395">
        <v>37535</v>
      </c>
      <c r="B4947" s="396">
        <v>0.9788</v>
      </c>
    </row>
    <row r="4948" spans="1:2" x14ac:dyDescent="0.25">
      <c r="A4948" s="395">
        <v>37534</v>
      </c>
      <c r="B4948" s="396">
        <v>0.97919999999999996</v>
      </c>
    </row>
    <row r="4949" spans="1:2" x14ac:dyDescent="0.25">
      <c r="A4949" s="395">
        <v>37533</v>
      </c>
      <c r="B4949" s="396">
        <v>0.98760000000000003</v>
      </c>
    </row>
    <row r="4950" spans="1:2" x14ac:dyDescent="0.25">
      <c r="A4950" s="395">
        <v>37532</v>
      </c>
      <c r="B4950" s="396">
        <v>0.98670000000000002</v>
      </c>
    </row>
    <row r="4951" spans="1:2" x14ac:dyDescent="0.25">
      <c r="A4951" s="395">
        <v>37531</v>
      </c>
      <c r="B4951" s="396">
        <v>0.98270000000000002</v>
      </c>
    </row>
    <row r="4952" spans="1:2" x14ac:dyDescent="0.25">
      <c r="A4952" s="395">
        <v>37530</v>
      </c>
      <c r="B4952" s="396">
        <v>0.98729999999999996</v>
      </c>
    </row>
    <row r="4953" spans="1:2" x14ac:dyDescent="0.25">
      <c r="A4953" s="395">
        <v>37529</v>
      </c>
      <c r="B4953" s="396">
        <v>0.98099999999999998</v>
      </c>
    </row>
    <row r="4954" spans="1:2" x14ac:dyDescent="0.25">
      <c r="A4954" s="395">
        <v>37528</v>
      </c>
      <c r="B4954" s="396">
        <v>0.97370000000000001</v>
      </c>
    </row>
    <row r="4955" spans="1:2" x14ac:dyDescent="0.25">
      <c r="A4955" s="395">
        <v>37527</v>
      </c>
      <c r="B4955" s="396">
        <v>0.98040000000000005</v>
      </c>
    </row>
    <row r="4956" spans="1:2" x14ac:dyDescent="0.25">
      <c r="A4956" s="395">
        <v>37526</v>
      </c>
      <c r="B4956" s="396">
        <v>0.97619999999999996</v>
      </c>
    </row>
    <row r="4957" spans="1:2" x14ac:dyDescent="0.25">
      <c r="A4957" s="395">
        <v>37525</v>
      </c>
      <c r="B4957" s="396">
        <v>0.97609999999999997</v>
      </c>
    </row>
    <row r="4958" spans="1:2" x14ac:dyDescent="0.25">
      <c r="A4958" s="395">
        <v>37524</v>
      </c>
      <c r="B4958" s="396">
        <v>0.98119999999999996</v>
      </c>
    </row>
    <row r="4959" spans="1:2" x14ac:dyDescent="0.25">
      <c r="A4959" s="395">
        <v>37523</v>
      </c>
      <c r="B4959" s="396">
        <v>0.97789999999999999</v>
      </c>
    </row>
    <row r="4960" spans="1:2" x14ac:dyDescent="0.25">
      <c r="A4960" s="395">
        <v>37522</v>
      </c>
      <c r="B4960" s="396">
        <v>0.98089999999999999</v>
      </c>
    </row>
    <row r="4961" spans="1:2" x14ac:dyDescent="0.25">
      <c r="A4961" s="395">
        <v>37521</v>
      </c>
      <c r="B4961" s="396">
        <v>0.98209999999999997</v>
      </c>
    </row>
    <row r="4962" spans="1:2" x14ac:dyDescent="0.25">
      <c r="A4962" s="395">
        <v>37520</v>
      </c>
      <c r="B4962" s="396">
        <v>0.98209999999999997</v>
      </c>
    </row>
    <row r="4963" spans="1:2" x14ac:dyDescent="0.25">
      <c r="A4963" s="395">
        <v>37519</v>
      </c>
      <c r="B4963" s="396">
        <v>0.98650000000000004</v>
      </c>
    </row>
    <row r="4964" spans="1:2" x14ac:dyDescent="0.25">
      <c r="A4964" s="395">
        <v>37518</v>
      </c>
      <c r="B4964" s="396">
        <v>0.97750000000000004</v>
      </c>
    </row>
    <row r="4965" spans="1:2" x14ac:dyDescent="0.25">
      <c r="A4965" s="395">
        <v>37517</v>
      </c>
      <c r="B4965" s="396">
        <v>0.97460000000000002</v>
      </c>
    </row>
    <row r="4966" spans="1:2" x14ac:dyDescent="0.25">
      <c r="A4966" s="395">
        <v>37516</v>
      </c>
      <c r="B4966" s="396">
        <v>0.96899999999999997</v>
      </c>
    </row>
    <row r="4967" spans="1:2" x14ac:dyDescent="0.25">
      <c r="A4967" s="395">
        <v>37515</v>
      </c>
      <c r="B4967" s="396">
        <v>0.97070000000000001</v>
      </c>
    </row>
    <row r="4968" spans="1:2" x14ac:dyDescent="0.25">
      <c r="A4968" s="395">
        <v>37514</v>
      </c>
      <c r="B4968" s="396">
        <v>0.96660000000000001</v>
      </c>
    </row>
    <row r="4969" spans="1:2" x14ac:dyDescent="0.25">
      <c r="A4969" s="395">
        <v>37513</v>
      </c>
      <c r="B4969" s="396">
        <v>0.97150000000000003</v>
      </c>
    </row>
    <row r="4970" spans="1:2" x14ac:dyDescent="0.25">
      <c r="A4970" s="395">
        <v>37512</v>
      </c>
      <c r="B4970" s="396">
        <v>0.98170000000000002</v>
      </c>
    </row>
    <row r="4971" spans="1:2" x14ac:dyDescent="0.25">
      <c r="A4971" s="395">
        <v>37511</v>
      </c>
      <c r="B4971" s="396">
        <v>0.97589999999999999</v>
      </c>
    </row>
    <row r="4972" spans="1:2" x14ac:dyDescent="0.25">
      <c r="A4972" s="395">
        <v>37510</v>
      </c>
      <c r="B4972" s="396">
        <v>0.97540000000000004</v>
      </c>
    </row>
    <row r="4973" spans="1:2" x14ac:dyDescent="0.25">
      <c r="A4973" s="395">
        <v>37509</v>
      </c>
      <c r="B4973" s="396">
        <v>0.97940000000000005</v>
      </c>
    </row>
    <row r="4974" spans="1:2" x14ac:dyDescent="0.25">
      <c r="A4974" s="395">
        <v>37508</v>
      </c>
      <c r="B4974" s="396">
        <v>0.98150000000000004</v>
      </c>
    </row>
    <row r="4975" spans="1:2" x14ac:dyDescent="0.25">
      <c r="A4975" s="395">
        <v>37507</v>
      </c>
      <c r="B4975" s="396">
        <v>0.98150000000000004</v>
      </c>
    </row>
    <row r="4976" spans="1:2" x14ac:dyDescent="0.25">
      <c r="A4976" s="395">
        <v>37506</v>
      </c>
      <c r="B4976" s="396">
        <v>0.98170000000000002</v>
      </c>
    </row>
    <row r="4977" spans="1:2" x14ac:dyDescent="0.25">
      <c r="A4977" s="395">
        <v>37505</v>
      </c>
      <c r="B4977" s="396">
        <v>0.99150000000000005</v>
      </c>
    </row>
    <row r="4978" spans="1:2" x14ac:dyDescent="0.25">
      <c r="A4978" s="395">
        <v>37504</v>
      </c>
      <c r="B4978" s="396">
        <v>0.99270000000000003</v>
      </c>
    </row>
    <row r="4979" spans="1:2" x14ac:dyDescent="0.25">
      <c r="A4979" s="395">
        <v>37503</v>
      </c>
      <c r="B4979" s="396">
        <v>0.99670000000000003</v>
      </c>
    </row>
    <row r="4980" spans="1:2" x14ac:dyDescent="0.25">
      <c r="A4980" s="395">
        <v>37502</v>
      </c>
      <c r="B4980" s="396">
        <v>0.98340000000000005</v>
      </c>
    </row>
    <row r="4981" spans="1:2" x14ac:dyDescent="0.25">
      <c r="A4981" s="395">
        <v>37501</v>
      </c>
      <c r="B4981" s="396">
        <v>0.98219999999999996</v>
      </c>
    </row>
    <row r="4982" spans="1:2" x14ac:dyDescent="0.25">
      <c r="A4982" s="395">
        <v>37500</v>
      </c>
      <c r="B4982" s="396">
        <v>0.98029999999999995</v>
      </c>
    </row>
    <row r="4983" spans="1:2" x14ac:dyDescent="0.25">
      <c r="A4983" s="395">
        <v>37499</v>
      </c>
      <c r="B4983" s="396">
        <v>0.98180000000000001</v>
      </c>
    </row>
    <row r="4984" spans="1:2" x14ac:dyDescent="0.25">
      <c r="A4984" s="395">
        <v>37498</v>
      </c>
      <c r="B4984" s="396">
        <v>0.98470000000000002</v>
      </c>
    </row>
    <row r="4985" spans="1:2" x14ac:dyDescent="0.25">
      <c r="A4985" s="395">
        <v>37497</v>
      </c>
      <c r="B4985" s="396">
        <v>0.97909999999999997</v>
      </c>
    </row>
    <row r="4986" spans="1:2" x14ac:dyDescent="0.25">
      <c r="A4986" s="395">
        <v>37496</v>
      </c>
      <c r="B4986" s="396">
        <v>0.98319999999999996</v>
      </c>
    </row>
    <row r="4987" spans="1:2" x14ac:dyDescent="0.25">
      <c r="A4987" s="395">
        <v>37495</v>
      </c>
      <c r="B4987" s="396">
        <v>0.97170000000000001</v>
      </c>
    </row>
    <row r="4988" spans="1:2" x14ac:dyDescent="0.25">
      <c r="A4988" s="395">
        <v>37494</v>
      </c>
      <c r="B4988" s="396">
        <v>0.97250000000000003</v>
      </c>
    </row>
    <row r="4989" spans="1:2" x14ac:dyDescent="0.25">
      <c r="A4989" s="395">
        <v>37493</v>
      </c>
      <c r="B4989" s="396">
        <v>0.9728</v>
      </c>
    </row>
    <row r="4990" spans="1:2" x14ac:dyDescent="0.25">
      <c r="A4990" s="395">
        <v>37492</v>
      </c>
      <c r="B4990" s="396">
        <v>0.9728</v>
      </c>
    </row>
    <row r="4991" spans="1:2" x14ac:dyDescent="0.25">
      <c r="A4991" s="395">
        <v>37491</v>
      </c>
      <c r="B4991" s="396">
        <v>0.96889999999999998</v>
      </c>
    </row>
    <row r="4992" spans="1:2" x14ac:dyDescent="0.25">
      <c r="A4992" s="395">
        <v>37490</v>
      </c>
      <c r="B4992" s="396">
        <v>0.98050000000000004</v>
      </c>
    </row>
    <row r="4993" spans="1:2" x14ac:dyDescent="0.25">
      <c r="A4993" s="395">
        <v>37489</v>
      </c>
      <c r="B4993" s="396">
        <v>0.97899999999999998</v>
      </c>
    </row>
    <row r="4994" spans="1:2" x14ac:dyDescent="0.25">
      <c r="A4994" s="395">
        <v>37488</v>
      </c>
      <c r="B4994" s="396">
        <v>0.97619999999999996</v>
      </c>
    </row>
    <row r="4995" spans="1:2" x14ac:dyDescent="0.25">
      <c r="A4995" s="395">
        <v>37487</v>
      </c>
      <c r="B4995" s="396">
        <v>0.98380000000000001</v>
      </c>
    </row>
    <row r="4996" spans="1:2" x14ac:dyDescent="0.25">
      <c r="A4996" s="395">
        <v>37486</v>
      </c>
      <c r="B4996" s="396">
        <v>0.98319999999999996</v>
      </c>
    </row>
    <row r="4997" spans="1:2" x14ac:dyDescent="0.25">
      <c r="A4997" s="395">
        <v>37485</v>
      </c>
      <c r="B4997" s="396">
        <v>0.98499999999999999</v>
      </c>
    </row>
    <row r="4998" spans="1:2" x14ac:dyDescent="0.25">
      <c r="A4998" s="395">
        <v>37484</v>
      </c>
      <c r="B4998" s="396">
        <v>0.98180000000000001</v>
      </c>
    </row>
    <row r="4999" spans="1:2" x14ac:dyDescent="0.25">
      <c r="A4999" s="395">
        <v>37483</v>
      </c>
      <c r="B4999" s="396">
        <v>0.97940000000000005</v>
      </c>
    </row>
    <row r="5000" spans="1:2" x14ac:dyDescent="0.25">
      <c r="A5000" s="395">
        <v>37482</v>
      </c>
      <c r="B5000" s="396">
        <v>0.98370000000000002</v>
      </c>
    </row>
    <row r="5001" spans="1:2" x14ac:dyDescent="0.25">
      <c r="A5001" s="395">
        <v>37481</v>
      </c>
      <c r="B5001" s="396">
        <v>0.97840000000000005</v>
      </c>
    </row>
    <row r="5002" spans="1:2" x14ac:dyDescent="0.25">
      <c r="A5002" s="395">
        <v>37480</v>
      </c>
      <c r="B5002" s="396">
        <v>0.96960000000000002</v>
      </c>
    </row>
    <row r="5003" spans="1:2" x14ac:dyDescent="0.25">
      <c r="A5003" s="395">
        <v>37479</v>
      </c>
      <c r="B5003" s="396">
        <v>0.97</v>
      </c>
    </row>
    <row r="5004" spans="1:2" x14ac:dyDescent="0.25">
      <c r="A5004" s="395">
        <v>37478</v>
      </c>
      <c r="B5004" s="396">
        <v>0.97019999999999995</v>
      </c>
    </row>
    <row r="5005" spans="1:2" x14ac:dyDescent="0.25">
      <c r="A5005" s="395">
        <v>37477</v>
      </c>
      <c r="B5005" s="396">
        <v>0.96709999999999996</v>
      </c>
    </row>
    <row r="5006" spans="1:2" x14ac:dyDescent="0.25">
      <c r="A5006" s="395">
        <v>37476</v>
      </c>
      <c r="B5006" s="396">
        <v>0.97450000000000003</v>
      </c>
    </row>
    <row r="5007" spans="1:2" x14ac:dyDescent="0.25">
      <c r="A5007" s="395">
        <v>37475</v>
      </c>
      <c r="B5007" s="396">
        <v>0.96589999999999998</v>
      </c>
    </row>
    <row r="5008" spans="1:2" x14ac:dyDescent="0.25">
      <c r="A5008" s="395">
        <v>37474</v>
      </c>
      <c r="B5008" s="396">
        <v>0.98</v>
      </c>
    </row>
    <row r="5009" spans="1:2" x14ac:dyDescent="0.25">
      <c r="A5009" s="395">
        <v>37473</v>
      </c>
      <c r="B5009" s="396">
        <v>0.98660000000000003</v>
      </c>
    </row>
    <row r="5010" spans="1:2" x14ac:dyDescent="0.25">
      <c r="A5010" s="395">
        <v>37472</v>
      </c>
      <c r="B5010" s="396">
        <v>0.98709999999999998</v>
      </c>
    </row>
    <row r="5011" spans="1:2" x14ac:dyDescent="0.25">
      <c r="A5011" s="395">
        <v>37471</v>
      </c>
      <c r="B5011" s="396">
        <v>0.98650000000000004</v>
      </c>
    </row>
    <row r="5012" spans="1:2" x14ac:dyDescent="0.25">
      <c r="A5012" s="395">
        <v>37470</v>
      </c>
      <c r="B5012" s="396">
        <v>0.98440000000000005</v>
      </c>
    </row>
    <row r="5013" spans="1:2" x14ac:dyDescent="0.25">
      <c r="A5013" s="395">
        <v>37469</v>
      </c>
      <c r="B5013" s="396">
        <v>0.97709999999999997</v>
      </c>
    </row>
    <row r="5014" spans="1:2" x14ac:dyDescent="0.25">
      <c r="A5014" s="395">
        <v>37468</v>
      </c>
      <c r="B5014" s="396">
        <v>0.98329999999999995</v>
      </c>
    </row>
    <row r="5015" spans="1:2" x14ac:dyDescent="0.25">
      <c r="A5015" s="395">
        <v>37467</v>
      </c>
      <c r="B5015" s="396">
        <v>0.98060000000000003</v>
      </c>
    </row>
    <row r="5016" spans="1:2" x14ac:dyDescent="0.25">
      <c r="A5016" s="395">
        <v>37466</v>
      </c>
      <c r="B5016" s="396">
        <v>0.98629999999999995</v>
      </c>
    </row>
    <row r="5017" spans="1:2" x14ac:dyDescent="0.25">
      <c r="A5017" s="395">
        <v>37465</v>
      </c>
      <c r="B5017" s="396">
        <v>0.98540000000000005</v>
      </c>
    </row>
    <row r="5018" spans="1:2" x14ac:dyDescent="0.25">
      <c r="A5018" s="395">
        <v>37464</v>
      </c>
      <c r="B5018" s="396">
        <v>0.9869</v>
      </c>
    </row>
    <row r="5019" spans="1:2" x14ac:dyDescent="0.25">
      <c r="A5019" s="395">
        <v>37463</v>
      </c>
      <c r="B5019" s="396">
        <v>1.0043</v>
      </c>
    </row>
    <row r="5020" spans="1:2" x14ac:dyDescent="0.25">
      <c r="A5020" s="395">
        <v>37462</v>
      </c>
      <c r="B5020" s="396">
        <v>0.995</v>
      </c>
    </row>
    <row r="5021" spans="1:2" x14ac:dyDescent="0.25">
      <c r="A5021" s="395">
        <v>37461</v>
      </c>
      <c r="B5021" s="396">
        <v>0.98870000000000002</v>
      </c>
    </row>
    <row r="5022" spans="1:2" x14ac:dyDescent="0.25">
      <c r="A5022" s="395">
        <v>37460</v>
      </c>
      <c r="B5022" s="396">
        <v>1.0085999999999999</v>
      </c>
    </row>
    <row r="5023" spans="1:2" x14ac:dyDescent="0.25">
      <c r="A5023" s="395">
        <v>37459</v>
      </c>
      <c r="B5023" s="396">
        <v>1.0121</v>
      </c>
    </row>
    <row r="5024" spans="1:2" x14ac:dyDescent="0.25">
      <c r="A5024" s="395">
        <v>37458</v>
      </c>
      <c r="B5024" s="396">
        <v>1.0123</v>
      </c>
    </row>
    <row r="5025" spans="1:2" x14ac:dyDescent="0.25">
      <c r="A5025" s="395">
        <v>37457</v>
      </c>
      <c r="B5025" s="396">
        <v>1.0118</v>
      </c>
    </row>
    <row r="5026" spans="1:2" x14ac:dyDescent="0.25">
      <c r="A5026" s="395">
        <v>37456</v>
      </c>
      <c r="B5026" s="396">
        <v>1.0112000000000001</v>
      </c>
    </row>
    <row r="5027" spans="1:2" x14ac:dyDescent="0.25">
      <c r="A5027" s="395">
        <v>37455</v>
      </c>
      <c r="B5027" s="396">
        <v>1.0068999999999999</v>
      </c>
    </row>
    <row r="5028" spans="1:2" x14ac:dyDescent="0.25">
      <c r="A5028" s="395">
        <v>37454</v>
      </c>
      <c r="B5028" s="396">
        <v>1.0117</v>
      </c>
    </row>
    <row r="5029" spans="1:2" x14ac:dyDescent="0.25">
      <c r="A5029" s="395">
        <v>37453</v>
      </c>
      <c r="B5029" s="396">
        <v>1.0034000000000001</v>
      </c>
    </row>
    <row r="5030" spans="1:2" x14ac:dyDescent="0.25">
      <c r="A5030" s="395">
        <v>37452</v>
      </c>
      <c r="B5030" s="396">
        <v>0.99160000000000004</v>
      </c>
    </row>
    <row r="5031" spans="1:2" x14ac:dyDescent="0.25">
      <c r="A5031" s="395">
        <v>37451</v>
      </c>
      <c r="B5031" s="396">
        <v>0.99129999999999996</v>
      </c>
    </row>
    <row r="5032" spans="1:2" x14ac:dyDescent="0.25">
      <c r="A5032" s="395">
        <v>37450</v>
      </c>
      <c r="B5032" s="396">
        <v>0.99060000000000004</v>
      </c>
    </row>
    <row r="5033" spans="1:2" x14ac:dyDescent="0.25">
      <c r="A5033" s="395">
        <v>37449</v>
      </c>
      <c r="B5033" s="396">
        <v>0.98880000000000001</v>
      </c>
    </row>
    <row r="5034" spans="1:2" x14ac:dyDescent="0.25">
      <c r="A5034" s="395">
        <v>37448</v>
      </c>
      <c r="B5034" s="396">
        <v>0.98819999999999997</v>
      </c>
    </row>
    <row r="5035" spans="1:2" x14ac:dyDescent="0.25">
      <c r="A5035" s="395">
        <v>37447</v>
      </c>
      <c r="B5035" s="396">
        <v>0.99350000000000005</v>
      </c>
    </row>
    <row r="5036" spans="1:2" x14ac:dyDescent="0.25">
      <c r="A5036" s="395">
        <v>37446</v>
      </c>
      <c r="B5036" s="396">
        <v>0.99050000000000005</v>
      </c>
    </row>
    <row r="5037" spans="1:2" x14ac:dyDescent="0.25">
      <c r="A5037" s="395">
        <v>37445</v>
      </c>
      <c r="B5037" s="396">
        <v>0.97450000000000003</v>
      </c>
    </row>
    <row r="5038" spans="1:2" x14ac:dyDescent="0.25">
      <c r="A5038" s="395">
        <v>37444</v>
      </c>
      <c r="B5038" s="396">
        <v>0.97340000000000004</v>
      </c>
    </row>
    <row r="5039" spans="1:2" x14ac:dyDescent="0.25">
      <c r="A5039" s="395">
        <v>37443</v>
      </c>
      <c r="B5039" s="396">
        <v>0.97340000000000004</v>
      </c>
    </row>
    <row r="5040" spans="1:2" x14ac:dyDescent="0.25">
      <c r="A5040" s="395">
        <v>37442</v>
      </c>
      <c r="B5040" s="396">
        <v>0.97899999999999998</v>
      </c>
    </row>
    <row r="5041" spans="1:2" x14ac:dyDescent="0.25">
      <c r="A5041" s="395">
        <v>37441</v>
      </c>
      <c r="B5041" s="396">
        <v>0.98040000000000005</v>
      </c>
    </row>
    <row r="5042" spans="1:2" x14ac:dyDescent="0.25">
      <c r="A5042" s="395">
        <v>37440</v>
      </c>
      <c r="B5042" s="396">
        <v>0.98629999999999995</v>
      </c>
    </row>
    <row r="5043" spans="1:2" x14ac:dyDescent="0.25">
      <c r="A5043" s="395">
        <v>37439</v>
      </c>
      <c r="B5043" s="396">
        <v>0.99099999999999999</v>
      </c>
    </row>
    <row r="5044" spans="1:2" x14ac:dyDescent="0.25">
      <c r="A5044" s="395">
        <v>37438</v>
      </c>
      <c r="B5044" s="396">
        <v>0.99129999999999996</v>
      </c>
    </row>
    <row r="5045" spans="1:2" x14ac:dyDescent="0.25">
      <c r="A5045" s="395">
        <v>37437</v>
      </c>
      <c r="B5045" s="396">
        <v>0.99109999999999998</v>
      </c>
    </row>
    <row r="5046" spans="1:2" x14ac:dyDescent="0.25">
      <c r="A5046" s="395">
        <v>37436</v>
      </c>
      <c r="B5046" s="396">
        <v>0.99170000000000003</v>
      </c>
    </row>
    <row r="5047" spans="1:2" x14ac:dyDescent="0.25">
      <c r="A5047" s="395">
        <v>37435</v>
      </c>
      <c r="B5047" s="396">
        <v>0.98819999999999997</v>
      </c>
    </row>
    <row r="5048" spans="1:2" x14ac:dyDescent="0.25">
      <c r="A5048" s="395">
        <v>37434</v>
      </c>
      <c r="B5048" s="396">
        <v>0.98040000000000005</v>
      </c>
    </row>
    <row r="5049" spans="1:2" x14ac:dyDescent="0.25">
      <c r="A5049" s="395">
        <v>37433</v>
      </c>
      <c r="B5049" s="396">
        <v>0.97909999999999997</v>
      </c>
    </row>
    <row r="5050" spans="1:2" x14ac:dyDescent="0.25">
      <c r="A5050" s="395">
        <v>37432</v>
      </c>
      <c r="B5050" s="396">
        <v>0.97009999999999996</v>
      </c>
    </row>
    <row r="5051" spans="1:2" x14ac:dyDescent="0.25">
      <c r="A5051" s="395">
        <v>37431</v>
      </c>
      <c r="B5051" s="396">
        <v>0.96909999999999996</v>
      </c>
    </row>
    <row r="5052" spans="1:2" x14ac:dyDescent="0.25">
      <c r="A5052" s="395">
        <v>37430</v>
      </c>
      <c r="B5052" s="396">
        <v>0.97109999999999996</v>
      </c>
    </row>
    <row r="5053" spans="1:2" x14ac:dyDescent="0.25">
      <c r="A5053" s="395">
        <v>37429</v>
      </c>
      <c r="B5053" s="396">
        <v>0.97099999999999997</v>
      </c>
    </row>
    <row r="5054" spans="1:2" x14ac:dyDescent="0.25">
      <c r="A5054" s="395">
        <v>37428</v>
      </c>
      <c r="B5054" s="396">
        <v>0.96460000000000001</v>
      </c>
    </row>
    <row r="5055" spans="1:2" x14ac:dyDescent="0.25">
      <c r="A5055" s="395">
        <v>37427</v>
      </c>
      <c r="B5055" s="396">
        <v>0.95730000000000004</v>
      </c>
    </row>
    <row r="5056" spans="1:2" x14ac:dyDescent="0.25">
      <c r="A5056" s="395">
        <v>37426</v>
      </c>
      <c r="B5056" s="396">
        <v>0.95179999999999998</v>
      </c>
    </row>
    <row r="5057" spans="1:2" x14ac:dyDescent="0.25">
      <c r="A5057" s="395">
        <v>37425</v>
      </c>
      <c r="B5057" s="396">
        <v>0.94430000000000003</v>
      </c>
    </row>
    <row r="5058" spans="1:2" x14ac:dyDescent="0.25">
      <c r="A5058" s="395">
        <v>37424</v>
      </c>
      <c r="B5058" s="396">
        <v>0.94489999999999996</v>
      </c>
    </row>
    <row r="5059" spans="1:2" x14ac:dyDescent="0.25">
      <c r="A5059" s="395">
        <v>37423</v>
      </c>
      <c r="B5059" s="396">
        <v>0.94540000000000002</v>
      </c>
    </row>
    <row r="5060" spans="1:2" x14ac:dyDescent="0.25">
      <c r="A5060" s="395">
        <v>37422</v>
      </c>
      <c r="B5060" s="396">
        <v>0.94540000000000002</v>
      </c>
    </row>
    <row r="5061" spans="1:2" x14ac:dyDescent="0.25">
      <c r="A5061" s="395">
        <v>37421</v>
      </c>
      <c r="B5061" s="396">
        <v>0.94330000000000003</v>
      </c>
    </row>
    <row r="5062" spans="1:2" x14ac:dyDescent="0.25">
      <c r="A5062" s="395">
        <v>37420</v>
      </c>
      <c r="B5062" s="396">
        <v>0.94359999999999999</v>
      </c>
    </row>
    <row r="5063" spans="1:2" x14ac:dyDescent="0.25">
      <c r="A5063" s="395">
        <v>37419</v>
      </c>
      <c r="B5063" s="396">
        <v>0.94830000000000003</v>
      </c>
    </row>
    <row r="5064" spans="1:2" x14ac:dyDescent="0.25">
      <c r="A5064" s="395">
        <v>37418</v>
      </c>
      <c r="B5064" s="396">
        <v>0.94450000000000001</v>
      </c>
    </row>
    <row r="5065" spans="1:2" x14ac:dyDescent="0.25">
      <c r="A5065" s="395">
        <v>37417</v>
      </c>
      <c r="B5065" s="396">
        <v>0.94299999999999995</v>
      </c>
    </row>
    <row r="5066" spans="1:2" x14ac:dyDescent="0.25">
      <c r="A5066" s="395">
        <v>37416</v>
      </c>
      <c r="B5066" s="396">
        <v>0.94320000000000004</v>
      </c>
    </row>
    <row r="5067" spans="1:2" x14ac:dyDescent="0.25">
      <c r="A5067" s="395">
        <v>37415</v>
      </c>
      <c r="B5067" s="396">
        <v>0.94379999999999997</v>
      </c>
    </row>
    <row r="5068" spans="1:2" x14ac:dyDescent="0.25">
      <c r="A5068" s="395">
        <v>37414</v>
      </c>
      <c r="B5068" s="396">
        <v>0.9476</v>
      </c>
    </row>
    <row r="5069" spans="1:2" x14ac:dyDescent="0.25">
      <c r="A5069" s="395">
        <v>37413</v>
      </c>
      <c r="B5069" s="396">
        <v>0.93920000000000003</v>
      </c>
    </row>
    <row r="5070" spans="1:2" x14ac:dyDescent="0.25">
      <c r="A5070" s="395">
        <v>37412</v>
      </c>
      <c r="B5070" s="396">
        <v>0.93899999999999995</v>
      </c>
    </row>
    <row r="5071" spans="1:2" x14ac:dyDescent="0.25">
      <c r="A5071" s="395">
        <v>37411</v>
      </c>
      <c r="B5071" s="396">
        <v>0.94099999999999995</v>
      </c>
    </row>
    <row r="5072" spans="1:2" x14ac:dyDescent="0.25">
      <c r="A5072" s="395">
        <v>37410</v>
      </c>
      <c r="B5072" s="396">
        <v>0.93269999999999997</v>
      </c>
    </row>
    <row r="5073" spans="1:2" x14ac:dyDescent="0.25">
      <c r="A5073" s="395">
        <v>37409</v>
      </c>
      <c r="B5073" s="396">
        <v>0.93200000000000005</v>
      </c>
    </row>
    <row r="5074" spans="1:2" x14ac:dyDescent="0.25">
      <c r="A5074" s="395">
        <v>37408</v>
      </c>
      <c r="B5074" s="396">
        <v>0.93379999999999996</v>
      </c>
    </row>
    <row r="5075" spans="1:2" x14ac:dyDescent="0.25">
      <c r="A5075" s="395">
        <v>37407</v>
      </c>
      <c r="B5075" s="396">
        <v>0.93679999999999997</v>
      </c>
    </row>
    <row r="5076" spans="1:2" x14ac:dyDescent="0.25">
      <c r="A5076" s="395">
        <v>37406</v>
      </c>
      <c r="B5076" s="396">
        <v>0.93540000000000001</v>
      </c>
    </row>
    <row r="5077" spans="1:2" x14ac:dyDescent="0.25">
      <c r="A5077" s="395">
        <v>37405</v>
      </c>
      <c r="B5077" s="396">
        <v>0.92869999999999997</v>
      </c>
    </row>
    <row r="5078" spans="1:2" x14ac:dyDescent="0.25">
      <c r="A5078" s="395">
        <v>37404</v>
      </c>
      <c r="B5078" s="396">
        <v>0.92049999999999998</v>
      </c>
    </row>
    <row r="5079" spans="1:2" x14ac:dyDescent="0.25">
      <c r="A5079" s="395">
        <v>37403</v>
      </c>
      <c r="B5079" s="396">
        <v>0.91949999999999998</v>
      </c>
    </row>
    <row r="5080" spans="1:2" x14ac:dyDescent="0.25">
      <c r="A5080" s="395">
        <v>37402</v>
      </c>
      <c r="B5080" s="396">
        <v>0.92020000000000002</v>
      </c>
    </row>
    <row r="5081" spans="1:2" x14ac:dyDescent="0.25">
      <c r="A5081" s="395">
        <v>37401</v>
      </c>
      <c r="B5081" s="396">
        <v>0.92049999999999998</v>
      </c>
    </row>
    <row r="5082" spans="1:2" x14ac:dyDescent="0.25">
      <c r="A5082" s="395">
        <v>37400</v>
      </c>
      <c r="B5082" s="396">
        <v>0.92130000000000001</v>
      </c>
    </row>
    <row r="5083" spans="1:2" x14ac:dyDescent="0.25">
      <c r="A5083" s="395">
        <v>37399</v>
      </c>
      <c r="B5083" s="396">
        <v>0.92549999999999999</v>
      </c>
    </row>
    <row r="5084" spans="1:2" x14ac:dyDescent="0.25">
      <c r="A5084" s="395">
        <v>37398</v>
      </c>
      <c r="B5084" s="396">
        <v>0.91969999999999996</v>
      </c>
    </row>
    <row r="5085" spans="1:2" x14ac:dyDescent="0.25">
      <c r="A5085" s="395">
        <v>37397</v>
      </c>
      <c r="B5085" s="396">
        <v>0.92079999999999995</v>
      </c>
    </row>
    <row r="5086" spans="1:2" x14ac:dyDescent="0.25">
      <c r="A5086" s="395">
        <v>37396</v>
      </c>
      <c r="B5086" s="396">
        <v>0.92</v>
      </c>
    </row>
    <row r="5087" spans="1:2" x14ac:dyDescent="0.25">
      <c r="A5087" s="395">
        <v>37395</v>
      </c>
      <c r="B5087" s="396">
        <v>0.92079999999999995</v>
      </c>
    </row>
    <row r="5088" spans="1:2" x14ac:dyDescent="0.25">
      <c r="A5088" s="395">
        <v>37394</v>
      </c>
      <c r="B5088" s="396">
        <v>0.92079999999999995</v>
      </c>
    </row>
    <row r="5089" spans="1:2" x14ac:dyDescent="0.25">
      <c r="A5089" s="395">
        <v>37393</v>
      </c>
      <c r="B5089" s="396">
        <v>0.91180000000000005</v>
      </c>
    </row>
    <row r="5090" spans="1:2" x14ac:dyDescent="0.25">
      <c r="A5090" s="395">
        <v>37392</v>
      </c>
      <c r="B5090" s="396">
        <v>0.91249999999999998</v>
      </c>
    </row>
    <row r="5091" spans="1:2" x14ac:dyDescent="0.25">
      <c r="A5091" s="395">
        <v>37391</v>
      </c>
      <c r="B5091" s="396">
        <v>0.90249999999999997</v>
      </c>
    </row>
    <row r="5092" spans="1:2" x14ac:dyDescent="0.25">
      <c r="A5092" s="395">
        <v>37390</v>
      </c>
      <c r="B5092" s="396">
        <v>0.91120000000000001</v>
      </c>
    </row>
    <row r="5093" spans="1:2" x14ac:dyDescent="0.25">
      <c r="A5093" s="395">
        <v>37389</v>
      </c>
      <c r="B5093" s="396">
        <v>0.91339999999999999</v>
      </c>
    </row>
    <row r="5094" spans="1:2" x14ac:dyDescent="0.25">
      <c r="A5094" s="395">
        <v>37388</v>
      </c>
      <c r="B5094" s="396">
        <v>0.91379999999999995</v>
      </c>
    </row>
    <row r="5095" spans="1:2" x14ac:dyDescent="0.25">
      <c r="A5095" s="395">
        <v>37387</v>
      </c>
      <c r="B5095" s="396">
        <v>0.91379999999999995</v>
      </c>
    </row>
    <row r="5096" spans="1:2" x14ac:dyDescent="0.25">
      <c r="A5096" s="395">
        <v>37386</v>
      </c>
      <c r="B5096" s="396">
        <v>0.90910000000000002</v>
      </c>
    </row>
    <row r="5097" spans="1:2" x14ac:dyDescent="0.25">
      <c r="A5097" s="395">
        <v>37385</v>
      </c>
      <c r="B5097" s="396">
        <v>0.9042</v>
      </c>
    </row>
    <row r="5098" spans="1:2" x14ac:dyDescent="0.25">
      <c r="A5098" s="395">
        <v>37384</v>
      </c>
      <c r="B5098" s="396">
        <v>0.9153</v>
      </c>
    </row>
    <row r="5099" spans="1:2" x14ac:dyDescent="0.25">
      <c r="A5099" s="395">
        <v>37383</v>
      </c>
      <c r="B5099" s="396">
        <v>0.91810000000000003</v>
      </c>
    </row>
    <row r="5100" spans="1:2" x14ac:dyDescent="0.25">
      <c r="A5100" s="395">
        <v>37382</v>
      </c>
      <c r="B5100" s="396">
        <v>0.91720000000000002</v>
      </c>
    </row>
    <row r="5101" spans="1:2" x14ac:dyDescent="0.25">
      <c r="A5101" s="395">
        <v>37381</v>
      </c>
      <c r="B5101" s="396">
        <v>0.91749999999999998</v>
      </c>
    </row>
    <row r="5102" spans="1:2" x14ac:dyDescent="0.25">
      <c r="A5102" s="395">
        <v>37380</v>
      </c>
      <c r="B5102" s="396">
        <v>0.91720000000000002</v>
      </c>
    </row>
    <row r="5103" spans="1:2" x14ac:dyDescent="0.25">
      <c r="A5103" s="395">
        <v>37379</v>
      </c>
      <c r="B5103" s="396">
        <v>0.90300000000000002</v>
      </c>
    </row>
    <row r="5104" spans="1:2" x14ac:dyDescent="0.25">
      <c r="A5104" s="395">
        <v>37378</v>
      </c>
      <c r="B5104" s="396">
        <v>0.90590000000000004</v>
      </c>
    </row>
    <row r="5105" spans="1:2" x14ac:dyDescent="0.25">
      <c r="A5105" s="395">
        <v>37377</v>
      </c>
      <c r="B5105" s="396">
        <v>0.9</v>
      </c>
    </row>
    <row r="5106" spans="1:2" x14ac:dyDescent="0.25">
      <c r="A5106" s="395">
        <v>37376</v>
      </c>
      <c r="B5106" s="396">
        <v>0.90359999999999996</v>
      </c>
    </row>
    <row r="5107" spans="1:2" x14ac:dyDescent="0.25">
      <c r="A5107" s="395">
        <v>37375</v>
      </c>
      <c r="B5107" s="396">
        <v>0.90139999999999998</v>
      </c>
    </row>
    <row r="5108" spans="1:2" x14ac:dyDescent="0.25">
      <c r="A5108" s="395">
        <v>37374</v>
      </c>
      <c r="B5108" s="396">
        <v>0.90169999999999995</v>
      </c>
    </row>
    <row r="5109" spans="1:2" x14ac:dyDescent="0.25">
      <c r="A5109" s="395">
        <v>37373</v>
      </c>
      <c r="B5109" s="396">
        <v>0.90200000000000002</v>
      </c>
    </row>
    <row r="5110" spans="1:2" x14ac:dyDescent="0.25">
      <c r="A5110" s="395">
        <v>37372</v>
      </c>
      <c r="B5110" s="396">
        <v>0.89759999999999995</v>
      </c>
    </row>
    <row r="5111" spans="1:2" x14ac:dyDescent="0.25">
      <c r="A5111" s="395">
        <v>37371</v>
      </c>
      <c r="B5111" s="396">
        <v>0.89300000000000002</v>
      </c>
    </row>
    <row r="5112" spans="1:2" x14ac:dyDescent="0.25">
      <c r="A5112" s="395">
        <v>37370</v>
      </c>
      <c r="B5112" s="396">
        <v>0.88849999999999996</v>
      </c>
    </row>
    <row r="5113" spans="1:2" x14ac:dyDescent="0.25">
      <c r="A5113" s="395">
        <v>37369</v>
      </c>
      <c r="B5113" s="396">
        <v>0.88919999999999999</v>
      </c>
    </row>
    <row r="5114" spans="1:2" x14ac:dyDescent="0.25">
      <c r="A5114" s="395">
        <v>37368</v>
      </c>
      <c r="B5114" s="396">
        <v>0.89029999999999998</v>
      </c>
    </row>
    <row r="5115" spans="1:2" x14ac:dyDescent="0.25">
      <c r="A5115" s="395">
        <v>37367</v>
      </c>
      <c r="B5115" s="396">
        <v>0.89170000000000005</v>
      </c>
    </row>
    <row r="5116" spans="1:2" x14ac:dyDescent="0.25">
      <c r="A5116" s="395">
        <v>37366</v>
      </c>
      <c r="B5116" s="396">
        <v>0.89200000000000002</v>
      </c>
    </row>
    <row r="5117" spans="1:2" x14ac:dyDescent="0.25">
      <c r="A5117" s="395">
        <v>37365</v>
      </c>
      <c r="B5117" s="396">
        <v>0.89070000000000005</v>
      </c>
    </row>
    <row r="5118" spans="1:2" x14ac:dyDescent="0.25">
      <c r="A5118" s="395">
        <v>37364</v>
      </c>
      <c r="B5118" s="396">
        <v>0.89049999999999996</v>
      </c>
    </row>
    <row r="5119" spans="1:2" x14ac:dyDescent="0.25">
      <c r="A5119" s="395">
        <v>37363</v>
      </c>
      <c r="B5119" s="396">
        <v>0.88290000000000002</v>
      </c>
    </row>
    <row r="5120" spans="1:2" x14ac:dyDescent="0.25">
      <c r="A5120" s="395">
        <v>37362</v>
      </c>
      <c r="B5120" s="396">
        <v>0.87929999999999997</v>
      </c>
    </row>
    <row r="5121" spans="1:2" x14ac:dyDescent="0.25">
      <c r="A5121" s="395">
        <v>37361</v>
      </c>
      <c r="B5121" s="396">
        <v>0.87909999999999999</v>
      </c>
    </row>
    <row r="5122" spans="1:2" x14ac:dyDescent="0.25">
      <c r="A5122" s="395">
        <v>37360</v>
      </c>
      <c r="B5122" s="396">
        <v>0.87909999999999999</v>
      </c>
    </row>
    <row r="5123" spans="1:2" x14ac:dyDescent="0.25">
      <c r="A5123" s="395">
        <v>37359</v>
      </c>
      <c r="B5123" s="396">
        <v>0.87890000000000001</v>
      </c>
    </row>
    <row r="5124" spans="1:2" x14ac:dyDescent="0.25">
      <c r="A5124" s="395">
        <v>37358</v>
      </c>
      <c r="B5124" s="396">
        <v>0.88270000000000004</v>
      </c>
    </row>
    <row r="5125" spans="1:2" x14ac:dyDescent="0.25">
      <c r="A5125" s="395">
        <v>37357</v>
      </c>
      <c r="B5125" s="396">
        <v>0.88019999999999998</v>
      </c>
    </row>
    <row r="5126" spans="1:2" x14ac:dyDescent="0.25">
      <c r="A5126" s="395">
        <v>37356</v>
      </c>
      <c r="B5126" s="396">
        <v>0.88070000000000004</v>
      </c>
    </row>
    <row r="5127" spans="1:2" x14ac:dyDescent="0.25">
      <c r="A5127" s="395">
        <v>37355</v>
      </c>
      <c r="B5127" s="396">
        <v>0.87460000000000004</v>
      </c>
    </row>
    <row r="5128" spans="1:2" x14ac:dyDescent="0.25">
      <c r="A5128" s="395">
        <v>37354</v>
      </c>
      <c r="B5128" s="396">
        <v>0.87919999999999998</v>
      </c>
    </row>
    <row r="5129" spans="1:2" x14ac:dyDescent="0.25">
      <c r="A5129" s="395">
        <v>37353</v>
      </c>
      <c r="B5129" s="396">
        <v>0.87870000000000004</v>
      </c>
    </row>
    <row r="5130" spans="1:2" x14ac:dyDescent="0.25">
      <c r="A5130" s="395">
        <v>37352</v>
      </c>
      <c r="B5130" s="396">
        <v>0.879</v>
      </c>
    </row>
    <row r="5131" spans="1:2" x14ac:dyDescent="0.25">
      <c r="A5131" s="395">
        <v>37351</v>
      </c>
      <c r="B5131" s="396">
        <v>0.87739999999999996</v>
      </c>
    </row>
    <row r="5132" spans="1:2" x14ac:dyDescent="0.25">
      <c r="A5132" s="395">
        <v>37350</v>
      </c>
      <c r="B5132" s="396">
        <v>0.88080000000000003</v>
      </c>
    </row>
    <row r="5133" spans="1:2" x14ac:dyDescent="0.25">
      <c r="A5133" s="395">
        <v>37349</v>
      </c>
      <c r="B5133" s="396">
        <v>0.87890000000000001</v>
      </c>
    </row>
    <row r="5134" spans="1:2" x14ac:dyDescent="0.25">
      <c r="A5134" s="395">
        <v>37348</v>
      </c>
      <c r="B5134" s="396">
        <v>0.88029999999999997</v>
      </c>
    </row>
    <row r="5135" spans="1:2" x14ac:dyDescent="0.25">
      <c r="A5135" s="395">
        <v>37347</v>
      </c>
      <c r="B5135" s="396">
        <v>0.87150000000000005</v>
      </c>
    </row>
    <row r="5136" spans="1:2" x14ac:dyDescent="0.25">
      <c r="A5136" s="395">
        <v>37346</v>
      </c>
      <c r="B5136" s="396">
        <v>0.87</v>
      </c>
    </row>
    <row r="5137" spans="1:2" x14ac:dyDescent="0.25">
      <c r="A5137" s="395">
        <v>37345</v>
      </c>
      <c r="B5137" s="396">
        <v>0.87150000000000005</v>
      </c>
    </row>
    <row r="5138" spans="1:2" x14ac:dyDescent="0.25">
      <c r="A5138" s="395">
        <v>37344</v>
      </c>
      <c r="B5138" s="396">
        <v>0.87060000000000004</v>
      </c>
    </row>
    <row r="5139" spans="1:2" x14ac:dyDescent="0.25">
      <c r="A5139" s="395">
        <v>37343</v>
      </c>
      <c r="B5139" s="396">
        <v>0.87280000000000002</v>
      </c>
    </row>
    <row r="5140" spans="1:2" x14ac:dyDescent="0.25">
      <c r="A5140" s="395">
        <v>37342</v>
      </c>
      <c r="B5140" s="396">
        <v>0.87709999999999999</v>
      </c>
    </row>
    <row r="5141" spans="1:2" x14ac:dyDescent="0.25">
      <c r="A5141" s="395">
        <v>37341</v>
      </c>
      <c r="B5141" s="396">
        <v>0.87749999999999995</v>
      </c>
    </row>
    <row r="5142" spans="1:2" x14ac:dyDescent="0.25">
      <c r="A5142" s="395">
        <v>37340</v>
      </c>
      <c r="B5142" s="396">
        <v>0.87670000000000003</v>
      </c>
    </row>
    <row r="5143" spans="1:2" x14ac:dyDescent="0.25">
      <c r="A5143" s="395">
        <v>37339</v>
      </c>
      <c r="B5143" s="396">
        <v>0.87729999999999997</v>
      </c>
    </row>
    <row r="5144" spans="1:2" x14ac:dyDescent="0.25">
      <c r="A5144" s="395">
        <v>37338</v>
      </c>
      <c r="B5144" s="396">
        <v>0.87690000000000001</v>
      </c>
    </row>
    <row r="5145" spans="1:2" x14ac:dyDescent="0.25">
      <c r="A5145" s="395">
        <v>37337</v>
      </c>
      <c r="B5145" s="396">
        <v>0.88200000000000001</v>
      </c>
    </row>
    <row r="5146" spans="1:2" x14ac:dyDescent="0.25">
      <c r="A5146" s="395">
        <v>37336</v>
      </c>
      <c r="B5146" s="396">
        <v>0.88500000000000001</v>
      </c>
    </row>
    <row r="5147" spans="1:2" x14ac:dyDescent="0.25">
      <c r="A5147" s="395">
        <v>37335</v>
      </c>
      <c r="B5147" s="396">
        <v>0.88170000000000004</v>
      </c>
    </row>
    <row r="5148" spans="1:2" x14ac:dyDescent="0.25">
      <c r="A5148" s="395">
        <v>37334</v>
      </c>
      <c r="B5148" s="396">
        <v>0.88249999999999995</v>
      </c>
    </row>
    <row r="5149" spans="1:2" x14ac:dyDescent="0.25">
      <c r="A5149" s="395">
        <v>37333</v>
      </c>
      <c r="B5149" s="396">
        <v>0.88170000000000004</v>
      </c>
    </row>
    <row r="5150" spans="1:2" x14ac:dyDescent="0.25">
      <c r="A5150" s="395">
        <v>37332</v>
      </c>
      <c r="B5150" s="396">
        <v>0.88229999999999997</v>
      </c>
    </row>
    <row r="5151" spans="1:2" x14ac:dyDescent="0.25">
      <c r="A5151" s="395">
        <v>37331</v>
      </c>
      <c r="B5151" s="396">
        <v>0.88219999999999998</v>
      </c>
    </row>
    <row r="5152" spans="1:2" x14ac:dyDescent="0.25">
      <c r="A5152" s="395">
        <v>37330</v>
      </c>
      <c r="B5152" s="396">
        <v>0.88239999999999996</v>
      </c>
    </row>
    <row r="5153" spans="1:2" x14ac:dyDescent="0.25">
      <c r="A5153" s="395">
        <v>37329</v>
      </c>
      <c r="B5153" s="396">
        <v>0.87539999999999996</v>
      </c>
    </row>
    <row r="5154" spans="1:2" x14ac:dyDescent="0.25">
      <c r="A5154" s="395">
        <v>37328</v>
      </c>
      <c r="B5154" s="396">
        <v>0.87519999999999998</v>
      </c>
    </row>
    <row r="5155" spans="1:2" x14ac:dyDescent="0.25">
      <c r="A5155" s="395">
        <v>37327</v>
      </c>
      <c r="B5155" s="396">
        <v>0.87519999999999998</v>
      </c>
    </row>
    <row r="5156" spans="1:2" x14ac:dyDescent="0.25">
      <c r="A5156" s="395">
        <v>37326</v>
      </c>
      <c r="B5156" s="396">
        <v>0.87439999999999996</v>
      </c>
    </row>
    <row r="5157" spans="1:2" x14ac:dyDescent="0.25">
      <c r="A5157" s="395">
        <v>37325</v>
      </c>
      <c r="B5157" s="396">
        <v>0.87470000000000003</v>
      </c>
    </row>
    <row r="5158" spans="1:2" x14ac:dyDescent="0.25">
      <c r="A5158" s="395">
        <v>37324</v>
      </c>
      <c r="B5158" s="396">
        <v>0.87409999999999999</v>
      </c>
    </row>
    <row r="5159" spans="1:2" x14ac:dyDescent="0.25">
      <c r="A5159" s="395">
        <v>37323</v>
      </c>
      <c r="B5159" s="396">
        <v>0.88229999999999997</v>
      </c>
    </row>
    <row r="5160" spans="1:2" x14ac:dyDescent="0.25">
      <c r="A5160" s="395">
        <v>37322</v>
      </c>
      <c r="B5160" s="396">
        <v>0.87670000000000003</v>
      </c>
    </row>
    <row r="5161" spans="1:2" x14ac:dyDescent="0.25">
      <c r="A5161" s="395">
        <v>37321</v>
      </c>
      <c r="B5161" s="396">
        <v>0.87180000000000002</v>
      </c>
    </row>
    <row r="5162" spans="1:2" x14ac:dyDescent="0.25">
      <c r="A5162" s="395">
        <v>37320</v>
      </c>
      <c r="B5162" s="396">
        <v>0.86929999999999996</v>
      </c>
    </row>
    <row r="5163" spans="1:2" x14ac:dyDescent="0.25">
      <c r="A5163" s="395">
        <v>37319</v>
      </c>
      <c r="B5163" s="396">
        <v>0.86519999999999997</v>
      </c>
    </row>
    <row r="5164" spans="1:2" x14ac:dyDescent="0.25">
      <c r="A5164" s="395">
        <v>37318</v>
      </c>
      <c r="B5164" s="396">
        <v>0.86519999999999997</v>
      </c>
    </row>
    <row r="5165" spans="1:2" x14ac:dyDescent="0.25">
      <c r="A5165" s="395">
        <v>37317</v>
      </c>
      <c r="B5165" s="396">
        <v>0.86470000000000002</v>
      </c>
    </row>
    <row r="5166" spans="1:2" x14ac:dyDescent="0.25">
      <c r="A5166" s="395">
        <v>37316</v>
      </c>
      <c r="B5166" s="396">
        <v>0.86880000000000002</v>
      </c>
    </row>
    <row r="5167" spans="1:2" x14ac:dyDescent="0.25">
      <c r="A5167" s="395">
        <v>37315</v>
      </c>
      <c r="B5167" s="396">
        <v>0.86550000000000005</v>
      </c>
    </row>
    <row r="5168" spans="1:2" x14ac:dyDescent="0.25">
      <c r="A5168" s="395">
        <v>37314</v>
      </c>
      <c r="B5168" s="396">
        <v>0.8639</v>
      </c>
    </row>
    <row r="5169" spans="1:2" x14ac:dyDescent="0.25">
      <c r="A5169" s="395">
        <v>37313</v>
      </c>
      <c r="B5169" s="396">
        <v>0.86890000000000001</v>
      </c>
    </row>
    <row r="5170" spans="1:2" x14ac:dyDescent="0.25">
      <c r="A5170" s="395">
        <v>37312</v>
      </c>
      <c r="B5170" s="396">
        <v>0.87560000000000004</v>
      </c>
    </row>
    <row r="5171" spans="1:2" x14ac:dyDescent="0.25">
      <c r="A5171" s="395">
        <v>37311</v>
      </c>
      <c r="B5171" s="396">
        <v>0.87539999999999996</v>
      </c>
    </row>
    <row r="5172" spans="1:2" x14ac:dyDescent="0.25">
      <c r="A5172" s="395">
        <v>37310</v>
      </c>
      <c r="B5172" s="396">
        <v>0.87549999999999994</v>
      </c>
    </row>
    <row r="5173" spans="1:2" x14ac:dyDescent="0.25">
      <c r="A5173" s="395">
        <v>37309</v>
      </c>
      <c r="B5173" s="396">
        <v>0.86960000000000004</v>
      </c>
    </row>
    <row r="5174" spans="1:2" x14ac:dyDescent="0.25">
      <c r="A5174" s="395">
        <v>37308</v>
      </c>
      <c r="B5174" s="396">
        <v>0.86950000000000005</v>
      </c>
    </row>
    <row r="5175" spans="1:2" x14ac:dyDescent="0.25">
      <c r="A5175" s="395">
        <v>37307</v>
      </c>
      <c r="B5175" s="396">
        <v>0.87619999999999998</v>
      </c>
    </row>
    <row r="5176" spans="1:2" x14ac:dyDescent="0.25">
      <c r="A5176" s="395">
        <v>37306</v>
      </c>
      <c r="B5176" s="396">
        <v>0.87070000000000003</v>
      </c>
    </row>
    <row r="5177" spans="1:2" x14ac:dyDescent="0.25">
      <c r="A5177" s="395">
        <v>37305</v>
      </c>
      <c r="B5177" s="396">
        <v>0.87309999999999999</v>
      </c>
    </row>
    <row r="5178" spans="1:2" x14ac:dyDescent="0.25">
      <c r="A5178" s="395">
        <v>37304</v>
      </c>
      <c r="B5178" s="396">
        <v>0.873</v>
      </c>
    </row>
    <row r="5179" spans="1:2" x14ac:dyDescent="0.25">
      <c r="A5179" s="395">
        <v>37303</v>
      </c>
      <c r="B5179" s="396">
        <v>0.87319999999999998</v>
      </c>
    </row>
    <row r="5180" spans="1:2" x14ac:dyDescent="0.25">
      <c r="A5180" s="395">
        <v>37302</v>
      </c>
      <c r="B5180" s="396">
        <v>0.87390000000000001</v>
      </c>
    </row>
    <row r="5181" spans="1:2" x14ac:dyDescent="0.25">
      <c r="A5181" s="395">
        <v>37301</v>
      </c>
      <c r="B5181" s="396">
        <v>0.871</v>
      </c>
    </row>
    <row r="5182" spans="1:2" x14ac:dyDescent="0.25">
      <c r="A5182" s="395">
        <v>37300</v>
      </c>
      <c r="B5182" s="396">
        <v>0.87619999999999998</v>
      </c>
    </row>
    <row r="5183" spans="1:2" x14ac:dyDescent="0.25">
      <c r="A5183" s="395">
        <v>37299</v>
      </c>
      <c r="B5183" s="396">
        <v>0.87560000000000004</v>
      </c>
    </row>
    <row r="5184" spans="1:2" x14ac:dyDescent="0.25">
      <c r="A5184" s="395">
        <v>37298</v>
      </c>
      <c r="B5184" s="396">
        <v>0.87250000000000005</v>
      </c>
    </row>
    <row r="5185" spans="1:2" x14ac:dyDescent="0.25">
      <c r="A5185" s="395">
        <v>37297</v>
      </c>
      <c r="B5185" s="396">
        <v>0.87260000000000004</v>
      </c>
    </row>
    <row r="5186" spans="1:2" x14ac:dyDescent="0.25">
      <c r="A5186" s="395">
        <v>37296</v>
      </c>
      <c r="B5186" s="396">
        <v>0.87260000000000004</v>
      </c>
    </row>
    <row r="5187" spans="1:2" x14ac:dyDescent="0.25">
      <c r="A5187" s="395">
        <v>37295</v>
      </c>
      <c r="B5187" s="396">
        <v>0.87119999999999997</v>
      </c>
    </row>
    <row r="5188" spans="1:2" x14ac:dyDescent="0.25">
      <c r="A5188" s="395">
        <v>37294</v>
      </c>
      <c r="B5188" s="396">
        <v>0.86739999999999995</v>
      </c>
    </row>
    <row r="5189" spans="1:2" x14ac:dyDescent="0.25">
      <c r="A5189" s="395">
        <v>37293</v>
      </c>
      <c r="B5189" s="396">
        <v>0.86750000000000005</v>
      </c>
    </row>
    <row r="5190" spans="1:2" x14ac:dyDescent="0.25">
      <c r="A5190" s="395">
        <v>37292</v>
      </c>
      <c r="B5190" s="396">
        <v>0.87070000000000003</v>
      </c>
    </row>
    <row r="5191" spans="1:2" x14ac:dyDescent="0.25">
      <c r="A5191" s="395">
        <v>37291</v>
      </c>
      <c r="B5191" s="396">
        <v>0.86070000000000002</v>
      </c>
    </row>
    <row r="5192" spans="1:2" x14ac:dyDescent="0.25">
      <c r="A5192" s="395">
        <v>37290</v>
      </c>
      <c r="B5192" s="396">
        <v>0.86170000000000002</v>
      </c>
    </row>
    <row r="5193" spans="1:2" x14ac:dyDescent="0.25">
      <c r="A5193" s="395">
        <v>37289</v>
      </c>
      <c r="B5193" s="396">
        <v>0.86150000000000004</v>
      </c>
    </row>
    <row r="5194" spans="1:2" x14ac:dyDescent="0.25">
      <c r="A5194" s="395">
        <v>37288</v>
      </c>
      <c r="B5194" s="396">
        <v>0.85799999999999998</v>
      </c>
    </row>
    <row r="5195" spans="1:2" x14ac:dyDescent="0.25">
      <c r="A5195" s="395">
        <v>37287</v>
      </c>
      <c r="B5195" s="396">
        <v>0.86119999999999997</v>
      </c>
    </row>
    <row r="5196" spans="1:2" x14ac:dyDescent="0.25">
      <c r="A5196" s="395">
        <v>37286</v>
      </c>
      <c r="B5196" s="396">
        <v>0.86480000000000001</v>
      </c>
    </row>
    <row r="5197" spans="1:2" x14ac:dyDescent="0.25">
      <c r="A5197" s="395">
        <v>37285</v>
      </c>
      <c r="B5197" s="396">
        <v>0.86250000000000004</v>
      </c>
    </row>
    <row r="5198" spans="1:2" x14ac:dyDescent="0.25">
      <c r="A5198" s="395">
        <v>37284</v>
      </c>
      <c r="B5198" s="396">
        <v>0.8649</v>
      </c>
    </row>
    <row r="5199" spans="1:2" x14ac:dyDescent="0.25">
      <c r="A5199" s="395">
        <v>37283</v>
      </c>
      <c r="B5199" s="396">
        <v>0.86329999999999996</v>
      </c>
    </row>
    <row r="5200" spans="1:2" x14ac:dyDescent="0.25">
      <c r="A5200" s="395">
        <v>37282</v>
      </c>
      <c r="B5200" s="396">
        <v>0.86580000000000001</v>
      </c>
    </row>
    <row r="5201" spans="1:2" x14ac:dyDescent="0.25">
      <c r="A5201" s="395">
        <v>37281</v>
      </c>
      <c r="B5201" s="396">
        <v>0.87719999999999998</v>
      </c>
    </row>
    <row r="5202" spans="1:2" x14ac:dyDescent="0.25">
      <c r="A5202" s="395">
        <v>37280</v>
      </c>
      <c r="B5202" s="396">
        <v>0.87790000000000001</v>
      </c>
    </row>
    <row r="5203" spans="1:2" x14ac:dyDescent="0.25">
      <c r="A5203" s="395">
        <v>37279</v>
      </c>
      <c r="B5203" s="396">
        <v>0.88619999999999999</v>
      </c>
    </row>
    <row r="5204" spans="1:2" x14ac:dyDescent="0.25">
      <c r="A5204" s="395">
        <v>37278</v>
      </c>
      <c r="B5204" s="396">
        <v>0.88329999999999997</v>
      </c>
    </row>
    <row r="5205" spans="1:2" x14ac:dyDescent="0.25">
      <c r="A5205" s="395">
        <v>37277</v>
      </c>
      <c r="B5205" s="396">
        <v>0.88390000000000002</v>
      </c>
    </row>
    <row r="5206" spans="1:2" x14ac:dyDescent="0.25">
      <c r="A5206" s="395">
        <v>37276</v>
      </c>
      <c r="B5206" s="396">
        <v>0.8841</v>
      </c>
    </row>
    <row r="5207" spans="1:2" x14ac:dyDescent="0.25">
      <c r="A5207" s="395">
        <v>37275</v>
      </c>
      <c r="B5207" s="396">
        <v>0.88370000000000004</v>
      </c>
    </row>
    <row r="5208" spans="1:2" x14ac:dyDescent="0.25">
      <c r="A5208" s="395">
        <v>37274</v>
      </c>
      <c r="B5208" s="396">
        <v>0.88070000000000004</v>
      </c>
    </row>
    <row r="5209" spans="1:2" x14ac:dyDescent="0.25">
      <c r="A5209" s="395">
        <v>37273</v>
      </c>
      <c r="B5209" s="396">
        <v>0.88319999999999999</v>
      </c>
    </row>
    <row r="5210" spans="1:2" x14ac:dyDescent="0.25">
      <c r="A5210" s="395">
        <v>37272</v>
      </c>
      <c r="B5210" s="396">
        <v>0.88300000000000001</v>
      </c>
    </row>
    <row r="5211" spans="1:2" x14ac:dyDescent="0.25">
      <c r="A5211" s="395">
        <v>37271</v>
      </c>
      <c r="B5211" s="396">
        <v>0.89410000000000001</v>
      </c>
    </row>
    <row r="5212" spans="1:2" x14ac:dyDescent="0.25">
      <c r="A5212" s="395">
        <v>37270</v>
      </c>
      <c r="B5212" s="396">
        <v>0.89300000000000002</v>
      </c>
    </row>
    <row r="5213" spans="1:2" x14ac:dyDescent="0.25">
      <c r="A5213" s="395">
        <v>37269</v>
      </c>
      <c r="B5213" s="396">
        <v>0.89190000000000003</v>
      </c>
    </row>
    <row r="5214" spans="1:2" x14ac:dyDescent="0.25">
      <c r="A5214" s="395">
        <v>37268</v>
      </c>
      <c r="B5214" s="396">
        <v>0.8921</v>
      </c>
    </row>
    <row r="5215" spans="1:2" x14ac:dyDescent="0.25">
      <c r="A5215" s="395">
        <v>37267</v>
      </c>
      <c r="B5215" s="396">
        <v>0.89090000000000003</v>
      </c>
    </row>
    <row r="5216" spans="1:2" x14ac:dyDescent="0.25">
      <c r="A5216" s="395">
        <v>37266</v>
      </c>
      <c r="B5216" s="396">
        <v>0.89129999999999998</v>
      </c>
    </row>
    <row r="5217" spans="1:2" x14ac:dyDescent="0.25">
      <c r="A5217" s="395">
        <v>37265</v>
      </c>
      <c r="B5217" s="396">
        <v>0.89280000000000004</v>
      </c>
    </row>
    <row r="5218" spans="1:2" x14ac:dyDescent="0.25">
      <c r="A5218" s="395">
        <v>37264</v>
      </c>
      <c r="B5218" s="396">
        <v>0.89329999999999998</v>
      </c>
    </row>
    <row r="5219" spans="1:2" x14ac:dyDescent="0.25">
      <c r="A5219" s="395">
        <v>37263</v>
      </c>
      <c r="B5219" s="396">
        <v>0.89590000000000003</v>
      </c>
    </row>
    <row r="5220" spans="1:2" x14ac:dyDescent="0.25">
      <c r="A5220" s="395">
        <v>37262</v>
      </c>
      <c r="B5220" s="396">
        <v>0.89470000000000005</v>
      </c>
    </row>
    <row r="5221" spans="1:2" x14ac:dyDescent="0.25">
      <c r="A5221" s="395">
        <v>37261</v>
      </c>
      <c r="B5221" s="396">
        <v>0.89449999999999996</v>
      </c>
    </row>
    <row r="5222" spans="1:2" x14ac:dyDescent="0.25">
      <c r="A5222" s="395">
        <v>37260</v>
      </c>
      <c r="B5222" s="396">
        <v>0.89939999999999998</v>
      </c>
    </row>
    <row r="5223" spans="1:2" x14ac:dyDescent="0.25">
      <c r="A5223" s="395">
        <v>37259</v>
      </c>
      <c r="B5223" s="396">
        <v>0.9032</v>
      </c>
    </row>
    <row r="5224" spans="1:2" x14ac:dyDescent="0.25">
      <c r="A5224" s="395">
        <v>37258</v>
      </c>
      <c r="B5224" s="396">
        <v>0.8891</v>
      </c>
    </row>
    <row r="5225" spans="1:2" x14ac:dyDescent="0.25">
      <c r="A5225" s="395">
        <v>37257</v>
      </c>
      <c r="B5225" s="396">
        <v>0.89139999999999997</v>
      </c>
    </row>
    <row r="5226" spans="1:2" x14ac:dyDescent="0.25">
      <c r="A5226" s="395">
        <v>37256</v>
      </c>
      <c r="B5226" s="396">
        <v>0.88580000000000003</v>
      </c>
    </row>
    <row r="5227" spans="1:2" x14ac:dyDescent="0.25">
      <c r="A5227" s="395">
        <v>37255</v>
      </c>
      <c r="B5227" s="396">
        <v>0.88580000000000003</v>
      </c>
    </row>
    <row r="5228" spans="1:2" x14ac:dyDescent="0.25">
      <c r="A5228" s="395">
        <v>37254</v>
      </c>
      <c r="B5228" s="396">
        <v>0.88580000000000003</v>
      </c>
    </row>
    <row r="5229" spans="1:2" x14ac:dyDescent="0.25">
      <c r="A5229" s="395">
        <v>37253</v>
      </c>
      <c r="B5229" s="396">
        <v>0.88270000000000004</v>
      </c>
    </row>
    <row r="5230" spans="1:2" x14ac:dyDescent="0.25">
      <c r="A5230" s="395">
        <v>37252</v>
      </c>
      <c r="B5230" s="396">
        <v>0.87929999999999997</v>
      </c>
    </row>
    <row r="5231" spans="1:2" x14ac:dyDescent="0.25">
      <c r="A5231" s="395">
        <v>37251</v>
      </c>
      <c r="B5231" s="396">
        <v>0.879</v>
      </c>
    </row>
    <row r="5232" spans="1:2" x14ac:dyDescent="0.25">
      <c r="A5232" s="395">
        <v>37250</v>
      </c>
      <c r="B5232" s="396">
        <v>0.87790000000000001</v>
      </c>
    </row>
    <row r="5233" spans="1:2" x14ac:dyDescent="0.25">
      <c r="A5233" s="395">
        <v>37249</v>
      </c>
      <c r="B5233" s="396">
        <v>0.88729999999999998</v>
      </c>
    </row>
    <row r="5234" spans="1:2" x14ac:dyDescent="0.25">
      <c r="A5234" s="395">
        <v>37248</v>
      </c>
      <c r="B5234" s="396">
        <v>0.88649999999999995</v>
      </c>
    </row>
    <row r="5235" spans="1:2" x14ac:dyDescent="0.25">
      <c r="A5235" s="395">
        <v>37247</v>
      </c>
      <c r="B5235" s="396">
        <v>0.88759999999999994</v>
      </c>
    </row>
    <row r="5236" spans="1:2" x14ac:dyDescent="0.25">
      <c r="A5236" s="395">
        <v>37246</v>
      </c>
      <c r="B5236" s="396">
        <v>0.90029999999999999</v>
      </c>
    </row>
    <row r="5237" spans="1:2" x14ac:dyDescent="0.25">
      <c r="A5237" s="395">
        <v>37245</v>
      </c>
      <c r="B5237" s="396">
        <v>0.90049999999999997</v>
      </c>
    </row>
    <row r="5238" spans="1:2" x14ac:dyDescent="0.25">
      <c r="A5238" s="395">
        <v>37244</v>
      </c>
      <c r="B5238" s="396">
        <v>0.90229999999999999</v>
      </c>
    </row>
    <row r="5239" spans="1:2" x14ac:dyDescent="0.25">
      <c r="A5239" s="395">
        <v>37243</v>
      </c>
      <c r="B5239" s="396">
        <v>0.90210000000000001</v>
      </c>
    </row>
    <row r="5240" spans="1:2" x14ac:dyDescent="0.25">
      <c r="A5240" s="395">
        <v>37242</v>
      </c>
      <c r="B5240" s="396">
        <v>0.90280000000000005</v>
      </c>
    </row>
    <row r="5241" spans="1:2" x14ac:dyDescent="0.25">
      <c r="A5241" s="395">
        <v>37241</v>
      </c>
      <c r="B5241" s="396">
        <v>0.90280000000000005</v>
      </c>
    </row>
    <row r="5242" spans="1:2" x14ac:dyDescent="0.25">
      <c r="A5242" s="395">
        <v>37240</v>
      </c>
      <c r="B5242" s="396">
        <v>0.90400000000000003</v>
      </c>
    </row>
    <row r="5243" spans="1:2" x14ac:dyDescent="0.25">
      <c r="A5243" s="395">
        <v>37239</v>
      </c>
      <c r="B5243" s="396">
        <v>0.89270000000000005</v>
      </c>
    </row>
    <row r="5244" spans="1:2" x14ac:dyDescent="0.25">
      <c r="A5244" s="395">
        <v>37238</v>
      </c>
      <c r="B5244" s="396">
        <v>0.89780000000000004</v>
      </c>
    </row>
    <row r="5245" spans="1:2" x14ac:dyDescent="0.25">
      <c r="A5245" s="395">
        <v>37237</v>
      </c>
      <c r="B5245" s="396">
        <v>0.89229999999999998</v>
      </c>
    </row>
    <row r="5246" spans="1:2" x14ac:dyDescent="0.25">
      <c r="A5246" s="395">
        <v>37236</v>
      </c>
      <c r="B5246" s="396">
        <v>0.89059999999999995</v>
      </c>
    </row>
    <row r="5247" spans="1:2" x14ac:dyDescent="0.25">
      <c r="A5247" s="395">
        <v>37235</v>
      </c>
      <c r="B5247" s="396">
        <v>0.89080000000000004</v>
      </c>
    </row>
    <row r="5248" spans="1:2" x14ac:dyDescent="0.25">
      <c r="A5248" s="395">
        <v>37234</v>
      </c>
      <c r="B5248" s="396">
        <v>0.8901</v>
      </c>
    </row>
    <row r="5249" spans="1:2" x14ac:dyDescent="0.25">
      <c r="A5249" s="395">
        <v>37233</v>
      </c>
      <c r="B5249" s="396">
        <v>0.88900000000000001</v>
      </c>
    </row>
    <row r="5250" spans="1:2" x14ac:dyDescent="0.25">
      <c r="A5250" s="395">
        <v>37232</v>
      </c>
      <c r="B5250" s="396">
        <v>0.89459999999999995</v>
      </c>
    </row>
    <row r="5251" spans="1:2" x14ac:dyDescent="0.25">
      <c r="A5251" s="395">
        <v>37231</v>
      </c>
      <c r="B5251" s="396">
        <v>0.88849999999999996</v>
      </c>
    </row>
    <row r="5252" spans="1:2" x14ac:dyDescent="0.25">
      <c r="A5252" s="395">
        <v>37230</v>
      </c>
      <c r="B5252" s="396">
        <v>0.88980000000000004</v>
      </c>
    </row>
    <row r="5253" spans="1:2" x14ac:dyDescent="0.25">
      <c r="A5253" s="395">
        <v>37229</v>
      </c>
      <c r="B5253" s="396">
        <v>0.89159999999999995</v>
      </c>
    </row>
    <row r="5254" spans="1:2" x14ac:dyDescent="0.25">
      <c r="A5254" s="395">
        <v>37228</v>
      </c>
      <c r="B5254" s="396">
        <v>0.89570000000000005</v>
      </c>
    </row>
    <row r="5255" spans="1:2" x14ac:dyDescent="0.25">
      <c r="A5255" s="395">
        <v>37227</v>
      </c>
      <c r="B5255" s="396">
        <v>0.89629999999999999</v>
      </c>
    </row>
    <row r="5256" spans="1:2" x14ac:dyDescent="0.25">
      <c r="A5256" s="395">
        <v>37226</v>
      </c>
      <c r="B5256" s="396">
        <v>0.89590000000000003</v>
      </c>
    </row>
    <row r="5257" spans="1:2" x14ac:dyDescent="0.25">
      <c r="A5257" s="395">
        <v>37225</v>
      </c>
      <c r="B5257" s="396">
        <v>0.88800000000000001</v>
      </c>
    </row>
    <row r="5258" spans="1:2" x14ac:dyDescent="0.25">
      <c r="A5258" s="395">
        <v>37224</v>
      </c>
      <c r="B5258" s="396">
        <v>0.88819999999999999</v>
      </c>
    </row>
    <row r="5259" spans="1:2" x14ac:dyDescent="0.25">
      <c r="A5259" s="395">
        <v>37223</v>
      </c>
      <c r="B5259" s="396">
        <v>0.88329999999999997</v>
      </c>
    </row>
    <row r="5260" spans="1:2" x14ac:dyDescent="0.25">
      <c r="A5260" s="395">
        <v>37222</v>
      </c>
      <c r="B5260" s="396">
        <v>0.87980000000000003</v>
      </c>
    </row>
    <row r="5261" spans="1:2" x14ac:dyDescent="0.25">
      <c r="A5261" s="395">
        <v>37221</v>
      </c>
      <c r="B5261" s="396">
        <v>0.87780000000000002</v>
      </c>
    </row>
    <row r="5262" spans="1:2" x14ac:dyDescent="0.25">
      <c r="A5262" s="395">
        <v>37220</v>
      </c>
      <c r="B5262" s="396">
        <v>0.87780000000000002</v>
      </c>
    </row>
    <row r="5263" spans="1:2" x14ac:dyDescent="0.25">
      <c r="A5263" s="395">
        <v>37219</v>
      </c>
      <c r="B5263" s="396">
        <v>0.87790000000000001</v>
      </c>
    </row>
    <row r="5264" spans="1:2" x14ac:dyDescent="0.25">
      <c r="A5264" s="395">
        <v>37218</v>
      </c>
      <c r="B5264" s="396">
        <v>0.87780000000000002</v>
      </c>
    </row>
    <row r="5265" spans="1:2" x14ac:dyDescent="0.25">
      <c r="A5265" s="395">
        <v>37217</v>
      </c>
      <c r="B5265" s="396">
        <v>0.87919999999999998</v>
      </c>
    </row>
    <row r="5266" spans="1:2" x14ac:dyDescent="0.25">
      <c r="A5266" s="395">
        <v>37216</v>
      </c>
      <c r="B5266" s="396">
        <v>0.88270000000000004</v>
      </c>
    </row>
    <row r="5267" spans="1:2" x14ac:dyDescent="0.25">
      <c r="A5267" s="395">
        <v>37215</v>
      </c>
      <c r="B5267" s="396">
        <v>0.87809999999999999</v>
      </c>
    </row>
    <row r="5268" spans="1:2" x14ac:dyDescent="0.25">
      <c r="A5268" s="395">
        <v>37214</v>
      </c>
      <c r="B5268" s="396">
        <v>0.88429999999999997</v>
      </c>
    </row>
    <row r="5269" spans="1:2" x14ac:dyDescent="0.25">
      <c r="A5269" s="395">
        <v>37213</v>
      </c>
      <c r="B5269" s="396">
        <v>0.88419999999999999</v>
      </c>
    </row>
    <row r="5270" spans="1:2" x14ac:dyDescent="0.25">
      <c r="A5270" s="395">
        <v>37212</v>
      </c>
      <c r="B5270" s="396">
        <v>0.88400000000000001</v>
      </c>
    </row>
    <row r="5271" spans="1:2" x14ac:dyDescent="0.25">
      <c r="A5271" s="395">
        <v>37211</v>
      </c>
      <c r="B5271" s="396">
        <v>0.88190000000000002</v>
      </c>
    </row>
    <row r="5272" spans="1:2" x14ac:dyDescent="0.25">
      <c r="A5272" s="395">
        <v>37210</v>
      </c>
      <c r="B5272" s="396">
        <v>0.88290000000000002</v>
      </c>
    </row>
    <row r="5273" spans="1:2" x14ac:dyDescent="0.25">
      <c r="A5273" s="395">
        <v>37209</v>
      </c>
      <c r="B5273" s="396">
        <v>0.88029999999999997</v>
      </c>
    </row>
    <row r="5274" spans="1:2" x14ac:dyDescent="0.25">
      <c r="A5274" s="395">
        <v>37208</v>
      </c>
      <c r="B5274" s="396">
        <v>0.89429999999999998</v>
      </c>
    </row>
    <row r="5275" spans="1:2" x14ac:dyDescent="0.25">
      <c r="A5275" s="395">
        <v>37207</v>
      </c>
      <c r="B5275" s="396">
        <v>0.89439999999999997</v>
      </c>
    </row>
    <row r="5276" spans="1:2" x14ac:dyDescent="0.25">
      <c r="A5276" s="395">
        <v>37206</v>
      </c>
      <c r="B5276" s="396">
        <v>0.89400000000000002</v>
      </c>
    </row>
    <row r="5277" spans="1:2" x14ac:dyDescent="0.25">
      <c r="A5277" s="395">
        <v>37205</v>
      </c>
      <c r="B5277" s="396">
        <v>0.89459999999999995</v>
      </c>
    </row>
    <row r="5278" spans="1:2" x14ac:dyDescent="0.25">
      <c r="A5278" s="395">
        <v>37204</v>
      </c>
      <c r="B5278" s="396">
        <v>0.89280000000000004</v>
      </c>
    </row>
    <row r="5279" spans="1:2" x14ac:dyDescent="0.25">
      <c r="A5279" s="395">
        <v>37203</v>
      </c>
      <c r="B5279" s="396">
        <v>0.89739999999999998</v>
      </c>
    </row>
    <row r="5280" spans="1:2" x14ac:dyDescent="0.25">
      <c r="A5280" s="395">
        <v>37202</v>
      </c>
      <c r="B5280" s="396">
        <v>0.89510000000000001</v>
      </c>
    </row>
    <row r="5281" spans="1:2" x14ac:dyDescent="0.25">
      <c r="A5281" s="395">
        <v>37201</v>
      </c>
      <c r="B5281" s="396">
        <v>0.89770000000000005</v>
      </c>
    </row>
    <row r="5282" spans="1:2" x14ac:dyDescent="0.25">
      <c r="A5282" s="395">
        <v>37200</v>
      </c>
      <c r="B5282" s="396">
        <v>0.90249999999999997</v>
      </c>
    </row>
    <row r="5283" spans="1:2" x14ac:dyDescent="0.25">
      <c r="A5283" s="395">
        <v>37199</v>
      </c>
      <c r="B5283" s="396">
        <v>0.90239999999999998</v>
      </c>
    </row>
    <row r="5284" spans="1:2" x14ac:dyDescent="0.25">
      <c r="A5284" s="395">
        <v>37198</v>
      </c>
      <c r="B5284" s="396">
        <v>0.90290000000000004</v>
      </c>
    </row>
    <row r="5285" spans="1:2" x14ac:dyDescent="0.25">
      <c r="A5285" s="395">
        <v>37197</v>
      </c>
      <c r="B5285" s="396">
        <v>0.90239999999999998</v>
      </c>
    </row>
    <row r="5286" spans="1:2" x14ac:dyDescent="0.25">
      <c r="A5286" s="395">
        <v>37196</v>
      </c>
      <c r="B5286" s="396">
        <v>0.89980000000000004</v>
      </c>
    </row>
    <row r="5287" spans="1:2" x14ac:dyDescent="0.25">
      <c r="A5287" s="395">
        <v>37195</v>
      </c>
      <c r="B5287" s="396">
        <v>0.90449999999999997</v>
      </c>
    </row>
    <row r="5288" spans="1:2" x14ac:dyDescent="0.25">
      <c r="A5288" s="395">
        <v>37194</v>
      </c>
      <c r="B5288" s="396">
        <v>0.90429999999999999</v>
      </c>
    </row>
    <row r="5289" spans="1:2" x14ac:dyDescent="0.25">
      <c r="A5289" s="395">
        <v>37193</v>
      </c>
      <c r="B5289" s="396">
        <v>0.89229999999999998</v>
      </c>
    </row>
    <row r="5290" spans="1:2" x14ac:dyDescent="0.25">
      <c r="A5290" s="395">
        <v>37192</v>
      </c>
      <c r="B5290" s="396">
        <v>0.89300000000000002</v>
      </c>
    </row>
    <row r="5291" spans="1:2" x14ac:dyDescent="0.25">
      <c r="A5291" s="395">
        <v>37191</v>
      </c>
      <c r="B5291" s="396">
        <v>0.8921</v>
      </c>
    </row>
    <row r="5292" spans="1:2" x14ac:dyDescent="0.25">
      <c r="A5292" s="395">
        <v>37190</v>
      </c>
      <c r="B5292" s="396">
        <v>0.89290000000000003</v>
      </c>
    </row>
    <row r="5293" spans="1:2" x14ac:dyDescent="0.25">
      <c r="A5293" s="395">
        <v>37189</v>
      </c>
      <c r="B5293" s="396">
        <v>0.89319999999999999</v>
      </c>
    </row>
    <row r="5294" spans="1:2" x14ac:dyDescent="0.25">
      <c r="A5294" s="395">
        <v>37188</v>
      </c>
      <c r="B5294" s="396">
        <v>0.89080000000000004</v>
      </c>
    </row>
    <row r="5295" spans="1:2" x14ac:dyDescent="0.25">
      <c r="A5295" s="395">
        <v>37187</v>
      </c>
      <c r="B5295" s="396">
        <v>0.89159999999999995</v>
      </c>
    </row>
    <row r="5296" spans="1:2" x14ac:dyDescent="0.25">
      <c r="A5296" s="395">
        <v>37186</v>
      </c>
      <c r="B5296" s="396">
        <v>0.89900000000000002</v>
      </c>
    </row>
    <row r="5297" spans="1:2" x14ac:dyDescent="0.25">
      <c r="A5297" s="395">
        <v>37185</v>
      </c>
      <c r="B5297" s="396">
        <v>0.89849999999999997</v>
      </c>
    </row>
    <row r="5298" spans="1:2" x14ac:dyDescent="0.25">
      <c r="A5298" s="395">
        <v>37184</v>
      </c>
      <c r="B5298" s="396">
        <v>0.8982</v>
      </c>
    </row>
    <row r="5299" spans="1:2" x14ac:dyDescent="0.25">
      <c r="A5299" s="395">
        <v>37183</v>
      </c>
      <c r="B5299" s="396">
        <v>0.90439999999999998</v>
      </c>
    </row>
    <row r="5300" spans="1:2" x14ac:dyDescent="0.25">
      <c r="A5300" s="395">
        <v>37182</v>
      </c>
      <c r="B5300" s="396">
        <v>0.90349999999999997</v>
      </c>
    </row>
    <row r="5301" spans="1:2" x14ac:dyDescent="0.25">
      <c r="A5301" s="395">
        <v>37181</v>
      </c>
      <c r="B5301" s="396">
        <v>0.90839999999999999</v>
      </c>
    </row>
    <row r="5302" spans="1:2" x14ac:dyDescent="0.25">
      <c r="A5302" s="395">
        <v>37180</v>
      </c>
      <c r="B5302" s="396">
        <v>0.9083</v>
      </c>
    </row>
    <row r="5303" spans="1:2" x14ac:dyDescent="0.25">
      <c r="A5303" s="395">
        <v>37179</v>
      </c>
      <c r="B5303" s="396">
        <v>0.91069999999999995</v>
      </c>
    </row>
    <row r="5304" spans="1:2" x14ac:dyDescent="0.25">
      <c r="A5304" s="395">
        <v>37178</v>
      </c>
      <c r="B5304" s="396">
        <v>0.90949999999999998</v>
      </c>
    </row>
    <row r="5305" spans="1:2" x14ac:dyDescent="0.25">
      <c r="A5305" s="395">
        <v>37177</v>
      </c>
      <c r="B5305" s="396">
        <v>0.90969999999999995</v>
      </c>
    </row>
    <row r="5306" spans="1:2" x14ac:dyDescent="0.25">
      <c r="A5306" s="395">
        <v>37176</v>
      </c>
      <c r="B5306" s="396">
        <v>0.90249999999999997</v>
      </c>
    </row>
    <row r="5307" spans="1:2" x14ac:dyDescent="0.25">
      <c r="A5307" s="395">
        <v>37175</v>
      </c>
      <c r="B5307" s="396">
        <v>0.91059999999999997</v>
      </c>
    </row>
    <row r="5308" spans="1:2" x14ac:dyDescent="0.25">
      <c r="A5308" s="395">
        <v>37174</v>
      </c>
      <c r="B5308" s="396">
        <v>0.91369999999999996</v>
      </c>
    </row>
    <row r="5309" spans="1:2" x14ac:dyDescent="0.25">
      <c r="A5309" s="395">
        <v>37173</v>
      </c>
      <c r="B5309" s="396">
        <v>0.91990000000000005</v>
      </c>
    </row>
    <row r="5310" spans="1:2" x14ac:dyDescent="0.25">
      <c r="A5310" s="395">
        <v>37172</v>
      </c>
      <c r="B5310" s="396">
        <v>0.91839999999999999</v>
      </c>
    </row>
    <row r="5311" spans="1:2" x14ac:dyDescent="0.25">
      <c r="A5311" s="395">
        <v>37171</v>
      </c>
      <c r="B5311" s="396">
        <v>0.91700000000000004</v>
      </c>
    </row>
    <row r="5312" spans="1:2" x14ac:dyDescent="0.25">
      <c r="A5312" s="395">
        <v>37170</v>
      </c>
      <c r="B5312" s="396">
        <v>0.91839999999999999</v>
      </c>
    </row>
    <row r="5313" spans="1:2" x14ac:dyDescent="0.25">
      <c r="A5313" s="395">
        <v>37169</v>
      </c>
      <c r="B5313" s="396">
        <v>0.91720000000000002</v>
      </c>
    </row>
    <row r="5314" spans="1:2" x14ac:dyDescent="0.25">
      <c r="A5314" s="395">
        <v>37168</v>
      </c>
      <c r="B5314" s="396">
        <v>0.91379999999999995</v>
      </c>
    </row>
    <row r="5315" spans="1:2" x14ac:dyDescent="0.25">
      <c r="A5315" s="395">
        <v>37167</v>
      </c>
      <c r="B5315" s="396">
        <v>0.91900000000000004</v>
      </c>
    </row>
    <row r="5316" spans="1:2" x14ac:dyDescent="0.25">
      <c r="A5316" s="395">
        <v>37166</v>
      </c>
      <c r="B5316" s="396">
        <v>0.91669999999999996</v>
      </c>
    </row>
    <row r="5317" spans="1:2" x14ac:dyDescent="0.25">
      <c r="A5317" s="395">
        <v>37165</v>
      </c>
      <c r="B5317" s="396">
        <v>0.90959999999999996</v>
      </c>
    </row>
    <row r="5318" spans="1:2" x14ac:dyDescent="0.25">
      <c r="A5318" s="395">
        <v>37164</v>
      </c>
      <c r="B5318" s="396">
        <v>0.90959999999999996</v>
      </c>
    </row>
    <row r="5319" spans="1:2" x14ac:dyDescent="0.25">
      <c r="A5319" s="395">
        <v>37163</v>
      </c>
      <c r="B5319" s="396">
        <v>0.90959999999999996</v>
      </c>
    </row>
    <row r="5320" spans="1:2" x14ac:dyDescent="0.25">
      <c r="A5320" s="395">
        <v>37162</v>
      </c>
      <c r="B5320" s="396">
        <v>0.91749999999999998</v>
      </c>
    </row>
    <row r="5321" spans="1:2" x14ac:dyDescent="0.25">
      <c r="A5321" s="395">
        <v>37161</v>
      </c>
      <c r="B5321" s="396">
        <v>0.92349999999999999</v>
      </c>
    </row>
    <row r="5322" spans="1:2" x14ac:dyDescent="0.25">
      <c r="A5322" s="395">
        <v>37160</v>
      </c>
      <c r="B5322" s="396">
        <v>0.92269999999999996</v>
      </c>
    </row>
    <row r="5323" spans="1:2" x14ac:dyDescent="0.25">
      <c r="A5323" s="395">
        <v>37159</v>
      </c>
      <c r="B5323" s="396">
        <v>0.91579999999999995</v>
      </c>
    </row>
    <row r="5324" spans="1:2" x14ac:dyDescent="0.25">
      <c r="A5324" s="395">
        <v>37158</v>
      </c>
      <c r="B5324" s="396">
        <v>0.91339999999999999</v>
      </c>
    </row>
    <row r="5325" spans="1:2" x14ac:dyDescent="0.25">
      <c r="A5325" s="395">
        <v>37157</v>
      </c>
      <c r="B5325" s="396">
        <v>0.91339999999999999</v>
      </c>
    </row>
    <row r="5326" spans="1:2" x14ac:dyDescent="0.25">
      <c r="A5326" s="395">
        <v>37156</v>
      </c>
      <c r="B5326" s="396">
        <v>0.9133</v>
      </c>
    </row>
    <row r="5327" spans="1:2" x14ac:dyDescent="0.25">
      <c r="A5327" s="395">
        <v>37155</v>
      </c>
      <c r="B5327" s="396">
        <v>0.92720000000000002</v>
      </c>
    </row>
    <row r="5328" spans="1:2" x14ac:dyDescent="0.25">
      <c r="A5328" s="395">
        <v>37154</v>
      </c>
      <c r="B5328" s="396">
        <v>0.92749999999999999</v>
      </c>
    </row>
    <row r="5329" spans="1:2" x14ac:dyDescent="0.25">
      <c r="A5329" s="395">
        <v>37153</v>
      </c>
      <c r="B5329" s="396">
        <v>0.9274</v>
      </c>
    </row>
    <row r="5330" spans="1:2" x14ac:dyDescent="0.25">
      <c r="A5330" s="395">
        <v>37152</v>
      </c>
      <c r="B5330" s="396">
        <v>0.92469999999999997</v>
      </c>
    </row>
    <row r="5331" spans="1:2" x14ac:dyDescent="0.25">
      <c r="A5331" s="395">
        <v>37151</v>
      </c>
      <c r="B5331" s="396">
        <v>0.91910000000000003</v>
      </c>
    </row>
    <row r="5332" spans="1:2" x14ac:dyDescent="0.25">
      <c r="A5332" s="395">
        <v>37150</v>
      </c>
      <c r="B5332" s="396">
        <v>0.91910000000000003</v>
      </c>
    </row>
    <row r="5333" spans="1:2" x14ac:dyDescent="0.25">
      <c r="A5333" s="395">
        <v>37149</v>
      </c>
      <c r="B5333" s="396">
        <v>0.91910000000000003</v>
      </c>
    </row>
    <row r="5334" spans="1:2" x14ac:dyDescent="0.25">
      <c r="A5334" s="395">
        <v>37148</v>
      </c>
      <c r="B5334" s="396">
        <v>0.91049999999999998</v>
      </c>
    </row>
    <row r="5335" spans="1:2" x14ac:dyDescent="0.25">
      <c r="A5335" s="395">
        <v>37147</v>
      </c>
      <c r="B5335" s="396">
        <v>0.90639999999999998</v>
      </c>
    </row>
    <row r="5336" spans="1:2" x14ac:dyDescent="0.25">
      <c r="A5336" s="395">
        <v>37146</v>
      </c>
      <c r="B5336" s="396">
        <v>0.91449999999999998</v>
      </c>
    </row>
    <row r="5337" spans="1:2" x14ac:dyDescent="0.25">
      <c r="A5337" s="395">
        <v>37145</v>
      </c>
      <c r="B5337" s="396">
        <v>0.89900000000000002</v>
      </c>
    </row>
    <row r="5338" spans="1:2" x14ac:dyDescent="0.25">
      <c r="A5338" s="395">
        <v>37144</v>
      </c>
      <c r="B5338" s="396">
        <v>0.90629999999999999</v>
      </c>
    </row>
    <row r="5339" spans="1:2" x14ac:dyDescent="0.25">
      <c r="A5339" s="395">
        <v>37143</v>
      </c>
      <c r="B5339" s="396">
        <v>0.90739999999999998</v>
      </c>
    </row>
    <row r="5340" spans="1:2" x14ac:dyDescent="0.25">
      <c r="A5340" s="395">
        <v>37142</v>
      </c>
      <c r="B5340" s="396">
        <v>0.90739999999999998</v>
      </c>
    </row>
    <row r="5341" spans="1:2" x14ac:dyDescent="0.25">
      <c r="A5341" s="395">
        <v>37141</v>
      </c>
      <c r="B5341" s="396">
        <v>0.89559999999999995</v>
      </c>
    </row>
    <row r="5342" spans="1:2" x14ac:dyDescent="0.25">
      <c r="A5342" s="395">
        <v>37140</v>
      </c>
      <c r="B5342" s="396">
        <v>0.88580000000000003</v>
      </c>
    </row>
    <row r="5343" spans="1:2" x14ac:dyDescent="0.25">
      <c r="A5343" s="395">
        <v>37139</v>
      </c>
      <c r="B5343" s="396">
        <v>0.88839999999999997</v>
      </c>
    </row>
    <row r="5344" spans="1:2" x14ac:dyDescent="0.25">
      <c r="A5344" s="395">
        <v>37138</v>
      </c>
      <c r="B5344" s="396">
        <v>0.90759999999999996</v>
      </c>
    </row>
    <row r="5345" spans="1:2" x14ac:dyDescent="0.25">
      <c r="A5345" s="395">
        <v>37137</v>
      </c>
      <c r="B5345" s="396">
        <v>0.91039999999999999</v>
      </c>
    </row>
    <row r="5346" spans="1:2" x14ac:dyDescent="0.25">
      <c r="A5346" s="395">
        <v>37136</v>
      </c>
      <c r="B5346" s="396">
        <v>0.9123</v>
      </c>
    </row>
    <row r="5347" spans="1:2" x14ac:dyDescent="0.25">
      <c r="A5347" s="395">
        <v>37135</v>
      </c>
      <c r="B5347" s="396">
        <v>0.91110000000000002</v>
      </c>
    </row>
    <row r="5348" spans="1:2" x14ac:dyDescent="0.25">
      <c r="A5348" s="395">
        <v>37134</v>
      </c>
      <c r="B5348" s="396">
        <v>0.91639999999999999</v>
      </c>
    </row>
    <row r="5349" spans="1:2" x14ac:dyDescent="0.25">
      <c r="A5349" s="395">
        <v>37133</v>
      </c>
      <c r="B5349" s="396">
        <v>0.90980000000000005</v>
      </c>
    </row>
    <row r="5350" spans="1:2" x14ac:dyDescent="0.25">
      <c r="A5350" s="395">
        <v>37132</v>
      </c>
      <c r="B5350" s="396">
        <v>0.91120000000000001</v>
      </c>
    </row>
    <row r="5351" spans="1:2" x14ac:dyDescent="0.25">
      <c r="A5351" s="395">
        <v>37131</v>
      </c>
      <c r="B5351" s="396">
        <v>0.91159999999999997</v>
      </c>
    </row>
    <row r="5352" spans="1:2" x14ac:dyDescent="0.25">
      <c r="A5352" s="395">
        <v>37130</v>
      </c>
      <c r="B5352" s="396">
        <v>0.91390000000000005</v>
      </c>
    </row>
    <row r="5353" spans="1:2" x14ac:dyDescent="0.25">
      <c r="A5353" s="395">
        <v>37129</v>
      </c>
      <c r="B5353" s="396">
        <v>0.91390000000000005</v>
      </c>
    </row>
    <row r="5354" spans="1:2" x14ac:dyDescent="0.25">
      <c r="A5354" s="395">
        <v>37128</v>
      </c>
      <c r="B5354" s="396">
        <v>0.91310000000000002</v>
      </c>
    </row>
    <row r="5355" spans="1:2" x14ac:dyDescent="0.25">
      <c r="A5355" s="395">
        <v>37127</v>
      </c>
      <c r="B5355" s="396">
        <v>0.91449999999999998</v>
      </c>
    </row>
    <row r="5356" spans="1:2" x14ac:dyDescent="0.25">
      <c r="A5356" s="395">
        <v>37126</v>
      </c>
      <c r="B5356" s="396">
        <v>0.91449999999999998</v>
      </c>
    </row>
    <row r="5357" spans="1:2" x14ac:dyDescent="0.25">
      <c r="A5357" s="395">
        <v>37125</v>
      </c>
      <c r="B5357" s="396">
        <v>0.91669999999999996</v>
      </c>
    </row>
    <row r="5358" spans="1:2" x14ac:dyDescent="0.25">
      <c r="A5358" s="395">
        <v>37124</v>
      </c>
      <c r="B5358" s="396">
        <v>0.91379999999999995</v>
      </c>
    </row>
    <row r="5359" spans="1:2" x14ac:dyDescent="0.25">
      <c r="A5359" s="395">
        <v>37123</v>
      </c>
      <c r="B5359" s="396">
        <v>0.91610000000000003</v>
      </c>
    </row>
    <row r="5360" spans="1:2" x14ac:dyDescent="0.25">
      <c r="A5360" s="395">
        <v>37122</v>
      </c>
      <c r="B5360" s="396">
        <v>0.91610000000000003</v>
      </c>
    </row>
    <row r="5361" spans="1:2" x14ac:dyDescent="0.25">
      <c r="A5361" s="395">
        <v>37121</v>
      </c>
      <c r="B5361" s="396">
        <v>0.91769999999999996</v>
      </c>
    </row>
    <row r="5362" spans="1:2" x14ac:dyDescent="0.25">
      <c r="A5362" s="395">
        <v>37120</v>
      </c>
      <c r="B5362" s="396">
        <v>0.91249999999999998</v>
      </c>
    </row>
    <row r="5363" spans="1:2" x14ac:dyDescent="0.25">
      <c r="A5363" s="395">
        <v>37119</v>
      </c>
      <c r="B5363" s="396">
        <v>0.91279999999999994</v>
      </c>
    </row>
    <row r="5364" spans="1:2" x14ac:dyDescent="0.25">
      <c r="A5364" s="395">
        <v>37118</v>
      </c>
      <c r="B5364" s="396">
        <v>0.90290000000000004</v>
      </c>
    </row>
    <row r="5365" spans="1:2" x14ac:dyDescent="0.25">
      <c r="A5365" s="395">
        <v>37117</v>
      </c>
      <c r="B5365" s="396">
        <v>0.8972</v>
      </c>
    </row>
    <row r="5366" spans="1:2" x14ac:dyDescent="0.25">
      <c r="A5366" s="395">
        <v>37116</v>
      </c>
      <c r="B5366" s="396">
        <v>0.89349999999999996</v>
      </c>
    </row>
    <row r="5367" spans="1:2" x14ac:dyDescent="0.25">
      <c r="A5367" s="395">
        <v>37115</v>
      </c>
      <c r="B5367" s="396">
        <v>0.89419999999999999</v>
      </c>
    </row>
    <row r="5368" spans="1:2" x14ac:dyDescent="0.25">
      <c r="A5368" s="395">
        <v>37114</v>
      </c>
      <c r="B5368" s="396">
        <v>0.89359999999999995</v>
      </c>
    </row>
    <row r="5369" spans="1:2" x14ac:dyDescent="0.25">
      <c r="A5369" s="395">
        <v>37113</v>
      </c>
      <c r="B5369" s="396">
        <v>0.89170000000000005</v>
      </c>
    </row>
    <row r="5370" spans="1:2" x14ac:dyDescent="0.25">
      <c r="A5370" s="395">
        <v>37112</v>
      </c>
      <c r="B5370" s="396">
        <v>0.87990000000000002</v>
      </c>
    </row>
    <row r="5371" spans="1:2" x14ac:dyDescent="0.25">
      <c r="A5371" s="395">
        <v>37111</v>
      </c>
      <c r="B5371" s="396">
        <v>0.87739999999999996</v>
      </c>
    </row>
    <row r="5372" spans="1:2" x14ac:dyDescent="0.25">
      <c r="A5372" s="395">
        <v>37110</v>
      </c>
      <c r="B5372" s="396">
        <v>0.88170000000000004</v>
      </c>
    </row>
    <row r="5373" spans="1:2" x14ac:dyDescent="0.25">
      <c r="A5373" s="395">
        <v>37109</v>
      </c>
      <c r="B5373" s="396">
        <v>0.88370000000000004</v>
      </c>
    </row>
    <row r="5374" spans="1:2" x14ac:dyDescent="0.25">
      <c r="A5374" s="395">
        <v>37108</v>
      </c>
      <c r="B5374" s="396">
        <v>0.88349999999999995</v>
      </c>
    </row>
    <row r="5375" spans="1:2" x14ac:dyDescent="0.25">
      <c r="A5375" s="395">
        <v>37107</v>
      </c>
      <c r="B5375" s="396">
        <v>0.88360000000000005</v>
      </c>
    </row>
    <row r="5376" spans="1:2" x14ac:dyDescent="0.25">
      <c r="A5376" s="395">
        <v>37106</v>
      </c>
      <c r="B5376" s="396">
        <v>0.88370000000000004</v>
      </c>
    </row>
    <row r="5377" spans="1:2" x14ac:dyDescent="0.25">
      <c r="A5377" s="395">
        <v>37105</v>
      </c>
      <c r="B5377" s="396">
        <v>0.88080000000000003</v>
      </c>
    </row>
    <row r="5378" spans="1:2" x14ac:dyDescent="0.25">
      <c r="A5378" s="395">
        <v>37104</v>
      </c>
      <c r="B5378" s="396">
        <v>0.87539999999999996</v>
      </c>
    </row>
    <row r="5379" spans="1:2" x14ac:dyDescent="0.25">
      <c r="A5379" s="395">
        <v>37103</v>
      </c>
      <c r="B5379" s="396">
        <v>0.87419999999999998</v>
      </c>
    </row>
    <row r="5380" spans="1:2" x14ac:dyDescent="0.25">
      <c r="A5380" s="395">
        <v>37102</v>
      </c>
      <c r="B5380" s="396">
        <v>0.87680000000000002</v>
      </c>
    </row>
    <row r="5381" spans="1:2" x14ac:dyDescent="0.25">
      <c r="A5381" s="395">
        <v>37101</v>
      </c>
      <c r="B5381" s="396">
        <v>0.87690000000000001</v>
      </c>
    </row>
    <row r="5382" spans="1:2" x14ac:dyDescent="0.25">
      <c r="A5382" s="395">
        <v>37100</v>
      </c>
      <c r="B5382" s="396">
        <v>0.87680000000000002</v>
      </c>
    </row>
    <row r="5383" spans="1:2" x14ac:dyDescent="0.25">
      <c r="A5383" s="395">
        <v>37099</v>
      </c>
      <c r="B5383" s="396">
        <v>0.87739999999999996</v>
      </c>
    </row>
    <row r="5384" spans="1:2" x14ac:dyDescent="0.25">
      <c r="A5384" s="395">
        <v>37098</v>
      </c>
      <c r="B5384" s="396">
        <v>0.88</v>
      </c>
    </row>
    <row r="5385" spans="1:2" x14ac:dyDescent="0.25">
      <c r="A5385" s="395">
        <v>37097</v>
      </c>
      <c r="B5385" s="396">
        <v>0.87649999999999995</v>
      </c>
    </row>
    <row r="5386" spans="1:2" x14ac:dyDescent="0.25">
      <c r="A5386" s="395">
        <v>37096</v>
      </c>
      <c r="B5386" s="396">
        <v>0.86890000000000001</v>
      </c>
    </row>
    <row r="5387" spans="1:2" x14ac:dyDescent="0.25">
      <c r="A5387" s="395">
        <v>37095</v>
      </c>
      <c r="B5387" s="396">
        <v>0.87150000000000005</v>
      </c>
    </row>
    <row r="5388" spans="1:2" x14ac:dyDescent="0.25">
      <c r="A5388" s="395">
        <v>37094</v>
      </c>
      <c r="B5388" s="396">
        <v>0.87070000000000003</v>
      </c>
    </row>
    <row r="5389" spans="1:2" x14ac:dyDescent="0.25">
      <c r="A5389" s="395">
        <v>37093</v>
      </c>
      <c r="B5389" s="396">
        <v>0.87139999999999995</v>
      </c>
    </row>
    <row r="5390" spans="1:2" x14ac:dyDescent="0.25">
      <c r="A5390" s="395">
        <v>37092</v>
      </c>
      <c r="B5390" s="396">
        <v>0.87109999999999999</v>
      </c>
    </row>
    <row r="5391" spans="1:2" x14ac:dyDescent="0.25">
      <c r="A5391" s="395">
        <v>37091</v>
      </c>
      <c r="B5391" s="396">
        <v>0.87260000000000004</v>
      </c>
    </row>
    <row r="5392" spans="1:2" x14ac:dyDescent="0.25">
      <c r="A5392" s="395">
        <v>37090</v>
      </c>
      <c r="B5392" s="396">
        <v>0.85909999999999997</v>
      </c>
    </row>
    <row r="5393" spans="1:2" x14ac:dyDescent="0.25">
      <c r="A5393" s="395">
        <v>37089</v>
      </c>
      <c r="B5393" s="396">
        <v>0.85470000000000002</v>
      </c>
    </row>
    <row r="5394" spans="1:2" x14ac:dyDescent="0.25">
      <c r="A5394" s="395">
        <v>37088</v>
      </c>
      <c r="B5394" s="396">
        <v>0.85419999999999996</v>
      </c>
    </row>
    <row r="5395" spans="1:2" x14ac:dyDescent="0.25">
      <c r="A5395" s="395">
        <v>37087</v>
      </c>
      <c r="B5395" s="396">
        <v>0.85419999999999996</v>
      </c>
    </row>
    <row r="5396" spans="1:2" x14ac:dyDescent="0.25">
      <c r="A5396" s="395">
        <v>37086</v>
      </c>
      <c r="B5396" s="396">
        <v>0.85429999999999995</v>
      </c>
    </row>
    <row r="5397" spans="1:2" x14ac:dyDescent="0.25">
      <c r="A5397" s="395">
        <v>37085</v>
      </c>
      <c r="B5397" s="396">
        <v>0.85360000000000003</v>
      </c>
    </row>
    <row r="5398" spans="1:2" x14ac:dyDescent="0.25">
      <c r="A5398" s="395">
        <v>37084</v>
      </c>
      <c r="B5398" s="396">
        <v>0.85899999999999999</v>
      </c>
    </row>
    <row r="5399" spans="1:2" x14ac:dyDescent="0.25">
      <c r="A5399" s="395">
        <v>37083</v>
      </c>
      <c r="B5399" s="396">
        <v>0.85550000000000004</v>
      </c>
    </row>
    <row r="5400" spans="1:2" x14ac:dyDescent="0.25">
      <c r="A5400" s="395">
        <v>37082</v>
      </c>
      <c r="B5400" s="396">
        <v>0.84809999999999997</v>
      </c>
    </row>
    <row r="5401" spans="1:2" x14ac:dyDescent="0.25">
      <c r="A5401" s="395">
        <v>37081</v>
      </c>
      <c r="B5401" s="396">
        <v>0.84660000000000002</v>
      </c>
    </row>
    <row r="5402" spans="1:2" x14ac:dyDescent="0.25">
      <c r="A5402" s="395">
        <v>37080</v>
      </c>
      <c r="B5402" s="396">
        <v>0.84640000000000004</v>
      </c>
    </row>
    <row r="5403" spans="1:2" x14ac:dyDescent="0.25">
      <c r="A5403" s="395">
        <v>37079</v>
      </c>
      <c r="B5403" s="396">
        <v>0.84689999999999999</v>
      </c>
    </row>
    <row r="5404" spans="1:2" x14ac:dyDescent="0.25">
      <c r="A5404" s="395">
        <v>37078</v>
      </c>
      <c r="B5404" s="396">
        <v>0.83730000000000004</v>
      </c>
    </row>
    <row r="5405" spans="1:2" x14ac:dyDescent="0.25">
      <c r="A5405" s="395">
        <v>37077</v>
      </c>
      <c r="B5405" s="396">
        <v>0.84609999999999996</v>
      </c>
    </row>
    <row r="5406" spans="1:2" x14ac:dyDescent="0.25">
      <c r="A5406" s="395">
        <v>37076</v>
      </c>
      <c r="B5406" s="396">
        <v>0.8498</v>
      </c>
    </row>
    <row r="5407" spans="1:2" x14ac:dyDescent="0.25">
      <c r="A5407" s="395">
        <v>37075</v>
      </c>
      <c r="B5407" s="396">
        <v>0.84670000000000001</v>
      </c>
    </row>
    <row r="5408" spans="1:2" x14ac:dyDescent="0.25">
      <c r="A5408" s="395">
        <v>37074</v>
      </c>
      <c r="B5408" s="396">
        <v>0.84950000000000003</v>
      </c>
    </row>
    <row r="5409" spans="1:2" x14ac:dyDescent="0.25">
      <c r="A5409" s="395">
        <v>37073</v>
      </c>
      <c r="B5409" s="396">
        <v>0.84950000000000003</v>
      </c>
    </row>
    <row r="5410" spans="1:2" x14ac:dyDescent="0.25">
      <c r="A5410" s="395">
        <v>37072</v>
      </c>
      <c r="B5410" s="396">
        <v>0.84899999999999998</v>
      </c>
    </row>
    <row r="5411" spans="1:2" x14ac:dyDescent="0.25">
      <c r="A5411" s="395">
        <v>37071</v>
      </c>
      <c r="B5411" s="396">
        <v>0.84430000000000005</v>
      </c>
    </row>
    <row r="5412" spans="1:2" x14ac:dyDescent="0.25">
      <c r="A5412" s="395">
        <v>37070</v>
      </c>
      <c r="B5412" s="396">
        <v>0.86009999999999998</v>
      </c>
    </row>
    <row r="5413" spans="1:2" x14ac:dyDescent="0.25">
      <c r="A5413" s="395">
        <v>37069</v>
      </c>
      <c r="B5413" s="396">
        <v>0.86329999999999996</v>
      </c>
    </row>
    <row r="5414" spans="1:2" x14ac:dyDescent="0.25">
      <c r="A5414" s="395">
        <v>37068</v>
      </c>
      <c r="B5414" s="396">
        <v>0.85909999999999997</v>
      </c>
    </row>
    <row r="5415" spans="1:2" x14ac:dyDescent="0.25">
      <c r="A5415" s="395">
        <v>37067</v>
      </c>
      <c r="B5415" s="396">
        <v>0.85660000000000003</v>
      </c>
    </row>
    <row r="5416" spans="1:2" x14ac:dyDescent="0.25">
      <c r="A5416" s="395">
        <v>37066</v>
      </c>
      <c r="B5416" s="396">
        <v>0.85719999999999996</v>
      </c>
    </row>
    <row r="5417" spans="1:2" x14ac:dyDescent="0.25">
      <c r="A5417" s="395">
        <v>37065</v>
      </c>
      <c r="B5417" s="396">
        <v>0.85660000000000003</v>
      </c>
    </row>
    <row r="5418" spans="1:2" x14ac:dyDescent="0.25">
      <c r="A5418" s="395">
        <v>37064</v>
      </c>
      <c r="B5418" s="396">
        <v>0.85529999999999995</v>
      </c>
    </row>
    <row r="5419" spans="1:2" x14ac:dyDescent="0.25">
      <c r="A5419" s="395">
        <v>37063</v>
      </c>
      <c r="B5419" s="396">
        <v>0.85450000000000004</v>
      </c>
    </row>
    <row r="5420" spans="1:2" x14ac:dyDescent="0.25">
      <c r="A5420" s="395">
        <v>37062</v>
      </c>
      <c r="B5420" s="396">
        <v>0.85399999999999998</v>
      </c>
    </row>
    <row r="5421" spans="1:2" x14ac:dyDescent="0.25">
      <c r="A5421" s="395">
        <v>37061</v>
      </c>
      <c r="B5421" s="396">
        <v>0.86119999999999997</v>
      </c>
    </row>
    <row r="5422" spans="1:2" x14ac:dyDescent="0.25">
      <c r="A5422" s="395">
        <v>37060</v>
      </c>
      <c r="B5422" s="396">
        <v>0.86309999999999998</v>
      </c>
    </row>
    <row r="5423" spans="1:2" x14ac:dyDescent="0.25">
      <c r="A5423" s="395">
        <v>37059</v>
      </c>
      <c r="B5423" s="396">
        <v>0.86309999999999998</v>
      </c>
    </row>
    <row r="5424" spans="1:2" x14ac:dyDescent="0.25">
      <c r="A5424" s="395">
        <v>37058</v>
      </c>
      <c r="B5424" s="396">
        <v>0.86160000000000003</v>
      </c>
    </row>
    <row r="5425" spans="1:2" x14ac:dyDescent="0.25">
      <c r="A5425" s="395">
        <v>37057</v>
      </c>
      <c r="B5425" s="396">
        <v>0.86109999999999998</v>
      </c>
    </row>
    <row r="5426" spans="1:2" x14ac:dyDescent="0.25">
      <c r="A5426" s="395">
        <v>37056</v>
      </c>
      <c r="B5426" s="396">
        <v>0.85419999999999996</v>
      </c>
    </row>
    <row r="5427" spans="1:2" x14ac:dyDescent="0.25">
      <c r="A5427" s="395">
        <v>37055</v>
      </c>
      <c r="B5427" s="396">
        <v>0.85209999999999997</v>
      </c>
    </row>
    <row r="5428" spans="1:2" x14ac:dyDescent="0.25">
      <c r="A5428" s="395">
        <v>37054</v>
      </c>
      <c r="B5428" s="396">
        <v>0.84330000000000005</v>
      </c>
    </row>
    <row r="5429" spans="1:2" x14ac:dyDescent="0.25">
      <c r="A5429" s="395">
        <v>37053</v>
      </c>
      <c r="B5429" s="396">
        <v>0.84970000000000001</v>
      </c>
    </row>
    <row r="5430" spans="1:2" x14ac:dyDescent="0.25">
      <c r="A5430" s="395">
        <v>37052</v>
      </c>
      <c r="B5430" s="396">
        <v>0.85019999999999996</v>
      </c>
    </row>
    <row r="5431" spans="1:2" x14ac:dyDescent="0.25">
      <c r="A5431" s="395">
        <v>37051</v>
      </c>
      <c r="B5431" s="396">
        <v>0.85029999999999994</v>
      </c>
    </row>
    <row r="5432" spans="1:2" x14ac:dyDescent="0.25">
      <c r="A5432" s="395">
        <v>37050</v>
      </c>
      <c r="B5432" s="396">
        <v>0.84989999999999999</v>
      </c>
    </row>
    <row r="5433" spans="1:2" x14ac:dyDescent="0.25">
      <c r="A5433" s="395">
        <v>37049</v>
      </c>
      <c r="B5433" s="396">
        <v>0.8488</v>
      </c>
    </row>
    <row r="5434" spans="1:2" x14ac:dyDescent="0.25">
      <c r="A5434" s="395">
        <v>37048</v>
      </c>
      <c r="B5434" s="396">
        <v>0.85389999999999999</v>
      </c>
    </row>
    <row r="5435" spans="1:2" x14ac:dyDescent="0.25">
      <c r="A5435" s="395">
        <v>37047</v>
      </c>
      <c r="B5435" s="396">
        <v>0.8458</v>
      </c>
    </row>
    <row r="5436" spans="1:2" x14ac:dyDescent="0.25">
      <c r="A5436" s="395">
        <v>37046</v>
      </c>
      <c r="B5436" s="396">
        <v>0.84789999999999999</v>
      </c>
    </row>
    <row r="5437" spans="1:2" x14ac:dyDescent="0.25">
      <c r="A5437" s="395">
        <v>37045</v>
      </c>
      <c r="B5437" s="396">
        <v>0.84789999999999999</v>
      </c>
    </row>
    <row r="5438" spans="1:2" x14ac:dyDescent="0.25">
      <c r="A5438" s="395">
        <v>37044</v>
      </c>
      <c r="B5438" s="396">
        <v>0.84789999999999999</v>
      </c>
    </row>
    <row r="5439" spans="1:2" x14ac:dyDescent="0.25">
      <c r="A5439" s="395">
        <v>37043</v>
      </c>
      <c r="B5439" s="396">
        <v>0.84560000000000002</v>
      </c>
    </row>
    <row r="5440" spans="1:2" x14ac:dyDescent="0.25">
      <c r="A5440" s="395">
        <v>37042</v>
      </c>
      <c r="B5440" s="396">
        <v>0.85699999999999998</v>
      </c>
    </row>
    <row r="5441" spans="1:2" x14ac:dyDescent="0.25">
      <c r="A5441" s="395">
        <v>37041</v>
      </c>
      <c r="B5441" s="396">
        <v>0.85370000000000001</v>
      </c>
    </row>
    <row r="5442" spans="1:2" x14ac:dyDescent="0.25">
      <c r="A5442" s="395">
        <v>37040</v>
      </c>
      <c r="B5442" s="396">
        <v>0.85960000000000003</v>
      </c>
    </row>
    <row r="5443" spans="1:2" x14ac:dyDescent="0.25">
      <c r="A5443" s="395">
        <v>37039</v>
      </c>
      <c r="B5443" s="396">
        <v>0.85950000000000004</v>
      </c>
    </row>
    <row r="5444" spans="1:2" x14ac:dyDescent="0.25">
      <c r="A5444" s="395">
        <v>37038</v>
      </c>
      <c r="B5444" s="396">
        <v>0.85950000000000004</v>
      </c>
    </row>
    <row r="5445" spans="1:2" x14ac:dyDescent="0.25">
      <c r="A5445" s="395">
        <v>37037</v>
      </c>
      <c r="B5445" s="396">
        <v>0.86019999999999996</v>
      </c>
    </row>
    <row r="5446" spans="1:2" x14ac:dyDescent="0.25">
      <c r="A5446" s="395">
        <v>37036</v>
      </c>
      <c r="B5446" s="396">
        <v>0.8569</v>
      </c>
    </row>
    <row r="5447" spans="1:2" x14ac:dyDescent="0.25">
      <c r="A5447" s="395">
        <v>37035</v>
      </c>
      <c r="B5447" s="396">
        <v>0.85640000000000005</v>
      </c>
    </row>
    <row r="5448" spans="1:2" x14ac:dyDescent="0.25">
      <c r="A5448" s="395">
        <v>37034</v>
      </c>
      <c r="B5448" s="396">
        <v>0.86480000000000001</v>
      </c>
    </row>
    <row r="5449" spans="1:2" x14ac:dyDescent="0.25">
      <c r="A5449" s="395">
        <v>37033</v>
      </c>
      <c r="B5449" s="396">
        <v>0.877</v>
      </c>
    </row>
    <row r="5450" spans="1:2" x14ac:dyDescent="0.25">
      <c r="A5450" s="395">
        <v>37032</v>
      </c>
      <c r="B5450" s="396">
        <v>0.88100000000000001</v>
      </c>
    </row>
    <row r="5451" spans="1:2" x14ac:dyDescent="0.25">
      <c r="A5451" s="395">
        <v>37031</v>
      </c>
      <c r="B5451" s="396">
        <v>0.88100000000000001</v>
      </c>
    </row>
    <row r="5452" spans="1:2" x14ac:dyDescent="0.25">
      <c r="A5452" s="395">
        <v>37030</v>
      </c>
      <c r="B5452" s="396">
        <v>0.87980000000000003</v>
      </c>
    </row>
    <row r="5453" spans="1:2" x14ac:dyDescent="0.25">
      <c r="A5453" s="395">
        <v>37029</v>
      </c>
      <c r="B5453" s="396">
        <v>0.88239999999999996</v>
      </c>
    </row>
    <row r="5454" spans="1:2" x14ac:dyDescent="0.25">
      <c r="A5454" s="395">
        <v>37028</v>
      </c>
      <c r="B5454" s="396">
        <v>0.88280000000000003</v>
      </c>
    </row>
    <row r="5455" spans="1:2" x14ac:dyDescent="0.25">
      <c r="A5455" s="395">
        <v>37027</v>
      </c>
      <c r="B5455" s="396">
        <v>0.87790000000000001</v>
      </c>
    </row>
    <row r="5456" spans="1:2" x14ac:dyDescent="0.25">
      <c r="A5456" s="395">
        <v>37026</v>
      </c>
      <c r="B5456" s="396">
        <v>0.87429999999999997</v>
      </c>
    </row>
    <row r="5457" spans="1:2" x14ac:dyDescent="0.25">
      <c r="A5457" s="395">
        <v>37025</v>
      </c>
      <c r="B5457" s="396">
        <v>0.87609999999999999</v>
      </c>
    </row>
    <row r="5458" spans="1:2" x14ac:dyDescent="0.25">
      <c r="A5458" s="395">
        <v>37024</v>
      </c>
      <c r="B5458" s="396">
        <v>0.875</v>
      </c>
    </row>
    <row r="5459" spans="1:2" x14ac:dyDescent="0.25">
      <c r="A5459" s="395">
        <v>37023</v>
      </c>
      <c r="B5459" s="396">
        <v>0.87660000000000005</v>
      </c>
    </row>
    <row r="5460" spans="1:2" x14ac:dyDescent="0.25">
      <c r="A5460" s="395">
        <v>37022</v>
      </c>
      <c r="B5460" s="396">
        <v>0.88119999999999998</v>
      </c>
    </row>
    <row r="5461" spans="1:2" x14ac:dyDescent="0.25">
      <c r="A5461" s="395">
        <v>37021</v>
      </c>
      <c r="B5461" s="396">
        <v>0.88480000000000003</v>
      </c>
    </row>
    <row r="5462" spans="1:2" x14ac:dyDescent="0.25">
      <c r="A5462" s="395">
        <v>37020</v>
      </c>
      <c r="B5462" s="396">
        <v>0.88349999999999995</v>
      </c>
    </row>
    <row r="5463" spans="1:2" x14ac:dyDescent="0.25">
      <c r="A5463" s="395">
        <v>37019</v>
      </c>
      <c r="B5463" s="396">
        <v>0.88959999999999995</v>
      </c>
    </row>
    <row r="5464" spans="1:2" x14ac:dyDescent="0.25">
      <c r="A5464" s="395">
        <v>37018</v>
      </c>
      <c r="B5464" s="396">
        <v>0.89359999999999995</v>
      </c>
    </row>
    <row r="5465" spans="1:2" x14ac:dyDescent="0.25">
      <c r="A5465" s="395">
        <v>37017</v>
      </c>
      <c r="B5465" s="396">
        <v>0.89249999999999996</v>
      </c>
    </row>
    <row r="5466" spans="1:2" x14ac:dyDescent="0.25">
      <c r="A5466" s="395">
        <v>37016</v>
      </c>
      <c r="B5466" s="396">
        <v>0.89349999999999996</v>
      </c>
    </row>
    <row r="5467" spans="1:2" x14ac:dyDescent="0.25">
      <c r="A5467" s="395">
        <v>37015</v>
      </c>
      <c r="B5467" s="396">
        <v>0.88990000000000002</v>
      </c>
    </row>
    <row r="5468" spans="1:2" x14ac:dyDescent="0.25">
      <c r="A5468" s="395">
        <v>37014</v>
      </c>
      <c r="B5468" s="396">
        <v>0.89300000000000002</v>
      </c>
    </row>
    <row r="5469" spans="1:2" x14ac:dyDescent="0.25">
      <c r="A5469" s="395">
        <v>37013</v>
      </c>
      <c r="B5469" s="396">
        <v>0.89219999999999999</v>
      </c>
    </row>
    <row r="5470" spans="1:2" x14ac:dyDescent="0.25">
      <c r="A5470" s="395">
        <v>37012</v>
      </c>
      <c r="B5470" s="396">
        <v>0.88700000000000001</v>
      </c>
    </row>
    <row r="5471" spans="1:2" x14ac:dyDescent="0.25">
      <c r="A5471" s="395">
        <v>37011</v>
      </c>
      <c r="B5471" s="396">
        <v>0.88959999999999995</v>
      </c>
    </row>
    <row r="5472" spans="1:2" x14ac:dyDescent="0.25">
      <c r="A5472" s="395">
        <v>37010</v>
      </c>
      <c r="B5472" s="396">
        <v>0.88959999999999995</v>
      </c>
    </row>
    <row r="5473" spans="1:2" x14ac:dyDescent="0.25">
      <c r="A5473" s="395">
        <v>37009</v>
      </c>
      <c r="B5473" s="396">
        <v>0.89039999999999997</v>
      </c>
    </row>
    <row r="5474" spans="1:2" x14ac:dyDescent="0.25">
      <c r="A5474" s="395">
        <v>37008</v>
      </c>
      <c r="B5474" s="396">
        <v>0.90339999999999998</v>
      </c>
    </row>
    <row r="5475" spans="1:2" x14ac:dyDescent="0.25">
      <c r="A5475" s="395">
        <v>37007</v>
      </c>
      <c r="B5475" s="396">
        <v>0.89580000000000004</v>
      </c>
    </row>
    <row r="5476" spans="1:2" x14ac:dyDescent="0.25">
      <c r="A5476" s="395">
        <v>37006</v>
      </c>
      <c r="B5476" s="396">
        <v>0.89370000000000005</v>
      </c>
    </row>
    <row r="5477" spans="1:2" x14ac:dyDescent="0.25">
      <c r="A5477" s="395">
        <v>37005</v>
      </c>
      <c r="B5477" s="396">
        <v>0.89780000000000004</v>
      </c>
    </row>
    <row r="5478" spans="1:2" x14ac:dyDescent="0.25">
      <c r="A5478" s="395">
        <v>37004</v>
      </c>
      <c r="B5478" s="396">
        <v>0.90139999999999998</v>
      </c>
    </row>
    <row r="5479" spans="1:2" x14ac:dyDescent="0.25">
      <c r="A5479" s="395">
        <v>37003</v>
      </c>
      <c r="B5479" s="396">
        <v>0.90139999999999998</v>
      </c>
    </row>
    <row r="5480" spans="1:2" x14ac:dyDescent="0.25">
      <c r="A5480" s="395">
        <v>37002</v>
      </c>
      <c r="B5480" s="396">
        <v>0.90280000000000005</v>
      </c>
    </row>
    <row r="5481" spans="1:2" x14ac:dyDescent="0.25">
      <c r="A5481" s="395">
        <v>37001</v>
      </c>
      <c r="B5481" s="396">
        <v>0.8962</v>
      </c>
    </row>
    <row r="5482" spans="1:2" x14ac:dyDescent="0.25">
      <c r="A5482" s="395">
        <v>37000</v>
      </c>
      <c r="B5482" s="396">
        <v>0.88490000000000002</v>
      </c>
    </row>
    <row r="5483" spans="1:2" x14ac:dyDescent="0.25">
      <c r="A5483" s="395">
        <v>36999</v>
      </c>
      <c r="B5483" s="396">
        <v>0.88200000000000001</v>
      </c>
    </row>
    <row r="5484" spans="1:2" x14ac:dyDescent="0.25">
      <c r="A5484" s="395">
        <v>36998</v>
      </c>
      <c r="B5484" s="396">
        <v>0.88660000000000005</v>
      </c>
    </row>
    <row r="5485" spans="1:2" x14ac:dyDescent="0.25">
      <c r="A5485" s="395">
        <v>36997</v>
      </c>
      <c r="B5485" s="396">
        <v>0.8881</v>
      </c>
    </row>
    <row r="5486" spans="1:2" x14ac:dyDescent="0.25">
      <c r="A5486" s="395">
        <v>36996</v>
      </c>
      <c r="B5486" s="396">
        <v>0.8881</v>
      </c>
    </row>
    <row r="5487" spans="1:2" x14ac:dyDescent="0.25">
      <c r="A5487" s="395">
        <v>36995</v>
      </c>
      <c r="B5487" s="396">
        <v>0.8881</v>
      </c>
    </row>
    <row r="5488" spans="1:2" x14ac:dyDescent="0.25">
      <c r="A5488" s="395">
        <v>36994</v>
      </c>
      <c r="B5488" s="396">
        <v>0.89170000000000005</v>
      </c>
    </row>
    <row r="5489" spans="1:2" x14ac:dyDescent="0.25">
      <c r="A5489" s="395">
        <v>36993</v>
      </c>
      <c r="B5489" s="396">
        <v>0.88700000000000001</v>
      </c>
    </row>
    <row r="5490" spans="1:2" x14ac:dyDescent="0.25">
      <c r="A5490" s="395">
        <v>36992</v>
      </c>
      <c r="B5490" s="396">
        <v>0.88759999999999994</v>
      </c>
    </row>
    <row r="5491" spans="1:2" x14ac:dyDescent="0.25">
      <c r="A5491" s="395">
        <v>36991</v>
      </c>
      <c r="B5491" s="396">
        <v>0.89639999999999997</v>
      </c>
    </row>
    <row r="5492" spans="1:2" x14ac:dyDescent="0.25">
      <c r="A5492" s="395">
        <v>36990</v>
      </c>
      <c r="B5492" s="396">
        <v>0.90280000000000005</v>
      </c>
    </row>
    <row r="5493" spans="1:2" x14ac:dyDescent="0.25">
      <c r="A5493" s="395">
        <v>36989</v>
      </c>
      <c r="B5493" s="396">
        <v>0.90280000000000005</v>
      </c>
    </row>
    <row r="5494" spans="1:2" x14ac:dyDescent="0.25">
      <c r="A5494" s="395">
        <v>36988</v>
      </c>
      <c r="B5494" s="396">
        <v>0.90310000000000001</v>
      </c>
    </row>
    <row r="5495" spans="1:2" x14ac:dyDescent="0.25">
      <c r="A5495" s="395">
        <v>36987</v>
      </c>
      <c r="B5495" s="396">
        <v>0.89390000000000003</v>
      </c>
    </row>
    <row r="5496" spans="1:2" x14ac:dyDescent="0.25">
      <c r="A5496" s="395">
        <v>36986</v>
      </c>
      <c r="B5496" s="396">
        <v>0.9012</v>
      </c>
    </row>
    <row r="5497" spans="1:2" x14ac:dyDescent="0.25">
      <c r="A5497" s="395">
        <v>36985</v>
      </c>
      <c r="B5497" s="396">
        <v>0.89610000000000001</v>
      </c>
    </row>
    <row r="5498" spans="1:2" x14ac:dyDescent="0.25">
      <c r="A5498" s="395">
        <v>36984</v>
      </c>
      <c r="B5498" s="396">
        <v>0.87939999999999996</v>
      </c>
    </row>
    <row r="5499" spans="1:2" x14ac:dyDescent="0.25">
      <c r="A5499" s="395">
        <v>36983</v>
      </c>
      <c r="B5499" s="396">
        <v>0.87419999999999998</v>
      </c>
    </row>
    <row r="5500" spans="1:2" x14ac:dyDescent="0.25">
      <c r="A5500" s="395">
        <v>36982</v>
      </c>
      <c r="B5500" s="396">
        <v>0.87419999999999998</v>
      </c>
    </row>
    <row r="5501" spans="1:2" x14ac:dyDescent="0.25">
      <c r="A5501" s="395">
        <v>36981</v>
      </c>
      <c r="B5501" s="396">
        <v>0.87870000000000004</v>
      </c>
    </row>
    <row r="5502" spans="1:2" x14ac:dyDescent="0.25">
      <c r="A5502" s="395">
        <v>36980</v>
      </c>
      <c r="B5502" s="396">
        <v>0.88249999999999995</v>
      </c>
    </row>
    <row r="5503" spans="1:2" x14ac:dyDescent="0.25">
      <c r="A5503" s="395">
        <v>36979</v>
      </c>
      <c r="B5503" s="396">
        <v>0.88600000000000001</v>
      </c>
    </row>
    <row r="5504" spans="1:2" x14ac:dyDescent="0.25">
      <c r="A5504" s="395">
        <v>36978</v>
      </c>
      <c r="B5504" s="396">
        <v>0.89300000000000002</v>
      </c>
    </row>
    <row r="5505" spans="1:2" x14ac:dyDescent="0.25">
      <c r="A5505" s="395">
        <v>36977</v>
      </c>
      <c r="B5505" s="396">
        <v>0.89559999999999995</v>
      </c>
    </row>
    <row r="5506" spans="1:2" x14ac:dyDescent="0.25">
      <c r="A5506" s="395">
        <v>36976</v>
      </c>
      <c r="B5506" s="396">
        <v>0.89180000000000004</v>
      </c>
    </row>
    <row r="5507" spans="1:2" x14ac:dyDescent="0.25">
      <c r="A5507" s="395">
        <v>36975</v>
      </c>
      <c r="B5507" s="396">
        <v>0.88980000000000004</v>
      </c>
    </row>
    <row r="5508" spans="1:2" x14ac:dyDescent="0.25">
      <c r="A5508" s="395">
        <v>36974</v>
      </c>
      <c r="B5508" s="396">
        <v>0.88970000000000005</v>
      </c>
    </row>
    <row r="5509" spans="1:2" x14ac:dyDescent="0.25">
      <c r="A5509" s="395">
        <v>36973</v>
      </c>
      <c r="B5509" s="396">
        <v>0.88719999999999999</v>
      </c>
    </row>
    <row r="5510" spans="1:2" x14ac:dyDescent="0.25">
      <c r="A5510" s="395">
        <v>36972</v>
      </c>
      <c r="B5510" s="396">
        <v>0.89570000000000005</v>
      </c>
    </row>
    <row r="5511" spans="1:2" x14ac:dyDescent="0.25">
      <c r="A5511" s="395">
        <v>36971</v>
      </c>
      <c r="B5511" s="396">
        <v>0.90820000000000001</v>
      </c>
    </row>
    <row r="5512" spans="1:2" x14ac:dyDescent="0.25">
      <c r="A5512" s="395">
        <v>36970</v>
      </c>
      <c r="B5512" s="396">
        <v>0.89829999999999999</v>
      </c>
    </row>
    <row r="5513" spans="1:2" x14ac:dyDescent="0.25">
      <c r="A5513" s="395">
        <v>36969</v>
      </c>
      <c r="B5513" s="396">
        <v>0.89690000000000003</v>
      </c>
    </row>
    <row r="5514" spans="1:2" x14ac:dyDescent="0.25">
      <c r="A5514" s="395">
        <v>36968</v>
      </c>
      <c r="B5514" s="396">
        <v>0.89690000000000003</v>
      </c>
    </row>
    <row r="5515" spans="1:2" x14ac:dyDescent="0.25">
      <c r="A5515" s="395">
        <v>36967</v>
      </c>
      <c r="B5515" s="396">
        <v>0.89580000000000004</v>
      </c>
    </row>
    <row r="5516" spans="1:2" x14ac:dyDescent="0.25">
      <c r="A5516" s="395">
        <v>36966</v>
      </c>
      <c r="B5516" s="396">
        <v>0.89929999999999999</v>
      </c>
    </row>
    <row r="5517" spans="1:2" x14ac:dyDescent="0.25">
      <c r="A5517" s="395">
        <v>36965</v>
      </c>
      <c r="B5517" s="396">
        <v>0.91080000000000005</v>
      </c>
    </row>
    <row r="5518" spans="1:2" x14ac:dyDescent="0.25">
      <c r="A5518" s="395">
        <v>36964</v>
      </c>
      <c r="B5518" s="396">
        <v>0.91459999999999997</v>
      </c>
    </row>
    <row r="5519" spans="1:2" x14ac:dyDescent="0.25">
      <c r="A5519" s="395">
        <v>36963</v>
      </c>
      <c r="B5519" s="396">
        <v>0.92969999999999997</v>
      </c>
    </row>
    <row r="5520" spans="1:2" x14ac:dyDescent="0.25">
      <c r="A5520" s="395">
        <v>36962</v>
      </c>
      <c r="B5520" s="396">
        <v>0.93179999999999996</v>
      </c>
    </row>
    <row r="5521" spans="1:2" x14ac:dyDescent="0.25">
      <c r="A5521" s="395">
        <v>36961</v>
      </c>
      <c r="B5521" s="396">
        <v>0.93400000000000005</v>
      </c>
    </row>
    <row r="5522" spans="1:2" x14ac:dyDescent="0.25">
      <c r="A5522" s="395">
        <v>36960</v>
      </c>
      <c r="B5522" s="396">
        <v>0.93230000000000002</v>
      </c>
    </row>
    <row r="5523" spans="1:2" x14ac:dyDescent="0.25">
      <c r="A5523" s="395">
        <v>36959</v>
      </c>
      <c r="B5523" s="396">
        <v>0.93149999999999999</v>
      </c>
    </row>
    <row r="5524" spans="1:2" x14ac:dyDescent="0.25">
      <c r="A5524" s="395">
        <v>36958</v>
      </c>
      <c r="B5524" s="396">
        <v>0.9294</v>
      </c>
    </row>
    <row r="5525" spans="1:2" x14ac:dyDescent="0.25">
      <c r="A5525" s="395">
        <v>36957</v>
      </c>
      <c r="B5525" s="396">
        <v>0.93430000000000002</v>
      </c>
    </row>
    <row r="5526" spans="1:2" x14ac:dyDescent="0.25">
      <c r="A5526" s="395">
        <v>36956</v>
      </c>
      <c r="B5526" s="396">
        <v>0.92930000000000001</v>
      </c>
    </row>
    <row r="5527" spans="1:2" x14ac:dyDescent="0.25">
      <c r="A5527" s="395">
        <v>36955</v>
      </c>
      <c r="B5527" s="396">
        <v>0.93530000000000002</v>
      </c>
    </row>
    <row r="5528" spans="1:2" x14ac:dyDescent="0.25">
      <c r="A5528" s="395">
        <v>36954</v>
      </c>
      <c r="B5528" s="396">
        <v>0.93530000000000002</v>
      </c>
    </row>
    <row r="5529" spans="1:2" x14ac:dyDescent="0.25">
      <c r="A5529" s="395">
        <v>36953</v>
      </c>
      <c r="B5529" s="396">
        <v>0.93489999999999995</v>
      </c>
    </row>
    <row r="5530" spans="1:2" x14ac:dyDescent="0.25">
      <c r="A5530" s="395">
        <v>36952</v>
      </c>
      <c r="B5530" s="396">
        <v>0.92920000000000003</v>
      </c>
    </row>
    <row r="5531" spans="1:2" x14ac:dyDescent="0.25">
      <c r="A5531" s="395">
        <v>36951</v>
      </c>
      <c r="B5531" s="396">
        <v>0.92320000000000002</v>
      </c>
    </row>
    <row r="5532" spans="1:2" x14ac:dyDescent="0.25">
      <c r="A5532" s="395">
        <v>36950</v>
      </c>
      <c r="B5532" s="396">
        <v>0.91749999999999998</v>
      </c>
    </row>
    <row r="5533" spans="1:2" x14ac:dyDescent="0.25">
      <c r="A5533" s="395">
        <v>36949</v>
      </c>
      <c r="B5533" s="396">
        <v>0.91149999999999998</v>
      </c>
    </row>
    <row r="5534" spans="1:2" x14ac:dyDescent="0.25">
      <c r="A5534" s="395">
        <v>36948</v>
      </c>
      <c r="B5534" s="396">
        <v>0.91900000000000004</v>
      </c>
    </row>
    <row r="5535" spans="1:2" x14ac:dyDescent="0.25">
      <c r="A5535" s="395">
        <v>36947</v>
      </c>
      <c r="B5535" s="396">
        <v>0.91900000000000004</v>
      </c>
    </row>
    <row r="5536" spans="1:2" x14ac:dyDescent="0.25">
      <c r="A5536" s="395">
        <v>36946</v>
      </c>
      <c r="B5536" s="396">
        <v>0.91900000000000004</v>
      </c>
    </row>
    <row r="5537" spans="1:2" x14ac:dyDescent="0.25">
      <c r="A5537" s="395">
        <v>36945</v>
      </c>
      <c r="B5537" s="396">
        <v>0.90539999999999998</v>
      </c>
    </row>
    <row r="5538" spans="1:2" x14ac:dyDescent="0.25">
      <c r="A5538" s="395">
        <v>36944</v>
      </c>
      <c r="B5538" s="396">
        <v>0.90890000000000004</v>
      </c>
    </row>
    <row r="5539" spans="1:2" x14ac:dyDescent="0.25">
      <c r="A5539" s="395">
        <v>36943</v>
      </c>
      <c r="B5539" s="396">
        <v>0.91149999999999998</v>
      </c>
    </row>
    <row r="5540" spans="1:2" x14ac:dyDescent="0.25">
      <c r="A5540" s="395">
        <v>36942</v>
      </c>
      <c r="B5540" s="396">
        <v>0.92149999999999999</v>
      </c>
    </row>
    <row r="5541" spans="1:2" x14ac:dyDescent="0.25">
      <c r="A5541" s="395">
        <v>36941</v>
      </c>
      <c r="B5541" s="396">
        <v>0.91420000000000001</v>
      </c>
    </row>
    <row r="5542" spans="1:2" x14ac:dyDescent="0.25">
      <c r="A5542" s="395">
        <v>36940</v>
      </c>
      <c r="B5542" s="396">
        <v>0.91420000000000001</v>
      </c>
    </row>
    <row r="5543" spans="1:2" x14ac:dyDescent="0.25">
      <c r="A5543" s="395">
        <v>36939</v>
      </c>
      <c r="B5543" s="396">
        <v>0.91469999999999996</v>
      </c>
    </row>
    <row r="5544" spans="1:2" x14ac:dyDescent="0.25">
      <c r="A5544" s="395">
        <v>36938</v>
      </c>
      <c r="B5544" s="396">
        <v>0.90429999999999999</v>
      </c>
    </row>
    <row r="5545" spans="1:2" x14ac:dyDescent="0.25">
      <c r="A5545" s="395">
        <v>36937</v>
      </c>
      <c r="B5545" s="396">
        <v>0.91739999999999999</v>
      </c>
    </row>
    <row r="5546" spans="1:2" x14ac:dyDescent="0.25">
      <c r="A5546" s="395">
        <v>36936</v>
      </c>
      <c r="B5546" s="396">
        <v>0.92090000000000005</v>
      </c>
    </row>
    <row r="5547" spans="1:2" x14ac:dyDescent="0.25">
      <c r="A5547" s="395">
        <v>36935</v>
      </c>
      <c r="B5547" s="396">
        <v>0.93140000000000001</v>
      </c>
    </row>
    <row r="5548" spans="1:2" x14ac:dyDescent="0.25">
      <c r="A5548" s="395">
        <v>36934</v>
      </c>
      <c r="B5548" s="396">
        <v>0.92490000000000006</v>
      </c>
    </row>
    <row r="5549" spans="1:2" x14ac:dyDescent="0.25">
      <c r="A5549" s="395">
        <v>36933</v>
      </c>
      <c r="B5549" s="396">
        <v>0.9254</v>
      </c>
    </row>
    <row r="5550" spans="1:2" x14ac:dyDescent="0.25">
      <c r="A5550" s="395">
        <v>36932</v>
      </c>
      <c r="B5550" s="396">
        <v>0.9254</v>
      </c>
    </row>
    <row r="5551" spans="1:2" x14ac:dyDescent="0.25">
      <c r="A5551" s="395">
        <v>36931</v>
      </c>
      <c r="B5551" s="396">
        <v>0.91859999999999997</v>
      </c>
    </row>
    <row r="5552" spans="1:2" x14ac:dyDescent="0.25">
      <c r="A5552" s="395">
        <v>36930</v>
      </c>
      <c r="B5552" s="396">
        <v>0.92889999999999995</v>
      </c>
    </row>
    <row r="5553" spans="1:2" x14ac:dyDescent="0.25">
      <c r="A5553" s="395">
        <v>36929</v>
      </c>
      <c r="B5553" s="396">
        <v>0.92920000000000003</v>
      </c>
    </row>
    <row r="5554" spans="1:2" x14ac:dyDescent="0.25">
      <c r="A5554" s="395">
        <v>36928</v>
      </c>
      <c r="B5554" s="396">
        <v>0.93840000000000001</v>
      </c>
    </row>
    <row r="5555" spans="1:2" x14ac:dyDescent="0.25">
      <c r="A5555" s="395">
        <v>36927</v>
      </c>
      <c r="B5555" s="396">
        <v>0.93589999999999995</v>
      </c>
    </row>
    <row r="5556" spans="1:2" x14ac:dyDescent="0.25">
      <c r="A5556" s="395">
        <v>36926</v>
      </c>
      <c r="B5556" s="396">
        <v>0.93589999999999995</v>
      </c>
    </row>
    <row r="5557" spans="1:2" x14ac:dyDescent="0.25">
      <c r="A5557" s="395">
        <v>36925</v>
      </c>
      <c r="B5557" s="396">
        <v>0.9355</v>
      </c>
    </row>
    <row r="5558" spans="1:2" x14ac:dyDescent="0.25">
      <c r="A5558" s="395">
        <v>36924</v>
      </c>
      <c r="B5558" s="396">
        <v>0.94030000000000002</v>
      </c>
    </row>
    <row r="5559" spans="1:2" x14ac:dyDescent="0.25">
      <c r="A5559" s="395">
        <v>36923</v>
      </c>
      <c r="B5559" s="396">
        <v>0.93640000000000001</v>
      </c>
    </row>
    <row r="5560" spans="1:2" x14ac:dyDescent="0.25">
      <c r="A5560" s="395">
        <v>36922</v>
      </c>
      <c r="B5560" s="396">
        <v>0.92620000000000002</v>
      </c>
    </row>
    <row r="5561" spans="1:2" x14ac:dyDescent="0.25">
      <c r="A5561" s="395">
        <v>36921</v>
      </c>
      <c r="B5561" s="396">
        <v>0.91679999999999995</v>
      </c>
    </row>
    <row r="5562" spans="1:2" x14ac:dyDescent="0.25">
      <c r="A5562" s="395">
        <v>36920</v>
      </c>
      <c r="B5562" s="396">
        <v>0.9234</v>
      </c>
    </row>
    <row r="5563" spans="1:2" x14ac:dyDescent="0.25">
      <c r="A5563" s="395">
        <v>36919</v>
      </c>
      <c r="B5563" s="396">
        <v>0.9234</v>
      </c>
    </row>
    <row r="5564" spans="1:2" x14ac:dyDescent="0.25">
      <c r="A5564" s="395">
        <v>36918</v>
      </c>
      <c r="B5564" s="396">
        <v>0.92420000000000002</v>
      </c>
    </row>
    <row r="5565" spans="1:2" x14ac:dyDescent="0.25">
      <c r="A5565" s="395">
        <v>36917</v>
      </c>
      <c r="B5565" s="396">
        <v>0.92410000000000003</v>
      </c>
    </row>
    <row r="5566" spans="1:2" x14ac:dyDescent="0.25">
      <c r="A5566" s="395">
        <v>36916</v>
      </c>
      <c r="B5566" s="396">
        <v>0.92149999999999999</v>
      </c>
    </row>
    <row r="5567" spans="1:2" x14ac:dyDescent="0.25">
      <c r="A5567" s="395">
        <v>36915</v>
      </c>
      <c r="B5567" s="396">
        <v>0.93710000000000004</v>
      </c>
    </row>
    <row r="5568" spans="1:2" x14ac:dyDescent="0.25">
      <c r="A5568" s="395">
        <v>36914</v>
      </c>
      <c r="B5568" s="396">
        <v>0.93920000000000003</v>
      </c>
    </row>
    <row r="5569" spans="1:2" x14ac:dyDescent="0.25">
      <c r="A5569" s="395">
        <v>36913</v>
      </c>
      <c r="B5569" s="396">
        <v>0.9345</v>
      </c>
    </row>
    <row r="5570" spans="1:2" x14ac:dyDescent="0.25">
      <c r="A5570" s="395">
        <v>36912</v>
      </c>
      <c r="B5570" s="396">
        <v>0.9345</v>
      </c>
    </row>
    <row r="5571" spans="1:2" x14ac:dyDescent="0.25">
      <c r="A5571" s="395">
        <v>36911</v>
      </c>
      <c r="B5571" s="396">
        <v>0.93430000000000002</v>
      </c>
    </row>
    <row r="5572" spans="1:2" x14ac:dyDescent="0.25">
      <c r="A5572" s="395">
        <v>36910</v>
      </c>
      <c r="B5572" s="396">
        <v>0.94499999999999995</v>
      </c>
    </row>
    <row r="5573" spans="1:2" x14ac:dyDescent="0.25">
      <c r="A5573" s="395">
        <v>36909</v>
      </c>
      <c r="B5573" s="396">
        <v>0.93420000000000003</v>
      </c>
    </row>
    <row r="5574" spans="1:2" x14ac:dyDescent="0.25">
      <c r="A5574" s="395">
        <v>36908</v>
      </c>
      <c r="B5574" s="396">
        <v>0.94099999999999995</v>
      </c>
    </row>
    <row r="5575" spans="1:2" x14ac:dyDescent="0.25">
      <c r="A5575" s="395">
        <v>36907</v>
      </c>
      <c r="B5575" s="396">
        <v>0.94220000000000004</v>
      </c>
    </row>
    <row r="5576" spans="1:2" x14ac:dyDescent="0.25">
      <c r="A5576" s="395">
        <v>36906</v>
      </c>
      <c r="B5576" s="396">
        <v>0.95169999999999999</v>
      </c>
    </row>
    <row r="5577" spans="1:2" x14ac:dyDescent="0.25">
      <c r="A5577" s="395">
        <v>36905</v>
      </c>
      <c r="B5577" s="396">
        <v>0.95169999999999999</v>
      </c>
    </row>
    <row r="5578" spans="1:2" x14ac:dyDescent="0.25">
      <c r="A5578" s="395">
        <v>36904</v>
      </c>
      <c r="B5578" s="396">
        <v>0.95169999999999999</v>
      </c>
    </row>
    <row r="5579" spans="1:2" x14ac:dyDescent="0.25">
      <c r="A5579" s="395">
        <v>36903</v>
      </c>
      <c r="B5579" s="396">
        <v>0.95199999999999996</v>
      </c>
    </row>
    <row r="5580" spans="1:2" x14ac:dyDescent="0.25">
      <c r="A5580" s="395">
        <v>36902</v>
      </c>
      <c r="B5580" s="396">
        <v>0.93689999999999996</v>
      </c>
    </row>
    <row r="5581" spans="1:2" x14ac:dyDescent="0.25">
      <c r="A5581" s="395">
        <v>36901</v>
      </c>
      <c r="B5581" s="396">
        <v>0.9446</v>
      </c>
    </row>
    <row r="5582" spans="1:2" x14ac:dyDescent="0.25">
      <c r="A5582" s="395">
        <v>36900</v>
      </c>
      <c r="B5582" s="396">
        <v>0.94830000000000003</v>
      </c>
    </row>
    <row r="5583" spans="1:2" x14ac:dyDescent="0.25">
      <c r="A5583" s="395">
        <v>36899</v>
      </c>
      <c r="B5583" s="396">
        <v>0.95699999999999996</v>
      </c>
    </row>
    <row r="5584" spans="1:2" x14ac:dyDescent="0.25">
      <c r="A5584" s="395">
        <v>36898</v>
      </c>
      <c r="B5584" s="396">
        <v>0.95569999999999999</v>
      </c>
    </row>
    <row r="5585" spans="1:2" x14ac:dyDescent="0.25">
      <c r="A5585" s="395">
        <v>36897</v>
      </c>
      <c r="B5585" s="396">
        <v>0.95760000000000001</v>
      </c>
    </row>
    <row r="5586" spans="1:2" x14ac:dyDescent="0.25">
      <c r="A5586" s="395">
        <v>36896</v>
      </c>
      <c r="B5586" s="396">
        <v>0.94979999999999998</v>
      </c>
    </row>
    <row r="5587" spans="1:2" x14ac:dyDescent="0.25">
      <c r="A5587" s="395">
        <v>36895</v>
      </c>
      <c r="B5587" s="396">
        <v>0.92849999999999999</v>
      </c>
    </row>
    <row r="5588" spans="1:2" x14ac:dyDescent="0.25">
      <c r="A5588" s="395">
        <v>36894</v>
      </c>
      <c r="B5588" s="396">
        <v>0.95030000000000003</v>
      </c>
    </row>
    <row r="5589" spans="1:2" x14ac:dyDescent="0.25">
      <c r="A5589" s="395">
        <v>36893</v>
      </c>
      <c r="B5589" s="396">
        <v>0.94179999999999997</v>
      </c>
    </row>
    <row r="5590" spans="1:2" x14ac:dyDescent="0.25">
      <c r="A5590" s="395">
        <v>36892</v>
      </c>
      <c r="B5590" s="396">
        <v>0.94159999999999999</v>
      </c>
    </row>
    <row r="5591" spans="1:2" x14ac:dyDescent="0.25">
      <c r="A5591" s="395">
        <v>36891</v>
      </c>
      <c r="B5591" s="396">
        <v>0.94159999999999999</v>
      </c>
    </row>
    <row r="5592" spans="1:2" x14ac:dyDescent="0.25">
      <c r="A5592" s="395">
        <v>36890</v>
      </c>
      <c r="B5592" s="396">
        <v>0.94159999999999999</v>
      </c>
    </row>
    <row r="5593" spans="1:2" x14ac:dyDescent="0.25">
      <c r="A5593" s="395">
        <v>36889</v>
      </c>
      <c r="B5593" s="396">
        <v>0.9294</v>
      </c>
    </row>
    <row r="5594" spans="1:2" x14ac:dyDescent="0.25">
      <c r="A5594" s="395">
        <v>36888</v>
      </c>
      <c r="B5594" s="396">
        <v>0.93020000000000003</v>
      </c>
    </row>
    <row r="5595" spans="1:2" x14ac:dyDescent="0.25">
      <c r="A5595" s="395">
        <v>36887</v>
      </c>
      <c r="B5595" s="396">
        <v>0.93189999999999995</v>
      </c>
    </row>
    <row r="5596" spans="1:2" x14ac:dyDescent="0.25">
      <c r="A5596" s="395">
        <v>36886</v>
      </c>
      <c r="B5596" s="396">
        <v>0.92510000000000003</v>
      </c>
    </row>
    <row r="5597" spans="1:2" x14ac:dyDescent="0.25">
      <c r="A5597" s="395">
        <v>36885</v>
      </c>
      <c r="B5597" s="396">
        <v>0.92330000000000001</v>
      </c>
    </row>
    <row r="5598" spans="1:2" x14ac:dyDescent="0.25">
      <c r="A5598" s="395">
        <v>36884</v>
      </c>
      <c r="B5598" s="396">
        <v>0.92330000000000001</v>
      </c>
    </row>
    <row r="5599" spans="1:2" x14ac:dyDescent="0.25">
      <c r="A5599" s="395">
        <v>36883</v>
      </c>
      <c r="B5599" s="396">
        <v>0.92400000000000004</v>
      </c>
    </row>
    <row r="5600" spans="1:2" x14ac:dyDescent="0.25">
      <c r="A5600" s="395">
        <v>36882</v>
      </c>
      <c r="B5600" s="396">
        <v>0.91539999999999999</v>
      </c>
    </row>
    <row r="5601" spans="1:2" x14ac:dyDescent="0.25">
      <c r="A5601" s="395">
        <v>36881</v>
      </c>
      <c r="B5601" s="396">
        <v>0.90939999999999999</v>
      </c>
    </row>
    <row r="5602" spans="1:2" x14ac:dyDescent="0.25">
      <c r="A5602" s="395">
        <v>36880</v>
      </c>
      <c r="B5602" s="396">
        <v>0.89490000000000003</v>
      </c>
    </row>
    <row r="5603" spans="1:2" x14ac:dyDescent="0.25">
      <c r="A5603" s="395">
        <v>36879</v>
      </c>
      <c r="B5603" s="396">
        <v>0.89349999999999996</v>
      </c>
    </row>
    <row r="5604" spans="1:2" x14ac:dyDescent="0.25">
      <c r="A5604" s="395">
        <v>36878</v>
      </c>
      <c r="B5604" s="396">
        <v>0.89649999999999996</v>
      </c>
    </row>
    <row r="5605" spans="1:2" x14ac:dyDescent="0.25">
      <c r="A5605" s="395">
        <v>36877</v>
      </c>
      <c r="B5605" s="396">
        <v>0.89649999999999996</v>
      </c>
    </row>
    <row r="5606" spans="1:2" x14ac:dyDescent="0.25">
      <c r="A5606" s="395">
        <v>36876</v>
      </c>
      <c r="B5606" s="396">
        <v>0.89510000000000001</v>
      </c>
    </row>
    <row r="5607" spans="1:2" x14ac:dyDescent="0.25">
      <c r="A5607" s="395">
        <v>36875</v>
      </c>
      <c r="B5607" s="396">
        <v>0.89039999999999997</v>
      </c>
    </row>
    <row r="5608" spans="1:2" x14ac:dyDescent="0.25">
      <c r="A5608" s="395">
        <v>36874</v>
      </c>
      <c r="B5608" s="396">
        <v>0.87639999999999996</v>
      </c>
    </row>
    <row r="5609" spans="1:2" x14ac:dyDescent="0.25">
      <c r="A5609" s="395">
        <v>36873</v>
      </c>
      <c r="B5609" s="396">
        <v>0.87860000000000005</v>
      </c>
    </row>
    <row r="5610" spans="1:2" x14ac:dyDescent="0.25">
      <c r="A5610" s="395">
        <v>36872</v>
      </c>
      <c r="B5610" s="396">
        <v>0.87639999999999996</v>
      </c>
    </row>
    <row r="5611" spans="1:2" x14ac:dyDescent="0.25">
      <c r="A5611" s="395">
        <v>36871</v>
      </c>
      <c r="B5611" s="396">
        <v>0.88670000000000004</v>
      </c>
    </row>
    <row r="5612" spans="1:2" x14ac:dyDescent="0.25">
      <c r="A5612" s="395">
        <v>36870</v>
      </c>
      <c r="B5612" s="396">
        <v>0.88670000000000004</v>
      </c>
    </row>
    <row r="5613" spans="1:2" x14ac:dyDescent="0.25">
      <c r="A5613" s="395">
        <v>36869</v>
      </c>
      <c r="B5613" s="396">
        <v>0.88070000000000004</v>
      </c>
    </row>
    <row r="5614" spans="1:2" x14ac:dyDescent="0.25">
      <c r="A5614" s="395">
        <v>36868</v>
      </c>
      <c r="B5614" s="396">
        <v>0.88980000000000004</v>
      </c>
    </row>
    <row r="5615" spans="1:2" x14ac:dyDescent="0.25">
      <c r="A5615" s="395">
        <v>36867</v>
      </c>
      <c r="B5615" s="396">
        <v>0.89129999999999998</v>
      </c>
    </row>
    <row r="5616" spans="1:2" x14ac:dyDescent="0.25">
      <c r="A5616" s="395">
        <v>36866</v>
      </c>
      <c r="B5616" s="396">
        <v>0.87990000000000002</v>
      </c>
    </row>
    <row r="5617" spans="1:2" x14ac:dyDescent="0.25">
      <c r="A5617" s="395">
        <v>36865</v>
      </c>
      <c r="B5617" s="396">
        <v>0.88949999999999996</v>
      </c>
    </row>
    <row r="5618" spans="1:2" x14ac:dyDescent="0.25">
      <c r="A5618" s="395">
        <v>36864</v>
      </c>
      <c r="B5618" s="396">
        <v>0.87890000000000001</v>
      </c>
    </row>
    <row r="5619" spans="1:2" x14ac:dyDescent="0.25">
      <c r="A5619" s="395">
        <v>36863</v>
      </c>
      <c r="B5619" s="396">
        <v>0.87890000000000001</v>
      </c>
    </row>
    <row r="5620" spans="1:2" x14ac:dyDescent="0.25">
      <c r="A5620" s="395">
        <v>36862</v>
      </c>
      <c r="B5620" s="396">
        <v>0.87839999999999996</v>
      </c>
    </row>
    <row r="5621" spans="1:2" x14ac:dyDescent="0.25">
      <c r="A5621" s="395">
        <v>36861</v>
      </c>
      <c r="B5621" s="396">
        <v>0.872</v>
      </c>
    </row>
    <row r="5622" spans="1:2" x14ac:dyDescent="0.25">
      <c r="A5622" s="395">
        <v>36860</v>
      </c>
      <c r="B5622" s="396">
        <v>0.85740000000000005</v>
      </c>
    </row>
    <row r="5623" spans="1:2" x14ac:dyDescent="0.25">
      <c r="A5623" s="395">
        <v>36859</v>
      </c>
      <c r="B5623" s="396">
        <v>0.85599999999999998</v>
      </c>
    </row>
    <row r="5624" spans="1:2" x14ac:dyDescent="0.25">
      <c r="A5624" s="395">
        <v>36858</v>
      </c>
      <c r="B5624" s="396">
        <v>0.85150000000000003</v>
      </c>
    </row>
    <row r="5625" spans="1:2" x14ac:dyDescent="0.25">
      <c r="A5625" s="395">
        <v>36857</v>
      </c>
      <c r="B5625" s="396">
        <v>0.83899999999999997</v>
      </c>
    </row>
    <row r="5626" spans="1:2" x14ac:dyDescent="0.25">
      <c r="A5626" s="395">
        <v>36856</v>
      </c>
      <c r="B5626" s="396">
        <v>0.83789999999999998</v>
      </c>
    </row>
    <row r="5627" spans="1:2" x14ac:dyDescent="0.25">
      <c r="A5627" s="395">
        <v>36855</v>
      </c>
      <c r="B5627" s="396">
        <v>0.83789999999999998</v>
      </c>
    </row>
    <row r="5628" spans="1:2" x14ac:dyDescent="0.25">
      <c r="A5628" s="395">
        <v>36854</v>
      </c>
      <c r="B5628" s="396">
        <v>0.83860000000000001</v>
      </c>
    </row>
    <row r="5629" spans="1:2" x14ac:dyDescent="0.25">
      <c r="A5629" s="395">
        <v>36853</v>
      </c>
      <c r="B5629" s="396">
        <v>0.84309999999999996</v>
      </c>
    </row>
    <row r="5630" spans="1:2" x14ac:dyDescent="0.25">
      <c r="A5630" s="395">
        <v>36852</v>
      </c>
      <c r="B5630" s="396">
        <v>0.84330000000000005</v>
      </c>
    </row>
    <row r="5631" spans="1:2" x14ac:dyDescent="0.25">
      <c r="A5631" s="395">
        <v>36851</v>
      </c>
      <c r="B5631" s="396">
        <v>0.85160000000000002</v>
      </c>
    </row>
    <row r="5632" spans="1:2" x14ac:dyDescent="0.25">
      <c r="A5632" s="395">
        <v>36850</v>
      </c>
      <c r="B5632" s="396">
        <v>0.84719999999999995</v>
      </c>
    </row>
    <row r="5633" spans="1:2" x14ac:dyDescent="0.25">
      <c r="A5633" s="395">
        <v>36849</v>
      </c>
      <c r="B5633" s="396">
        <v>0.84719999999999995</v>
      </c>
    </row>
    <row r="5634" spans="1:2" x14ac:dyDescent="0.25">
      <c r="A5634" s="395">
        <v>36848</v>
      </c>
      <c r="B5634" s="396">
        <v>0.84719999999999995</v>
      </c>
    </row>
    <row r="5635" spans="1:2" x14ac:dyDescent="0.25">
      <c r="A5635" s="395">
        <v>36847</v>
      </c>
      <c r="B5635" s="396">
        <v>0.85209999999999997</v>
      </c>
    </row>
    <row r="5636" spans="1:2" x14ac:dyDescent="0.25">
      <c r="A5636" s="395">
        <v>36846</v>
      </c>
      <c r="B5636" s="396">
        <v>0.85729999999999995</v>
      </c>
    </row>
    <row r="5637" spans="1:2" x14ac:dyDescent="0.25">
      <c r="A5637" s="395">
        <v>36845</v>
      </c>
      <c r="B5637" s="396">
        <v>0.85780000000000001</v>
      </c>
    </row>
    <row r="5638" spans="1:2" x14ac:dyDescent="0.25">
      <c r="A5638" s="395">
        <v>36844</v>
      </c>
      <c r="B5638" s="396">
        <v>0.85950000000000004</v>
      </c>
    </row>
    <row r="5639" spans="1:2" x14ac:dyDescent="0.25">
      <c r="A5639" s="395">
        <v>36843</v>
      </c>
      <c r="B5639" s="396">
        <v>0.86040000000000005</v>
      </c>
    </row>
    <row r="5640" spans="1:2" x14ac:dyDescent="0.25">
      <c r="A5640" s="395">
        <v>36842</v>
      </c>
      <c r="B5640" s="396">
        <v>0.86040000000000005</v>
      </c>
    </row>
    <row r="5641" spans="1:2" x14ac:dyDescent="0.25">
      <c r="A5641" s="395">
        <v>36841</v>
      </c>
      <c r="B5641" s="396">
        <v>0.85980000000000001</v>
      </c>
    </row>
    <row r="5642" spans="1:2" x14ac:dyDescent="0.25">
      <c r="A5642" s="395">
        <v>36840</v>
      </c>
      <c r="B5642" s="396">
        <v>0.86599999999999999</v>
      </c>
    </row>
    <row r="5643" spans="1:2" x14ac:dyDescent="0.25">
      <c r="A5643" s="395">
        <v>36839</v>
      </c>
      <c r="B5643" s="396">
        <v>0.85550000000000004</v>
      </c>
    </row>
    <row r="5644" spans="1:2" x14ac:dyDescent="0.25">
      <c r="A5644" s="395">
        <v>36838</v>
      </c>
      <c r="B5644" s="396">
        <v>0.86029999999999995</v>
      </c>
    </row>
    <row r="5645" spans="1:2" x14ac:dyDescent="0.25">
      <c r="A5645" s="395">
        <v>36837</v>
      </c>
      <c r="B5645" s="396">
        <v>0.86119999999999997</v>
      </c>
    </row>
    <row r="5646" spans="1:2" x14ac:dyDescent="0.25">
      <c r="A5646" s="395">
        <v>36836</v>
      </c>
      <c r="B5646" s="396">
        <v>0.8679</v>
      </c>
    </row>
    <row r="5647" spans="1:2" x14ac:dyDescent="0.25">
      <c r="A5647" s="395">
        <v>36835</v>
      </c>
      <c r="B5647" s="396">
        <v>0.8679</v>
      </c>
    </row>
    <row r="5648" spans="1:2" x14ac:dyDescent="0.25">
      <c r="A5648" s="395">
        <v>36834</v>
      </c>
      <c r="B5648" s="396">
        <v>0.86650000000000005</v>
      </c>
    </row>
    <row r="5649" spans="1:2" x14ac:dyDescent="0.25">
      <c r="A5649" s="395">
        <v>36833</v>
      </c>
      <c r="B5649" s="396">
        <v>0.85870000000000002</v>
      </c>
    </row>
    <row r="5650" spans="1:2" x14ac:dyDescent="0.25">
      <c r="A5650" s="395">
        <v>36832</v>
      </c>
      <c r="B5650" s="396">
        <v>0.86099999999999999</v>
      </c>
    </row>
    <row r="5651" spans="1:2" x14ac:dyDescent="0.25">
      <c r="A5651" s="395">
        <v>36831</v>
      </c>
      <c r="B5651" s="396">
        <v>0.84850000000000003</v>
      </c>
    </row>
    <row r="5652" spans="1:2" x14ac:dyDescent="0.25">
      <c r="A5652" s="395">
        <v>36830</v>
      </c>
      <c r="B5652" s="396">
        <v>0.84089999999999998</v>
      </c>
    </row>
    <row r="5653" spans="1:2" x14ac:dyDescent="0.25">
      <c r="A5653" s="395">
        <v>36829</v>
      </c>
      <c r="B5653" s="396">
        <v>0.83950000000000002</v>
      </c>
    </row>
    <row r="5654" spans="1:2" x14ac:dyDescent="0.25">
      <c r="A5654" s="395">
        <v>36828</v>
      </c>
      <c r="B5654" s="396">
        <v>0.83899999999999997</v>
      </c>
    </row>
    <row r="5655" spans="1:2" x14ac:dyDescent="0.25">
      <c r="A5655" s="395">
        <v>36827</v>
      </c>
      <c r="B5655" s="396">
        <v>0.83989999999999998</v>
      </c>
    </row>
    <row r="5656" spans="1:2" x14ac:dyDescent="0.25">
      <c r="A5656" s="395">
        <v>36826</v>
      </c>
      <c r="B5656" s="396">
        <v>0.82909999999999995</v>
      </c>
    </row>
    <row r="5657" spans="1:2" x14ac:dyDescent="0.25">
      <c r="A5657" s="395">
        <v>36825</v>
      </c>
      <c r="B5657" s="396">
        <v>0.82789999999999997</v>
      </c>
    </row>
    <row r="5658" spans="1:2" x14ac:dyDescent="0.25">
      <c r="A5658" s="395">
        <v>36824</v>
      </c>
      <c r="B5658" s="396">
        <v>0.83679999999999999</v>
      </c>
    </row>
    <row r="5659" spans="1:2" x14ac:dyDescent="0.25">
      <c r="A5659" s="395">
        <v>36823</v>
      </c>
      <c r="B5659" s="396">
        <v>0.83530000000000004</v>
      </c>
    </row>
    <row r="5660" spans="1:2" x14ac:dyDescent="0.25">
      <c r="A5660" s="395">
        <v>36822</v>
      </c>
      <c r="B5660" s="396">
        <v>0.84199999999999997</v>
      </c>
    </row>
    <row r="5661" spans="1:2" x14ac:dyDescent="0.25">
      <c r="A5661" s="395">
        <v>36821</v>
      </c>
      <c r="B5661" s="396">
        <v>0.84199999999999997</v>
      </c>
    </row>
    <row r="5662" spans="1:2" x14ac:dyDescent="0.25">
      <c r="A5662" s="395">
        <v>36820</v>
      </c>
      <c r="B5662" s="396">
        <v>0.84089999999999998</v>
      </c>
    </row>
    <row r="5663" spans="1:2" x14ac:dyDescent="0.25">
      <c r="A5663" s="395">
        <v>36819</v>
      </c>
      <c r="B5663" s="396">
        <v>0.84289999999999998</v>
      </c>
    </row>
    <row r="5664" spans="1:2" x14ac:dyDescent="0.25">
      <c r="A5664" s="395">
        <v>36818</v>
      </c>
      <c r="B5664" s="396">
        <v>0.83950000000000002</v>
      </c>
    </row>
    <row r="5665" spans="1:2" x14ac:dyDescent="0.25">
      <c r="A5665" s="395">
        <v>36817</v>
      </c>
      <c r="B5665" s="396">
        <v>0.85450000000000004</v>
      </c>
    </row>
    <row r="5666" spans="1:2" x14ac:dyDescent="0.25">
      <c r="A5666" s="395">
        <v>36816</v>
      </c>
      <c r="B5666" s="396">
        <v>0.85050000000000003</v>
      </c>
    </row>
    <row r="5667" spans="1:2" x14ac:dyDescent="0.25">
      <c r="A5667" s="395">
        <v>36815</v>
      </c>
      <c r="B5667" s="396">
        <v>0.85609999999999997</v>
      </c>
    </row>
    <row r="5668" spans="1:2" x14ac:dyDescent="0.25">
      <c r="A5668" s="395">
        <v>36814</v>
      </c>
      <c r="B5668" s="396">
        <v>0.85609999999999997</v>
      </c>
    </row>
    <row r="5669" spans="1:2" x14ac:dyDescent="0.25">
      <c r="A5669" s="395">
        <v>36813</v>
      </c>
      <c r="B5669" s="396">
        <v>0.85350000000000004</v>
      </c>
    </row>
    <row r="5670" spans="1:2" x14ac:dyDescent="0.25">
      <c r="A5670" s="395">
        <v>36812</v>
      </c>
      <c r="B5670" s="396">
        <v>0.86199999999999999</v>
      </c>
    </row>
    <row r="5671" spans="1:2" x14ac:dyDescent="0.25">
      <c r="A5671" s="395">
        <v>36811</v>
      </c>
      <c r="B5671" s="396">
        <v>0.86919999999999997</v>
      </c>
    </row>
    <row r="5672" spans="1:2" x14ac:dyDescent="0.25">
      <c r="A5672" s="395">
        <v>36810</v>
      </c>
      <c r="B5672" s="396">
        <v>0.87119999999999997</v>
      </c>
    </row>
    <row r="5673" spans="1:2" x14ac:dyDescent="0.25">
      <c r="A5673" s="395">
        <v>36809</v>
      </c>
      <c r="B5673" s="396">
        <v>0.86819999999999997</v>
      </c>
    </row>
    <row r="5674" spans="1:2" x14ac:dyDescent="0.25">
      <c r="A5674" s="395">
        <v>36808</v>
      </c>
      <c r="B5674" s="396">
        <v>0.86880000000000002</v>
      </c>
    </row>
    <row r="5675" spans="1:2" x14ac:dyDescent="0.25">
      <c r="A5675" s="395">
        <v>36807</v>
      </c>
      <c r="B5675" s="396">
        <v>0.86880000000000002</v>
      </c>
    </row>
    <row r="5676" spans="1:2" x14ac:dyDescent="0.25">
      <c r="A5676" s="395">
        <v>36806</v>
      </c>
      <c r="B5676" s="396">
        <v>0.86839999999999995</v>
      </c>
    </row>
    <row r="5677" spans="1:2" x14ac:dyDescent="0.25">
      <c r="A5677" s="395">
        <v>36805</v>
      </c>
      <c r="B5677" s="396">
        <v>0.87239999999999995</v>
      </c>
    </row>
    <row r="5678" spans="1:2" x14ac:dyDescent="0.25">
      <c r="A5678" s="395">
        <v>36804</v>
      </c>
      <c r="B5678" s="396">
        <v>0.87419999999999998</v>
      </c>
    </row>
    <row r="5679" spans="1:2" x14ac:dyDescent="0.25">
      <c r="A5679" s="395">
        <v>36803</v>
      </c>
      <c r="B5679" s="396">
        <v>0.87829999999999997</v>
      </c>
    </row>
    <row r="5680" spans="1:2" x14ac:dyDescent="0.25">
      <c r="A5680" s="395">
        <v>36802</v>
      </c>
      <c r="B5680" s="396">
        <v>0.87860000000000005</v>
      </c>
    </row>
    <row r="5681" spans="1:2" x14ac:dyDescent="0.25">
      <c r="A5681" s="395">
        <v>36801</v>
      </c>
      <c r="B5681" s="396">
        <v>0.88290000000000002</v>
      </c>
    </row>
    <row r="5682" spans="1:2" x14ac:dyDescent="0.25">
      <c r="A5682" s="395">
        <v>36800</v>
      </c>
      <c r="B5682" s="396">
        <v>0.87909999999999999</v>
      </c>
    </row>
    <row r="5683" spans="1:2" x14ac:dyDescent="0.25">
      <c r="A5683" s="395">
        <v>36799</v>
      </c>
      <c r="B5683" s="396">
        <v>0.87909999999999999</v>
      </c>
    </row>
    <row r="5684" spans="1:2" x14ac:dyDescent="0.25">
      <c r="A5684" s="395">
        <v>36798</v>
      </c>
      <c r="B5684" s="396">
        <v>0.87909999999999999</v>
      </c>
    </row>
    <row r="5685" spans="1:2" x14ac:dyDescent="0.25">
      <c r="A5685" s="395">
        <v>36797</v>
      </c>
      <c r="B5685" s="396">
        <v>0.88300000000000001</v>
      </c>
    </row>
    <row r="5686" spans="1:2" x14ac:dyDescent="0.25">
      <c r="A5686" s="395">
        <v>36796</v>
      </c>
      <c r="B5686" s="396">
        <v>0.88249999999999995</v>
      </c>
    </row>
    <row r="5687" spans="1:2" x14ac:dyDescent="0.25">
      <c r="A5687" s="395">
        <v>36795</v>
      </c>
      <c r="B5687" s="396">
        <v>0.87380000000000002</v>
      </c>
    </row>
    <row r="5688" spans="1:2" x14ac:dyDescent="0.25">
      <c r="A5688" s="395">
        <v>36794</v>
      </c>
      <c r="B5688" s="396">
        <v>0.876</v>
      </c>
    </row>
    <row r="5689" spans="1:2" x14ac:dyDescent="0.25">
      <c r="A5689" s="395">
        <v>36793</v>
      </c>
      <c r="B5689" s="396">
        <v>0.876</v>
      </c>
    </row>
    <row r="5690" spans="1:2" x14ac:dyDescent="0.25">
      <c r="A5690" s="395">
        <v>36792</v>
      </c>
      <c r="B5690" s="396">
        <v>0.87829999999999997</v>
      </c>
    </row>
    <row r="5691" spans="1:2" x14ac:dyDescent="0.25">
      <c r="A5691" s="395">
        <v>36791</v>
      </c>
      <c r="B5691" s="396">
        <v>0.85799999999999998</v>
      </c>
    </row>
    <row r="5692" spans="1:2" x14ac:dyDescent="0.25">
      <c r="A5692" s="395">
        <v>36790</v>
      </c>
      <c r="B5692" s="396">
        <v>0.84830000000000005</v>
      </c>
    </row>
    <row r="5693" spans="1:2" x14ac:dyDescent="0.25">
      <c r="A5693" s="395">
        <v>36789</v>
      </c>
      <c r="B5693" s="396">
        <v>0.85099999999999998</v>
      </c>
    </row>
    <row r="5694" spans="1:2" x14ac:dyDescent="0.25">
      <c r="A5694" s="395">
        <v>36788</v>
      </c>
      <c r="B5694" s="396">
        <v>0.85360000000000003</v>
      </c>
    </row>
    <row r="5695" spans="1:2" x14ac:dyDescent="0.25">
      <c r="A5695" s="395">
        <v>36787</v>
      </c>
      <c r="B5695" s="396">
        <v>0.85250000000000004</v>
      </c>
    </row>
    <row r="5696" spans="1:2" x14ac:dyDescent="0.25">
      <c r="A5696" s="395">
        <v>36786</v>
      </c>
      <c r="B5696" s="396">
        <v>0.85250000000000004</v>
      </c>
    </row>
    <row r="5697" spans="1:2" x14ac:dyDescent="0.25">
      <c r="A5697" s="395">
        <v>36785</v>
      </c>
      <c r="B5697" s="396">
        <v>0.85370000000000001</v>
      </c>
    </row>
    <row r="5698" spans="1:2" x14ac:dyDescent="0.25">
      <c r="A5698" s="395">
        <v>36784</v>
      </c>
      <c r="B5698" s="396">
        <v>0.86539999999999995</v>
      </c>
    </row>
    <row r="5699" spans="1:2" x14ac:dyDescent="0.25">
      <c r="A5699" s="395">
        <v>36783</v>
      </c>
      <c r="B5699" s="396">
        <v>0.85860000000000003</v>
      </c>
    </row>
    <row r="5700" spans="1:2" x14ac:dyDescent="0.25">
      <c r="A5700" s="395">
        <v>36782</v>
      </c>
      <c r="B5700" s="396">
        <v>0.86219999999999997</v>
      </c>
    </row>
    <row r="5701" spans="1:2" x14ac:dyDescent="0.25">
      <c r="A5701" s="395">
        <v>36781</v>
      </c>
      <c r="B5701" s="396">
        <v>0.85919999999999996</v>
      </c>
    </row>
    <row r="5702" spans="1:2" x14ac:dyDescent="0.25">
      <c r="A5702" s="395">
        <v>36780</v>
      </c>
      <c r="B5702" s="396">
        <v>0.86660000000000004</v>
      </c>
    </row>
    <row r="5703" spans="1:2" x14ac:dyDescent="0.25">
      <c r="A5703" s="395">
        <v>36779</v>
      </c>
      <c r="B5703" s="396">
        <v>0.86660000000000004</v>
      </c>
    </row>
    <row r="5704" spans="1:2" x14ac:dyDescent="0.25">
      <c r="A5704" s="395">
        <v>36778</v>
      </c>
      <c r="B5704" s="396">
        <v>0.86909999999999998</v>
      </c>
    </row>
    <row r="5705" spans="1:2" x14ac:dyDescent="0.25">
      <c r="A5705" s="395">
        <v>36777</v>
      </c>
      <c r="B5705" s="396">
        <v>0.87209999999999999</v>
      </c>
    </row>
    <row r="5706" spans="1:2" x14ac:dyDescent="0.25">
      <c r="A5706" s="395">
        <v>36776</v>
      </c>
      <c r="B5706" s="396">
        <v>0.87050000000000005</v>
      </c>
    </row>
    <row r="5707" spans="1:2" x14ac:dyDescent="0.25">
      <c r="A5707" s="395">
        <v>36775</v>
      </c>
      <c r="B5707" s="396">
        <v>0.89029999999999998</v>
      </c>
    </row>
    <row r="5708" spans="1:2" x14ac:dyDescent="0.25">
      <c r="A5708" s="395">
        <v>36774</v>
      </c>
      <c r="B5708" s="396">
        <v>0.89810000000000001</v>
      </c>
    </row>
    <row r="5709" spans="1:2" x14ac:dyDescent="0.25">
      <c r="A5709" s="395">
        <v>36773</v>
      </c>
      <c r="B5709" s="396">
        <v>0.89949999999999997</v>
      </c>
    </row>
    <row r="5710" spans="1:2" x14ac:dyDescent="0.25">
      <c r="A5710" s="395">
        <v>36772</v>
      </c>
      <c r="B5710" s="396">
        <v>0.90249999999999997</v>
      </c>
    </row>
    <row r="5711" spans="1:2" x14ac:dyDescent="0.25">
      <c r="A5711" s="395">
        <v>36771</v>
      </c>
      <c r="B5711" s="396">
        <v>0.89990000000000003</v>
      </c>
    </row>
    <row r="5712" spans="1:2" x14ac:dyDescent="0.25">
      <c r="A5712" s="395">
        <v>36770</v>
      </c>
      <c r="B5712" s="396">
        <v>0.88780000000000003</v>
      </c>
    </row>
    <row r="5713" spans="1:2" x14ac:dyDescent="0.25">
      <c r="A5713" s="395">
        <v>36769</v>
      </c>
      <c r="B5713" s="396">
        <v>0.8931</v>
      </c>
    </row>
    <row r="5714" spans="1:2" x14ac:dyDescent="0.25">
      <c r="A5714" s="395">
        <v>36768</v>
      </c>
      <c r="B5714" s="396">
        <v>0.89219999999999999</v>
      </c>
    </row>
    <row r="5715" spans="1:2" x14ac:dyDescent="0.25">
      <c r="A5715" s="395">
        <v>36767</v>
      </c>
      <c r="B5715" s="396">
        <v>0.90049999999999997</v>
      </c>
    </row>
    <row r="5716" spans="1:2" x14ac:dyDescent="0.25">
      <c r="A5716" s="395">
        <v>36766</v>
      </c>
      <c r="B5716" s="396">
        <v>0.90210000000000001</v>
      </c>
    </row>
    <row r="5717" spans="1:2" x14ac:dyDescent="0.25">
      <c r="A5717" s="395">
        <v>36765</v>
      </c>
      <c r="B5717" s="396">
        <v>0.90300000000000002</v>
      </c>
    </row>
    <row r="5718" spans="1:2" x14ac:dyDescent="0.25">
      <c r="A5718" s="395">
        <v>36764</v>
      </c>
      <c r="B5718" s="396">
        <v>0.90149999999999997</v>
      </c>
    </row>
    <row r="5719" spans="1:2" x14ac:dyDescent="0.25">
      <c r="A5719" s="395">
        <v>36763</v>
      </c>
      <c r="B5719" s="396">
        <v>0.90269999999999995</v>
      </c>
    </row>
    <row r="5720" spans="1:2" x14ac:dyDescent="0.25">
      <c r="A5720" s="395">
        <v>36762</v>
      </c>
      <c r="B5720" s="396">
        <v>0.89949999999999997</v>
      </c>
    </row>
    <row r="5721" spans="1:2" x14ac:dyDescent="0.25">
      <c r="A5721" s="395">
        <v>36761</v>
      </c>
      <c r="B5721" s="396">
        <v>0.89690000000000003</v>
      </c>
    </row>
    <row r="5722" spans="1:2" x14ac:dyDescent="0.25">
      <c r="A5722" s="395">
        <v>36760</v>
      </c>
      <c r="B5722" s="396">
        <v>0.90129999999999999</v>
      </c>
    </row>
    <row r="5723" spans="1:2" x14ac:dyDescent="0.25">
      <c r="A5723" s="395">
        <v>36759</v>
      </c>
      <c r="B5723" s="396">
        <v>0.90690000000000004</v>
      </c>
    </row>
    <row r="5724" spans="1:2" x14ac:dyDescent="0.25">
      <c r="A5724" s="395">
        <v>36758</v>
      </c>
      <c r="B5724" s="396">
        <v>0.90690000000000004</v>
      </c>
    </row>
    <row r="5725" spans="1:2" x14ac:dyDescent="0.25">
      <c r="A5725" s="395">
        <v>36757</v>
      </c>
      <c r="B5725" s="396">
        <v>0.90610000000000002</v>
      </c>
    </row>
    <row r="5726" spans="1:2" x14ac:dyDescent="0.25">
      <c r="A5726" s="395">
        <v>36756</v>
      </c>
      <c r="B5726" s="396">
        <v>0.91690000000000005</v>
      </c>
    </row>
    <row r="5727" spans="1:2" x14ac:dyDescent="0.25">
      <c r="A5727" s="395">
        <v>36755</v>
      </c>
      <c r="B5727" s="396">
        <v>0.91479999999999995</v>
      </c>
    </row>
    <row r="5728" spans="1:2" x14ac:dyDescent="0.25">
      <c r="A5728" s="395">
        <v>36754</v>
      </c>
      <c r="B5728" s="396">
        <v>0.91290000000000004</v>
      </c>
    </row>
    <row r="5729" spans="1:2" x14ac:dyDescent="0.25">
      <c r="A5729" s="395">
        <v>36753</v>
      </c>
      <c r="B5729" s="396">
        <v>0.90529999999999999</v>
      </c>
    </row>
    <row r="5730" spans="1:2" x14ac:dyDescent="0.25">
      <c r="A5730" s="395">
        <v>36752</v>
      </c>
      <c r="B5730" s="396">
        <v>0.90349999999999997</v>
      </c>
    </row>
    <row r="5731" spans="1:2" x14ac:dyDescent="0.25">
      <c r="A5731" s="395">
        <v>36751</v>
      </c>
      <c r="B5731" s="396">
        <v>0.90249999999999997</v>
      </c>
    </row>
    <row r="5732" spans="1:2" x14ac:dyDescent="0.25">
      <c r="A5732" s="395">
        <v>36750</v>
      </c>
      <c r="B5732" s="396">
        <v>0.90259999999999996</v>
      </c>
    </row>
    <row r="5733" spans="1:2" x14ac:dyDescent="0.25">
      <c r="A5733" s="395">
        <v>36749</v>
      </c>
      <c r="B5733" s="396">
        <v>0.90790000000000004</v>
      </c>
    </row>
    <row r="5734" spans="1:2" x14ac:dyDescent="0.25">
      <c r="A5734" s="395">
        <v>36748</v>
      </c>
      <c r="B5734" s="396">
        <v>0.89929999999999999</v>
      </c>
    </row>
    <row r="5735" spans="1:2" x14ac:dyDescent="0.25">
      <c r="A5735" s="395">
        <v>36747</v>
      </c>
      <c r="B5735" s="396">
        <v>0.90149999999999997</v>
      </c>
    </row>
    <row r="5736" spans="1:2" x14ac:dyDescent="0.25">
      <c r="A5736" s="395">
        <v>36746</v>
      </c>
      <c r="B5736" s="396">
        <v>0.9083</v>
      </c>
    </row>
    <row r="5737" spans="1:2" x14ac:dyDescent="0.25">
      <c r="A5737" s="395">
        <v>36745</v>
      </c>
      <c r="B5737" s="396">
        <v>0.90739999999999998</v>
      </c>
    </row>
    <row r="5738" spans="1:2" x14ac:dyDescent="0.25">
      <c r="A5738" s="395">
        <v>36744</v>
      </c>
      <c r="B5738" s="396">
        <v>0.90700000000000003</v>
      </c>
    </row>
    <row r="5739" spans="1:2" x14ac:dyDescent="0.25">
      <c r="A5739" s="395">
        <v>36743</v>
      </c>
      <c r="B5739" s="396">
        <v>0.90720000000000001</v>
      </c>
    </row>
    <row r="5740" spans="1:2" x14ac:dyDescent="0.25">
      <c r="A5740" s="395">
        <v>36742</v>
      </c>
      <c r="B5740" s="396">
        <v>0.90620000000000001</v>
      </c>
    </row>
    <row r="5741" spans="1:2" x14ac:dyDescent="0.25">
      <c r="A5741" s="395">
        <v>36741</v>
      </c>
      <c r="B5741" s="396">
        <v>0.9133</v>
      </c>
    </row>
    <row r="5742" spans="1:2" x14ac:dyDescent="0.25">
      <c r="A5742" s="395">
        <v>36740</v>
      </c>
      <c r="B5742" s="396">
        <v>0.91390000000000005</v>
      </c>
    </row>
    <row r="5743" spans="1:2" x14ac:dyDescent="0.25">
      <c r="A5743" s="395">
        <v>36739</v>
      </c>
      <c r="B5743" s="396">
        <v>0.92700000000000005</v>
      </c>
    </row>
    <row r="5744" spans="1:2" x14ac:dyDescent="0.25">
      <c r="A5744" s="395">
        <v>36738</v>
      </c>
      <c r="B5744" s="396">
        <v>0.92349999999999999</v>
      </c>
    </row>
    <row r="5745" spans="1:2" x14ac:dyDescent="0.25">
      <c r="A5745" s="395">
        <v>36737</v>
      </c>
      <c r="B5745" s="396">
        <v>0.92320000000000002</v>
      </c>
    </row>
    <row r="5746" spans="1:2" x14ac:dyDescent="0.25">
      <c r="A5746" s="395">
        <v>36736</v>
      </c>
      <c r="B5746" s="396">
        <v>0.92330000000000001</v>
      </c>
    </row>
    <row r="5747" spans="1:2" x14ac:dyDescent="0.25">
      <c r="A5747" s="395">
        <v>36735</v>
      </c>
      <c r="B5747" s="396">
        <v>0.9325</v>
      </c>
    </row>
    <row r="5748" spans="1:2" x14ac:dyDescent="0.25">
      <c r="A5748" s="395">
        <v>36734</v>
      </c>
      <c r="B5748" s="396">
        <v>0.94179999999999997</v>
      </c>
    </row>
    <row r="5749" spans="1:2" x14ac:dyDescent="0.25">
      <c r="A5749" s="395">
        <v>36733</v>
      </c>
      <c r="B5749" s="396">
        <v>0.93799999999999994</v>
      </c>
    </row>
    <row r="5750" spans="1:2" x14ac:dyDescent="0.25">
      <c r="A5750" s="395">
        <v>36732</v>
      </c>
      <c r="B5750" s="396">
        <v>0.93269999999999997</v>
      </c>
    </row>
    <row r="5751" spans="1:2" x14ac:dyDescent="0.25">
      <c r="A5751" s="395">
        <v>36731</v>
      </c>
      <c r="B5751" s="396">
        <v>0.93659999999999999</v>
      </c>
    </row>
    <row r="5752" spans="1:2" x14ac:dyDescent="0.25">
      <c r="A5752" s="395">
        <v>36730</v>
      </c>
      <c r="B5752" s="396">
        <v>0.93579999999999997</v>
      </c>
    </row>
    <row r="5753" spans="1:2" x14ac:dyDescent="0.25">
      <c r="A5753" s="395">
        <v>36729</v>
      </c>
      <c r="B5753" s="396">
        <v>0.93700000000000006</v>
      </c>
    </row>
    <row r="5754" spans="1:2" x14ac:dyDescent="0.25">
      <c r="A5754" s="395">
        <v>36728</v>
      </c>
      <c r="B5754" s="396">
        <v>0.93289999999999995</v>
      </c>
    </row>
    <row r="5755" spans="1:2" x14ac:dyDescent="0.25">
      <c r="A5755" s="395">
        <v>36727</v>
      </c>
      <c r="B5755" s="396">
        <v>0.92420000000000002</v>
      </c>
    </row>
    <row r="5756" spans="1:2" x14ac:dyDescent="0.25">
      <c r="A5756" s="395">
        <v>36726</v>
      </c>
      <c r="B5756" s="396">
        <v>0.92579999999999996</v>
      </c>
    </row>
    <row r="5757" spans="1:2" x14ac:dyDescent="0.25">
      <c r="A5757" s="395">
        <v>36725</v>
      </c>
      <c r="B5757" s="396">
        <v>0.93600000000000005</v>
      </c>
    </row>
    <row r="5758" spans="1:2" x14ac:dyDescent="0.25">
      <c r="A5758" s="395">
        <v>36724</v>
      </c>
      <c r="B5758" s="396">
        <v>0.93810000000000004</v>
      </c>
    </row>
    <row r="5759" spans="1:2" x14ac:dyDescent="0.25">
      <c r="A5759" s="395">
        <v>36723</v>
      </c>
      <c r="B5759" s="396">
        <v>0.93740000000000001</v>
      </c>
    </row>
    <row r="5760" spans="1:2" x14ac:dyDescent="0.25">
      <c r="A5760" s="395">
        <v>36722</v>
      </c>
      <c r="B5760" s="396">
        <v>0.9375</v>
      </c>
    </row>
    <row r="5761" spans="1:2" x14ac:dyDescent="0.25">
      <c r="A5761" s="395">
        <v>36721</v>
      </c>
      <c r="B5761" s="396">
        <v>0.93710000000000004</v>
      </c>
    </row>
    <row r="5762" spans="1:2" x14ac:dyDescent="0.25">
      <c r="A5762" s="395">
        <v>36720</v>
      </c>
      <c r="B5762" s="396">
        <v>0.94210000000000005</v>
      </c>
    </row>
    <row r="5763" spans="1:2" x14ac:dyDescent="0.25">
      <c r="A5763" s="395">
        <v>36719</v>
      </c>
      <c r="B5763" s="396">
        <v>0.9526</v>
      </c>
    </row>
    <row r="5764" spans="1:2" x14ac:dyDescent="0.25">
      <c r="A5764" s="395">
        <v>36718</v>
      </c>
      <c r="B5764" s="396">
        <v>0.95520000000000005</v>
      </c>
    </row>
    <row r="5765" spans="1:2" x14ac:dyDescent="0.25">
      <c r="A5765" s="395">
        <v>36717</v>
      </c>
      <c r="B5765" s="396">
        <v>0.94740000000000002</v>
      </c>
    </row>
    <row r="5766" spans="1:2" x14ac:dyDescent="0.25">
      <c r="A5766" s="395">
        <v>36716</v>
      </c>
      <c r="B5766" s="396">
        <v>0.94879999999999998</v>
      </c>
    </row>
    <row r="5767" spans="1:2" x14ac:dyDescent="0.25">
      <c r="A5767" s="395">
        <v>36715</v>
      </c>
      <c r="B5767" s="396">
        <v>0.94699999999999995</v>
      </c>
    </row>
    <row r="5768" spans="1:2" x14ac:dyDescent="0.25">
      <c r="A5768" s="395">
        <v>36714</v>
      </c>
      <c r="B5768" s="396">
        <v>0.95069999999999999</v>
      </c>
    </row>
    <row r="5769" spans="1:2" x14ac:dyDescent="0.25">
      <c r="A5769" s="395">
        <v>36713</v>
      </c>
      <c r="B5769" s="396">
        <v>0.95250000000000001</v>
      </c>
    </row>
    <row r="5770" spans="1:2" x14ac:dyDescent="0.25">
      <c r="A5770" s="395">
        <v>36712</v>
      </c>
      <c r="B5770" s="396">
        <v>0.95140000000000002</v>
      </c>
    </row>
    <row r="5771" spans="1:2" x14ac:dyDescent="0.25">
      <c r="A5771" s="395">
        <v>36711</v>
      </c>
      <c r="B5771" s="396">
        <v>0.95069999999999999</v>
      </c>
    </row>
    <row r="5772" spans="1:2" x14ac:dyDescent="0.25">
      <c r="A5772" s="395">
        <v>36710</v>
      </c>
      <c r="B5772" s="396">
        <v>0.95179999999999998</v>
      </c>
    </row>
    <row r="5773" spans="1:2" x14ac:dyDescent="0.25">
      <c r="A5773" s="395">
        <v>36709</v>
      </c>
      <c r="B5773" s="396">
        <v>0.95320000000000005</v>
      </c>
    </row>
    <row r="5774" spans="1:2" x14ac:dyDescent="0.25">
      <c r="A5774" s="395">
        <v>36708</v>
      </c>
      <c r="B5774" s="396">
        <v>0.95320000000000005</v>
      </c>
    </row>
    <row r="5775" spans="1:2" x14ac:dyDescent="0.25">
      <c r="A5775" s="395">
        <v>36707</v>
      </c>
      <c r="B5775" s="396">
        <v>0.95130000000000003</v>
      </c>
    </row>
    <row r="5776" spans="1:2" x14ac:dyDescent="0.25">
      <c r="A5776" s="395">
        <v>36706</v>
      </c>
      <c r="B5776" s="396">
        <v>0.9425</v>
      </c>
    </row>
    <row r="5777" spans="1:2" x14ac:dyDescent="0.25">
      <c r="A5777" s="395">
        <v>36705</v>
      </c>
      <c r="B5777" s="396">
        <v>0.94579999999999997</v>
      </c>
    </row>
    <row r="5778" spans="1:2" x14ac:dyDescent="0.25">
      <c r="A5778" s="395">
        <v>36704</v>
      </c>
      <c r="B5778" s="396">
        <v>0.93669999999999998</v>
      </c>
    </row>
    <row r="5779" spans="1:2" x14ac:dyDescent="0.25">
      <c r="A5779" s="395">
        <v>36703</v>
      </c>
      <c r="B5779" s="396">
        <v>0.93610000000000004</v>
      </c>
    </row>
    <row r="5780" spans="1:2" x14ac:dyDescent="0.25">
      <c r="A5780" s="395">
        <v>36702</v>
      </c>
      <c r="B5780" s="396">
        <v>0.93589999999999995</v>
      </c>
    </row>
    <row r="5781" spans="1:2" x14ac:dyDescent="0.25">
      <c r="A5781" s="395">
        <v>36701</v>
      </c>
      <c r="B5781" s="396">
        <v>0.93600000000000005</v>
      </c>
    </row>
    <row r="5782" spans="1:2" x14ac:dyDescent="0.25">
      <c r="A5782" s="395">
        <v>36700</v>
      </c>
      <c r="B5782" s="396">
        <v>0.93700000000000006</v>
      </c>
    </row>
    <row r="5783" spans="1:2" x14ac:dyDescent="0.25">
      <c r="A5783" s="395">
        <v>36699</v>
      </c>
      <c r="B5783" s="396">
        <v>0.9456</v>
      </c>
    </row>
    <row r="5784" spans="1:2" x14ac:dyDescent="0.25">
      <c r="A5784" s="395">
        <v>36698</v>
      </c>
      <c r="B5784" s="396">
        <v>0.95640000000000003</v>
      </c>
    </row>
    <row r="5785" spans="1:2" x14ac:dyDescent="0.25">
      <c r="A5785" s="395">
        <v>36697</v>
      </c>
      <c r="B5785" s="396">
        <v>0.95740000000000003</v>
      </c>
    </row>
    <row r="5786" spans="1:2" x14ac:dyDescent="0.25">
      <c r="A5786" s="395">
        <v>36696</v>
      </c>
      <c r="B5786" s="396">
        <v>0.96350000000000002</v>
      </c>
    </row>
    <row r="5787" spans="1:2" x14ac:dyDescent="0.25">
      <c r="A5787" s="395">
        <v>36695</v>
      </c>
      <c r="B5787" s="396">
        <v>0.96489999999999998</v>
      </c>
    </row>
    <row r="5788" spans="1:2" x14ac:dyDescent="0.25">
      <c r="A5788" s="395">
        <v>36694</v>
      </c>
      <c r="B5788" s="396">
        <v>0.96560000000000001</v>
      </c>
    </row>
    <row r="5789" spans="1:2" x14ac:dyDescent="0.25">
      <c r="A5789" s="395">
        <v>36693</v>
      </c>
      <c r="B5789" s="396">
        <v>0.9536</v>
      </c>
    </row>
    <row r="5790" spans="1:2" x14ac:dyDescent="0.25">
      <c r="A5790" s="395">
        <v>36692</v>
      </c>
      <c r="B5790" s="396">
        <v>0.95760000000000001</v>
      </c>
    </row>
    <row r="5791" spans="1:2" x14ac:dyDescent="0.25">
      <c r="A5791" s="395">
        <v>36691</v>
      </c>
      <c r="B5791" s="396">
        <v>0.96040000000000003</v>
      </c>
    </row>
    <row r="5792" spans="1:2" x14ac:dyDescent="0.25">
      <c r="A5792" s="395">
        <v>36690</v>
      </c>
      <c r="B5792" s="396">
        <v>0.95269999999999999</v>
      </c>
    </row>
    <row r="5793" spans="1:2" x14ac:dyDescent="0.25">
      <c r="A5793" s="395">
        <v>36689</v>
      </c>
      <c r="B5793" s="396">
        <v>0.95299999999999996</v>
      </c>
    </row>
    <row r="5794" spans="1:2" x14ac:dyDescent="0.25">
      <c r="A5794" s="395">
        <v>36688</v>
      </c>
      <c r="B5794" s="396">
        <v>0.95320000000000005</v>
      </c>
    </row>
    <row r="5795" spans="1:2" x14ac:dyDescent="0.25">
      <c r="A5795" s="395">
        <v>36687</v>
      </c>
      <c r="B5795" s="396">
        <v>0.95279999999999998</v>
      </c>
    </row>
    <row r="5796" spans="1:2" x14ac:dyDescent="0.25">
      <c r="A5796" s="395">
        <v>36686</v>
      </c>
      <c r="B5796" s="396">
        <v>0.95640000000000003</v>
      </c>
    </row>
    <row r="5797" spans="1:2" x14ac:dyDescent="0.25">
      <c r="A5797" s="395">
        <v>36685</v>
      </c>
      <c r="B5797" s="396">
        <v>0.96150000000000002</v>
      </c>
    </row>
    <row r="5798" spans="1:2" x14ac:dyDescent="0.25">
      <c r="A5798" s="395">
        <v>36684</v>
      </c>
      <c r="B5798" s="396">
        <v>0.95379999999999998</v>
      </c>
    </row>
    <row r="5799" spans="1:2" x14ac:dyDescent="0.25">
      <c r="A5799" s="395">
        <v>36683</v>
      </c>
      <c r="B5799" s="396">
        <v>0.94789999999999996</v>
      </c>
    </row>
    <row r="5800" spans="1:2" x14ac:dyDescent="0.25">
      <c r="A5800" s="395">
        <v>36682</v>
      </c>
      <c r="B5800" s="396">
        <v>0.94579999999999997</v>
      </c>
    </row>
    <row r="5801" spans="1:2" x14ac:dyDescent="0.25">
      <c r="A5801" s="395">
        <v>36681</v>
      </c>
      <c r="B5801" s="396">
        <v>0.94669999999999999</v>
      </c>
    </row>
    <row r="5802" spans="1:2" x14ac:dyDescent="0.25">
      <c r="A5802" s="395">
        <v>36680</v>
      </c>
      <c r="B5802" s="396">
        <v>0.94359999999999999</v>
      </c>
    </row>
    <row r="5803" spans="1:2" x14ac:dyDescent="0.25">
      <c r="A5803" s="395">
        <v>36679</v>
      </c>
      <c r="B5803" s="396">
        <v>0.93140000000000001</v>
      </c>
    </row>
    <row r="5804" spans="1:2" x14ac:dyDescent="0.25">
      <c r="A5804" s="395">
        <v>36678</v>
      </c>
      <c r="B5804" s="396">
        <v>0.93720000000000003</v>
      </c>
    </row>
    <row r="5805" spans="1:2" x14ac:dyDescent="0.25">
      <c r="A5805" s="395">
        <v>36677</v>
      </c>
      <c r="B5805" s="396">
        <v>0.92949999999999999</v>
      </c>
    </row>
    <row r="5806" spans="1:2" x14ac:dyDescent="0.25">
      <c r="A5806" s="395">
        <v>36676</v>
      </c>
      <c r="B5806" s="396">
        <v>0.92659999999999998</v>
      </c>
    </row>
    <row r="5807" spans="1:2" x14ac:dyDescent="0.25">
      <c r="A5807" s="395">
        <v>36675</v>
      </c>
      <c r="B5807" s="396">
        <v>0.93730000000000002</v>
      </c>
    </row>
    <row r="5808" spans="1:2" x14ac:dyDescent="0.25">
      <c r="A5808" s="395">
        <v>36674</v>
      </c>
      <c r="B5808" s="396">
        <v>0.93489999999999995</v>
      </c>
    </row>
    <row r="5809" spans="1:2" x14ac:dyDescent="0.25">
      <c r="A5809" s="395">
        <v>36673</v>
      </c>
      <c r="B5809" s="396">
        <v>0.93079999999999996</v>
      </c>
    </row>
    <row r="5810" spans="1:2" x14ac:dyDescent="0.25">
      <c r="A5810" s="395">
        <v>36672</v>
      </c>
      <c r="B5810" s="396">
        <v>0.91180000000000005</v>
      </c>
    </row>
    <row r="5811" spans="1:2" x14ac:dyDescent="0.25">
      <c r="A5811" s="395">
        <v>36671</v>
      </c>
      <c r="B5811" s="396">
        <v>0.90529999999999999</v>
      </c>
    </row>
    <row r="5812" spans="1:2" x14ac:dyDescent="0.25">
      <c r="A5812" s="395">
        <v>36670</v>
      </c>
      <c r="B5812" s="396">
        <v>0.90649999999999997</v>
      </c>
    </row>
    <row r="5813" spans="1:2" x14ac:dyDescent="0.25">
      <c r="A5813" s="395">
        <v>36669</v>
      </c>
      <c r="B5813" s="396">
        <v>0.90259999999999996</v>
      </c>
    </row>
    <row r="5814" spans="1:2" x14ac:dyDescent="0.25">
      <c r="A5814" s="395">
        <v>36668</v>
      </c>
      <c r="B5814" s="396">
        <v>0.89610000000000001</v>
      </c>
    </row>
    <row r="5815" spans="1:2" x14ac:dyDescent="0.25">
      <c r="A5815" s="395">
        <v>36667</v>
      </c>
      <c r="B5815" s="396">
        <v>0.89680000000000004</v>
      </c>
    </row>
    <row r="5816" spans="1:2" x14ac:dyDescent="0.25">
      <c r="A5816" s="395">
        <v>36666</v>
      </c>
      <c r="B5816" s="396">
        <v>0.89880000000000004</v>
      </c>
    </row>
    <row r="5817" spans="1:2" x14ac:dyDescent="0.25">
      <c r="A5817" s="395">
        <v>36665</v>
      </c>
      <c r="B5817" s="396">
        <v>0.89349999999999996</v>
      </c>
    </row>
    <row r="5818" spans="1:2" x14ac:dyDescent="0.25">
      <c r="A5818" s="395">
        <v>36664</v>
      </c>
      <c r="B5818" s="396">
        <v>0.89419999999999999</v>
      </c>
    </row>
    <row r="5819" spans="1:2" x14ac:dyDescent="0.25">
      <c r="A5819" s="395">
        <v>36663</v>
      </c>
      <c r="B5819" s="396">
        <v>0.90180000000000005</v>
      </c>
    </row>
    <row r="5820" spans="1:2" x14ac:dyDescent="0.25">
      <c r="A5820" s="395">
        <v>36662</v>
      </c>
      <c r="B5820" s="396">
        <v>0.91110000000000002</v>
      </c>
    </row>
    <row r="5821" spans="1:2" x14ac:dyDescent="0.25">
      <c r="A5821" s="395">
        <v>36661</v>
      </c>
      <c r="B5821" s="396">
        <v>0.91890000000000005</v>
      </c>
    </row>
    <row r="5822" spans="1:2" x14ac:dyDescent="0.25">
      <c r="A5822" s="395">
        <v>36660</v>
      </c>
      <c r="B5822" s="396">
        <v>0.9194</v>
      </c>
    </row>
    <row r="5823" spans="1:2" x14ac:dyDescent="0.25">
      <c r="A5823" s="395">
        <v>36659</v>
      </c>
      <c r="B5823" s="396">
        <v>0.91900000000000004</v>
      </c>
    </row>
    <row r="5824" spans="1:2" x14ac:dyDescent="0.25">
      <c r="A5824" s="395">
        <v>36658</v>
      </c>
      <c r="B5824" s="396">
        <v>0.90129999999999999</v>
      </c>
    </row>
    <row r="5825" spans="1:2" x14ac:dyDescent="0.25">
      <c r="A5825" s="395">
        <v>36657</v>
      </c>
      <c r="B5825" s="396">
        <v>0.90659999999999996</v>
      </c>
    </row>
    <row r="5826" spans="1:2" x14ac:dyDescent="0.25">
      <c r="A5826" s="395">
        <v>36656</v>
      </c>
      <c r="B5826" s="396">
        <v>0.90720000000000001</v>
      </c>
    </row>
    <row r="5827" spans="1:2" x14ac:dyDescent="0.25">
      <c r="A5827" s="395">
        <v>36655</v>
      </c>
      <c r="B5827" s="396">
        <v>0.89829999999999999</v>
      </c>
    </row>
    <row r="5828" spans="1:2" x14ac:dyDescent="0.25">
      <c r="A5828" s="395">
        <v>36654</v>
      </c>
      <c r="B5828" s="396">
        <v>0.89690000000000003</v>
      </c>
    </row>
    <row r="5829" spans="1:2" x14ac:dyDescent="0.25">
      <c r="A5829" s="395">
        <v>36653</v>
      </c>
      <c r="B5829" s="396">
        <v>0.89729999999999999</v>
      </c>
    </row>
    <row r="5830" spans="1:2" x14ac:dyDescent="0.25">
      <c r="A5830" s="395">
        <v>36652</v>
      </c>
      <c r="B5830" s="396">
        <v>0.89759999999999995</v>
      </c>
    </row>
    <row r="5831" spans="1:2" x14ac:dyDescent="0.25">
      <c r="A5831" s="395">
        <v>36651</v>
      </c>
      <c r="B5831" s="396">
        <v>0.89019999999999999</v>
      </c>
    </row>
    <row r="5832" spans="1:2" x14ac:dyDescent="0.25">
      <c r="A5832" s="395">
        <v>36650</v>
      </c>
      <c r="B5832" s="396">
        <v>0.89490000000000003</v>
      </c>
    </row>
    <row r="5833" spans="1:2" x14ac:dyDescent="0.25">
      <c r="A5833" s="395">
        <v>36649</v>
      </c>
      <c r="B5833" s="396">
        <v>0.90839999999999999</v>
      </c>
    </row>
    <row r="5834" spans="1:2" x14ac:dyDescent="0.25">
      <c r="A5834" s="395">
        <v>36648</v>
      </c>
      <c r="B5834" s="396">
        <v>0.91549999999999998</v>
      </c>
    </row>
    <row r="5835" spans="1:2" x14ac:dyDescent="0.25">
      <c r="A5835" s="395">
        <v>36647</v>
      </c>
      <c r="B5835" s="396">
        <v>0.91120000000000001</v>
      </c>
    </row>
    <row r="5836" spans="1:2" x14ac:dyDescent="0.25">
      <c r="A5836" s="395">
        <v>36646</v>
      </c>
      <c r="B5836" s="396">
        <v>0.91169999999999995</v>
      </c>
    </row>
    <row r="5837" spans="1:2" x14ac:dyDescent="0.25">
      <c r="A5837" s="395">
        <v>36645</v>
      </c>
      <c r="B5837" s="396">
        <v>0.91110000000000002</v>
      </c>
    </row>
    <row r="5838" spans="1:2" x14ac:dyDescent="0.25">
      <c r="A5838" s="395">
        <v>36644</v>
      </c>
      <c r="B5838" s="396">
        <v>0.9093</v>
      </c>
    </row>
    <row r="5839" spans="1:2" x14ac:dyDescent="0.25">
      <c r="A5839" s="395">
        <v>36643</v>
      </c>
      <c r="B5839" s="396">
        <v>0.92349999999999999</v>
      </c>
    </row>
    <row r="5840" spans="1:2" x14ac:dyDescent="0.25">
      <c r="A5840" s="395">
        <v>36642</v>
      </c>
      <c r="B5840" s="396">
        <v>0.92079999999999995</v>
      </c>
    </row>
    <row r="5841" spans="1:2" x14ac:dyDescent="0.25">
      <c r="A5841" s="395">
        <v>36641</v>
      </c>
      <c r="B5841" s="396">
        <v>0.93830000000000002</v>
      </c>
    </row>
    <row r="5842" spans="1:2" x14ac:dyDescent="0.25">
      <c r="A5842" s="395">
        <v>36640</v>
      </c>
      <c r="B5842" s="396">
        <v>0.94010000000000005</v>
      </c>
    </row>
    <row r="5843" spans="1:2" x14ac:dyDescent="0.25">
      <c r="A5843" s="395">
        <v>36639</v>
      </c>
      <c r="B5843" s="396">
        <v>0.93910000000000005</v>
      </c>
    </row>
    <row r="5844" spans="1:2" x14ac:dyDescent="0.25">
      <c r="A5844" s="395">
        <v>36638</v>
      </c>
      <c r="B5844" s="396">
        <v>0.93820000000000003</v>
      </c>
    </row>
    <row r="5845" spans="1:2" x14ac:dyDescent="0.25">
      <c r="A5845" s="395">
        <v>36637</v>
      </c>
      <c r="B5845" s="396">
        <v>0.93840000000000001</v>
      </c>
    </row>
    <row r="5846" spans="1:2" x14ac:dyDescent="0.25">
      <c r="A5846" s="395">
        <v>36636</v>
      </c>
      <c r="B5846" s="396">
        <v>0.94059999999999999</v>
      </c>
    </row>
    <row r="5847" spans="1:2" x14ac:dyDescent="0.25">
      <c r="A5847" s="395">
        <v>36635</v>
      </c>
      <c r="B5847" s="396">
        <v>0.94669999999999999</v>
      </c>
    </row>
    <row r="5848" spans="1:2" x14ac:dyDescent="0.25">
      <c r="A5848" s="395">
        <v>36634</v>
      </c>
      <c r="B5848" s="396">
        <v>0.95230000000000004</v>
      </c>
    </row>
    <row r="5849" spans="1:2" x14ac:dyDescent="0.25">
      <c r="A5849" s="395">
        <v>36633</v>
      </c>
      <c r="B5849" s="396">
        <v>0.96130000000000004</v>
      </c>
    </row>
    <row r="5850" spans="1:2" x14ac:dyDescent="0.25">
      <c r="A5850" s="395">
        <v>36632</v>
      </c>
      <c r="B5850" s="396">
        <v>0.96099999999999997</v>
      </c>
    </row>
    <row r="5851" spans="1:2" x14ac:dyDescent="0.25">
      <c r="A5851" s="395">
        <v>36631</v>
      </c>
      <c r="B5851" s="396">
        <v>0.96050000000000002</v>
      </c>
    </row>
    <row r="5852" spans="1:2" x14ac:dyDescent="0.25">
      <c r="A5852" s="395">
        <v>36630</v>
      </c>
      <c r="B5852" s="396">
        <v>0.95440000000000003</v>
      </c>
    </row>
    <row r="5853" spans="1:2" x14ac:dyDescent="0.25">
      <c r="A5853" s="395">
        <v>36629</v>
      </c>
      <c r="B5853" s="396">
        <v>0.95799999999999996</v>
      </c>
    </row>
    <row r="5854" spans="1:2" x14ac:dyDescent="0.25">
      <c r="A5854" s="395">
        <v>36628</v>
      </c>
      <c r="B5854" s="396">
        <v>0.95889999999999997</v>
      </c>
    </row>
    <row r="5855" spans="1:2" x14ac:dyDescent="0.25">
      <c r="A5855" s="395">
        <v>36627</v>
      </c>
      <c r="B5855" s="396">
        <v>0.96209999999999996</v>
      </c>
    </row>
    <row r="5856" spans="1:2" x14ac:dyDescent="0.25">
      <c r="A5856" s="395">
        <v>36626</v>
      </c>
      <c r="B5856" s="396">
        <v>0.95509999999999995</v>
      </c>
    </row>
    <row r="5857" spans="1:2" x14ac:dyDescent="0.25">
      <c r="A5857" s="395">
        <v>36625</v>
      </c>
      <c r="B5857" s="396">
        <v>0.95430000000000004</v>
      </c>
    </row>
    <row r="5858" spans="1:2" x14ac:dyDescent="0.25">
      <c r="A5858" s="395">
        <v>36624</v>
      </c>
      <c r="B5858" s="396">
        <v>0.95430000000000004</v>
      </c>
    </row>
    <row r="5859" spans="1:2" x14ac:dyDescent="0.25">
      <c r="A5859" s="395">
        <v>36623</v>
      </c>
      <c r="B5859" s="396">
        <v>0.95820000000000005</v>
      </c>
    </row>
    <row r="5860" spans="1:2" x14ac:dyDescent="0.25">
      <c r="A5860" s="395">
        <v>36622</v>
      </c>
      <c r="B5860" s="396">
        <v>0.96350000000000002</v>
      </c>
    </row>
    <row r="5861" spans="1:2" x14ac:dyDescent="0.25">
      <c r="A5861" s="395">
        <v>36621</v>
      </c>
      <c r="B5861" s="396">
        <v>0.96189999999999998</v>
      </c>
    </row>
    <row r="5862" spans="1:2" x14ac:dyDescent="0.25">
      <c r="A5862" s="395">
        <v>36620</v>
      </c>
      <c r="B5862" s="396">
        <v>0.95740000000000003</v>
      </c>
    </row>
    <row r="5863" spans="1:2" x14ac:dyDescent="0.25">
      <c r="A5863" s="395">
        <v>36619</v>
      </c>
      <c r="B5863" s="396">
        <v>0.9556</v>
      </c>
    </row>
    <row r="5864" spans="1:2" x14ac:dyDescent="0.25">
      <c r="A5864" s="395">
        <v>36618</v>
      </c>
      <c r="B5864" s="396">
        <v>0.95520000000000005</v>
      </c>
    </row>
    <row r="5865" spans="1:2" x14ac:dyDescent="0.25">
      <c r="A5865" s="395">
        <v>36617</v>
      </c>
      <c r="B5865" s="396">
        <v>0.95489999999999997</v>
      </c>
    </row>
    <row r="5866" spans="1:2" x14ac:dyDescent="0.25">
      <c r="A5866" s="395">
        <v>36616</v>
      </c>
      <c r="B5866" s="396">
        <v>0.96099999999999997</v>
      </c>
    </row>
    <row r="5867" spans="1:2" x14ac:dyDescent="0.25">
      <c r="A5867" s="395">
        <v>36615</v>
      </c>
      <c r="B5867" s="396">
        <v>0.95040000000000002</v>
      </c>
    </row>
    <row r="5868" spans="1:2" x14ac:dyDescent="0.25">
      <c r="A5868" s="395">
        <v>36614</v>
      </c>
      <c r="B5868" s="396">
        <v>0.96120000000000005</v>
      </c>
    </row>
    <row r="5869" spans="1:2" x14ac:dyDescent="0.25">
      <c r="A5869" s="395">
        <v>36613</v>
      </c>
      <c r="B5869" s="396">
        <v>0.96530000000000005</v>
      </c>
    </row>
    <row r="5870" spans="1:2" x14ac:dyDescent="0.25">
      <c r="A5870" s="395">
        <v>36612</v>
      </c>
      <c r="B5870" s="396">
        <v>0.9768</v>
      </c>
    </row>
    <row r="5871" spans="1:2" x14ac:dyDescent="0.25">
      <c r="A5871" s="395">
        <v>36611</v>
      </c>
      <c r="B5871" s="396">
        <v>0.97699999999999998</v>
      </c>
    </row>
    <row r="5872" spans="1:2" x14ac:dyDescent="0.25">
      <c r="A5872" s="395">
        <v>36610</v>
      </c>
      <c r="B5872" s="396">
        <v>0.97699999999999998</v>
      </c>
    </row>
    <row r="5873" spans="1:2" x14ac:dyDescent="0.25">
      <c r="A5873" s="395">
        <v>36609</v>
      </c>
      <c r="B5873" s="396">
        <v>0.97130000000000005</v>
      </c>
    </row>
    <row r="5874" spans="1:2" x14ac:dyDescent="0.25">
      <c r="A5874" s="395">
        <v>36608</v>
      </c>
      <c r="B5874" s="396">
        <v>0.96040000000000003</v>
      </c>
    </row>
    <row r="5875" spans="1:2" x14ac:dyDescent="0.25">
      <c r="A5875" s="395">
        <v>36607</v>
      </c>
      <c r="B5875" s="396">
        <v>0.96430000000000005</v>
      </c>
    </row>
    <row r="5876" spans="1:2" x14ac:dyDescent="0.25">
      <c r="A5876" s="395">
        <v>36606</v>
      </c>
      <c r="B5876" s="396">
        <v>0.97309999999999997</v>
      </c>
    </row>
    <row r="5877" spans="1:2" x14ac:dyDescent="0.25">
      <c r="A5877" s="395">
        <v>36605</v>
      </c>
      <c r="B5877" s="396">
        <v>0.97240000000000004</v>
      </c>
    </row>
    <row r="5878" spans="1:2" x14ac:dyDescent="0.25">
      <c r="A5878" s="395">
        <v>36604</v>
      </c>
      <c r="B5878" s="396">
        <v>0.97160000000000002</v>
      </c>
    </row>
    <row r="5879" spans="1:2" x14ac:dyDescent="0.25">
      <c r="A5879" s="395">
        <v>36603</v>
      </c>
      <c r="B5879" s="396">
        <v>0.97160000000000002</v>
      </c>
    </row>
    <row r="5880" spans="1:2" x14ac:dyDescent="0.25">
      <c r="A5880" s="395">
        <v>36602</v>
      </c>
      <c r="B5880" s="396">
        <v>0.97130000000000005</v>
      </c>
    </row>
    <row r="5881" spans="1:2" x14ac:dyDescent="0.25">
      <c r="A5881" s="395">
        <v>36601</v>
      </c>
      <c r="B5881" s="396">
        <v>0.96789999999999998</v>
      </c>
    </row>
    <row r="5882" spans="1:2" x14ac:dyDescent="0.25">
      <c r="A5882" s="395">
        <v>36600</v>
      </c>
      <c r="B5882" s="396">
        <v>0.96750000000000003</v>
      </c>
    </row>
    <row r="5883" spans="1:2" x14ac:dyDescent="0.25">
      <c r="A5883" s="395">
        <v>36599</v>
      </c>
      <c r="B5883" s="396">
        <v>0.96409999999999996</v>
      </c>
    </row>
    <row r="5884" spans="1:2" x14ac:dyDescent="0.25">
      <c r="A5884" s="395">
        <v>36598</v>
      </c>
      <c r="B5884" s="396">
        <v>0.96230000000000004</v>
      </c>
    </row>
    <row r="5885" spans="1:2" x14ac:dyDescent="0.25">
      <c r="A5885" s="395">
        <v>36597</v>
      </c>
      <c r="B5885" s="396">
        <v>0.9637</v>
      </c>
    </row>
    <row r="5886" spans="1:2" x14ac:dyDescent="0.25">
      <c r="A5886" s="395">
        <v>36596</v>
      </c>
      <c r="B5886" s="396">
        <v>0.9637</v>
      </c>
    </row>
    <row r="5887" spans="1:2" x14ac:dyDescent="0.25">
      <c r="A5887" s="395">
        <v>36595</v>
      </c>
      <c r="B5887" s="396">
        <v>0.96619999999999995</v>
      </c>
    </row>
    <row r="5888" spans="1:2" x14ac:dyDescent="0.25">
      <c r="A5888" s="395">
        <v>36594</v>
      </c>
      <c r="B5888" s="396">
        <v>0.96089999999999998</v>
      </c>
    </row>
    <row r="5889" spans="1:2" x14ac:dyDescent="0.25">
      <c r="A5889" s="395">
        <v>36593</v>
      </c>
      <c r="B5889" s="396">
        <v>0.95909999999999995</v>
      </c>
    </row>
    <row r="5890" spans="1:2" x14ac:dyDescent="0.25">
      <c r="A5890" s="395">
        <v>36592</v>
      </c>
      <c r="B5890" s="396">
        <v>0.9587</v>
      </c>
    </row>
    <row r="5891" spans="1:2" x14ac:dyDescent="0.25">
      <c r="A5891" s="395">
        <v>36591</v>
      </c>
      <c r="B5891" s="396">
        <v>0.95809999999999995</v>
      </c>
    </row>
    <row r="5892" spans="1:2" x14ac:dyDescent="0.25">
      <c r="A5892" s="395">
        <v>36590</v>
      </c>
      <c r="B5892" s="396">
        <v>0.96040000000000003</v>
      </c>
    </row>
    <row r="5893" spans="1:2" x14ac:dyDescent="0.25">
      <c r="A5893" s="395">
        <v>36589</v>
      </c>
      <c r="B5893" s="396">
        <v>0.95930000000000004</v>
      </c>
    </row>
    <row r="5894" spans="1:2" x14ac:dyDescent="0.25">
      <c r="A5894" s="395">
        <v>36588</v>
      </c>
      <c r="B5894" s="396">
        <v>0.96440000000000003</v>
      </c>
    </row>
    <row r="5895" spans="1:2" x14ac:dyDescent="0.25">
      <c r="A5895" s="395">
        <v>36587</v>
      </c>
      <c r="B5895" s="396">
        <v>0.97270000000000001</v>
      </c>
    </row>
    <row r="5896" spans="1:2" x14ac:dyDescent="0.25">
      <c r="A5896" s="395">
        <v>36586</v>
      </c>
      <c r="B5896" s="396">
        <v>0.96479999999999999</v>
      </c>
    </row>
    <row r="5897" spans="1:2" x14ac:dyDescent="0.25">
      <c r="A5897" s="395">
        <v>36585</v>
      </c>
      <c r="B5897" s="396">
        <v>0.9718</v>
      </c>
    </row>
    <row r="5898" spans="1:2" x14ac:dyDescent="0.25">
      <c r="A5898" s="395">
        <v>36584</v>
      </c>
      <c r="B5898" s="396">
        <v>0.97440000000000004</v>
      </c>
    </row>
    <row r="5899" spans="1:2" x14ac:dyDescent="0.25">
      <c r="A5899" s="395">
        <v>36583</v>
      </c>
      <c r="B5899" s="396">
        <v>0.97440000000000004</v>
      </c>
    </row>
    <row r="5900" spans="1:2" x14ac:dyDescent="0.25">
      <c r="A5900" s="395">
        <v>36582</v>
      </c>
      <c r="B5900" s="396">
        <v>0.97440000000000004</v>
      </c>
    </row>
    <row r="5901" spans="1:2" x14ac:dyDescent="0.25">
      <c r="A5901" s="395">
        <v>36581</v>
      </c>
      <c r="B5901" s="396">
        <v>0.99280000000000002</v>
      </c>
    </row>
    <row r="5902" spans="1:2" x14ac:dyDescent="0.25">
      <c r="A5902" s="395">
        <v>36580</v>
      </c>
      <c r="B5902" s="396">
        <v>1.0028999999999999</v>
      </c>
    </row>
    <row r="5903" spans="1:2" x14ac:dyDescent="0.25">
      <c r="A5903" s="395">
        <v>36579</v>
      </c>
      <c r="B5903" s="396">
        <v>1.0031000000000001</v>
      </c>
    </row>
    <row r="5904" spans="1:2" x14ac:dyDescent="0.25">
      <c r="A5904" s="395">
        <v>36578</v>
      </c>
      <c r="B5904" s="396">
        <v>0.98719999999999997</v>
      </c>
    </row>
    <row r="5905" spans="1:2" x14ac:dyDescent="0.25">
      <c r="A5905" s="395">
        <v>36577</v>
      </c>
      <c r="B5905" s="396">
        <v>0.98470000000000002</v>
      </c>
    </row>
    <row r="5906" spans="1:2" x14ac:dyDescent="0.25">
      <c r="A5906" s="395">
        <v>36576</v>
      </c>
      <c r="B5906" s="396">
        <v>0.98560000000000003</v>
      </c>
    </row>
    <row r="5907" spans="1:2" x14ac:dyDescent="0.25">
      <c r="A5907" s="395">
        <v>36575</v>
      </c>
      <c r="B5907" s="396">
        <v>0.98509999999999998</v>
      </c>
    </row>
    <row r="5908" spans="1:2" x14ac:dyDescent="0.25">
      <c r="A5908" s="395">
        <v>36574</v>
      </c>
      <c r="B5908" s="396">
        <v>0.98770000000000002</v>
      </c>
    </row>
    <row r="5909" spans="1:2" x14ac:dyDescent="0.25">
      <c r="A5909" s="395">
        <v>36573</v>
      </c>
      <c r="B5909" s="396">
        <v>0.98599999999999999</v>
      </c>
    </row>
    <row r="5910" spans="1:2" x14ac:dyDescent="0.25">
      <c r="A5910" s="395">
        <v>36572</v>
      </c>
      <c r="B5910" s="396">
        <v>0.98129999999999995</v>
      </c>
    </row>
    <row r="5911" spans="1:2" x14ac:dyDescent="0.25">
      <c r="A5911" s="395">
        <v>36571</v>
      </c>
      <c r="B5911" s="396">
        <v>0.97960000000000003</v>
      </c>
    </row>
    <row r="5912" spans="1:2" x14ac:dyDescent="0.25">
      <c r="A5912" s="395">
        <v>36570</v>
      </c>
      <c r="B5912" s="396">
        <v>0.98619999999999997</v>
      </c>
    </row>
    <row r="5913" spans="1:2" x14ac:dyDescent="0.25">
      <c r="A5913" s="395">
        <v>36569</v>
      </c>
      <c r="B5913" s="396">
        <v>0.9879</v>
      </c>
    </row>
    <row r="5914" spans="1:2" x14ac:dyDescent="0.25">
      <c r="A5914" s="395">
        <v>36568</v>
      </c>
      <c r="B5914" s="396">
        <v>0.9879</v>
      </c>
    </row>
    <row r="5915" spans="1:2" x14ac:dyDescent="0.25">
      <c r="A5915" s="395">
        <v>36567</v>
      </c>
      <c r="B5915" s="396">
        <v>0.98450000000000004</v>
      </c>
    </row>
    <row r="5916" spans="1:2" x14ac:dyDescent="0.25">
      <c r="A5916" s="395">
        <v>36566</v>
      </c>
      <c r="B5916" s="396">
        <v>0.99299999999999999</v>
      </c>
    </row>
    <row r="5917" spans="1:2" x14ac:dyDescent="0.25">
      <c r="A5917" s="395">
        <v>36565</v>
      </c>
      <c r="B5917" s="396">
        <v>0.98619999999999997</v>
      </c>
    </row>
    <row r="5918" spans="1:2" x14ac:dyDescent="0.25">
      <c r="A5918" s="395">
        <v>36564</v>
      </c>
      <c r="B5918" s="396">
        <v>0.98</v>
      </c>
    </row>
    <row r="5919" spans="1:2" x14ac:dyDescent="0.25">
      <c r="A5919" s="395">
        <v>36563</v>
      </c>
      <c r="B5919" s="396">
        <v>0.9839</v>
      </c>
    </row>
    <row r="5920" spans="1:2" x14ac:dyDescent="0.25">
      <c r="A5920" s="395">
        <v>36562</v>
      </c>
      <c r="B5920" s="396">
        <v>0.98380000000000001</v>
      </c>
    </row>
    <row r="5921" spans="1:2" x14ac:dyDescent="0.25">
      <c r="A5921" s="395">
        <v>36561</v>
      </c>
      <c r="B5921" s="396">
        <v>0.98240000000000005</v>
      </c>
    </row>
    <row r="5922" spans="1:2" x14ac:dyDescent="0.25">
      <c r="A5922" s="395">
        <v>36560</v>
      </c>
      <c r="B5922" s="396">
        <v>0.99019999999999997</v>
      </c>
    </row>
    <row r="5923" spans="1:2" x14ac:dyDescent="0.25">
      <c r="A5923" s="395">
        <v>36559</v>
      </c>
      <c r="B5923" s="396">
        <v>0.97599999999999998</v>
      </c>
    </row>
    <row r="5924" spans="1:2" x14ac:dyDescent="0.25">
      <c r="A5924" s="395">
        <v>36558</v>
      </c>
      <c r="B5924" s="396">
        <v>0.9718</v>
      </c>
    </row>
    <row r="5925" spans="1:2" x14ac:dyDescent="0.25">
      <c r="A5925" s="395">
        <v>36557</v>
      </c>
      <c r="B5925" s="396">
        <v>0.97009999999999996</v>
      </c>
    </row>
    <row r="5926" spans="1:2" x14ac:dyDescent="0.25">
      <c r="A5926" s="395">
        <v>36556</v>
      </c>
      <c r="B5926" s="396">
        <v>0.97699999999999998</v>
      </c>
    </row>
    <row r="5927" spans="1:2" x14ac:dyDescent="0.25">
      <c r="A5927" s="395">
        <v>36555</v>
      </c>
      <c r="B5927" s="396">
        <v>0.97699999999999998</v>
      </c>
    </row>
    <row r="5928" spans="1:2" x14ac:dyDescent="0.25">
      <c r="A5928" s="395">
        <v>36554</v>
      </c>
      <c r="B5928" s="396">
        <v>0.97629999999999995</v>
      </c>
    </row>
    <row r="5929" spans="1:2" x14ac:dyDescent="0.25">
      <c r="A5929" s="395">
        <v>36553</v>
      </c>
      <c r="B5929" s="396">
        <v>0.9879</v>
      </c>
    </row>
    <row r="5930" spans="1:2" x14ac:dyDescent="0.25">
      <c r="A5930" s="395">
        <v>36552</v>
      </c>
      <c r="B5930" s="396">
        <v>1.0016</v>
      </c>
    </row>
    <row r="5931" spans="1:2" x14ac:dyDescent="0.25">
      <c r="A5931" s="395">
        <v>36551</v>
      </c>
      <c r="B5931" s="396">
        <v>1.0011000000000001</v>
      </c>
    </row>
    <row r="5932" spans="1:2" x14ac:dyDescent="0.25">
      <c r="A5932" s="395">
        <v>36550</v>
      </c>
      <c r="B5932" s="396">
        <v>1.0063</v>
      </c>
    </row>
    <row r="5933" spans="1:2" x14ac:dyDescent="0.25">
      <c r="A5933" s="395">
        <v>36549</v>
      </c>
      <c r="B5933" s="396">
        <v>1.0088999999999999</v>
      </c>
    </row>
    <row r="5934" spans="1:2" x14ac:dyDescent="0.25">
      <c r="A5934" s="395">
        <v>36548</v>
      </c>
      <c r="B5934" s="396">
        <v>1.0088999999999999</v>
      </c>
    </row>
    <row r="5935" spans="1:2" x14ac:dyDescent="0.25">
      <c r="A5935" s="395">
        <v>36547</v>
      </c>
      <c r="B5935" s="396">
        <v>1.0088999999999999</v>
      </c>
    </row>
    <row r="5936" spans="1:2" x14ac:dyDescent="0.25">
      <c r="A5936" s="395">
        <v>36546</v>
      </c>
      <c r="B5936" s="396">
        <v>1.0172000000000001</v>
      </c>
    </row>
    <row r="5937" spans="1:2" x14ac:dyDescent="0.25">
      <c r="A5937" s="395">
        <v>36545</v>
      </c>
      <c r="B5937" s="396">
        <v>1.0122</v>
      </c>
    </row>
    <row r="5938" spans="1:2" x14ac:dyDescent="0.25">
      <c r="A5938" s="395">
        <v>36544</v>
      </c>
      <c r="B5938" s="396">
        <v>1.0129999999999999</v>
      </c>
    </row>
    <row r="5939" spans="1:2" x14ac:dyDescent="0.25">
      <c r="A5939" s="395">
        <v>36543</v>
      </c>
      <c r="B5939" s="396">
        <v>1.0112000000000001</v>
      </c>
    </row>
    <row r="5940" spans="1:2" x14ac:dyDescent="0.25">
      <c r="A5940" s="395">
        <v>36542</v>
      </c>
      <c r="B5940" s="396">
        <v>1.014</v>
      </c>
    </row>
    <row r="5941" spans="1:2" x14ac:dyDescent="0.25">
      <c r="A5941" s="395">
        <v>36541</v>
      </c>
      <c r="B5941" s="396">
        <v>1.0136000000000001</v>
      </c>
    </row>
    <row r="5942" spans="1:2" x14ac:dyDescent="0.25">
      <c r="A5942" s="395">
        <v>36540</v>
      </c>
      <c r="B5942" s="396">
        <v>1.0142</v>
      </c>
    </row>
    <row r="5943" spans="1:2" x14ac:dyDescent="0.25">
      <c r="A5943" s="395">
        <v>36539</v>
      </c>
      <c r="B5943" s="396">
        <v>1.0253000000000001</v>
      </c>
    </row>
    <row r="5944" spans="1:2" x14ac:dyDescent="0.25">
      <c r="A5944" s="395">
        <v>36538</v>
      </c>
      <c r="B5944" s="396">
        <v>1.0306</v>
      </c>
    </row>
    <row r="5945" spans="1:2" x14ac:dyDescent="0.25">
      <c r="A5945" s="395">
        <v>36537</v>
      </c>
      <c r="B5945" s="396">
        <v>1.0331999999999999</v>
      </c>
    </row>
    <row r="5946" spans="1:2" x14ac:dyDescent="0.25">
      <c r="A5946" s="395">
        <v>36536</v>
      </c>
      <c r="B5946" s="396">
        <v>1.0250999999999999</v>
      </c>
    </row>
    <row r="5947" spans="1:2" x14ac:dyDescent="0.25">
      <c r="A5947" s="395">
        <v>36535</v>
      </c>
      <c r="B5947" s="396">
        <v>1.0289999999999999</v>
      </c>
    </row>
    <row r="5948" spans="1:2" x14ac:dyDescent="0.25">
      <c r="A5948" s="395">
        <v>36534</v>
      </c>
      <c r="B5948" s="396">
        <v>1.0296000000000001</v>
      </c>
    </row>
    <row r="5949" spans="1:2" x14ac:dyDescent="0.25">
      <c r="A5949" s="395">
        <v>36533</v>
      </c>
      <c r="B5949" s="396">
        <v>1.0288999999999999</v>
      </c>
    </row>
    <row r="5950" spans="1:2" x14ac:dyDescent="0.25">
      <c r="A5950" s="395">
        <v>36532</v>
      </c>
      <c r="B5950" s="396">
        <v>1.0313000000000001</v>
      </c>
    </row>
    <row r="5951" spans="1:2" x14ac:dyDescent="0.25">
      <c r="A5951" s="395">
        <v>36531</v>
      </c>
      <c r="B5951" s="396">
        <v>1.0319</v>
      </c>
    </row>
    <row r="5952" spans="1:2" x14ac:dyDescent="0.25">
      <c r="A5952" s="395">
        <v>36530</v>
      </c>
      <c r="B5952" s="396">
        <v>1.0306</v>
      </c>
    </row>
    <row r="5953" spans="1:2" x14ac:dyDescent="0.25">
      <c r="A5953" s="395">
        <v>36529</v>
      </c>
      <c r="B5953" s="396">
        <v>1.0255000000000001</v>
      </c>
    </row>
    <row r="5954" spans="1:2" x14ac:dyDescent="0.25">
      <c r="A5954" s="395">
        <v>36528</v>
      </c>
      <c r="B5954" s="396">
        <v>1.0054000000000001</v>
      </c>
    </row>
    <row r="5955" spans="1:2" x14ac:dyDescent="0.25">
      <c r="A5955" s="395">
        <v>36527</v>
      </c>
      <c r="B5955" s="396">
        <v>1.0055000000000001</v>
      </c>
    </row>
    <row r="5956" spans="1:2" x14ac:dyDescent="0.25">
      <c r="A5956" s="395">
        <v>36526</v>
      </c>
      <c r="B5956" s="396">
        <v>1.0069999999999999</v>
      </c>
    </row>
    <row r="5957" spans="1:2" x14ac:dyDescent="0.25">
      <c r="A5957" s="395">
        <v>36525</v>
      </c>
      <c r="B5957" s="396">
        <v>1.0041</v>
      </c>
    </row>
    <row r="5958" spans="1:2" x14ac:dyDescent="0.25">
      <c r="A5958" s="395">
        <v>36524</v>
      </c>
      <c r="B5958" s="396">
        <v>1.0041</v>
      </c>
    </row>
    <row r="5959" spans="1:2" x14ac:dyDescent="0.25">
      <c r="A5959" s="395">
        <v>36523</v>
      </c>
      <c r="B5959" s="396">
        <v>1.0067999999999999</v>
      </c>
    </row>
    <row r="5960" spans="1:2" x14ac:dyDescent="0.25">
      <c r="A5960" s="395">
        <v>36522</v>
      </c>
      <c r="B5960" s="396">
        <v>1.0127999999999999</v>
      </c>
    </row>
    <row r="5961" spans="1:2" x14ac:dyDescent="0.25">
      <c r="A5961" s="395">
        <v>36521</v>
      </c>
      <c r="B5961" s="396">
        <v>1.0127999999999999</v>
      </c>
    </row>
    <row r="5962" spans="1:2" x14ac:dyDescent="0.25">
      <c r="A5962" s="395">
        <v>36520</v>
      </c>
      <c r="B5962" s="396">
        <v>1.0125</v>
      </c>
    </row>
    <row r="5963" spans="1:2" x14ac:dyDescent="0.25">
      <c r="A5963" s="395">
        <v>36519</v>
      </c>
      <c r="B5963" s="396">
        <v>1.0135000000000001</v>
      </c>
    </row>
    <row r="5964" spans="1:2" x14ac:dyDescent="0.25">
      <c r="A5964" s="395">
        <v>36518</v>
      </c>
      <c r="B5964" s="396">
        <v>1.0133000000000001</v>
      </c>
    </row>
    <row r="5965" spans="1:2" x14ac:dyDescent="0.25">
      <c r="A5965" s="395">
        <v>36517</v>
      </c>
      <c r="B5965" s="396">
        <v>1.0092000000000001</v>
      </c>
    </row>
    <row r="5966" spans="1:2" x14ac:dyDescent="0.25">
      <c r="A5966" s="395">
        <v>36516</v>
      </c>
      <c r="B5966" s="396">
        <v>1.008</v>
      </c>
    </row>
    <row r="5967" spans="1:2" x14ac:dyDescent="0.25">
      <c r="A5967" s="395">
        <v>36515</v>
      </c>
      <c r="B5967" s="396">
        <v>1.0095000000000001</v>
      </c>
    </row>
    <row r="5968" spans="1:2" x14ac:dyDescent="0.25">
      <c r="A5968" s="395">
        <v>36514</v>
      </c>
      <c r="B5968" s="396">
        <v>1.0082</v>
      </c>
    </row>
    <row r="5969" spans="1:2" x14ac:dyDescent="0.25">
      <c r="A5969" s="395">
        <v>36513</v>
      </c>
      <c r="B5969" s="396">
        <v>1.0081</v>
      </c>
    </row>
    <row r="5970" spans="1:2" x14ac:dyDescent="0.25">
      <c r="A5970" s="395">
        <v>36512</v>
      </c>
      <c r="B5970" s="396">
        <v>1.0075000000000001</v>
      </c>
    </row>
    <row r="5971" spans="1:2" x14ac:dyDescent="0.25">
      <c r="A5971" s="395">
        <v>36511</v>
      </c>
      <c r="B5971" s="396">
        <v>1.0216000000000001</v>
      </c>
    </row>
    <row r="5972" spans="1:2" x14ac:dyDescent="0.25">
      <c r="A5972" s="395">
        <v>36510</v>
      </c>
      <c r="B5972" s="396">
        <v>1.0144</v>
      </c>
    </row>
    <row r="5973" spans="1:2" x14ac:dyDescent="0.25">
      <c r="A5973" s="395">
        <v>36509</v>
      </c>
      <c r="B5973" s="396">
        <v>1.0035000000000001</v>
      </c>
    </row>
    <row r="5974" spans="1:2" x14ac:dyDescent="0.25">
      <c r="A5974" s="395">
        <v>36508</v>
      </c>
      <c r="B5974" s="396">
        <v>1.006</v>
      </c>
    </row>
    <row r="5975" spans="1:2" x14ac:dyDescent="0.25">
      <c r="A5975" s="395">
        <v>36507</v>
      </c>
      <c r="B5975" s="396">
        <v>1.0125</v>
      </c>
    </row>
    <row r="5976" spans="1:2" x14ac:dyDescent="0.25">
      <c r="A5976" s="395">
        <v>36506</v>
      </c>
      <c r="B5976" s="396">
        <v>1.0130999999999999</v>
      </c>
    </row>
    <row r="5977" spans="1:2" x14ac:dyDescent="0.25">
      <c r="A5977" s="395">
        <v>36505</v>
      </c>
      <c r="B5977" s="396">
        <v>1.0133000000000001</v>
      </c>
    </row>
    <row r="5978" spans="1:2" x14ac:dyDescent="0.25">
      <c r="A5978" s="395">
        <v>36504</v>
      </c>
      <c r="B5978" s="396">
        <v>1.0148999999999999</v>
      </c>
    </row>
    <row r="5979" spans="1:2" x14ac:dyDescent="0.25">
      <c r="A5979" s="395">
        <v>36503</v>
      </c>
      <c r="B5979" s="396">
        <v>1.0213000000000001</v>
      </c>
    </row>
    <row r="5980" spans="1:2" x14ac:dyDescent="0.25">
      <c r="A5980" s="395">
        <v>36502</v>
      </c>
      <c r="B5980" s="396">
        <v>1.0247999999999999</v>
      </c>
    </row>
    <row r="5981" spans="1:2" x14ac:dyDescent="0.25">
      <c r="A5981" s="395">
        <v>36501</v>
      </c>
      <c r="B5981" s="396">
        <v>1.0225</v>
      </c>
    </row>
    <row r="5982" spans="1:2" x14ac:dyDescent="0.25">
      <c r="A5982" s="395">
        <v>36500</v>
      </c>
      <c r="B5982" s="396">
        <v>1.0148999999999999</v>
      </c>
    </row>
    <row r="5983" spans="1:2" x14ac:dyDescent="0.25">
      <c r="A5983" s="395">
        <v>36499</v>
      </c>
      <c r="B5983" s="396">
        <v>1.0024999999999999</v>
      </c>
    </row>
    <row r="5984" spans="1:2" x14ac:dyDescent="0.25">
      <c r="A5984" s="395">
        <v>36498</v>
      </c>
      <c r="B5984" s="396">
        <v>1.002</v>
      </c>
    </row>
    <row r="5985" spans="1:2" x14ac:dyDescent="0.25">
      <c r="A5985" s="395">
        <v>36497</v>
      </c>
      <c r="B5985" s="396">
        <v>1.0014000000000001</v>
      </c>
    </row>
    <row r="5986" spans="1:2" x14ac:dyDescent="0.25">
      <c r="A5986" s="395">
        <v>36496</v>
      </c>
      <c r="B5986" s="396">
        <v>1.0059</v>
      </c>
    </row>
    <row r="5987" spans="1:2" x14ac:dyDescent="0.25">
      <c r="A5987" s="395">
        <v>36495</v>
      </c>
      <c r="B5987" s="396">
        <v>1.0093000000000001</v>
      </c>
    </row>
    <row r="5988" spans="1:2" x14ac:dyDescent="0.25">
      <c r="A5988" s="395">
        <v>36494</v>
      </c>
      <c r="B5988" s="396">
        <v>1.0085</v>
      </c>
    </row>
    <row r="5989" spans="1:2" x14ac:dyDescent="0.25">
      <c r="A5989" s="395">
        <v>36493</v>
      </c>
      <c r="B5989" s="396">
        <v>1.0109999999999999</v>
      </c>
    </row>
    <row r="5990" spans="1:2" x14ac:dyDescent="0.25">
      <c r="A5990" s="395">
        <v>36492</v>
      </c>
      <c r="B5990" s="396">
        <v>1.0152000000000001</v>
      </c>
    </row>
    <row r="5991" spans="1:2" x14ac:dyDescent="0.25">
      <c r="A5991" s="395">
        <v>36491</v>
      </c>
      <c r="B5991" s="396">
        <v>1.0169999999999999</v>
      </c>
    </row>
    <row r="5992" spans="1:2" x14ac:dyDescent="0.25">
      <c r="A5992" s="395">
        <v>36490</v>
      </c>
      <c r="B5992" s="396">
        <v>1.0138</v>
      </c>
    </row>
    <row r="5993" spans="1:2" x14ac:dyDescent="0.25">
      <c r="A5993" s="395">
        <v>36489</v>
      </c>
      <c r="B5993" s="396">
        <v>1.0190999999999999</v>
      </c>
    </row>
    <row r="5994" spans="1:2" x14ac:dyDescent="0.25">
      <c r="A5994" s="395">
        <v>36488</v>
      </c>
      <c r="B5994" s="396">
        <v>1.0230999999999999</v>
      </c>
    </row>
    <row r="5995" spans="1:2" x14ac:dyDescent="0.25">
      <c r="A5995" s="395">
        <v>36487</v>
      </c>
      <c r="B5995" s="396">
        <v>1.0311999999999999</v>
      </c>
    </row>
    <row r="5996" spans="1:2" x14ac:dyDescent="0.25">
      <c r="A5996" s="395">
        <v>36486</v>
      </c>
      <c r="B5996" s="396">
        <v>1.0313000000000001</v>
      </c>
    </row>
    <row r="5997" spans="1:2" x14ac:dyDescent="0.25">
      <c r="A5997" s="395">
        <v>36485</v>
      </c>
      <c r="B5997" s="396">
        <v>1.0301</v>
      </c>
    </row>
    <row r="5998" spans="1:2" x14ac:dyDescent="0.25">
      <c r="A5998" s="395">
        <v>36484</v>
      </c>
      <c r="B5998" s="396">
        <v>1.0289999999999999</v>
      </c>
    </row>
    <row r="5999" spans="1:2" x14ac:dyDescent="0.25">
      <c r="A5999" s="395">
        <v>36483</v>
      </c>
      <c r="B5999" s="396">
        <v>1.0305</v>
      </c>
    </row>
    <row r="6000" spans="1:2" x14ac:dyDescent="0.25">
      <c r="A6000" s="395">
        <v>36482</v>
      </c>
      <c r="B6000" s="396">
        <v>1.0397000000000001</v>
      </c>
    </row>
    <row r="6001" spans="1:2" x14ac:dyDescent="0.25">
      <c r="A6001" s="395">
        <v>36481</v>
      </c>
      <c r="B6001" s="396">
        <v>1.0405</v>
      </c>
    </row>
    <row r="6002" spans="1:2" x14ac:dyDescent="0.25">
      <c r="A6002" s="395">
        <v>36480</v>
      </c>
      <c r="B6002" s="396">
        <v>1.0335000000000001</v>
      </c>
    </row>
    <row r="6003" spans="1:2" x14ac:dyDescent="0.25">
      <c r="A6003" s="395">
        <v>36479</v>
      </c>
      <c r="B6003" s="396">
        <v>1.0311999999999999</v>
      </c>
    </row>
    <row r="6004" spans="1:2" x14ac:dyDescent="0.25">
      <c r="A6004" s="395">
        <v>36478</v>
      </c>
      <c r="B6004" s="396">
        <v>1.0323</v>
      </c>
    </row>
    <row r="6005" spans="1:2" x14ac:dyDescent="0.25">
      <c r="A6005" s="395">
        <v>36477</v>
      </c>
      <c r="B6005" s="396">
        <v>1.0315000000000001</v>
      </c>
    </row>
    <row r="6006" spans="1:2" x14ac:dyDescent="0.25">
      <c r="A6006" s="395">
        <v>36476</v>
      </c>
      <c r="B6006" s="396">
        <v>1.036</v>
      </c>
    </row>
    <row r="6007" spans="1:2" x14ac:dyDescent="0.25">
      <c r="A6007" s="395">
        <v>36475</v>
      </c>
      <c r="B6007" s="396">
        <v>1.0411999999999999</v>
      </c>
    </row>
    <row r="6008" spans="1:2" x14ac:dyDescent="0.25">
      <c r="A6008" s="395">
        <v>36474</v>
      </c>
      <c r="B6008" s="396">
        <v>1.0406</v>
      </c>
    </row>
    <row r="6009" spans="1:2" x14ac:dyDescent="0.25">
      <c r="A6009" s="395">
        <v>36473</v>
      </c>
      <c r="B6009" s="396">
        <v>1.0402</v>
      </c>
    </row>
    <row r="6010" spans="1:2" x14ac:dyDescent="0.25">
      <c r="A6010" s="395">
        <v>36472</v>
      </c>
      <c r="B6010" s="396">
        <v>1.0405</v>
      </c>
    </row>
    <row r="6011" spans="1:2" x14ac:dyDescent="0.25">
      <c r="A6011" s="395">
        <v>36471</v>
      </c>
      <c r="B6011" s="396">
        <v>1.0443</v>
      </c>
    </row>
    <row r="6012" spans="1:2" x14ac:dyDescent="0.25">
      <c r="A6012" s="395">
        <v>36470</v>
      </c>
      <c r="B6012" s="396">
        <v>1.0389999999999999</v>
      </c>
    </row>
    <row r="6013" spans="1:2" x14ac:dyDescent="0.25">
      <c r="A6013" s="395">
        <v>36469</v>
      </c>
      <c r="B6013" s="396">
        <v>1.0389999999999999</v>
      </c>
    </row>
    <row r="6014" spans="1:2" x14ac:dyDescent="0.25">
      <c r="A6014" s="395">
        <v>36468</v>
      </c>
      <c r="B6014" s="396">
        <v>1.0482</v>
      </c>
    </row>
    <row r="6015" spans="1:2" x14ac:dyDescent="0.25">
      <c r="A6015" s="395">
        <v>36467</v>
      </c>
      <c r="B6015" s="396">
        <v>1.0498000000000001</v>
      </c>
    </row>
    <row r="6016" spans="1:2" x14ac:dyDescent="0.25">
      <c r="A6016" s="395">
        <v>36466</v>
      </c>
      <c r="B6016" s="396">
        <v>1.0515000000000001</v>
      </c>
    </row>
    <row r="6017" spans="1:2" x14ac:dyDescent="0.25">
      <c r="A6017" s="395">
        <v>36465</v>
      </c>
      <c r="B6017" s="396">
        <v>1.0545</v>
      </c>
    </row>
    <row r="6018" spans="1:2" x14ac:dyDescent="0.25">
      <c r="A6018" s="395">
        <v>36464</v>
      </c>
      <c r="B6018" s="396">
        <v>1.0552999999999999</v>
      </c>
    </row>
    <row r="6019" spans="1:2" x14ac:dyDescent="0.25">
      <c r="A6019" s="395">
        <v>36463</v>
      </c>
      <c r="B6019" s="396">
        <v>1.0606</v>
      </c>
    </row>
    <row r="6020" spans="1:2" x14ac:dyDescent="0.25">
      <c r="A6020" s="395">
        <v>36462</v>
      </c>
      <c r="B6020" s="396">
        <v>1.0509999999999999</v>
      </c>
    </row>
    <row r="6021" spans="1:2" x14ac:dyDescent="0.25">
      <c r="A6021" s="395">
        <v>36461</v>
      </c>
      <c r="B6021" s="396">
        <v>1.0512999999999999</v>
      </c>
    </row>
    <row r="6022" spans="1:2" x14ac:dyDescent="0.25">
      <c r="A6022" s="395">
        <v>36460</v>
      </c>
      <c r="B6022" s="396">
        <v>1.0571999999999999</v>
      </c>
    </row>
    <row r="6023" spans="1:2" x14ac:dyDescent="0.25">
      <c r="A6023" s="395">
        <v>36459</v>
      </c>
      <c r="B6023" s="396">
        <v>1.0632999999999999</v>
      </c>
    </row>
    <row r="6024" spans="1:2" x14ac:dyDescent="0.25">
      <c r="A6024" s="395">
        <v>36458</v>
      </c>
      <c r="B6024" s="396">
        <v>1.0676000000000001</v>
      </c>
    </row>
    <row r="6025" spans="1:2" x14ac:dyDescent="0.25">
      <c r="A6025" s="395">
        <v>36457</v>
      </c>
      <c r="B6025" s="396">
        <v>1.0694999999999999</v>
      </c>
    </row>
    <row r="6026" spans="1:2" x14ac:dyDescent="0.25">
      <c r="A6026" s="395">
        <v>36456</v>
      </c>
      <c r="B6026" s="396">
        <v>1.0764</v>
      </c>
    </row>
    <row r="6027" spans="1:2" x14ac:dyDescent="0.25">
      <c r="A6027" s="395">
        <v>36455</v>
      </c>
      <c r="B6027" s="396">
        <v>1.0777000000000001</v>
      </c>
    </row>
    <row r="6028" spans="1:2" x14ac:dyDescent="0.25">
      <c r="A6028" s="395">
        <v>36454</v>
      </c>
      <c r="B6028" s="396">
        <v>1.0778000000000001</v>
      </c>
    </row>
    <row r="6029" spans="1:2" x14ac:dyDescent="0.25">
      <c r="A6029" s="395">
        <v>36453</v>
      </c>
      <c r="B6029" s="396">
        <v>1.0780000000000001</v>
      </c>
    </row>
    <row r="6030" spans="1:2" x14ac:dyDescent="0.25">
      <c r="A6030" s="395">
        <v>36452</v>
      </c>
      <c r="B6030" s="396">
        <v>1.0818000000000001</v>
      </c>
    </row>
    <row r="6031" spans="1:2" x14ac:dyDescent="0.25">
      <c r="A6031" s="395">
        <v>36451</v>
      </c>
      <c r="B6031" s="396">
        <v>1.0865</v>
      </c>
    </row>
    <row r="6032" spans="1:2" x14ac:dyDescent="0.25">
      <c r="A6032" s="395">
        <v>36450</v>
      </c>
      <c r="B6032" s="396">
        <v>1.0894999999999999</v>
      </c>
    </row>
    <row r="6033" spans="1:2" x14ac:dyDescent="0.25">
      <c r="A6033" s="395">
        <v>36449</v>
      </c>
      <c r="B6033" s="396">
        <v>1.0885</v>
      </c>
    </row>
    <row r="6034" spans="1:2" x14ac:dyDescent="0.25">
      <c r="A6034" s="395">
        <v>36448</v>
      </c>
      <c r="B6034" s="396">
        <v>1.0863</v>
      </c>
    </row>
    <row r="6035" spans="1:2" x14ac:dyDescent="0.25">
      <c r="A6035" s="395">
        <v>36447</v>
      </c>
      <c r="B6035" s="396">
        <v>1.0779000000000001</v>
      </c>
    </row>
    <row r="6036" spans="1:2" x14ac:dyDescent="0.25">
      <c r="A6036" s="395">
        <v>36446</v>
      </c>
      <c r="B6036" s="396">
        <v>1.0769</v>
      </c>
    </row>
    <row r="6037" spans="1:2" x14ac:dyDescent="0.25">
      <c r="A6037" s="395">
        <v>36445</v>
      </c>
      <c r="B6037" s="396">
        <v>1.0664</v>
      </c>
    </row>
    <row r="6038" spans="1:2" x14ac:dyDescent="0.25">
      <c r="A6038" s="395">
        <v>36444</v>
      </c>
      <c r="B6038" s="396">
        <v>1.0629999999999999</v>
      </c>
    </row>
    <row r="6039" spans="1:2" x14ac:dyDescent="0.25">
      <c r="A6039" s="395">
        <v>36443</v>
      </c>
      <c r="B6039" s="396">
        <v>1.0622</v>
      </c>
    </row>
    <row r="6040" spans="1:2" x14ac:dyDescent="0.25">
      <c r="A6040" s="395">
        <v>36442</v>
      </c>
      <c r="B6040" s="396">
        <v>1.0629999999999999</v>
      </c>
    </row>
    <row r="6041" spans="1:2" x14ac:dyDescent="0.25">
      <c r="A6041" s="395">
        <v>36441</v>
      </c>
      <c r="B6041" s="396">
        <v>1.0665</v>
      </c>
    </row>
    <row r="6042" spans="1:2" x14ac:dyDescent="0.25">
      <c r="A6042" s="395">
        <v>36440</v>
      </c>
      <c r="B6042" s="396">
        <v>1.0710999999999999</v>
      </c>
    </row>
    <row r="6043" spans="1:2" x14ac:dyDescent="0.25">
      <c r="A6043" s="395">
        <v>36439</v>
      </c>
      <c r="B6043" s="396">
        <v>1.0726</v>
      </c>
    </row>
    <row r="6044" spans="1:2" x14ac:dyDescent="0.25">
      <c r="A6044" s="395">
        <v>36438</v>
      </c>
      <c r="B6044" s="396">
        <v>1.069</v>
      </c>
    </row>
    <row r="6045" spans="1:2" x14ac:dyDescent="0.25">
      <c r="A6045" s="395">
        <v>36437</v>
      </c>
      <c r="B6045" s="396">
        <v>1.0716000000000001</v>
      </c>
    </row>
    <row r="6046" spans="1:2" x14ac:dyDescent="0.25">
      <c r="A6046" s="395">
        <v>36436</v>
      </c>
      <c r="B6046" s="396">
        <v>1.0716000000000001</v>
      </c>
    </row>
    <row r="6047" spans="1:2" x14ac:dyDescent="0.25">
      <c r="A6047" s="395">
        <v>36435</v>
      </c>
      <c r="B6047" s="396">
        <v>1.0714999999999999</v>
      </c>
    </row>
    <row r="6048" spans="1:2" x14ac:dyDescent="0.25">
      <c r="A6048" s="395">
        <v>36434</v>
      </c>
      <c r="B6048" s="396">
        <v>1.0723</v>
      </c>
    </row>
    <row r="6049" spans="1:2" x14ac:dyDescent="0.25">
      <c r="A6049" s="395">
        <v>36433</v>
      </c>
      <c r="B6049" s="396">
        <v>1.0650999999999999</v>
      </c>
    </row>
    <row r="6050" spans="1:2" x14ac:dyDescent="0.25">
      <c r="A6050" s="395">
        <v>36432</v>
      </c>
      <c r="B6050" s="396">
        <v>1.0549999999999999</v>
      </c>
    </row>
    <row r="6051" spans="1:2" x14ac:dyDescent="0.25">
      <c r="A6051" s="395">
        <v>36431</v>
      </c>
      <c r="B6051" s="396">
        <v>1.0479000000000001</v>
      </c>
    </row>
    <row r="6052" spans="1:2" x14ac:dyDescent="0.25">
      <c r="A6052" s="395">
        <v>36430</v>
      </c>
      <c r="B6052" s="396">
        <v>1.0444</v>
      </c>
    </row>
    <row r="6053" spans="1:2" x14ac:dyDescent="0.25">
      <c r="A6053" s="395">
        <v>36429</v>
      </c>
      <c r="B6053" s="396">
        <v>1.0431999999999999</v>
      </c>
    </row>
    <row r="6054" spans="1:2" x14ac:dyDescent="0.25">
      <c r="A6054" s="395">
        <v>36428</v>
      </c>
      <c r="B6054" s="396">
        <v>1.0427999999999999</v>
      </c>
    </row>
    <row r="6055" spans="1:2" x14ac:dyDescent="0.25">
      <c r="A6055" s="395">
        <v>36427</v>
      </c>
      <c r="B6055" s="396">
        <v>1.0472999999999999</v>
      </c>
    </row>
    <row r="6056" spans="1:2" x14ac:dyDescent="0.25">
      <c r="A6056" s="395">
        <v>36426</v>
      </c>
      <c r="B6056" s="396">
        <v>1.0442</v>
      </c>
    </row>
    <row r="6057" spans="1:2" x14ac:dyDescent="0.25">
      <c r="A6057" s="395">
        <v>36425</v>
      </c>
      <c r="B6057" s="396">
        <v>1.0505</v>
      </c>
    </row>
    <row r="6058" spans="1:2" x14ac:dyDescent="0.25">
      <c r="A6058" s="395">
        <v>36424</v>
      </c>
      <c r="B6058" s="396">
        <v>1.0417000000000001</v>
      </c>
    </row>
    <row r="6059" spans="1:2" x14ac:dyDescent="0.25">
      <c r="A6059" s="395">
        <v>36423</v>
      </c>
      <c r="B6059" s="396">
        <v>1.0412999999999999</v>
      </c>
    </row>
    <row r="6060" spans="1:2" x14ac:dyDescent="0.25">
      <c r="A6060" s="395">
        <v>36422</v>
      </c>
      <c r="B6060" s="396">
        <v>1.0410999999999999</v>
      </c>
    </row>
    <row r="6061" spans="1:2" x14ac:dyDescent="0.25">
      <c r="A6061" s="395">
        <v>36421</v>
      </c>
      <c r="B6061" s="396">
        <v>1.0421</v>
      </c>
    </row>
    <row r="6062" spans="1:2" x14ac:dyDescent="0.25">
      <c r="A6062" s="395">
        <v>36420</v>
      </c>
      <c r="B6062" s="396">
        <v>1.0390999999999999</v>
      </c>
    </row>
    <row r="6063" spans="1:2" x14ac:dyDescent="0.25">
      <c r="A6063" s="395">
        <v>36419</v>
      </c>
      <c r="B6063" s="396">
        <v>1.0397000000000001</v>
      </c>
    </row>
    <row r="6064" spans="1:2" x14ac:dyDescent="0.25">
      <c r="A6064" s="395">
        <v>36418</v>
      </c>
      <c r="B6064" s="396">
        <v>1.0353000000000001</v>
      </c>
    </row>
    <row r="6065" spans="1:2" x14ac:dyDescent="0.25">
      <c r="A6065" s="395">
        <v>36417</v>
      </c>
      <c r="B6065" s="396">
        <v>1.0363</v>
      </c>
    </row>
    <row r="6066" spans="1:2" x14ac:dyDescent="0.25">
      <c r="A6066" s="395">
        <v>36416</v>
      </c>
      <c r="B6066" s="396">
        <v>1.0361</v>
      </c>
    </row>
    <row r="6067" spans="1:2" x14ac:dyDescent="0.25">
      <c r="A6067" s="395">
        <v>36415</v>
      </c>
      <c r="B6067" s="396">
        <v>1.0358000000000001</v>
      </c>
    </row>
    <row r="6068" spans="1:2" x14ac:dyDescent="0.25">
      <c r="A6068" s="395">
        <v>36414</v>
      </c>
      <c r="B6068" s="396">
        <v>1.0363</v>
      </c>
    </row>
    <row r="6069" spans="1:2" x14ac:dyDescent="0.25">
      <c r="A6069" s="395">
        <v>36413</v>
      </c>
      <c r="B6069" s="396">
        <v>1.0518000000000001</v>
      </c>
    </row>
    <row r="6070" spans="1:2" x14ac:dyDescent="0.25">
      <c r="A6070" s="395">
        <v>36412</v>
      </c>
      <c r="B6070" s="396">
        <v>1.0590999999999999</v>
      </c>
    </row>
    <row r="6071" spans="1:2" x14ac:dyDescent="0.25">
      <c r="A6071" s="395">
        <v>36411</v>
      </c>
      <c r="B6071" s="396">
        <v>1.06</v>
      </c>
    </row>
    <row r="6072" spans="1:2" x14ac:dyDescent="0.25">
      <c r="A6072" s="395">
        <v>36410</v>
      </c>
      <c r="B6072" s="396">
        <v>1.0563</v>
      </c>
    </row>
    <row r="6073" spans="1:2" x14ac:dyDescent="0.25">
      <c r="A6073" s="395">
        <v>36409</v>
      </c>
      <c r="B6073" s="396">
        <v>1.0592999999999999</v>
      </c>
    </row>
    <row r="6074" spans="1:2" x14ac:dyDescent="0.25">
      <c r="A6074" s="395">
        <v>36408</v>
      </c>
      <c r="B6074" s="396">
        <v>1.0575000000000001</v>
      </c>
    </row>
    <row r="6075" spans="1:2" x14ac:dyDescent="0.25">
      <c r="A6075" s="395">
        <v>36407</v>
      </c>
      <c r="B6075" s="396">
        <v>1.0609999999999999</v>
      </c>
    </row>
    <row r="6076" spans="1:2" x14ac:dyDescent="0.25">
      <c r="A6076" s="395">
        <v>36406</v>
      </c>
      <c r="B6076" s="396">
        <v>1.0683</v>
      </c>
    </row>
    <row r="6077" spans="1:2" x14ac:dyDescent="0.25">
      <c r="A6077" s="395">
        <v>36405</v>
      </c>
      <c r="B6077" s="396">
        <v>1.0662</v>
      </c>
    </row>
    <row r="6078" spans="1:2" x14ac:dyDescent="0.25">
      <c r="A6078" s="395">
        <v>36404</v>
      </c>
      <c r="B6078" s="396">
        <v>1.0608</v>
      </c>
    </row>
    <row r="6079" spans="1:2" x14ac:dyDescent="0.25">
      <c r="A6079" s="395">
        <v>36403</v>
      </c>
      <c r="B6079" s="396">
        <v>1.0541</v>
      </c>
    </row>
    <row r="6080" spans="1:2" x14ac:dyDescent="0.25">
      <c r="A6080" s="395">
        <v>36402</v>
      </c>
      <c r="B6080" s="396">
        <v>1.0454000000000001</v>
      </c>
    </row>
    <row r="6081" spans="1:2" x14ac:dyDescent="0.25">
      <c r="A6081" s="395">
        <v>36401</v>
      </c>
      <c r="B6081" s="396">
        <v>1.0477000000000001</v>
      </c>
    </row>
    <row r="6082" spans="1:2" x14ac:dyDescent="0.25">
      <c r="A6082" s="395">
        <v>36400</v>
      </c>
      <c r="B6082" s="396">
        <v>1.0536000000000001</v>
      </c>
    </row>
    <row r="6083" spans="1:2" x14ac:dyDescent="0.25">
      <c r="A6083" s="395">
        <v>36399</v>
      </c>
      <c r="B6083" s="396">
        <v>1.0455000000000001</v>
      </c>
    </row>
    <row r="6084" spans="1:2" x14ac:dyDescent="0.25">
      <c r="A6084" s="395">
        <v>36398</v>
      </c>
      <c r="B6084" s="396">
        <v>1.0442</v>
      </c>
    </row>
    <row r="6085" spans="1:2" x14ac:dyDescent="0.25">
      <c r="A6085" s="395">
        <v>36397</v>
      </c>
      <c r="B6085" s="396">
        <v>1.0446</v>
      </c>
    </row>
    <row r="6086" spans="1:2" x14ac:dyDescent="0.25">
      <c r="A6086" s="395">
        <v>36396</v>
      </c>
      <c r="B6086" s="396">
        <v>1.0505</v>
      </c>
    </row>
    <row r="6087" spans="1:2" x14ac:dyDescent="0.25">
      <c r="A6087" s="395">
        <v>36395</v>
      </c>
      <c r="B6087" s="396">
        <v>1.0630999999999999</v>
      </c>
    </row>
    <row r="6088" spans="1:2" x14ac:dyDescent="0.25">
      <c r="A6088" s="395">
        <v>36394</v>
      </c>
      <c r="B6088" s="396">
        <v>1.0668</v>
      </c>
    </row>
    <row r="6089" spans="1:2" x14ac:dyDescent="0.25">
      <c r="A6089" s="395">
        <v>36393</v>
      </c>
      <c r="B6089" s="396">
        <v>1.0673999999999999</v>
      </c>
    </row>
    <row r="6090" spans="1:2" x14ac:dyDescent="0.25">
      <c r="A6090" s="395">
        <v>36392</v>
      </c>
      <c r="B6090" s="396">
        <v>1.0664</v>
      </c>
    </row>
    <row r="6091" spans="1:2" x14ac:dyDescent="0.25">
      <c r="A6091" s="395">
        <v>36391</v>
      </c>
      <c r="B6091" s="396">
        <v>1.0528999999999999</v>
      </c>
    </row>
    <row r="6092" spans="1:2" x14ac:dyDescent="0.25">
      <c r="A6092" s="395">
        <v>36390</v>
      </c>
      <c r="B6092" s="396">
        <v>1.0531999999999999</v>
      </c>
    </row>
    <row r="6093" spans="1:2" x14ac:dyDescent="0.25">
      <c r="A6093" s="395">
        <v>36389</v>
      </c>
      <c r="B6093" s="396">
        <v>1.0519000000000001</v>
      </c>
    </row>
    <row r="6094" spans="1:2" x14ac:dyDescent="0.25">
      <c r="A6094" s="395">
        <v>36388</v>
      </c>
      <c r="B6094" s="396">
        <v>1.0571999999999999</v>
      </c>
    </row>
    <row r="6095" spans="1:2" x14ac:dyDescent="0.25">
      <c r="A6095" s="395">
        <v>36387</v>
      </c>
      <c r="B6095" s="396">
        <v>1.0568</v>
      </c>
    </row>
    <row r="6096" spans="1:2" x14ac:dyDescent="0.25">
      <c r="A6096" s="395">
        <v>36386</v>
      </c>
      <c r="B6096" s="396">
        <v>1.0569</v>
      </c>
    </row>
    <row r="6097" spans="1:2" x14ac:dyDescent="0.25">
      <c r="A6097" s="395">
        <v>36385</v>
      </c>
      <c r="B6097" s="396">
        <v>1.0665</v>
      </c>
    </row>
    <row r="6098" spans="1:2" x14ac:dyDescent="0.25">
      <c r="A6098" s="395">
        <v>36384</v>
      </c>
      <c r="B6098" s="396">
        <v>1.0636000000000001</v>
      </c>
    </row>
    <row r="6099" spans="1:2" x14ac:dyDescent="0.25">
      <c r="A6099" s="395">
        <v>36383</v>
      </c>
      <c r="B6099" s="396">
        <v>1.0682</v>
      </c>
    </row>
    <row r="6100" spans="1:2" x14ac:dyDescent="0.25">
      <c r="A6100" s="395">
        <v>36382</v>
      </c>
      <c r="B6100" s="396">
        <v>1.0734999999999999</v>
      </c>
    </row>
    <row r="6101" spans="1:2" x14ac:dyDescent="0.25">
      <c r="A6101" s="395">
        <v>36381</v>
      </c>
      <c r="B6101" s="396">
        <v>1.0692999999999999</v>
      </c>
    </row>
    <row r="6102" spans="1:2" x14ac:dyDescent="0.25">
      <c r="A6102" s="395">
        <v>36380</v>
      </c>
      <c r="B6102" s="396">
        <v>1.0716000000000001</v>
      </c>
    </row>
    <row r="6103" spans="1:2" x14ac:dyDescent="0.25">
      <c r="A6103" s="395">
        <v>36379</v>
      </c>
      <c r="B6103" s="396">
        <v>1.07</v>
      </c>
    </row>
    <row r="6104" spans="1:2" x14ac:dyDescent="0.25">
      <c r="A6104" s="395">
        <v>36378</v>
      </c>
      <c r="B6104" s="396">
        <v>1.0742</v>
      </c>
    </row>
    <row r="6105" spans="1:2" x14ac:dyDescent="0.25">
      <c r="A6105" s="395">
        <v>36377</v>
      </c>
      <c r="B6105" s="396">
        <v>1.0786</v>
      </c>
    </row>
    <row r="6106" spans="1:2" x14ac:dyDescent="0.25">
      <c r="A6106" s="395">
        <v>36376</v>
      </c>
      <c r="B6106" s="396">
        <v>1.0767</v>
      </c>
    </row>
    <row r="6107" spans="1:2" x14ac:dyDescent="0.25">
      <c r="A6107" s="395">
        <v>36375</v>
      </c>
      <c r="B6107" s="396">
        <v>1.0654999999999999</v>
      </c>
    </row>
    <row r="6108" spans="1:2" x14ac:dyDescent="0.25">
      <c r="A6108" s="395">
        <v>36374</v>
      </c>
      <c r="B6108" s="396">
        <v>1.0665</v>
      </c>
    </row>
    <row r="6109" spans="1:2" x14ac:dyDescent="0.25">
      <c r="A6109" s="395">
        <v>36373</v>
      </c>
      <c r="B6109" s="396">
        <v>1.0712999999999999</v>
      </c>
    </row>
    <row r="6110" spans="1:2" x14ac:dyDescent="0.25">
      <c r="A6110" s="395">
        <v>36372</v>
      </c>
      <c r="B6110" s="396">
        <v>1.0709</v>
      </c>
    </row>
    <row r="6111" spans="1:2" x14ac:dyDescent="0.25">
      <c r="A6111" s="395">
        <v>36371</v>
      </c>
      <c r="B6111" s="396">
        <v>1.0693999999999999</v>
      </c>
    </row>
    <row r="6112" spans="1:2" x14ac:dyDescent="0.25">
      <c r="A6112" s="395">
        <v>36370</v>
      </c>
      <c r="B6112" s="396">
        <v>1.0684</v>
      </c>
    </row>
    <row r="6113" spans="1:2" x14ac:dyDescent="0.25">
      <c r="A6113" s="395">
        <v>36369</v>
      </c>
      <c r="B6113" s="396">
        <v>1.0618000000000001</v>
      </c>
    </row>
    <row r="6114" spans="1:2" x14ac:dyDescent="0.25">
      <c r="A6114" s="395">
        <v>36368</v>
      </c>
      <c r="B6114" s="396">
        <v>1.0631999999999999</v>
      </c>
    </row>
    <row r="6115" spans="1:2" x14ac:dyDescent="0.25">
      <c r="A6115" s="395">
        <v>36367</v>
      </c>
      <c r="B6115" s="396">
        <v>1.0649</v>
      </c>
    </row>
    <row r="6116" spans="1:2" x14ac:dyDescent="0.25">
      <c r="A6116" s="395">
        <v>36366</v>
      </c>
      <c r="B6116" s="396">
        <v>1.0531999999999999</v>
      </c>
    </row>
    <row r="6117" spans="1:2" x14ac:dyDescent="0.25">
      <c r="A6117" s="395">
        <v>36365</v>
      </c>
      <c r="B6117" s="396">
        <v>1.0527</v>
      </c>
    </row>
    <row r="6118" spans="1:2" x14ac:dyDescent="0.25">
      <c r="A6118" s="395">
        <v>36364</v>
      </c>
      <c r="B6118" s="396">
        <v>1.0501</v>
      </c>
    </row>
    <row r="6119" spans="1:2" x14ac:dyDescent="0.25">
      <c r="A6119" s="395">
        <v>36363</v>
      </c>
      <c r="B6119" s="396">
        <v>1.05</v>
      </c>
    </row>
    <row r="6120" spans="1:2" x14ac:dyDescent="0.25">
      <c r="A6120" s="395">
        <v>36362</v>
      </c>
      <c r="B6120" s="396">
        <v>1.0461</v>
      </c>
    </row>
    <row r="6121" spans="1:2" x14ac:dyDescent="0.25">
      <c r="A6121" s="395">
        <v>36361</v>
      </c>
      <c r="B6121" s="396">
        <v>1.0375000000000001</v>
      </c>
    </row>
    <row r="6122" spans="1:2" x14ac:dyDescent="0.25">
      <c r="A6122" s="395">
        <v>36360</v>
      </c>
      <c r="B6122" s="396">
        <v>1.0145</v>
      </c>
    </row>
    <row r="6123" spans="1:2" x14ac:dyDescent="0.25">
      <c r="A6123" s="395">
        <v>36359</v>
      </c>
      <c r="B6123" s="396">
        <v>1.0206999999999999</v>
      </c>
    </row>
    <row r="6124" spans="1:2" x14ac:dyDescent="0.25">
      <c r="A6124" s="395">
        <v>36358</v>
      </c>
      <c r="B6124" s="396">
        <v>1.0198</v>
      </c>
    </row>
    <row r="6125" spans="1:2" x14ac:dyDescent="0.25">
      <c r="A6125" s="395">
        <v>36357</v>
      </c>
      <c r="B6125" s="396">
        <v>1.0202</v>
      </c>
    </row>
    <row r="6126" spans="1:2" x14ac:dyDescent="0.25">
      <c r="A6126" s="395">
        <v>36356</v>
      </c>
      <c r="B6126" s="396">
        <v>1.0218</v>
      </c>
    </row>
    <row r="6127" spans="1:2" x14ac:dyDescent="0.25">
      <c r="A6127" s="395">
        <v>36355</v>
      </c>
      <c r="B6127" s="396">
        <v>1.0170999999999999</v>
      </c>
    </row>
    <row r="6128" spans="1:2" x14ac:dyDescent="0.25">
      <c r="A6128" s="395">
        <v>36354</v>
      </c>
      <c r="B6128" s="396">
        <v>1.0164</v>
      </c>
    </row>
    <row r="6129" spans="1:2" x14ac:dyDescent="0.25">
      <c r="A6129" s="395">
        <v>36353</v>
      </c>
      <c r="B6129" s="396">
        <v>1.0138</v>
      </c>
    </row>
    <row r="6130" spans="1:2" x14ac:dyDescent="0.25">
      <c r="A6130" s="395">
        <v>36352</v>
      </c>
      <c r="B6130" s="396">
        <v>1.0185</v>
      </c>
    </row>
    <row r="6131" spans="1:2" x14ac:dyDescent="0.25">
      <c r="A6131" s="395">
        <v>36351</v>
      </c>
      <c r="B6131" s="396">
        <v>1.0198</v>
      </c>
    </row>
    <row r="6132" spans="1:2" x14ac:dyDescent="0.25">
      <c r="A6132" s="395">
        <v>36350</v>
      </c>
      <c r="B6132" s="396">
        <v>1.0198</v>
      </c>
    </row>
    <row r="6133" spans="1:2" x14ac:dyDescent="0.25">
      <c r="A6133" s="395">
        <v>36349</v>
      </c>
      <c r="B6133" s="396">
        <v>1.0186999999999999</v>
      </c>
    </row>
    <row r="6134" spans="1:2" x14ac:dyDescent="0.25">
      <c r="A6134" s="395">
        <v>36348</v>
      </c>
      <c r="B6134" s="396">
        <v>1.0229999999999999</v>
      </c>
    </row>
    <row r="6135" spans="1:2" x14ac:dyDescent="0.25">
      <c r="A6135" s="395">
        <v>36347</v>
      </c>
      <c r="B6135" s="396">
        <v>1.0216000000000001</v>
      </c>
    </row>
    <row r="6136" spans="1:2" x14ac:dyDescent="0.25">
      <c r="A6136" s="395">
        <v>36346</v>
      </c>
      <c r="B6136" s="396">
        <v>1.0228999999999999</v>
      </c>
    </row>
    <row r="6137" spans="1:2" x14ac:dyDescent="0.25">
      <c r="A6137" s="395">
        <v>36345</v>
      </c>
      <c r="B6137" s="396">
        <v>1.0245</v>
      </c>
    </row>
    <row r="6138" spans="1:2" x14ac:dyDescent="0.25">
      <c r="A6138" s="395">
        <v>36344</v>
      </c>
      <c r="B6138" s="396">
        <v>1.0245</v>
      </c>
    </row>
    <row r="6139" spans="1:2" x14ac:dyDescent="0.25">
      <c r="A6139" s="395">
        <v>36343</v>
      </c>
      <c r="B6139" s="396">
        <v>1.0233000000000001</v>
      </c>
    </row>
    <row r="6140" spans="1:2" x14ac:dyDescent="0.25">
      <c r="A6140" s="395">
        <v>36342</v>
      </c>
      <c r="B6140" s="396">
        <v>1.0337000000000001</v>
      </c>
    </row>
    <row r="6141" spans="1:2" x14ac:dyDescent="0.25">
      <c r="A6141" s="395">
        <v>36341</v>
      </c>
      <c r="B6141" s="396">
        <v>1.0325</v>
      </c>
    </row>
    <row r="6142" spans="1:2" x14ac:dyDescent="0.25">
      <c r="A6142" s="395">
        <v>36340</v>
      </c>
      <c r="B6142" s="396">
        <v>1.0347999999999999</v>
      </c>
    </row>
    <row r="6143" spans="1:2" x14ac:dyDescent="0.25">
      <c r="A6143" s="395">
        <v>36339</v>
      </c>
      <c r="B6143" s="396">
        <v>1.0394000000000001</v>
      </c>
    </row>
    <row r="6144" spans="1:2" x14ac:dyDescent="0.25">
      <c r="A6144" s="395">
        <v>36338</v>
      </c>
      <c r="B6144" s="396">
        <v>1.0421</v>
      </c>
    </row>
    <row r="6145" spans="1:2" x14ac:dyDescent="0.25">
      <c r="A6145" s="395">
        <v>36337</v>
      </c>
      <c r="B6145" s="396">
        <v>1.0430999999999999</v>
      </c>
    </row>
    <row r="6146" spans="1:2" x14ac:dyDescent="0.25">
      <c r="A6146" s="395">
        <v>36336</v>
      </c>
      <c r="B6146" s="396">
        <v>1.0448</v>
      </c>
    </row>
    <row r="6147" spans="1:2" x14ac:dyDescent="0.25">
      <c r="A6147" s="395">
        <v>36335</v>
      </c>
      <c r="B6147" s="396">
        <v>1.0341</v>
      </c>
    </row>
    <row r="6148" spans="1:2" x14ac:dyDescent="0.25">
      <c r="A6148" s="395">
        <v>36334</v>
      </c>
      <c r="B6148" s="396">
        <v>1.0310999999999999</v>
      </c>
    </row>
    <row r="6149" spans="1:2" x14ac:dyDescent="0.25">
      <c r="A6149" s="395">
        <v>36333</v>
      </c>
      <c r="B6149" s="396">
        <v>1.0328999999999999</v>
      </c>
    </row>
    <row r="6150" spans="1:2" x14ac:dyDescent="0.25">
      <c r="A6150" s="395">
        <v>36332</v>
      </c>
      <c r="B6150" s="396">
        <v>1.0355000000000001</v>
      </c>
    </row>
    <row r="6151" spans="1:2" x14ac:dyDescent="0.25">
      <c r="A6151" s="395">
        <v>36331</v>
      </c>
      <c r="B6151" s="396">
        <v>1.0397000000000001</v>
      </c>
    </row>
    <row r="6152" spans="1:2" x14ac:dyDescent="0.25">
      <c r="A6152" s="395">
        <v>36330</v>
      </c>
      <c r="B6152" s="396">
        <v>1.0405</v>
      </c>
    </row>
    <row r="6153" spans="1:2" x14ac:dyDescent="0.25">
      <c r="A6153" s="395">
        <v>36329</v>
      </c>
      <c r="B6153" s="396">
        <v>1.0322</v>
      </c>
    </row>
    <row r="6154" spans="1:2" x14ac:dyDescent="0.25">
      <c r="A6154" s="395">
        <v>36328</v>
      </c>
      <c r="B6154" s="396">
        <v>1.0331999999999999</v>
      </c>
    </row>
    <row r="6155" spans="1:2" x14ac:dyDescent="0.25">
      <c r="A6155" s="395">
        <v>36327</v>
      </c>
      <c r="B6155" s="396">
        <v>1.0348999999999999</v>
      </c>
    </row>
    <row r="6156" spans="1:2" x14ac:dyDescent="0.25">
      <c r="A6156" s="395">
        <v>36326</v>
      </c>
      <c r="B6156" s="396">
        <v>1.0398000000000001</v>
      </c>
    </row>
    <row r="6157" spans="1:2" x14ac:dyDescent="0.25">
      <c r="A6157" s="395">
        <v>36325</v>
      </c>
      <c r="B6157" s="396">
        <v>1.0449999999999999</v>
      </c>
    </row>
    <row r="6158" spans="1:2" x14ac:dyDescent="0.25">
      <c r="A6158" s="395">
        <v>36324</v>
      </c>
      <c r="B6158" s="396">
        <v>1.0502</v>
      </c>
    </row>
    <row r="6159" spans="1:2" x14ac:dyDescent="0.25">
      <c r="A6159" s="395">
        <v>36323</v>
      </c>
      <c r="B6159" s="396">
        <v>1.0511999999999999</v>
      </c>
    </row>
    <row r="6160" spans="1:2" x14ac:dyDescent="0.25">
      <c r="A6160" s="395">
        <v>36322</v>
      </c>
      <c r="B6160" s="396">
        <v>1.0497000000000001</v>
      </c>
    </row>
    <row r="6161" spans="1:2" x14ac:dyDescent="0.25">
      <c r="A6161" s="395">
        <v>36321</v>
      </c>
      <c r="B6161" s="396">
        <v>1.0475000000000001</v>
      </c>
    </row>
    <row r="6162" spans="1:2" x14ac:dyDescent="0.25">
      <c r="A6162" s="395">
        <v>36320</v>
      </c>
      <c r="B6162" s="396">
        <v>1.0458000000000001</v>
      </c>
    </row>
    <row r="6163" spans="1:2" x14ac:dyDescent="0.25">
      <c r="A6163" s="395">
        <v>36319</v>
      </c>
      <c r="B6163" s="396">
        <v>1.0386</v>
      </c>
    </row>
    <row r="6164" spans="1:2" x14ac:dyDescent="0.25">
      <c r="A6164" s="395">
        <v>36318</v>
      </c>
      <c r="B6164" s="396">
        <v>1.0290999999999999</v>
      </c>
    </row>
    <row r="6165" spans="1:2" x14ac:dyDescent="0.25">
      <c r="A6165" s="395">
        <v>36317</v>
      </c>
      <c r="B6165" s="396">
        <v>1.0377000000000001</v>
      </c>
    </row>
    <row r="6166" spans="1:2" x14ac:dyDescent="0.25">
      <c r="A6166" s="395">
        <v>36316</v>
      </c>
      <c r="B6166" s="396">
        <v>1.0373000000000001</v>
      </c>
    </row>
    <row r="6167" spans="1:2" x14ac:dyDescent="0.25">
      <c r="A6167" s="395">
        <v>36315</v>
      </c>
      <c r="B6167" s="396">
        <v>1.0306999999999999</v>
      </c>
    </row>
    <row r="6168" spans="1:2" x14ac:dyDescent="0.25">
      <c r="A6168" s="395">
        <v>36314</v>
      </c>
      <c r="B6168" s="396">
        <v>1.0364</v>
      </c>
    </row>
    <row r="6169" spans="1:2" x14ac:dyDescent="0.25">
      <c r="A6169" s="395">
        <v>36313</v>
      </c>
      <c r="B6169" s="396">
        <v>1.0364</v>
      </c>
    </row>
    <row r="6170" spans="1:2" x14ac:dyDescent="0.25">
      <c r="A6170" s="395">
        <v>36312</v>
      </c>
      <c r="B6170" s="396">
        <v>1.0429999999999999</v>
      </c>
    </row>
    <row r="6171" spans="1:2" x14ac:dyDescent="0.25">
      <c r="A6171" s="395">
        <v>36311</v>
      </c>
      <c r="B6171" s="396">
        <v>1.0457000000000001</v>
      </c>
    </row>
    <row r="6172" spans="1:2" x14ac:dyDescent="0.25">
      <c r="A6172" s="395">
        <v>36310</v>
      </c>
      <c r="B6172" s="396">
        <v>1.0445</v>
      </c>
    </row>
    <row r="6173" spans="1:2" x14ac:dyDescent="0.25">
      <c r="A6173" s="395">
        <v>36309</v>
      </c>
      <c r="B6173" s="396">
        <v>1.0429999999999999</v>
      </c>
    </row>
    <row r="6174" spans="1:2" x14ac:dyDescent="0.25">
      <c r="A6174" s="395">
        <v>36308</v>
      </c>
      <c r="B6174" s="396">
        <v>1.0457000000000001</v>
      </c>
    </row>
    <row r="6175" spans="1:2" x14ac:dyDescent="0.25">
      <c r="A6175" s="395">
        <v>36307</v>
      </c>
      <c r="B6175" s="396">
        <v>1.0451999999999999</v>
      </c>
    </row>
    <row r="6176" spans="1:2" x14ac:dyDescent="0.25">
      <c r="A6176" s="395">
        <v>36306</v>
      </c>
      <c r="B6176" s="396">
        <v>1.0553999999999999</v>
      </c>
    </row>
    <row r="6177" spans="1:2" x14ac:dyDescent="0.25">
      <c r="A6177" s="395">
        <v>36305</v>
      </c>
      <c r="B6177" s="396">
        <v>1.0621</v>
      </c>
    </row>
    <row r="6178" spans="1:2" x14ac:dyDescent="0.25">
      <c r="A6178" s="395">
        <v>36304</v>
      </c>
      <c r="B6178" s="396">
        <v>1.0575000000000001</v>
      </c>
    </row>
    <row r="6179" spans="1:2" x14ac:dyDescent="0.25">
      <c r="A6179" s="395">
        <v>36303</v>
      </c>
      <c r="B6179" s="396">
        <v>1.0571999999999999</v>
      </c>
    </row>
    <row r="6180" spans="1:2" x14ac:dyDescent="0.25">
      <c r="A6180" s="395">
        <v>36302</v>
      </c>
      <c r="B6180" s="396">
        <v>1.0577000000000001</v>
      </c>
    </row>
    <row r="6181" spans="1:2" x14ac:dyDescent="0.25">
      <c r="A6181" s="395">
        <v>36301</v>
      </c>
      <c r="B6181" s="396">
        <v>1.0589999999999999</v>
      </c>
    </row>
    <row r="6182" spans="1:2" x14ac:dyDescent="0.25">
      <c r="A6182" s="395">
        <v>36300</v>
      </c>
      <c r="B6182" s="396">
        <v>1.0642</v>
      </c>
    </row>
    <row r="6183" spans="1:2" x14ac:dyDescent="0.25">
      <c r="A6183" s="395">
        <v>36299</v>
      </c>
      <c r="B6183" s="396">
        <v>1.0640000000000001</v>
      </c>
    </row>
    <row r="6184" spans="1:2" x14ac:dyDescent="0.25">
      <c r="A6184" s="395">
        <v>36298</v>
      </c>
      <c r="B6184" s="396">
        <v>1.0687</v>
      </c>
    </row>
    <row r="6185" spans="1:2" x14ac:dyDescent="0.25">
      <c r="A6185" s="395">
        <v>36297</v>
      </c>
      <c r="B6185" s="396">
        <v>1.0665</v>
      </c>
    </row>
    <row r="6186" spans="1:2" x14ac:dyDescent="0.25">
      <c r="A6186" s="395">
        <v>36296</v>
      </c>
      <c r="B6186" s="396">
        <v>1.0656000000000001</v>
      </c>
    </row>
    <row r="6187" spans="1:2" x14ac:dyDescent="0.25">
      <c r="A6187" s="395">
        <v>36295</v>
      </c>
      <c r="B6187" s="396">
        <v>1.0667</v>
      </c>
    </row>
    <row r="6188" spans="1:2" x14ac:dyDescent="0.25">
      <c r="A6188" s="395">
        <v>36294</v>
      </c>
      <c r="B6188" s="396">
        <v>1.0666</v>
      </c>
    </row>
    <row r="6189" spans="1:2" x14ac:dyDescent="0.25">
      <c r="A6189" s="395">
        <v>36293</v>
      </c>
      <c r="B6189" s="396">
        <v>1.0642</v>
      </c>
    </row>
    <row r="6190" spans="1:2" x14ac:dyDescent="0.25">
      <c r="A6190" s="395">
        <v>36292</v>
      </c>
      <c r="B6190" s="396">
        <v>1.0662</v>
      </c>
    </row>
    <row r="6191" spans="1:2" x14ac:dyDescent="0.25">
      <c r="A6191" s="395">
        <v>36291</v>
      </c>
      <c r="B6191" s="396">
        <v>1.0750999999999999</v>
      </c>
    </row>
    <row r="6192" spans="1:2" x14ac:dyDescent="0.25">
      <c r="A6192" s="395">
        <v>36290</v>
      </c>
      <c r="B6192" s="396">
        <v>1.0737000000000001</v>
      </c>
    </row>
    <row r="6193" spans="1:2" x14ac:dyDescent="0.25">
      <c r="A6193" s="395">
        <v>36289</v>
      </c>
      <c r="B6193" s="396">
        <v>1.0750999999999999</v>
      </c>
    </row>
    <row r="6194" spans="1:2" x14ac:dyDescent="0.25">
      <c r="A6194" s="395">
        <v>36288</v>
      </c>
      <c r="B6194" s="396">
        <v>1.0755999999999999</v>
      </c>
    </row>
    <row r="6195" spans="1:2" x14ac:dyDescent="0.25">
      <c r="A6195" s="395">
        <v>36287</v>
      </c>
      <c r="B6195" s="396">
        <v>1.0788</v>
      </c>
    </row>
    <row r="6196" spans="1:2" x14ac:dyDescent="0.25">
      <c r="A6196" s="395">
        <v>36286</v>
      </c>
      <c r="B6196" s="396">
        <v>1.08</v>
      </c>
    </row>
    <row r="6197" spans="1:2" x14ac:dyDescent="0.25">
      <c r="A6197" s="395">
        <v>36285</v>
      </c>
      <c r="B6197" s="396">
        <v>1.0661</v>
      </c>
    </row>
    <row r="6198" spans="1:2" x14ac:dyDescent="0.25">
      <c r="A6198" s="395">
        <v>36284</v>
      </c>
      <c r="B6198" s="396">
        <v>1.0579000000000001</v>
      </c>
    </row>
    <row r="6199" spans="1:2" x14ac:dyDescent="0.25">
      <c r="A6199" s="395">
        <v>36283</v>
      </c>
      <c r="B6199" s="396">
        <v>1.0584</v>
      </c>
    </row>
    <row r="6200" spans="1:2" x14ac:dyDescent="0.25">
      <c r="A6200" s="395">
        <v>36282</v>
      </c>
      <c r="B6200" s="396">
        <v>1.0568</v>
      </c>
    </row>
    <row r="6201" spans="1:2" x14ac:dyDescent="0.25">
      <c r="A6201" s="395">
        <v>36281</v>
      </c>
      <c r="B6201" s="396">
        <v>1.0579000000000001</v>
      </c>
    </row>
    <row r="6202" spans="1:2" x14ac:dyDescent="0.25">
      <c r="A6202" s="395">
        <v>36280</v>
      </c>
      <c r="B6202" s="396">
        <v>1.0592999999999999</v>
      </c>
    </row>
    <row r="6203" spans="1:2" x14ac:dyDescent="0.25">
      <c r="A6203" s="395">
        <v>36279</v>
      </c>
      <c r="B6203" s="396">
        <v>1.0607</v>
      </c>
    </row>
    <row r="6204" spans="1:2" x14ac:dyDescent="0.25">
      <c r="A6204" s="395">
        <v>36278</v>
      </c>
      <c r="B6204" s="396">
        <v>1.0668</v>
      </c>
    </row>
    <row r="6205" spans="1:2" x14ac:dyDescent="0.25">
      <c r="A6205" s="395">
        <v>36277</v>
      </c>
      <c r="B6205" s="396">
        <v>1.0632999999999999</v>
      </c>
    </row>
    <row r="6206" spans="1:2" x14ac:dyDescent="0.25">
      <c r="A6206" s="395">
        <v>36276</v>
      </c>
      <c r="B6206" s="396">
        <v>1.0610999999999999</v>
      </c>
    </row>
    <row r="6207" spans="1:2" x14ac:dyDescent="0.25">
      <c r="A6207" s="395">
        <v>36275</v>
      </c>
      <c r="B6207" s="396">
        <v>1.0608</v>
      </c>
    </row>
    <row r="6208" spans="1:2" x14ac:dyDescent="0.25">
      <c r="A6208" s="395">
        <v>36274</v>
      </c>
      <c r="B6208" s="396">
        <v>1.0609</v>
      </c>
    </row>
    <row r="6209" spans="1:2" x14ac:dyDescent="0.25">
      <c r="A6209" s="395">
        <v>36273</v>
      </c>
      <c r="B6209" s="396">
        <v>1.0640000000000001</v>
      </c>
    </row>
    <row r="6210" spans="1:2" x14ac:dyDescent="0.25">
      <c r="A6210" s="395">
        <v>36272</v>
      </c>
      <c r="B6210" s="396">
        <v>1.0605</v>
      </c>
    </row>
    <row r="6211" spans="1:2" x14ac:dyDescent="0.25">
      <c r="A6211" s="395">
        <v>36271</v>
      </c>
      <c r="B6211" s="396">
        <v>1.0608</v>
      </c>
    </row>
    <row r="6212" spans="1:2" x14ac:dyDescent="0.25">
      <c r="A6212" s="395">
        <v>36270</v>
      </c>
      <c r="B6212" s="396">
        <v>1.0650999999999999</v>
      </c>
    </row>
    <row r="6213" spans="1:2" x14ac:dyDescent="0.25">
      <c r="A6213" s="395">
        <v>36269</v>
      </c>
      <c r="B6213" s="396">
        <v>1.0640000000000001</v>
      </c>
    </row>
    <row r="6214" spans="1:2" x14ac:dyDescent="0.25">
      <c r="A6214" s="395">
        <v>36268</v>
      </c>
      <c r="B6214" s="396">
        <v>1.0692999999999999</v>
      </c>
    </row>
    <row r="6215" spans="1:2" x14ac:dyDescent="0.25">
      <c r="A6215" s="395">
        <v>36267</v>
      </c>
      <c r="B6215" s="396">
        <v>1.0699000000000001</v>
      </c>
    </row>
    <row r="6216" spans="1:2" x14ac:dyDescent="0.25">
      <c r="A6216" s="395">
        <v>36266</v>
      </c>
      <c r="B6216" s="396">
        <v>1.0676000000000001</v>
      </c>
    </row>
    <row r="6217" spans="1:2" x14ac:dyDescent="0.25">
      <c r="A6217" s="395">
        <v>36265</v>
      </c>
      <c r="B6217" s="396">
        <v>1.0786</v>
      </c>
    </row>
    <row r="6218" spans="1:2" x14ac:dyDescent="0.25">
      <c r="A6218" s="395">
        <v>36264</v>
      </c>
      <c r="B6218" s="396">
        <v>1.0801000000000001</v>
      </c>
    </row>
    <row r="6219" spans="1:2" x14ac:dyDescent="0.25">
      <c r="A6219" s="395">
        <v>36263</v>
      </c>
      <c r="B6219" s="396">
        <v>1.0791999999999999</v>
      </c>
    </row>
    <row r="6220" spans="1:2" x14ac:dyDescent="0.25">
      <c r="A6220" s="395">
        <v>36262</v>
      </c>
      <c r="B6220" s="396">
        <v>1.0846</v>
      </c>
    </row>
    <row r="6221" spans="1:2" x14ac:dyDescent="0.25">
      <c r="A6221" s="395">
        <v>36261</v>
      </c>
      <c r="B6221" s="396">
        <v>1.0811999999999999</v>
      </c>
    </row>
    <row r="6222" spans="1:2" x14ac:dyDescent="0.25">
      <c r="A6222" s="395">
        <v>36260</v>
      </c>
      <c r="B6222" s="396">
        <v>1.0825</v>
      </c>
    </row>
    <row r="6223" spans="1:2" x14ac:dyDescent="0.25">
      <c r="A6223" s="395">
        <v>36259</v>
      </c>
      <c r="B6223" s="396">
        <v>1.0779000000000001</v>
      </c>
    </row>
    <row r="6224" spans="1:2" x14ac:dyDescent="0.25">
      <c r="A6224" s="395">
        <v>36258</v>
      </c>
      <c r="B6224" s="396">
        <v>1.0806</v>
      </c>
    </row>
    <row r="6225" spans="1:2" x14ac:dyDescent="0.25">
      <c r="A6225" s="395">
        <v>36257</v>
      </c>
      <c r="B6225" s="396">
        <v>1.0790999999999999</v>
      </c>
    </row>
    <row r="6226" spans="1:2" x14ac:dyDescent="0.25">
      <c r="A6226" s="395">
        <v>36256</v>
      </c>
      <c r="B6226" s="396">
        <v>1.0729</v>
      </c>
    </row>
    <row r="6227" spans="1:2" x14ac:dyDescent="0.25">
      <c r="A6227" s="395">
        <v>36255</v>
      </c>
      <c r="B6227" s="396">
        <v>1.0752999999999999</v>
      </c>
    </row>
    <row r="6228" spans="1:2" x14ac:dyDescent="0.25">
      <c r="A6228" s="395">
        <v>36254</v>
      </c>
      <c r="B6228" s="396">
        <v>1.079</v>
      </c>
    </row>
    <row r="6229" spans="1:2" x14ac:dyDescent="0.25">
      <c r="A6229" s="395">
        <v>36253</v>
      </c>
      <c r="B6229" s="396">
        <v>1.0828</v>
      </c>
    </row>
    <row r="6230" spans="1:2" x14ac:dyDescent="0.25">
      <c r="A6230" s="395">
        <v>36252</v>
      </c>
      <c r="B6230" s="396">
        <v>1.0772999999999999</v>
      </c>
    </row>
    <row r="6231" spans="1:2" x14ac:dyDescent="0.25">
      <c r="A6231" s="395">
        <v>36251</v>
      </c>
      <c r="B6231" s="396">
        <v>1.0768</v>
      </c>
    </row>
    <row r="6232" spans="1:2" x14ac:dyDescent="0.25">
      <c r="A6232" s="395">
        <v>36250</v>
      </c>
      <c r="B6232" s="396">
        <v>1.0733999999999999</v>
      </c>
    </row>
    <row r="6233" spans="1:2" x14ac:dyDescent="0.25">
      <c r="A6233" s="395">
        <v>36249</v>
      </c>
      <c r="B6233" s="396">
        <v>1.0727</v>
      </c>
    </row>
    <row r="6234" spans="1:2" x14ac:dyDescent="0.25">
      <c r="A6234" s="395">
        <v>36248</v>
      </c>
      <c r="B6234" s="396">
        <v>1.0744</v>
      </c>
    </row>
    <row r="6235" spans="1:2" x14ac:dyDescent="0.25">
      <c r="A6235" s="395">
        <v>36247</v>
      </c>
      <c r="B6235" s="396">
        <v>1.0747</v>
      </c>
    </row>
    <row r="6236" spans="1:2" x14ac:dyDescent="0.25">
      <c r="A6236" s="395">
        <v>36246</v>
      </c>
      <c r="B6236" s="396">
        <v>1.0766</v>
      </c>
    </row>
    <row r="6237" spans="1:2" x14ac:dyDescent="0.25">
      <c r="A6237" s="395">
        <v>36245</v>
      </c>
      <c r="B6237" s="396">
        <v>1.0818000000000001</v>
      </c>
    </row>
    <row r="6238" spans="1:2" x14ac:dyDescent="0.25">
      <c r="A6238" s="395">
        <v>36244</v>
      </c>
      <c r="B6238" s="396">
        <v>1.0886</v>
      </c>
    </row>
    <row r="6239" spans="1:2" x14ac:dyDescent="0.25">
      <c r="A6239" s="395">
        <v>36243</v>
      </c>
      <c r="B6239" s="396">
        <v>1.0922000000000001</v>
      </c>
    </row>
    <row r="6240" spans="1:2" x14ac:dyDescent="0.25">
      <c r="A6240" s="395">
        <v>36242</v>
      </c>
      <c r="B6240" s="396">
        <v>1.0892999999999999</v>
      </c>
    </row>
    <row r="6241" spans="1:2" x14ac:dyDescent="0.25">
      <c r="A6241" s="395">
        <v>36241</v>
      </c>
      <c r="B6241" s="396">
        <v>1.0876999999999999</v>
      </c>
    </row>
    <row r="6242" spans="1:2" x14ac:dyDescent="0.25">
      <c r="A6242" s="395">
        <v>36240</v>
      </c>
      <c r="B6242" s="396">
        <v>1.0888</v>
      </c>
    </row>
    <row r="6243" spans="1:2" x14ac:dyDescent="0.25">
      <c r="A6243" s="395">
        <v>36239</v>
      </c>
      <c r="B6243" s="396">
        <v>1.0892999999999999</v>
      </c>
    </row>
    <row r="6244" spans="1:2" x14ac:dyDescent="0.25">
      <c r="A6244" s="395">
        <v>36238</v>
      </c>
      <c r="B6244" s="396">
        <v>1.0925</v>
      </c>
    </row>
    <row r="6245" spans="1:2" x14ac:dyDescent="0.25">
      <c r="A6245" s="395">
        <v>36237</v>
      </c>
      <c r="B6245" s="396">
        <v>1.101</v>
      </c>
    </row>
    <row r="6246" spans="1:2" x14ac:dyDescent="0.25">
      <c r="A6246" s="395">
        <v>36236</v>
      </c>
      <c r="B6246" s="396">
        <v>1.0980000000000001</v>
      </c>
    </row>
    <row r="6247" spans="1:2" x14ac:dyDescent="0.25">
      <c r="A6247" s="395">
        <v>36235</v>
      </c>
      <c r="B6247" s="396">
        <v>1.0871999999999999</v>
      </c>
    </row>
    <row r="6248" spans="1:2" x14ac:dyDescent="0.25">
      <c r="A6248" s="395">
        <v>36234</v>
      </c>
      <c r="B6248" s="396">
        <v>1.0940000000000001</v>
      </c>
    </row>
    <row r="6249" spans="1:2" x14ac:dyDescent="0.25">
      <c r="A6249" s="395">
        <v>36233</v>
      </c>
      <c r="B6249" s="396">
        <v>1.0895999999999999</v>
      </c>
    </row>
    <row r="6250" spans="1:2" x14ac:dyDescent="0.25">
      <c r="A6250" s="395">
        <v>36232</v>
      </c>
      <c r="B6250" s="396">
        <v>1.0900000000000001</v>
      </c>
    </row>
    <row r="6251" spans="1:2" x14ac:dyDescent="0.25">
      <c r="A6251" s="395">
        <v>36231</v>
      </c>
      <c r="B6251" s="396">
        <v>1.093</v>
      </c>
    </row>
    <row r="6252" spans="1:2" x14ac:dyDescent="0.25">
      <c r="A6252" s="395">
        <v>36230</v>
      </c>
      <c r="B6252" s="396">
        <v>1.0896999999999999</v>
      </c>
    </row>
    <row r="6253" spans="1:2" x14ac:dyDescent="0.25">
      <c r="A6253" s="395">
        <v>36229</v>
      </c>
      <c r="B6253" s="396">
        <v>1.0948</v>
      </c>
    </row>
    <row r="6254" spans="1:2" x14ac:dyDescent="0.25">
      <c r="A6254" s="395">
        <v>36228</v>
      </c>
      <c r="B6254" s="396">
        <v>1.0874999999999999</v>
      </c>
    </row>
    <row r="6255" spans="1:2" x14ac:dyDescent="0.25">
      <c r="A6255" s="395">
        <v>36227</v>
      </c>
      <c r="B6255" s="396">
        <v>1.0889</v>
      </c>
    </row>
    <row r="6256" spans="1:2" x14ac:dyDescent="0.25">
      <c r="A6256" s="395">
        <v>36226</v>
      </c>
      <c r="B6256" s="396">
        <v>1.0825</v>
      </c>
    </row>
    <row r="6257" spans="1:2" x14ac:dyDescent="0.25">
      <c r="A6257" s="395">
        <v>36225</v>
      </c>
      <c r="B6257" s="396">
        <v>1.0831999999999999</v>
      </c>
    </row>
    <row r="6258" spans="1:2" x14ac:dyDescent="0.25">
      <c r="A6258" s="395">
        <v>36224</v>
      </c>
      <c r="B6258" s="396">
        <v>1.0831999999999999</v>
      </c>
    </row>
    <row r="6259" spans="1:2" x14ac:dyDescent="0.25">
      <c r="A6259" s="395">
        <v>36223</v>
      </c>
      <c r="B6259" s="396">
        <v>1.0853999999999999</v>
      </c>
    </row>
    <row r="6260" spans="1:2" x14ac:dyDescent="0.25">
      <c r="A6260" s="395">
        <v>36222</v>
      </c>
      <c r="B6260" s="396">
        <v>1.091</v>
      </c>
    </row>
    <row r="6261" spans="1:2" x14ac:dyDescent="0.25">
      <c r="A6261" s="395">
        <v>36221</v>
      </c>
      <c r="B6261" s="396">
        <v>1.0885</v>
      </c>
    </row>
    <row r="6262" spans="1:2" x14ac:dyDescent="0.25">
      <c r="A6262" s="395">
        <v>36220</v>
      </c>
      <c r="B6262" s="396">
        <v>1.0983000000000001</v>
      </c>
    </row>
    <row r="6263" spans="1:2" x14ac:dyDescent="0.25">
      <c r="A6263" s="395">
        <v>36219</v>
      </c>
      <c r="B6263" s="396">
        <v>1.1037999999999999</v>
      </c>
    </row>
    <row r="6264" spans="1:2" x14ac:dyDescent="0.25">
      <c r="A6264" s="395">
        <v>36218</v>
      </c>
      <c r="B6264" s="396">
        <v>1.1022000000000001</v>
      </c>
    </row>
    <row r="6265" spans="1:2" x14ac:dyDescent="0.25">
      <c r="A6265" s="395">
        <v>36217</v>
      </c>
      <c r="B6265" s="396">
        <v>1.1008</v>
      </c>
    </row>
    <row r="6266" spans="1:2" x14ac:dyDescent="0.25">
      <c r="A6266" s="395">
        <v>36216</v>
      </c>
      <c r="B6266" s="396">
        <v>1.1033999999999999</v>
      </c>
    </row>
    <row r="6267" spans="1:2" x14ac:dyDescent="0.25">
      <c r="A6267" s="395">
        <v>36215</v>
      </c>
      <c r="B6267" s="396">
        <v>1.0987</v>
      </c>
    </row>
    <row r="6268" spans="1:2" x14ac:dyDescent="0.25">
      <c r="A6268" s="395">
        <v>36214</v>
      </c>
      <c r="B6268" s="396">
        <v>1.099</v>
      </c>
    </row>
    <row r="6269" spans="1:2" x14ac:dyDescent="0.25">
      <c r="A6269" s="395">
        <v>36213</v>
      </c>
      <c r="B6269" s="396">
        <v>1.1012</v>
      </c>
    </row>
    <row r="6270" spans="1:2" x14ac:dyDescent="0.25">
      <c r="A6270" s="395">
        <v>36212</v>
      </c>
      <c r="B6270" s="396">
        <v>1.1032</v>
      </c>
    </row>
    <row r="6271" spans="1:2" x14ac:dyDescent="0.25">
      <c r="A6271" s="395">
        <v>36211</v>
      </c>
      <c r="B6271" s="396">
        <v>1.1043000000000001</v>
      </c>
    </row>
    <row r="6272" spans="1:2" x14ac:dyDescent="0.25">
      <c r="A6272" s="395">
        <v>36210</v>
      </c>
      <c r="B6272" s="396">
        <v>1.117</v>
      </c>
    </row>
    <row r="6273" spans="1:2" x14ac:dyDescent="0.25">
      <c r="A6273" s="395">
        <v>36209</v>
      </c>
      <c r="B6273" s="396">
        <v>1.1240000000000001</v>
      </c>
    </row>
    <row r="6274" spans="1:2" x14ac:dyDescent="0.25">
      <c r="A6274" s="395">
        <v>36208</v>
      </c>
      <c r="B6274" s="396">
        <v>1.1233</v>
      </c>
    </row>
    <row r="6275" spans="1:2" x14ac:dyDescent="0.25">
      <c r="A6275" s="395">
        <v>36207</v>
      </c>
      <c r="B6275" s="396">
        <v>1.1184000000000001</v>
      </c>
    </row>
    <row r="6276" spans="1:2" x14ac:dyDescent="0.25">
      <c r="A6276" s="395">
        <v>36206</v>
      </c>
      <c r="B6276" s="396">
        <v>1.1241000000000001</v>
      </c>
    </row>
    <row r="6277" spans="1:2" x14ac:dyDescent="0.25">
      <c r="A6277" s="395">
        <v>36205</v>
      </c>
      <c r="B6277" s="396">
        <v>1.1295999999999999</v>
      </c>
    </row>
    <row r="6278" spans="1:2" x14ac:dyDescent="0.25">
      <c r="A6278" s="395">
        <v>36204</v>
      </c>
      <c r="B6278" s="396">
        <v>1.1302000000000001</v>
      </c>
    </row>
    <row r="6279" spans="1:2" x14ac:dyDescent="0.25">
      <c r="A6279" s="395">
        <v>36203</v>
      </c>
      <c r="B6279" s="396">
        <v>1.1242000000000001</v>
      </c>
    </row>
    <row r="6280" spans="1:2" x14ac:dyDescent="0.25">
      <c r="A6280" s="395">
        <v>36202</v>
      </c>
      <c r="B6280" s="396">
        <v>1.1314</v>
      </c>
    </row>
    <row r="6281" spans="1:2" x14ac:dyDescent="0.25">
      <c r="A6281" s="395">
        <v>36201</v>
      </c>
      <c r="B6281" s="396">
        <v>1.1319999999999999</v>
      </c>
    </row>
    <row r="6282" spans="1:2" x14ac:dyDescent="0.25">
      <c r="A6282" s="395">
        <v>36200</v>
      </c>
      <c r="B6282" s="396">
        <v>1.1315999999999999</v>
      </c>
    </row>
    <row r="6283" spans="1:2" x14ac:dyDescent="0.25">
      <c r="A6283" s="395">
        <v>36199</v>
      </c>
      <c r="B6283" s="396">
        <v>1.1243000000000001</v>
      </c>
    </row>
    <row r="6284" spans="1:2" x14ac:dyDescent="0.25">
      <c r="A6284" s="395">
        <v>36198</v>
      </c>
      <c r="B6284" s="396">
        <v>1.1276999999999999</v>
      </c>
    </row>
    <row r="6285" spans="1:2" x14ac:dyDescent="0.25">
      <c r="A6285" s="395">
        <v>36197</v>
      </c>
      <c r="B6285" s="396">
        <v>1.1271</v>
      </c>
    </row>
    <row r="6286" spans="1:2" x14ac:dyDescent="0.25">
      <c r="A6286" s="395">
        <v>36196</v>
      </c>
      <c r="B6286" s="396">
        <v>1.1307</v>
      </c>
    </row>
    <row r="6287" spans="1:2" x14ac:dyDescent="0.25">
      <c r="A6287" s="395">
        <v>36195</v>
      </c>
      <c r="B6287" s="396">
        <v>1.1279999999999999</v>
      </c>
    </row>
    <row r="6288" spans="1:2" x14ac:dyDescent="0.25">
      <c r="A6288" s="395">
        <v>36194</v>
      </c>
      <c r="B6288" s="396">
        <v>1.1335</v>
      </c>
    </row>
    <row r="6289" spans="1:2" x14ac:dyDescent="0.25">
      <c r="A6289" s="395">
        <v>36193</v>
      </c>
      <c r="B6289" s="396">
        <v>1.1319999999999999</v>
      </c>
    </row>
    <row r="6290" spans="1:2" x14ac:dyDescent="0.25">
      <c r="A6290" s="395">
        <v>36192</v>
      </c>
      <c r="B6290" s="396">
        <v>1.1346000000000001</v>
      </c>
    </row>
    <row r="6291" spans="1:2" x14ac:dyDescent="0.25">
      <c r="A6291" s="395">
        <v>36191</v>
      </c>
      <c r="B6291" s="396">
        <v>1.143</v>
      </c>
    </row>
    <row r="6292" spans="1:2" x14ac:dyDescent="0.25">
      <c r="A6292" s="395">
        <v>36190</v>
      </c>
      <c r="B6292" s="396">
        <v>1.1359999999999999</v>
      </c>
    </row>
    <row r="6293" spans="1:2" x14ac:dyDescent="0.25">
      <c r="A6293" s="395">
        <v>36189</v>
      </c>
      <c r="B6293" s="396">
        <v>1.1385000000000001</v>
      </c>
    </row>
    <row r="6294" spans="1:2" x14ac:dyDescent="0.25">
      <c r="A6294" s="395">
        <v>36188</v>
      </c>
      <c r="B6294" s="396">
        <v>1.1412</v>
      </c>
    </row>
    <row r="6295" spans="1:2" x14ac:dyDescent="0.25">
      <c r="A6295" s="395">
        <v>36187</v>
      </c>
      <c r="B6295" s="396">
        <v>1.1515</v>
      </c>
    </row>
    <row r="6296" spans="1:2" x14ac:dyDescent="0.25">
      <c r="A6296" s="395">
        <v>36186</v>
      </c>
      <c r="B6296" s="396">
        <v>1.157</v>
      </c>
    </row>
    <row r="6297" spans="1:2" x14ac:dyDescent="0.25">
      <c r="A6297" s="395">
        <v>36185</v>
      </c>
      <c r="B6297" s="396">
        <v>1.1588000000000001</v>
      </c>
    </row>
    <row r="6298" spans="1:2" x14ac:dyDescent="0.25">
      <c r="A6298" s="395">
        <v>36184</v>
      </c>
      <c r="B6298" s="396">
        <v>1.1579999999999999</v>
      </c>
    </row>
    <row r="6299" spans="1:2" x14ac:dyDescent="0.25">
      <c r="A6299" s="395">
        <v>36183</v>
      </c>
      <c r="B6299" s="396">
        <v>1.1579999999999999</v>
      </c>
    </row>
    <row r="6300" spans="1:2" x14ac:dyDescent="0.25">
      <c r="A6300" s="395">
        <v>36182</v>
      </c>
      <c r="B6300" s="396">
        <v>1.1604000000000001</v>
      </c>
    </row>
    <row r="6301" spans="1:2" x14ac:dyDescent="0.25">
      <c r="A6301" s="395">
        <v>36181</v>
      </c>
      <c r="B6301" s="396">
        <v>1.1575</v>
      </c>
    </row>
    <row r="6302" spans="1:2" x14ac:dyDescent="0.25">
      <c r="A6302" s="395">
        <v>36180</v>
      </c>
      <c r="B6302" s="396">
        <v>1.1572</v>
      </c>
    </row>
    <row r="6303" spans="1:2" x14ac:dyDescent="0.25">
      <c r="A6303" s="395">
        <v>36179</v>
      </c>
      <c r="B6303" s="396">
        <v>1.1601999999999999</v>
      </c>
    </row>
    <row r="6304" spans="1:2" x14ac:dyDescent="0.25">
      <c r="A6304" s="395">
        <v>36178</v>
      </c>
      <c r="B6304" s="396">
        <v>1.1593</v>
      </c>
    </row>
    <row r="6305" spans="1:2" x14ac:dyDescent="0.25">
      <c r="A6305" s="395">
        <v>36177</v>
      </c>
      <c r="B6305" s="396">
        <v>1.1567000000000001</v>
      </c>
    </row>
    <row r="6306" spans="1:2" x14ac:dyDescent="0.25">
      <c r="A6306" s="395">
        <v>36176</v>
      </c>
      <c r="B6306" s="396">
        <v>1.1555</v>
      </c>
    </row>
    <row r="6307" spans="1:2" x14ac:dyDescent="0.25">
      <c r="A6307" s="395">
        <v>36175</v>
      </c>
      <c r="B6307" s="396">
        <v>1.1659999999999999</v>
      </c>
    </row>
    <row r="6308" spans="1:2" x14ac:dyDescent="0.25">
      <c r="A6308" s="395">
        <v>36174</v>
      </c>
      <c r="B6308" s="396">
        <v>1.1655</v>
      </c>
    </row>
    <row r="6309" spans="1:2" x14ac:dyDescent="0.25">
      <c r="A6309" s="395">
        <v>36173</v>
      </c>
      <c r="B6309" s="396">
        <v>1.1688000000000001</v>
      </c>
    </row>
    <row r="6310" spans="1:2" x14ac:dyDescent="0.25">
      <c r="A6310" s="395">
        <v>36172</v>
      </c>
      <c r="B6310" s="396">
        <v>1.1498999999999999</v>
      </c>
    </row>
    <row r="6311" spans="1:2" x14ac:dyDescent="0.25">
      <c r="A6311" s="395">
        <v>36171</v>
      </c>
      <c r="B6311" s="396">
        <v>1.1569</v>
      </c>
    </row>
    <row r="6312" spans="1:2" x14ac:dyDescent="0.25">
      <c r="A6312" s="395">
        <v>36170</v>
      </c>
      <c r="B6312" s="396">
        <v>1.1567000000000001</v>
      </c>
    </row>
    <row r="6313" spans="1:2" x14ac:dyDescent="0.25">
      <c r="A6313" s="395">
        <v>36169</v>
      </c>
      <c r="B6313" s="396">
        <v>1.1573</v>
      </c>
    </row>
    <row r="6314" spans="1:2" x14ac:dyDescent="0.25">
      <c r="A6314" s="395">
        <v>36168</v>
      </c>
      <c r="B6314" s="396">
        <v>1.1647000000000001</v>
      </c>
    </row>
    <row r="6315" spans="1:2" x14ac:dyDescent="0.25">
      <c r="A6315" s="395">
        <v>36167</v>
      </c>
      <c r="B6315" s="396">
        <v>1.1665000000000001</v>
      </c>
    </row>
    <row r="6316" spans="1:2" x14ac:dyDescent="0.25">
      <c r="A6316" s="395">
        <v>36166</v>
      </c>
      <c r="B6316" s="396">
        <v>1.1738999999999999</v>
      </c>
    </row>
    <row r="6317" spans="1:2" x14ac:dyDescent="0.25">
      <c r="A6317" s="395">
        <v>36165</v>
      </c>
      <c r="B6317" s="396">
        <v>1.1797</v>
      </c>
    </row>
    <row r="6318" spans="1:2" x14ac:dyDescent="0.25">
      <c r="A6318" s="395">
        <v>36164</v>
      </c>
      <c r="B6318" s="396">
        <v>1.1802999999999999</v>
      </c>
    </row>
    <row r="6319" spans="1:2" x14ac:dyDescent="0.25">
      <c r="A6319" s="395">
        <v>36163</v>
      </c>
      <c r="B6319" s="396">
        <v>1.1716</v>
      </c>
    </row>
    <row r="6320" spans="1:2" x14ac:dyDescent="0.25">
      <c r="A6320" s="395">
        <v>36162</v>
      </c>
      <c r="B6320" s="396">
        <v>1.1669</v>
      </c>
    </row>
    <row r="6321" spans="1:2" x14ac:dyDescent="0.25">
      <c r="A6321" s="395">
        <v>36161</v>
      </c>
      <c r="B6321" s="396">
        <v>1.1669</v>
      </c>
    </row>
    <row r="6322" spans="1:2" x14ac:dyDescent="0.25">
      <c r="A6322" s="395">
        <v>36160</v>
      </c>
      <c r="B6322" s="396">
        <v>1.1669</v>
      </c>
    </row>
    <row r="6323" spans="1:2" x14ac:dyDescent="0.25">
      <c r="A6323" s="395">
        <v>36159</v>
      </c>
      <c r="B6323" s="396">
        <v>1.1709000000000001</v>
      </c>
    </row>
    <row r="6324" spans="1:2" x14ac:dyDescent="0.25">
      <c r="A6324" s="395">
        <v>36158</v>
      </c>
      <c r="B6324" s="396">
        <v>1.1686000000000001</v>
      </c>
    </row>
    <row r="6325" spans="1:2" x14ac:dyDescent="0.25">
      <c r="A6325" s="395">
        <v>36157</v>
      </c>
      <c r="B6325" s="396">
        <v>1.1638999999999999</v>
      </c>
    </row>
    <row r="6326" spans="1:2" x14ac:dyDescent="0.25">
      <c r="A6326" s="395">
        <v>36156</v>
      </c>
      <c r="B6326" s="396">
        <v>1.1644000000000001</v>
      </c>
    </row>
    <row r="6327" spans="1:2" x14ac:dyDescent="0.25">
      <c r="A6327" s="395">
        <v>36155</v>
      </c>
      <c r="B6327" s="396">
        <v>1.1637</v>
      </c>
    </row>
    <row r="6328" spans="1:2" x14ac:dyDescent="0.25">
      <c r="A6328" s="395">
        <v>36154</v>
      </c>
      <c r="B6328" s="396">
        <v>1.1637</v>
      </c>
    </row>
    <row r="6329" spans="1:2" x14ac:dyDescent="0.25">
      <c r="A6329" s="395">
        <v>36153</v>
      </c>
      <c r="B6329" s="396">
        <v>1.1657</v>
      </c>
    </row>
    <row r="6330" spans="1:2" x14ac:dyDescent="0.25">
      <c r="A6330" s="395">
        <v>36152</v>
      </c>
      <c r="B6330" s="396">
        <v>1.1702999999999999</v>
      </c>
    </row>
    <row r="6331" spans="1:2" x14ac:dyDescent="0.25">
      <c r="A6331" s="395">
        <v>36151</v>
      </c>
      <c r="B6331" s="396">
        <v>1.1697</v>
      </c>
    </row>
    <row r="6332" spans="1:2" x14ac:dyDescent="0.25">
      <c r="A6332" s="395">
        <v>36150</v>
      </c>
      <c r="B6332" s="396">
        <v>1.1753</v>
      </c>
    </row>
    <row r="6333" spans="1:2" x14ac:dyDescent="0.25">
      <c r="A6333" s="395">
        <v>36149</v>
      </c>
      <c r="B6333" s="396">
        <v>1.1781999999999999</v>
      </c>
    </row>
    <row r="6334" spans="1:2" x14ac:dyDescent="0.25">
      <c r="A6334" s="395">
        <v>36148</v>
      </c>
      <c r="B6334" s="396">
        <v>1.1760999999999999</v>
      </c>
    </row>
    <row r="6335" spans="1:2" x14ac:dyDescent="0.25">
      <c r="A6335" s="395">
        <v>36147</v>
      </c>
      <c r="B6335" s="396">
        <v>1.1787000000000001</v>
      </c>
    </row>
    <row r="6336" spans="1:2" x14ac:dyDescent="0.25">
      <c r="A6336" s="395">
        <v>36146</v>
      </c>
      <c r="B6336" s="396">
        <v>1.1755</v>
      </c>
    </row>
    <row r="6337" spans="1:2" x14ac:dyDescent="0.25">
      <c r="A6337" s="395">
        <v>36145</v>
      </c>
      <c r="B6337" s="396">
        <v>1.1775</v>
      </c>
    </row>
    <row r="6338" spans="1:2" x14ac:dyDescent="0.25">
      <c r="A6338" s="395">
        <v>36144</v>
      </c>
      <c r="B6338" s="396">
        <v>1.1807000000000001</v>
      </c>
    </row>
    <row r="6340" spans="1:2" x14ac:dyDescent="0.25">
      <c r="A6340" s="397" t="s">
        <v>181</v>
      </c>
      <c r="B6340" s="397">
        <v>1.2165999999999999</v>
      </c>
    </row>
    <row r="6341" spans="1:2" x14ac:dyDescent="0.25">
      <c r="A6341" s="397" t="s">
        <v>182</v>
      </c>
      <c r="B6341" s="397">
        <v>0.82789999999999997</v>
      </c>
    </row>
    <row r="6342" spans="1:2" x14ac:dyDescent="0.25">
      <c r="A6342" s="397" t="s">
        <v>183</v>
      </c>
      <c r="B6342" s="397">
        <v>1.5951</v>
      </c>
    </row>
  </sheetData>
  <mergeCells count="2">
    <mergeCell ref="A1:B1"/>
    <mergeCell ref="A2:B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97" customWidth="1"/>
    <col min="3" max="16384" width="11" style="304"/>
  </cols>
  <sheetData>
    <row r="1" spans="1:2" x14ac:dyDescent="0.25">
      <c r="A1" s="688" t="s">
        <v>184</v>
      </c>
      <c r="B1" s="688"/>
    </row>
    <row r="2" spans="1:2" x14ac:dyDescent="0.25">
      <c r="A2" s="688" t="s">
        <v>178</v>
      </c>
      <c r="B2" s="688"/>
    </row>
    <row r="5" spans="1:2" x14ac:dyDescent="0.25">
      <c r="A5" s="305" t="s">
        <v>179</v>
      </c>
      <c r="B5" s="305" t="s">
        <v>180</v>
      </c>
    </row>
    <row r="6" spans="1:2" x14ac:dyDescent="0.25">
      <c r="A6" s="398">
        <v>42460</v>
      </c>
      <c r="B6" s="396">
        <v>1.1125</v>
      </c>
    </row>
    <row r="7" spans="1:2" x14ac:dyDescent="0.25">
      <c r="A7" s="398">
        <v>42429</v>
      </c>
      <c r="B7" s="396">
        <v>1.1103000000000001</v>
      </c>
    </row>
    <row r="8" spans="1:2" x14ac:dyDescent="0.25">
      <c r="A8" s="398">
        <v>42400</v>
      </c>
      <c r="B8" s="396">
        <v>1.0864</v>
      </c>
    </row>
    <row r="9" spans="1:2" x14ac:dyDescent="0.25">
      <c r="A9" s="398">
        <v>42369</v>
      </c>
      <c r="B9" s="396">
        <v>1.0894999999999999</v>
      </c>
    </row>
    <row r="10" spans="1:2" x14ac:dyDescent="0.25">
      <c r="A10" s="398">
        <v>42338</v>
      </c>
      <c r="B10" s="396">
        <v>1.0731999999999999</v>
      </c>
    </row>
    <row r="11" spans="1:2" x14ac:dyDescent="0.25">
      <c r="A11" s="398">
        <v>42308</v>
      </c>
      <c r="B11" s="396">
        <v>1.1223000000000001</v>
      </c>
    </row>
    <row r="12" spans="1:2" x14ac:dyDescent="0.25">
      <c r="A12" s="398">
        <v>42277</v>
      </c>
      <c r="B12" s="396">
        <v>1.1234999999999999</v>
      </c>
    </row>
    <row r="13" spans="1:2" x14ac:dyDescent="0.25">
      <c r="A13" s="398">
        <v>42247</v>
      </c>
      <c r="B13" s="396">
        <v>1.1132</v>
      </c>
    </row>
    <row r="14" spans="1:2" x14ac:dyDescent="0.25">
      <c r="A14" s="398">
        <v>42216</v>
      </c>
      <c r="B14" s="396">
        <v>1.1004</v>
      </c>
    </row>
    <row r="15" spans="1:2" x14ac:dyDescent="0.25">
      <c r="A15" s="398">
        <v>42185</v>
      </c>
      <c r="B15" s="396">
        <v>1.1217999999999999</v>
      </c>
    </row>
    <row r="16" spans="1:2" x14ac:dyDescent="0.25">
      <c r="A16" s="398">
        <v>42155</v>
      </c>
      <c r="B16" s="396">
        <v>1.1163000000000001</v>
      </c>
    </row>
    <row r="17" spans="1:2" x14ac:dyDescent="0.25">
      <c r="A17" s="398">
        <v>42124</v>
      </c>
      <c r="B17" s="396">
        <v>1.0804</v>
      </c>
    </row>
    <row r="18" spans="1:2" x14ac:dyDescent="0.25">
      <c r="A18" s="398">
        <v>42094</v>
      </c>
      <c r="B18" s="396">
        <v>1.0826</v>
      </c>
    </row>
    <row r="19" spans="1:2" x14ac:dyDescent="0.25">
      <c r="A19" s="398">
        <v>42063</v>
      </c>
      <c r="B19" s="396">
        <v>1.1348</v>
      </c>
    </row>
    <row r="20" spans="1:2" x14ac:dyDescent="0.25">
      <c r="A20" s="398">
        <v>42035</v>
      </c>
      <c r="B20" s="396">
        <v>1.1637999999999999</v>
      </c>
    </row>
    <row r="21" spans="1:2" x14ac:dyDescent="0.25">
      <c r="A21" s="398">
        <v>42004</v>
      </c>
      <c r="B21" s="396">
        <v>1.2309000000000001</v>
      </c>
    </row>
    <row r="22" spans="1:2" x14ac:dyDescent="0.25">
      <c r="A22" s="398">
        <v>41973</v>
      </c>
      <c r="B22" s="396">
        <v>1.2472000000000001</v>
      </c>
    </row>
    <row r="23" spans="1:2" x14ac:dyDescent="0.25">
      <c r="A23" s="398">
        <v>41943</v>
      </c>
      <c r="B23" s="396">
        <v>1.2668999999999999</v>
      </c>
    </row>
    <row r="24" spans="1:2" x14ac:dyDescent="0.25">
      <c r="A24" s="398">
        <v>41912</v>
      </c>
      <c r="B24" s="396">
        <v>1.2894000000000001</v>
      </c>
    </row>
    <row r="25" spans="1:2" x14ac:dyDescent="0.25">
      <c r="A25" s="398">
        <v>41882</v>
      </c>
      <c r="B25" s="396">
        <v>1.3319000000000001</v>
      </c>
    </row>
    <row r="26" spans="1:2" x14ac:dyDescent="0.25">
      <c r="A26" s="398">
        <v>41851</v>
      </c>
      <c r="B26" s="396">
        <v>1.3541000000000001</v>
      </c>
    </row>
    <row r="27" spans="1:2" x14ac:dyDescent="0.25">
      <c r="A27" s="398">
        <v>41820</v>
      </c>
      <c r="B27" s="396">
        <v>1.3599000000000001</v>
      </c>
    </row>
    <row r="28" spans="1:2" x14ac:dyDescent="0.25">
      <c r="A28" s="398">
        <v>41790</v>
      </c>
      <c r="B28" s="396">
        <v>1.3734999999999999</v>
      </c>
    </row>
    <row r="29" spans="1:2" x14ac:dyDescent="0.25">
      <c r="A29" s="398">
        <v>41759</v>
      </c>
      <c r="B29" s="396">
        <v>1.3808</v>
      </c>
    </row>
    <row r="30" spans="1:2" x14ac:dyDescent="0.25">
      <c r="A30" s="398">
        <v>41729</v>
      </c>
      <c r="B30" s="396">
        <v>1.3825000000000001</v>
      </c>
    </row>
    <row r="31" spans="1:2" x14ac:dyDescent="0.25">
      <c r="A31" s="398">
        <v>41698</v>
      </c>
      <c r="B31" s="396">
        <v>1.3652</v>
      </c>
    </row>
    <row r="32" spans="1:2" x14ac:dyDescent="0.25">
      <c r="A32" s="398">
        <v>41670</v>
      </c>
      <c r="B32" s="396">
        <v>1.3625</v>
      </c>
    </row>
    <row r="33" spans="1:2" x14ac:dyDescent="0.25">
      <c r="A33" s="398">
        <v>41639</v>
      </c>
      <c r="B33" s="396">
        <v>1.37</v>
      </c>
    </row>
    <row r="34" spans="1:2" x14ac:dyDescent="0.25">
      <c r="A34" s="398">
        <v>41608</v>
      </c>
      <c r="B34" s="396">
        <v>1.3492</v>
      </c>
    </row>
    <row r="35" spans="1:2" x14ac:dyDescent="0.25">
      <c r="A35" s="398">
        <v>41578</v>
      </c>
      <c r="B35" s="396">
        <v>1.3638999999999999</v>
      </c>
    </row>
    <row r="36" spans="1:2" x14ac:dyDescent="0.25">
      <c r="A36" s="398">
        <v>41547</v>
      </c>
      <c r="B36" s="396">
        <v>1.3352999999999999</v>
      </c>
    </row>
    <row r="37" spans="1:2" x14ac:dyDescent="0.25">
      <c r="A37" s="398">
        <v>41517</v>
      </c>
      <c r="B37" s="396">
        <v>1.3317000000000001</v>
      </c>
    </row>
    <row r="38" spans="1:2" x14ac:dyDescent="0.25">
      <c r="A38" s="398">
        <v>41486</v>
      </c>
      <c r="B38" s="396">
        <v>1.3081</v>
      </c>
    </row>
    <row r="39" spans="1:2" x14ac:dyDescent="0.25">
      <c r="A39" s="398">
        <v>41455</v>
      </c>
      <c r="B39" s="396">
        <v>1.3173999999999999</v>
      </c>
    </row>
    <row r="40" spans="1:2" x14ac:dyDescent="0.25">
      <c r="A40" s="398">
        <v>41425</v>
      </c>
      <c r="B40" s="396">
        <v>1.298</v>
      </c>
    </row>
    <row r="41" spans="1:2" x14ac:dyDescent="0.25">
      <c r="A41" s="398">
        <v>41394</v>
      </c>
      <c r="B41" s="396">
        <v>1.3022</v>
      </c>
    </row>
    <row r="42" spans="1:2" x14ac:dyDescent="0.25">
      <c r="A42" s="398">
        <v>41364</v>
      </c>
      <c r="B42" s="396">
        <v>1.2965</v>
      </c>
    </row>
    <row r="43" spans="1:2" x14ac:dyDescent="0.25">
      <c r="A43" s="398">
        <v>41333</v>
      </c>
      <c r="B43" s="396">
        <v>1.3367</v>
      </c>
    </row>
    <row r="44" spans="1:2" x14ac:dyDescent="0.25">
      <c r="A44" s="398">
        <v>41305</v>
      </c>
      <c r="B44" s="396">
        <v>1.329</v>
      </c>
    </row>
    <row r="45" spans="1:2" x14ac:dyDescent="0.25">
      <c r="A45" s="398">
        <v>41274</v>
      </c>
      <c r="B45" s="396">
        <v>1.3111999999999999</v>
      </c>
    </row>
    <row r="46" spans="1:2" x14ac:dyDescent="0.25">
      <c r="A46" s="398">
        <v>41243</v>
      </c>
      <c r="B46" s="396">
        <v>1.2827999999999999</v>
      </c>
    </row>
    <row r="47" spans="1:2" x14ac:dyDescent="0.25">
      <c r="A47" s="398">
        <v>41213</v>
      </c>
      <c r="B47" s="396">
        <v>1.2971999999999999</v>
      </c>
    </row>
    <row r="48" spans="1:2" x14ac:dyDescent="0.25">
      <c r="A48" s="398">
        <v>41182</v>
      </c>
      <c r="B48" s="396">
        <v>1.2864</v>
      </c>
    </row>
    <row r="49" spans="1:2" x14ac:dyDescent="0.25">
      <c r="A49" s="398">
        <v>41152</v>
      </c>
      <c r="B49" s="396">
        <v>1.2392000000000001</v>
      </c>
    </row>
    <row r="50" spans="1:2" x14ac:dyDescent="0.25">
      <c r="A50" s="398">
        <v>41121</v>
      </c>
      <c r="B50" s="396">
        <v>1.2296</v>
      </c>
    </row>
    <row r="51" spans="1:2" x14ac:dyDescent="0.25">
      <c r="A51" s="398">
        <v>41090</v>
      </c>
      <c r="B51" s="396">
        <v>1.2543</v>
      </c>
    </row>
    <row r="52" spans="1:2" x14ac:dyDescent="0.25">
      <c r="A52" s="398">
        <v>41060</v>
      </c>
      <c r="B52" s="396">
        <v>1.2811999999999999</v>
      </c>
    </row>
    <row r="53" spans="1:2" x14ac:dyDescent="0.25">
      <c r="A53" s="398">
        <v>41029</v>
      </c>
      <c r="B53" s="396">
        <v>1.3165</v>
      </c>
    </row>
    <row r="54" spans="1:2" x14ac:dyDescent="0.25">
      <c r="A54" s="398">
        <v>40999</v>
      </c>
      <c r="B54" s="396">
        <v>1.3208</v>
      </c>
    </row>
    <row r="55" spans="1:2" x14ac:dyDescent="0.25">
      <c r="A55" s="398">
        <v>40968</v>
      </c>
      <c r="B55" s="396">
        <v>1.323</v>
      </c>
    </row>
    <row r="56" spans="1:2" x14ac:dyDescent="0.25">
      <c r="A56" s="398">
        <v>40939</v>
      </c>
      <c r="B56" s="396">
        <v>1.2899</v>
      </c>
    </row>
    <row r="57" spans="1:2" x14ac:dyDescent="0.25">
      <c r="A57" s="398">
        <v>40908</v>
      </c>
      <c r="B57" s="396">
        <v>1.3170999999999999</v>
      </c>
    </row>
    <row r="58" spans="1:2" x14ac:dyDescent="0.25">
      <c r="A58" s="398">
        <v>40877</v>
      </c>
      <c r="B58" s="396">
        <v>1.3565</v>
      </c>
    </row>
    <row r="59" spans="1:2" x14ac:dyDescent="0.25">
      <c r="A59" s="398">
        <v>40847</v>
      </c>
      <c r="B59" s="396">
        <v>1.3716999999999999</v>
      </c>
    </row>
    <row r="60" spans="1:2" x14ac:dyDescent="0.25">
      <c r="A60" s="398">
        <v>40816</v>
      </c>
      <c r="B60" s="396">
        <v>1.3774</v>
      </c>
    </row>
    <row r="61" spans="1:2" x14ac:dyDescent="0.25">
      <c r="A61" s="398">
        <v>40786</v>
      </c>
      <c r="B61" s="396">
        <v>1.4342999999999999</v>
      </c>
    </row>
    <row r="62" spans="1:2" x14ac:dyDescent="0.25">
      <c r="A62" s="398">
        <v>40755</v>
      </c>
      <c r="B62" s="396">
        <v>1.4302999999999999</v>
      </c>
    </row>
    <row r="63" spans="1:2" x14ac:dyDescent="0.25">
      <c r="A63" s="398">
        <v>40724</v>
      </c>
      <c r="B63" s="396">
        <v>1.4386000000000001</v>
      </c>
    </row>
    <row r="64" spans="1:2" x14ac:dyDescent="0.25">
      <c r="A64" s="398">
        <v>40694</v>
      </c>
      <c r="B64" s="396">
        <v>1.4327000000000001</v>
      </c>
    </row>
    <row r="65" spans="1:2" x14ac:dyDescent="0.25">
      <c r="A65" s="398">
        <v>40663</v>
      </c>
      <c r="B65" s="396">
        <v>1.4456</v>
      </c>
    </row>
    <row r="66" spans="1:2" x14ac:dyDescent="0.25">
      <c r="A66" s="398">
        <v>40633</v>
      </c>
      <c r="B66" s="396">
        <v>1.4013</v>
      </c>
    </row>
    <row r="67" spans="1:2" x14ac:dyDescent="0.25">
      <c r="A67" s="398">
        <v>40602</v>
      </c>
      <c r="B67" s="396">
        <v>1.3651</v>
      </c>
    </row>
    <row r="68" spans="1:2" x14ac:dyDescent="0.25">
      <c r="A68" s="398">
        <v>40574</v>
      </c>
      <c r="B68" s="396">
        <v>1.3363</v>
      </c>
    </row>
    <row r="69" spans="1:2" x14ac:dyDescent="0.25">
      <c r="A69" s="398">
        <v>40543</v>
      </c>
      <c r="B69" s="396">
        <v>1.3222</v>
      </c>
    </row>
    <row r="70" spans="1:2" x14ac:dyDescent="0.25">
      <c r="A70" s="398">
        <v>40512</v>
      </c>
      <c r="B70" s="396">
        <v>1.3666</v>
      </c>
    </row>
    <row r="71" spans="1:2" x14ac:dyDescent="0.25">
      <c r="A71" s="398">
        <v>40482</v>
      </c>
      <c r="B71" s="396">
        <v>1.3903000000000001</v>
      </c>
    </row>
    <row r="72" spans="1:2" x14ac:dyDescent="0.25">
      <c r="A72" s="398">
        <v>40451</v>
      </c>
      <c r="B72" s="396">
        <v>1.3061</v>
      </c>
    </row>
    <row r="73" spans="1:2" x14ac:dyDescent="0.25">
      <c r="A73" s="398">
        <v>40421</v>
      </c>
      <c r="B73" s="396">
        <v>1.29</v>
      </c>
    </row>
    <row r="74" spans="1:2" x14ac:dyDescent="0.25">
      <c r="A74" s="398">
        <v>40390</v>
      </c>
      <c r="B74" s="396">
        <v>1.2781</v>
      </c>
    </row>
    <row r="75" spans="1:2" x14ac:dyDescent="0.25">
      <c r="A75" s="398">
        <v>40359</v>
      </c>
      <c r="B75" s="396">
        <v>1.2211000000000001</v>
      </c>
    </row>
    <row r="76" spans="1:2" x14ac:dyDescent="0.25">
      <c r="A76" s="398">
        <v>40329</v>
      </c>
      <c r="B76" s="396">
        <v>1.2587999999999999</v>
      </c>
    </row>
    <row r="77" spans="1:2" x14ac:dyDescent="0.25">
      <c r="A77" s="398">
        <v>40298</v>
      </c>
      <c r="B77" s="396">
        <v>1.3434999999999999</v>
      </c>
    </row>
    <row r="78" spans="1:2" x14ac:dyDescent="0.25">
      <c r="A78" s="398">
        <v>40268</v>
      </c>
      <c r="B78" s="396">
        <v>1.3573999999999999</v>
      </c>
    </row>
    <row r="79" spans="1:2" x14ac:dyDescent="0.25">
      <c r="A79" s="398">
        <v>40237</v>
      </c>
      <c r="B79" s="396">
        <v>1.3672</v>
      </c>
    </row>
    <row r="80" spans="1:2" x14ac:dyDescent="0.25">
      <c r="A80" s="398">
        <v>40209</v>
      </c>
      <c r="B80" s="396">
        <v>1.4263999999999999</v>
      </c>
    </row>
    <row r="81" spans="1:2" x14ac:dyDescent="0.25">
      <c r="A81" s="398">
        <v>40178</v>
      </c>
      <c r="B81" s="396">
        <v>1.4581999999999999</v>
      </c>
    </row>
    <row r="82" spans="1:2" x14ac:dyDescent="0.25">
      <c r="A82" s="398">
        <v>40147</v>
      </c>
      <c r="B82" s="396">
        <v>1.4904999999999999</v>
      </c>
    </row>
    <row r="83" spans="1:2" x14ac:dyDescent="0.25">
      <c r="A83" s="398">
        <v>40117</v>
      </c>
      <c r="B83" s="396">
        <v>1.4810000000000001</v>
      </c>
    </row>
    <row r="84" spans="1:2" x14ac:dyDescent="0.25">
      <c r="A84" s="398">
        <v>40086</v>
      </c>
      <c r="B84" s="396">
        <v>1.4559</v>
      </c>
    </row>
    <row r="85" spans="1:2" x14ac:dyDescent="0.25">
      <c r="A85" s="398">
        <v>40056</v>
      </c>
      <c r="B85" s="396">
        <v>1.4258999999999999</v>
      </c>
    </row>
    <row r="86" spans="1:2" x14ac:dyDescent="0.25">
      <c r="A86" s="398">
        <v>40025</v>
      </c>
      <c r="B86" s="396">
        <v>1.4072</v>
      </c>
    </row>
    <row r="87" spans="1:2" x14ac:dyDescent="0.25">
      <c r="A87" s="398">
        <v>39994</v>
      </c>
      <c r="B87" s="396">
        <v>1.401</v>
      </c>
    </row>
    <row r="88" spans="1:2" x14ac:dyDescent="0.25">
      <c r="A88" s="398">
        <v>39964</v>
      </c>
      <c r="B88" s="396">
        <v>1.3660000000000001</v>
      </c>
    </row>
    <row r="89" spans="1:2" x14ac:dyDescent="0.25">
      <c r="A89" s="398">
        <v>39933</v>
      </c>
      <c r="B89" s="396">
        <v>1.3205</v>
      </c>
    </row>
    <row r="90" spans="1:2" x14ac:dyDescent="0.25">
      <c r="A90" s="398">
        <v>39903</v>
      </c>
      <c r="B90" s="396">
        <v>1.3052999999999999</v>
      </c>
    </row>
    <row r="91" spans="1:2" x14ac:dyDescent="0.25">
      <c r="A91" s="398">
        <v>39872</v>
      </c>
      <c r="B91" s="396">
        <v>1.2807999999999999</v>
      </c>
    </row>
    <row r="92" spans="1:2" x14ac:dyDescent="0.25">
      <c r="A92" s="398">
        <v>39844</v>
      </c>
      <c r="B92" s="396">
        <v>1.3314999999999999</v>
      </c>
    </row>
    <row r="93" spans="1:2" x14ac:dyDescent="0.25">
      <c r="A93" s="398">
        <v>39813</v>
      </c>
      <c r="B93" s="396">
        <v>1.3511</v>
      </c>
    </row>
    <row r="94" spans="1:2" x14ac:dyDescent="0.25">
      <c r="A94" s="398">
        <v>39782</v>
      </c>
      <c r="B94" s="396">
        <v>1.2706</v>
      </c>
    </row>
    <row r="95" spans="1:2" x14ac:dyDescent="0.25">
      <c r="A95" s="398">
        <v>39752</v>
      </c>
      <c r="B95" s="396">
        <v>1.331</v>
      </c>
    </row>
    <row r="96" spans="1:2" x14ac:dyDescent="0.25">
      <c r="A96" s="398">
        <v>39721</v>
      </c>
      <c r="B96" s="396">
        <v>1.4380999999999999</v>
      </c>
    </row>
    <row r="97" spans="1:2" x14ac:dyDescent="0.25">
      <c r="A97" s="398">
        <v>39691</v>
      </c>
      <c r="B97" s="396">
        <v>1.4964</v>
      </c>
    </row>
    <row r="98" spans="1:2" x14ac:dyDescent="0.25">
      <c r="A98" s="398">
        <v>39660</v>
      </c>
      <c r="B98" s="396">
        <v>1.5773999999999999</v>
      </c>
    </row>
    <row r="99" spans="1:2" x14ac:dyDescent="0.25">
      <c r="A99" s="398">
        <v>39629</v>
      </c>
      <c r="B99" s="396">
        <v>1.5578000000000001</v>
      </c>
    </row>
    <row r="100" spans="1:2" x14ac:dyDescent="0.25">
      <c r="A100" s="398">
        <v>39599</v>
      </c>
      <c r="B100" s="396">
        <v>1.5559000000000001</v>
      </c>
    </row>
    <row r="101" spans="1:2" x14ac:dyDescent="0.25">
      <c r="A101" s="398">
        <v>39568</v>
      </c>
      <c r="B101" s="396">
        <v>1.5752999999999999</v>
      </c>
    </row>
    <row r="102" spans="1:2" x14ac:dyDescent="0.25">
      <c r="A102" s="398">
        <v>39538</v>
      </c>
      <c r="B102" s="396">
        <v>1.5504</v>
      </c>
    </row>
    <row r="103" spans="1:2" x14ac:dyDescent="0.25">
      <c r="A103" s="398">
        <v>39507</v>
      </c>
      <c r="B103" s="396">
        <v>1.4733000000000001</v>
      </c>
    </row>
    <row r="104" spans="1:2" x14ac:dyDescent="0.25">
      <c r="A104" s="398">
        <v>39478</v>
      </c>
      <c r="B104" s="396">
        <v>1.4703999999999999</v>
      </c>
    </row>
    <row r="105" spans="1:2" x14ac:dyDescent="0.25">
      <c r="A105" s="398">
        <v>39447</v>
      </c>
      <c r="B105" s="396">
        <v>1.4557</v>
      </c>
    </row>
    <row r="106" spans="1:2" x14ac:dyDescent="0.25">
      <c r="A106" s="398">
        <v>39416</v>
      </c>
      <c r="B106" s="396">
        <v>1.4676</v>
      </c>
    </row>
    <row r="107" spans="1:2" x14ac:dyDescent="0.25">
      <c r="A107" s="398">
        <v>39386</v>
      </c>
      <c r="B107" s="396">
        <v>1.4231</v>
      </c>
    </row>
    <row r="108" spans="1:2" x14ac:dyDescent="0.25">
      <c r="A108" s="398">
        <v>39355</v>
      </c>
      <c r="B108" s="396">
        <v>1.3904000000000001</v>
      </c>
    </row>
    <row r="109" spans="1:2" x14ac:dyDescent="0.25">
      <c r="A109" s="398">
        <v>39325</v>
      </c>
      <c r="B109" s="396">
        <v>1.3628</v>
      </c>
    </row>
    <row r="110" spans="1:2" x14ac:dyDescent="0.25">
      <c r="A110" s="398">
        <v>39294</v>
      </c>
      <c r="B110" s="396">
        <v>1.371</v>
      </c>
    </row>
    <row r="111" spans="1:2" x14ac:dyDescent="0.25">
      <c r="A111" s="398">
        <v>39263</v>
      </c>
      <c r="B111" s="396">
        <v>1.3421000000000001</v>
      </c>
    </row>
    <row r="112" spans="1:2" x14ac:dyDescent="0.25">
      <c r="A112" s="398">
        <v>39233</v>
      </c>
      <c r="B112" s="396">
        <v>1.3514999999999999</v>
      </c>
    </row>
    <row r="113" spans="1:2" x14ac:dyDescent="0.25">
      <c r="A113" s="398">
        <v>39202</v>
      </c>
      <c r="B113" s="396">
        <v>1.3507</v>
      </c>
    </row>
    <row r="114" spans="1:2" x14ac:dyDescent="0.25">
      <c r="A114" s="398">
        <v>39172</v>
      </c>
      <c r="B114" s="396">
        <v>1.3241000000000001</v>
      </c>
    </row>
    <row r="115" spans="1:2" x14ac:dyDescent="0.25">
      <c r="A115" s="398">
        <v>39141</v>
      </c>
      <c r="B115" s="396">
        <v>1.3072999999999999</v>
      </c>
    </row>
    <row r="116" spans="1:2" x14ac:dyDescent="0.25">
      <c r="A116" s="398">
        <v>39113</v>
      </c>
      <c r="B116" s="396">
        <v>1.2989999999999999</v>
      </c>
    </row>
    <row r="117" spans="1:2" x14ac:dyDescent="0.25">
      <c r="A117" s="398">
        <v>39082</v>
      </c>
      <c r="B117" s="396">
        <v>1.3198000000000001</v>
      </c>
    </row>
    <row r="118" spans="1:2" x14ac:dyDescent="0.25">
      <c r="A118" s="398">
        <v>39051</v>
      </c>
      <c r="B118" s="396">
        <v>1.2876000000000001</v>
      </c>
    </row>
    <row r="119" spans="1:2" x14ac:dyDescent="0.25">
      <c r="A119" s="398">
        <v>39021</v>
      </c>
      <c r="B119" s="396">
        <v>1.2617</v>
      </c>
    </row>
    <row r="120" spans="1:2" x14ac:dyDescent="0.25">
      <c r="A120" s="398">
        <v>38990</v>
      </c>
      <c r="B120" s="396">
        <v>1.2732000000000001</v>
      </c>
    </row>
    <row r="121" spans="1:2" x14ac:dyDescent="0.25">
      <c r="A121" s="398">
        <v>38960</v>
      </c>
      <c r="B121" s="396">
        <v>1.2804</v>
      </c>
    </row>
    <row r="122" spans="1:2" x14ac:dyDescent="0.25">
      <c r="A122" s="398">
        <v>38929</v>
      </c>
      <c r="B122" s="396">
        <v>1.2705</v>
      </c>
    </row>
    <row r="123" spans="1:2" x14ac:dyDescent="0.25">
      <c r="A123" s="398">
        <v>38898</v>
      </c>
      <c r="B123" s="396">
        <v>1.2665999999999999</v>
      </c>
    </row>
    <row r="124" spans="1:2" x14ac:dyDescent="0.25">
      <c r="A124" s="398">
        <v>38868</v>
      </c>
      <c r="B124" s="396">
        <v>1.2768999999999999</v>
      </c>
    </row>
    <row r="125" spans="1:2" x14ac:dyDescent="0.25">
      <c r="A125" s="398">
        <v>38837</v>
      </c>
      <c r="B125" s="396">
        <v>1.2259</v>
      </c>
    </row>
    <row r="126" spans="1:2" x14ac:dyDescent="0.25">
      <c r="A126" s="398">
        <v>38807</v>
      </c>
      <c r="B126" s="396">
        <v>1.2028000000000001</v>
      </c>
    </row>
    <row r="127" spans="1:2" x14ac:dyDescent="0.25">
      <c r="A127" s="398">
        <v>38776</v>
      </c>
      <c r="B127" s="396">
        <v>1.1941999999999999</v>
      </c>
    </row>
    <row r="128" spans="1:2" x14ac:dyDescent="0.25">
      <c r="A128" s="398">
        <v>38748</v>
      </c>
      <c r="B128" s="396">
        <v>1.2097</v>
      </c>
    </row>
    <row r="129" spans="1:2" x14ac:dyDescent="0.25">
      <c r="A129" s="398">
        <v>38717</v>
      </c>
      <c r="B129" s="396">
        <v>1.1853</v>
      </c>
    </row>
    <row r="130" spans="1:2" x14ac:dyDescent="0.25">
      <c r="A130" s="398">
        <v>38686</v>
      </c>
      <c r="B130" s="396">
        <v>1.1780999999999999</v>
      </c>
    </row>
    <row r="131" spans="1:2" x14ac:dyDescent="0.25">
      <c r="A131" s="398">
        <v>38656</v>
      </c>
      <c r="B131" s="396">
        <v>1.2035</v>
      </c>
    </row>
    <row r="132" spans="1:2" x14ac:dyDescent="0.25">
      <c r="A132" s="398">
        <v>38625</v>
      </c>
      <c r="B132" s="396">
        <v>1.2261</v>
      </c>
    </row>
    <row r="133" spans="1:2" x14ac:dyDescent="0.25">
      <c r="A133" s="398">
        <v>38595</v>
      </c>
      <c r="B133" s="396">
        <v>1.2301</v>
      </c>
    </row>
    <row r="134" spans="1:2" x14ac:dyDescent="0.25">
      <c r="A134" s="398">
        <v>38564</v>
      </c>
      <c r="B134" s="396">
        <v>1.2040999999999999</v>
      </c>
    </row>
    <row r="135" spans="1:2" x14ac:dyDescent="0.25">
      <c r="A135" s="398">
        <v>38533</v>
      </c>
      <c r="B135" s="396">
        <v>1.2161</v>
      </c>
    </row>
    <row r="136" spans="1:2" x14ac:dyDescent="0.25">
      <c r="A136" s="398">
        <v>38503</v>
      </c>
      <c r="B136" s="396">
        <v>1.2677</v>
      </c>
    </row>
    <row r="137" spans="1:2" x14ac:dyDescent="0.25">
      <c r="A137" s="398">
        <v>38472</v>
      </c>
      <c r="B137" s="396">
        <v>1.2939000000000001</v>
      </c>
    </row>
    <row r="138" spans="1:2" x14ac:dyDescent="0.25">
      <c r="A138" s="398">
        <v>38442</v>
      </c>
      <c r="B138" s="396">
        <v>1.3194999999999999</v>
      </c>
    </row>
    <row r="139" spans="1:2" x14ac:dyDescent="0.25">
      <c r="A139" s="398">
        <v>38411</v>
      </c>
      <c r="B139" s="396">
        <v>1.3012999999999999</v>
      </c>
    </row>
    <row r="140" spans="1:2" x14ac:dyDescent="0.25">
      <c r="A140" s="398">
        <v>38383</v>
      </c>
      <c r="B140" s="396">
        <v>1.3123</v>
      </c>
    </row>
    <row r="141" spans="1:2" x14ac:dyDescent="0.25">
      <c r="A141" s="398">
        <v>38352</v>
      </c>
      <c r="B141" s="396">
        <v>1.3404</v>
      </c>
    </row>
    <row r="142" spans="1:2" x14ac:dyDescent="0.25">
      <c r="A142" s="398">
        <v>38321</v>
      </c>
      <c r="B142" s="396">
        <v>1.3019000000000001</v>
      </c>
    </row>
    <row r="143" spans="1:2" x14ac:dyDescent="0.25">
      <c r="A143" s="398">
        <v>38291</v>
      </c>
      <c r="B143" s="396">
        <v>1.2519</v>
      </c>
    </row>
    <row r="144" spans="1:2" x14ac:dyDescent="0.25">
      <c r="A144" s="398">
        <v>38260</v>
      </c>
      <c r="B144" s="396">
        <v>1.2213000000000001</v>
      </c>
    </row>
    <row r="145" spans="1:2" x14ac:dyDescent="0.25">
      <c r="A145" s="398">
        <v>38230</v>
      </c>
      <c r="B145" s="396">
        <v>1.2202</v>
      </c>
    </row>
    <row r="146" spans="1:2" x14ac:dyDescent="0.25">
      <c r="A146" s="398">
        <v>38199</v>
      </c>
      <c r="B146" s="396">
        <v>1.2267999999999999</v>
      </c>
    </row>
    <row r="147" spans="1:2" x14ac:dyDescent="0.25">
      <c r="A147" s="398">
        <v>38168</v>
      </c>
      <c r="B147" s="396">
        <v>1.2148000000000001</v>
      </c>
    </row>
    <row r="148" spans="1:2" x14ac:dyDescent="0.25">
      <c r="A148" s="398">
        <v>38138</v>
      </c>
      <c r="B148" s="396">
        <v>1.2005999999999999</v>
      </c>
    </row>
    <row r="149" spans="1:2" x14ac:dyDescent="0.25">
      <c r="A149" s="398">
        <v>38107</v>
      </c>
      <c r="B149" s="396">
        <v>1.2</v>
      </c>
    </row>
    <row r="150" spans="1:2" x14ac:dyDescent="0.25">
      <c r="A150" s="398">
        <v>38077</v>
      </c>
      <c r="B150" s="396">
        <v>1.2259</v>
      </c>
    </row>
    <row r="151" spans="1:2" x14ac:dyDescent="0.25">
      <c r="A151" s="398">
        <v>38046</v>
      </c>
      <c r="B151" s="396">
        <v>1.2617</v>
      </c>
    </row>
    <row r="152" spans="1:2" x14ac:dyDescent="0.25">
      <c r="A152" s="398">
        <v>38017</v>
      </c>
      <c r="B152" s="396">
        <v>1.2592000000000001</v>
      </c>
    </row>
    <row r="153" spans="1:2" x14ac:dyDescent="0.25">
      <c r="A153" s="398">
        <v>37986</v>
      </c>
      <c r="B153" s="396">
        <v>1.2310000000000001</v>
      </c>
    </row>
    <row r="154" spans="1:2" x14ac:dyDescent="0.25">
      <c r="A154" s="398">
        <v>37955</v>
      </c>
      <c r="B154" s="396">
        <v>1.1725000000000001</v>
      </c>
    </row>
    <row r="155" spans="1:2" x14ac:dyDescent="0.25">
      <c r="A155" s="398">
        <v>37925</v>
      </c>
      <c r="B155" s="396">
        <v>1.1698999999999999</v>
      </c>
    </row>
    <row r="156" spans="1:2" x14ac:dyDescent="0.25">
      <c r="A156" s="398">
        <v>37894</v>
      </c>
      <c r="B156" s="396">
        <v>1.1272</v>
      </c>
    </row>
    <row r="157" spans="1:2" x14ac:dyDescent="0.25">
      <c r="A157" s="398">
        <v>37864</v>
      </c>
      <c r="B157" s="396">
        <v>1.1146</v>
      </c>
    </row>
    <row r="158" spans="1:2" x14ac:dyDescent="0.25">
      <c r="A158" s="398">
        <v>37833</v>
      </c>
      <c r="B158" s="396">
        <v>1.1373</v>
      </c>
    </row>
    <row r="159" spans="1:2" x14ac:dyDescent="0.25">
      <c r="A159" s="398">
        <v>37802</v>
      </c>
      <c r="B159" s="396">
        <v>1.1662999999999999</v>
      </c>
    </row>
    <row r="160" spans="1:2" x14ac:dyDescent="0.25">
      <c r="A160" s="398">
        <v>37772</v>
      </c>
      <c r="B160" s="396">
        <v>1.1574</v>
      </c>
    </row>
    <row r="161" spans="1:2" x14ac:dyDescent="0.25">
      <c r="A161" s="398">
        <v>37741</v>
      </c>
      <c r="B161" s="396">
        <v>1.0865</v>
      </c>
    </row>
    <row r="162" spans="1:2" x14ac:dyDescent="0.25">
      <c r="A162" s="398">
        <v>37711</v>
      </c>
      <c r="B162" s="396">
        <v>1.0789</v>
      </c>
    </row>
    <row r="163" spans="1:2" x14ac:dyDescent="0.25">
      <c r="A163" s="398">
        <v>37680</v>
      </c>
      <c r="B163" s="396">
        <v>1.0778000000000001</v>
      </c>
    </row>
    <row r="164" spans="1:2" x14ac:dyDescent="0.25">
      <c r="A164" s="398">
        <v>37652</v>
      </c>
      <c r="B164" s="396">
        <v>1.0626</v>
      </c>
    </row>
    <row r="165" spans="1:2" x14ac:dyDescent="0.25">
      <c r="A165" s="398">
        <v>37621</v>
      </c>
      <c r="B165" s="396">
        <v>1.0216000000000001</v>
      </c>
    </row>
    <row r="166" spans="1:2" x14ac:dyDescent="0.25">
      <c r="A166" s="398">
        <v>37590</v>
      </c>
      <c r="B166" s="396">
        <v>1.0021</v>
      </c>
    </row>
    <row r="167" spans="1:2" x14ac:dyDescent="0.25">
      <c r="A167" s="398">
        <v>37560</v>
      </c>
      <c r="B167" s="396">
        <v>0.98080000000000001</v>
      </c>
    </row>
    <row r="168" spans="1:2" x14ac:dyDescent="0.25">
      <c r="A168" s="398">
        <v>37529</v>
      </c>
      <c r="B168" s="396">
        <v>0.98</v>
      </c>
    </row>
    <row r="169" spans="1:2" x14ac:dyDescent="0.25">
      <c r="A169" s="398">
        <v>37499</v>
      </c>
      <c r="B169" s="396">
        <v>0.97809999999999997</v>
      </c>
    </row>
    <row r="170" spans="1:2" x14ac:dyDescent="0.25">
      <c r="A170" s="398">
        <v>37468</v>
      </c>
      <c r="B170" s="396">
        <v>0.99219999999999997</v>
      </c>
    </row>
    <row r="171" spans="1:2" x14ac:dyDescent="0.25">
      <c r="A171" s="398">
        <v>37437</v>
      </c>
      <c r="B171" s="396">
        <v>0.95660000000000001</v>
      </c>
    </row>
    <row r="172" spans="1:2" x14ac:dyDescent="0.25">
      <c r="A172" s="398">
        <v>37407</v>
      </c>
      <c r="B172" s="396">
        <v>0.91779999999999995</v>
      </c>
    </row>
    <row r="173" spans="1:2" x14ac:dyDescent="0.25">
      <c r="A173" s="398">
        <v>37376</v>
      </c>
      <c r="B173" s="396">
        <v>0.88680000000000003</v>
      </c>
    </row>
    <row r="174" spans="1:2" x14ac:dyDescent="0.25">
      <c r="A174" s="398">
        <v>37346</v>
      </c>
      <c r="B174" s="396">
        <v>0.87570000000000003</v>
      </c>
    </row>
    <row r="175" spans="1:2" x14ac:dyDescent="0.25">
      <c r="A175" s="398">
        <v>37315</v>
      </c>
      <c r="B175" s="396">
        <v>0.87050000000000005</v>
      </c>
    </row>
    <row r="176" spans="1:2" x14ac:dyDescent="0.25">
      <c r="A176" s="398">
        <v>37287</v>
      </c>
      <c r="B176" s="396">
        <v>0.88319999999999999</v>
      </c>
    </row>
    <row r="177" spans="1:2" x14ac:dyDescent="0.25">
      <c r="A177" s="398">
        <v>37256</v>
      </c>
      <c r="B177" s="396">
        <v>0.89170000000000005</v>
      </c>
    </row>
    <row r="178" spans="1:2" x14ac:dyDescent="0.25">
      <c r="A178" s="398">
        <v>37225</v>
      </c>
      <c r="B178" s="396">
        <v>0.88849999999999996</v>
      </c>
    </row>
    <row r="179" spans="1:2" x14ac:dyDescent="0.25">
      <c r="A179" s="398">
        <v>37195</v>
      </c>
      <c r="B179" s="396">
        <v>0.90549999999999997</v>
      </c>
    </row>
    <row r="180" spans="1:2" x14ac:dyDescent="0.25">
      <c r="A180" s="398">
        <v>37164</v>
      </c>
      <c r="B180" s="396">
        <v>0.91210000000000002</v>
      </c>
    </row>
    <row r="181" spans="1:2" x14ac:dyDescent="0.25">
      <c r="A181" s="398">
        <v>37134</v>
      </c>
      <c r="B181" s="396">
        <v>0.90200000000000002</v>
      </c>
    </row>
    <row r="182" spans="1:2" x14ac:dyDescent="0.25">
      <c r="A182" s="398">
        <v>37103</v>
      </c>
      <c r="B182" s="396">
        <v>0.86140000000000005</v>
      </c>
    </row>
    <row r="183" spans="1:2" x14ac:dyDescent="0.25">
      <c r="A183" s="398">
        <v>37072</v>
      </c>
      <c r="B183" s="396">
        <v>0.85370000000000001</v>
      </c>
    </row>
    <row r="184" spans="1:2" x14ac:dyDescent="0.25">
      <c r="A184" s="398">
        <v>37042</v>
      </c>
      <c r="B184" s="396">
        <v>0.87519999999999998</v>
      </c>
    </row>
    <row r="185" spans="1:2" x14ac:dyDescent="0.25">
      <c r="A185" s="398">
        <v>37011</v>
      </c>
      <c r="B185" s="396">
        <v>0.89280000000000004</v>
      </c>
    </row>
    <row r="186" spans="1:2" x14ac:dyDescent="0.25">
      <c r="A186" s="398">
        <v>36981</v>
      </c>
      <c r="B186" s="396">
        <v>0.90880000000000005</v>
      </c>
    </row>
    <row r="187" spans="1:2" x14ac:dyDescent="0.25">
      <c r="A187" s="398">
        <v>36950</v>
      </c>
      <c r="B187" s="396">
        <v>0.92190000000000005</v>
      </c>
    </row>
    <row r="188" spans="1:2" x14ac:dyDescent="0.25">
      <c r="A188" s="398">
        <v>36922</v>
      </c>
      <c r="B188" s="396">
        <v>0.93920000000000003</v>
      </c>
    </row>
    <row r="189" spans="1:2" x14ac:dyDescent="0.25">
      <c r="A189" s="398">
        <v>36891</v>
      </c>
      <c r="B189" s="396">
        <v>0.90239999999999998</v>
      </c>
    </row>
    <row r="190" spans="1:2" x14ac:dyDescent="0.25">
      <c r="A190" s="398">
        <v>36860</v>
      </c>
      <c r="B190" s="396">
        <v>0.85470000000000002</v>
      </c>
    </row>
    <row r="191" spans="1:2" x14ac:dyDescent="0.25">
      <c r="A191" s="398">
        <v>36830</v>
      </c>
      <c r="B191" s="396">
        <v>0.85409999999999997</v>
      </c>
    </row>
    <row r="192" spans="1:2" x14ac:dyDescent="0.25">
      <c r="A192" s="398">
        <v>36799</v>
      </c>
      <c r="B192" s="396">
        <v>0.87190000000000001</v>
      </c>
    </row>
    <row r="193" spans="1:2" x14ac:dyDescent="0.25">
      <c r="A193" s="398">
        <v>36769</v>
      </c>
      <c r="B193" s="396">
        <v>0.9042</v>
      </c>
    </row>
    <row r="194" spans="1:2" x14ac:dyDescent="0.25">
      <c r="A194" s="398">
        <v>36738</v>
      </c>
      <c r="B194" s="396">
        <v>0.9395</v>
      </c>
    </row>
    <row r="195" spans="1:2" x14ac:dyDescent="0.25">
      <c r="A195" s="398">
        <v>36707</v>
      </c>
      <c r="B195" s="396">
        <v>0.95</v>
      </c>
    </row>
    <row r="196" spans="1:2" x14ac:dyDescent="0.25">
      <c r="A196" s="398">
        <v>36677</v>
      </c>
      <c r="B196" s="396">
        <v>0.90920000000000001</v>
      </c>
    </row>
    <row r="197" spans="1:2" x14ac:dyDescent="0.25">
      <c r="A197" s="398">
        <v>36646</v>
      </c>
      <c r="B197" s="396">
        <v>0.94510000000000005</v>
      </c>
    </row>
    <row r="198" spans="1:2" x14ac:dyDescent="0.25">
      <c r="A198" s="398">
        <v>36616</v>
      </c>
      <c r="B198" s="396">
        <v>0.96540000000000004</v>
      </c>
    </row>
    <row r="199" spans="1:2" x14ac:dyDescent="0.25">
      <c r="A199" s="398">
        <v>36585</v>
      </c>
      <c r="B199" s="396">
        <v>0.98380000000000001</v>
      </c>
    </row>
    <row r="200" spans="1:2" x14ac:dyDescent="0.25">
      <c r="A200" s="398">
        <v>36556</v>
      </c>
      <c r="B200" s="396">
        <v>1.0113000000000001</v>
      </c>
    </row>
    <row r="201" spans="1:2" x14ac:dyDescent="0.25">
      <c r="A201" s="398">
        <v>36525</v>
      </c>
      <c r="B201" s="396">
        <v>1.0106999999999999</v>
      </c>
    </row>
    <row r="202" spans="1:2" x14ac:dyDescent="0.25">
      <c r="A202" s="398">
        <v>36494</v>
      </c>
      <c r="B202" s="396">
        <v>1.0316000000000001</v>
      </c>
    </row>
    <row r="203" spans="1:2" x14ac:dyDescent="0.25">
      <c r="A203" s="398">
        <v>36464</v>
      </c>
      <c r="B203" s="396">
        <v>1.0702</v>
      </c>
    </row>
    <row r="204" spans="1:2" x14ac:dyDescent="0.25">
      <c r="A204" s="398">
        <v>36433</v>
      </c>
      <c r="B204" s="396">
        <v>1.0491999999999999</v>
      </c>
    </row>
    <row r="205" spans="1:2" x14ac:dyDescent="0.25">
      <c r="A205" s="398">
        <v>36403</v>
      </c>
      <c r="B205" s="396">
        <v>1.0607</v>
      </c>
    </row>
    <row r="206" spans="1:2" x14ac:dyDescent="0.25">
      <c r="A206" s="398">
        <v>36372</v>
      </c>
      <c r="B206" s="396">
        <v>1.0361</v>
      </c>
    </row>
    <row r="207" spans="1:2" x14ac:dyDescent="0.25">
      <c r="A207" s="398">
        <v>36341</v>
      </c>
      <c r="B207" s="396">
        <v>1.0387</v>
      </c>
    </row>
    <row r="208" spans="1:2" x14ac:dyDescent="0.25">
      <c r="A208" s="398">
        <v>36311</v>
      </c>
      <c r="B208" s="396">
        <v>1.0615000000000001</v>
      </c>
    </row>
    <row r="209" spans="1:2" x14ac:dyDescent="0.25">
      <c r="A209" s="398">
        <v>36280</v>
      </c>
      <c r="B209" s="396">
        <v>1.0708</v>
      </c>
    </row>
    <row r="210" spans="1:2" x14ac:dyDescent="0.25">
      <c r="A210" s="398">
        <v>36250</v>
      </c>
      <c r="B210" s="396">
        <v>1.0867</v>
      </c>
    </row>
    <row r="211" spans="1:2" x14ac:dyDescent="0.25">
      <c r="A211" s="398">
        <v>36219</v>
      </c>
      <c r="B211" s="396">
        <v>1.1180000000000001</v>
      </c>
    </row>
    <row r="212" spans="1:2" x14ac:dyDescent="0.25">
      <c r="A212" s="398">
        <v>36191</v>
      </c>
      <c r="B212" s="396">
        <v>1.1583000000000001</v>
      </c>
    </row>
    <row r="213" spans="1:2" x14ac:dyDescent="0.25">
      <c r="A213" s="398">
        <v>36160</v>
      </c>
      <c r="B213" s="396">
        <v>1.1709000000000001</v>
      </c>
    </row>
    <row r="215" spans="1:2" x14ac:dyDescent="0.25">
      <c r="A215" s="397" t="s">
        <v>181</v>
      </c>
      <c r="B215" s="397">
        <v>1.2166999999999999</v>
      </c>
    </row>
    <row r="216" spans="1:2" x14ac:dyDescent="0.25">
      <c r="A216" s="397" t="s">
        <v>182</v>
      </c>
      <c r="B216" s="397">
        <v>0.85370000000000001</v>
      </c>
    </row>
    <row r="217" spans="1:2" x14ac:dyDescent="0.25">
      <c r="A217" s="397" t="s">
        <v>183</v>
      </c>
      <c r="B217" s="397">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CONSOLIDADO</vt:lpstr>
      <vt:lpstr>PARAMETROS</vt:lpstr>
      <vt:lpstr>EXP GEN.</vt:lpstr>
      <vt:lpstr>REQ.HAB.</vt:lpstr>
      <vt:lpstr>DESEMPATE</vt:lpstr>
      <vt:lpstr>DESEMPATE 1</vt:lpstr>
      <vt:lpstr>PROM TRM MES</vt:lpstr>
      <vt:lpstr>SH EURO</vt:lpstr>
      <vt:lpstr>PROM EUR MES</vt:lpstr>
      <vt:lpstr>CUMPLIMIENTO</vt:lpstr>
      <vt:lpstr>'PROM EUR MES'!data</vt:lpstr>
      <vt:lpstr>'SH EURO'!Datos</vt:lpstr>
      <vt:lpstr>SAMC009</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Lissette Mendoza Tellez</cp:lastModifiedBy>
  <dcterms:created xsi:type="dcterms:W3CDTF">2015-12-03T23:01:34Z</dcterms:created>
  <dcterms:modified xsi:type="dcterms:W3CDTF">2016-10-20T19:33:52Z</dcterms:modified>
</cp:coreProperties>
</file>