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7\SELECCION ABREVIADA MENOR CUANTIA\SA OPERACION CORREDOR FERREO\EVALUACION\PARA PUBLICAR\"/>
    </mc:Choice>
  </mc:AlternateContent>
  <bookViews>
    <workbookView xWindow="240" yWindow="60" windowWidth="20115" windowHeight="8010" activeTab="3"/>
  </bookViews>
  <sheets>
    <sheet name="CONSOLIDADO" sheetId="1" r:id="rId1"/>
    <sheet name="PARAMETROS" sheetId="4" r:id="rId2"/>
    <sheet name="EXPERIENCIA" sheetId="2" r:id="rId3"/>
    <sheet name="ECONOMICA" sheetId="5" r:id="rId4"/>
  </sheets>
  <definedNames>
    <definedName name="_xlnm.Print_Area" localSheetId="3">ECONOMICA!$A$1:$P$29</definedName>
    <definedName name="CM005EEM1">PARAMETROS!#REF!</definedName>
    <definedName name="CM005EEM2">PARAMETROS!#REF!</definedName>
    <definedName name="CM005EEM3">PARAMETROS!#REF!</definedName>
    <definedName name="CM005EMM1">PARAMETROS!$K$11</definedName>
    <definedName name="CM005EMM2">PARAMETROS!#REF!</definedName>
    <definedName name="CM005EMM3">PARAMETROS!#REF!</definedName>
    <definedName name="CM005LM1">PARAMETROS!$I$11</definedName>
    <definedName name="CM005LM2">PARAMETROS!#REF!</definedName>
    <definedName name="CM005LM3">PARAMETROS!#REF!</definedName>
    <definedName name="CM005M1">PARAMETROS!$G$11</definedName>
    <definedName name="CM005M2">PARAMETROS!#REF!</definedName>
    <definedName name="CM005M3">PARAMETROS!#REF!</definedName>
  </definedNames>
  <calcPr calcId="171027"/>
</workbook>
</file>

<file path=xl/calcChain.xml><?xml version="1.0" encoding="utf-8"?>
<calcChain xmlns="http://schemas.openxmlformats.org/spreadsheetml/2006/main">
  <c r="O6" i="5" l="1"/>
  <c r="L6" i="5"/>
  <c r="I6" i="5"/>
  <c r="P15" i="5"/>
  <c r="O22" i="5" s="1"/>
  <c r="O23" i="5" s="1"/>
  <c r="P8" i="5"/>
  <c r="P9" i="5"/>
  <c r="P10" i="5"/>
  <c r="P11" i="5"/>
  <c r="P12" i="5"/>
  <c r="J15" i="5"/>
  <c r="I22" i="5" s="1"/>
  <c r="I23" i="5" s="1"/>
  <c r="J8" i="5"/>
  <c r="I13" i="5" s="1"/>
  <c r="I18" i="5" s="1"/>
  <c r="I19" i="5" s="1"/>
  <c r="I21" i="5" s="1"/>
  <c r="J9" i="5"/>
  <c r="J10" i="5"/>
  <c r="J11" i="5"/>
  <c r="J12" i="5"/>
  <c r="M15" i="5"/>
  <c r="L16" i="5" s="1"/>
  <c r="L22" i="5"/>
  <c r="L23" i="5" s="1"/>
  <c r="M8" i="5"/>
  <c r="M9" i="5"/>
  <c r="M10" i="5"/>
  <c r="L13" i="5" s="1"/>
  <c r="L18" i="5" s="1"/>
  <c r="L19" i="5" s="1"/>
  <c r="L21" i="5" s="1"/>
  <c r="M11" i="5"/>
  <c r="M12" i="5"/>
  <c r="G15" i="5"/>
  <c r="G22" i="5" s="1"/>
  <c r="G23" i="5" s="1"/>
  <c r="G8" i="5"/>
  <c r="G9" i="5"/>
  <c r="G10" i="5"/>
  <c r="G11" i="5"/>
  <c r="G12" i="5"/>
  <c r="O16" i="5"/>
  <c r="N7" i="2"/>
  <c r="O7" i="2" s="1"/>
  <c r="R7" i="2" s="1"/>
  <c r="S7" i="2" s="1"/>
  <c r="N5" i="2"/>
  <c r="O5" i="2" s="1"/>
  <c r="R5" i="2" s="1"/>
  <c r="S5" i="2" s="1"/>
  <c r="N6" i="2"/>
  <c r="O6" i="2" s="1"/>
  <c r="R6" i="2" s="1"/>
  <c r="S6" i="2" s="1"/>
  <c r="N4" i="2"/>
  <c r="O4" i="2" s="1"/>
  <c r="R4" i="2" s="1"/>
  <c r="S4" i="2" s="1"/>
  <c r="N3" i="2"/>
  <c r="O3" i="2" s="1"/>
  <c r="R3" i="2" s="1"/>
  <c r="S3" i="2" s="1"/>
  <c r="E11" i="4"/>
  <c r="S11" i="4"/>
  <c r="K11" i="4"/>
  <c r="E10" i="4"/>
  <c r="I10" i="4"/>
  <c r="E9" i="4"/>
  <c r="G9" i="4"/>
  <c r="E8" i="4"/>
  <c r="E7" i="4"/>
  <c r="I7" i="4" s="1"/>
  <c r="E6" i="4"/>
  <c r="E5" i="4"/>
  <c r="I5" i="4" s="1"/>
  <c r="I8" i="4"/>
  <c r="I9" i="4"/>
  <c r="K10" i="4"/>
  <c r="G8" i="4"/>
  <c r="K9" i="4"/>
  <c r="G7" i="4"/>
  <c r="K8" i="4"/>
  <c r="G6" i="4"/>
  <c r="G11" i="4"/>
  <c r="G10" i="4"/>
  <c r="I6" i="4"/>
  <c r="G5" i="4"/>
  <c r="K6" i="4"/>
  <c r="I24" i="5" l="1"/>
  <c r="I25" i="5" s="1"/>
  <c r="I28" i="5" s="1"/>
  <c r="K7" i="4"/>
  <c r="O13" i="5"/>
  <c r="O18" i="5" s="1"/>
  <c r="O19" i="5" s="1"/>
  <c r="O21" i="5" s="1"/>
  <c r="L24" i="5"/>
  <c r="G13" i="5"/>
  <c r="G18" i="5" s="1"/>
  <c r="G19" i="5" s="1"/>
  <c r="G21" i="5" s="1"/>
  <c r="G24" i="5" s="1"/>
  <c r="K5" i="4"/>
  <c r="G16" i="5"/>
  <c r="L25" i="5"/>
  <c r="L28" i="5"/>
  <c r="O24" i="5"/>
  <c r="I16" i="5"/>
  <c r="O25" i="5" l="1"/>
  <c r="O28" i="5" s="1"/>
  <c r="G25" i="5"/>
  <c r="G28" i="5" s="1"/>
</calcChain>
</file>

<file path=xl/sharedStrings.xml><?xml version="1.0" encoding="utf-8"?>
<sst xmlns="http://schemas.openxmlformats.org/spreadsheetml/2006/main" count="231" uniqueCount="150">
  <si>
    <t>FOLIO CONTRATO</t>
  </si>
  <si>
    <t>INTEGRANTE</t>
  </si>
  <si>
    <t>ENTIDAD</t>
  </si>
  <si>
    <t>PAÍS DE EJECUCIÓN</t>
  </si>
  <si>
    <t>No. Contrato</t>
  </si>
  <si>
    <t>OBJETO DEL CONTRATO</t>
  </si>
  <si>
    <t>CONTRATO VÁLIDO PARA ACREDITAR EXPERIENCIA (SI/NO)</t>
  </si>
  <si>
    <t>PORCENTAJE DE PARTICIPACIÓN</t>
  </si>
  <si>
    <t>Fecha de inicio del contrato</t>
  </si>
  <si>
    <t>Fecha de terminación del contrato</t>
  </si>
  <si>
    <t>Año de Finalización/ última facturación</t>
  </si>
  <si>
    <t>SMMLV Finalización / última facturación</t>
  </si>
  <si>
    <t>Valor del contrato incluido IVA</t>
  </si>
  <si>
    <t>MONEDA</t>
  </si>
  <si>
    <t xml:space="preserve">SMMLV Valor del contrato </t>
  </si>
  <si>
    <t>SMMLV finalización del contrato PONDERADO</t>
  </si>
  <si>
    <t>Concurso</t>
  </si>
  <si>
    <t>Presupuesto Oficial</t>
  </si>
  <si>
    <t>Año</t>
  </si>
  <si>
    <t>Presupuesto Oficial (SMMLV)</t>
  </si>
  <si>
    <t>Parametros</t>
  </si>
  <si>
    <t>Fecha de cierre según Adendas</t>
  </si>
  <si>
    <t>Fecha de cierre según Pliego</t>
  </si>
  <si>
    <t>Fecha de Adjudicación</t>
  </si>
  <si>
    <t>Proponentes</t>
  </si>
  <si>
    <t>Adjudicatario</t>
  </si>
  <si>
    <t>Experiencia General</t>
  </si>
  <si>
    <t>Presentados</t>
  </si>
  <si>
    <t>Rechazados Exp. Hábilitante</t>
  </si>
  <si>
    <t>Sumatoria Exp. General</t>
  </si>
  <si>
    <t>Exp. Min por el Lider</t>
  </si>
  <si>
    <t>Exp. Min por contrato</t>
  </si>
  <si>
    <t>Porcentaje Requerido P.O.</t>
  </si>
  <si>
    <t>Valor</t>
  </si>
  <si>
    <t>juridico</t>
  </si>
  <si>
    <t>financiero</t>
  </si>
  <si>
    <t>técnico</t>
  </si>
  <si>
    <t>Prop. No.</t>
  </si>
  <si>
    <t>Nombre</t>
  </si>
  <si>
    <t>AUTOPISTA AL MAR 2</t>
  </si>
  <si>
    <t>VJ-VGC-CM-019-2015</t>
  </si>
  <si>
    <r>
      <rPr>
        <b/>
        <sz val="11"/>
        <color theme="1"/>
        <rFont val="Calibri"/>
        <family val="2"/>
        <scheme val="minor"/>
      </rPr>
      <t>Consorcio Interventor PEB-ET:</t>
    </r>
    <r>
      <rPr>
        <sz val="11"/>
        <color theme="1"/>
        <rFont val="Calibri"/>
        <family val="2"/>
        <scheme val="minor"/>
      </rPr>
      <t xml:space="preserve">
Pablo Emilio Consultores S.A.S.
Estudios Técnicos S.A.S.</t>
    </r>
  </si>
  <si>
    <t>VÍAS DEL NUS</t>
  </si>
  <si>
    <t xml:space="preserve"> VJ-VGC-CM-023-2015</t>
  </si>
  <si>
    <r>
      <rPr>
        <b/>
        <sz val="11"/>
        <color theme="1"/>
        <rFont val="Calibri"/>
        <family val="2"/>
        <scheme val="minor"/>
      </rPr>
      <t>Consorcio Servinc-VQM:</t>
    </r>
    <r>
      <rPr>
        <sz val="11"/>
        <color theme="1"/>
        <rFont val="Calibri"/>
        <family val="2"/>
        <scheme val="minor"/>
      </rPr>
      <t xml:space="preserve">
Servinc LTDA
VQM S.A.S.</t>
    </r>
  </si>
  <si>
    <t>ÁREA METROPOLITANA DE CÚCUTA Y NORTE DE SANTANDER</t>
  </si>
  <si>
    <t>VJ-VGC-CM-001-2016</t>
  </si>
  <si>
    <r>
      <rPr>
        <b/>
        <sz val="11"/>
        <color theme="1"/>
        <rFont val="Calibri"/>
        <family val="2"/>
        <scheme val="minor"/>
      </rPr>
      <t>Consorcio Velnec - GNC:</t>
    </r>
    <r>
      <rPr>
        <sz val="11"/>
        <color theme="1"/>
        <rFont val="Calibri"/>
        <family val="2"/>
        <scheme val="minor"/>
      </rPr>
      <t xml:space="preserve">
Velnec S.A.
GNG Ingenieria S.A.S.</t>
    </r>
  </si>
  <si>
    <t>RED FÉRREA DEL PACÍFICO</t>
  </si>
  <si>
    <t>VJ-VGC-CM-003-2016</t>
  </si>
  <si>
    <t>NA</t>
  </si>
  <si>
    <t>MÓDULO 1: CONCESIÓN BUCARAMANGA-PAMPLONA</t>
  </si>
  <si>
    <t>VJ-VGC-CM-004-2016</t>
  </si>
  <si>
    <t>MÓDULO 3: CONCESIÓN VÍA AL PUERTO</t>
  </si>
  <si>
    <t xml:space="preserve">SERIE SMLMV </t>
  </si>
  <si>
    <t xml:space="preserve">AÑO </t>
  </si>
  <si>
    <t>VALOR (COP)</t>
  </si>
  <si>
    <t xml:space="preserve">SUMATORIA EXPERIENCIA GENERAL
</t>
  </si>
  <si>
    <t>IDN1</t>
  </si>
  <si>
    <t>IDN2</t>
  </si>
  <si>
    <t>SI</t>
  </si>
  <si>
    <t>COP</t>
  </si>
  <si>
    <t xml:space="preserve">Proyecto </t>
  </si>
  <si>
    <t>MENOR VALOR</t>
  </si>
  <si>
    <t>P01-01</t>
  </si>
  <si>
    <t>P01</t>
  </si>
  <si>
    <t>VJ-VE-SA-001-2017</t>
  </si>
  <si>
    <t>EL CONTRATISTA SE OBLIGA PARA CON LA AGENCIA NACIONAL DE INFRAESTRUCTURA A EJECUTAR EL CONTROL DE TRÁFICO DE LA OPERACIÓN FERROVIARIA EXISTENTE EN EL
CORREDOR FÉRREO BOGOTÁ – BELENCITO SEGÚN LO ESTABLECEN LOS APÉNDICES
TÉCNICOS.</t>
  </si>
  <si>
    <t>Nº CONSECUTIVO DEL  RUP / MATRIZ / EN EJECUCIÓN</t>
  </si>
  <si>
    <t>Segmento 46</t>
  </si>
  <si>
    <t xml:space="preserve">Familia
16 </t>
  </si>
  <si>
    <t>Clase
15</t>
  </si>
  <si>
    <t>EVALUACION ECONOMICA 700 PUNTOS</t>
  </si>
  <si>
    <t>FACTOR DE CALIDAD 200 PUNTOS</t>
  </si>
  <si>
    <t xml:space="preserve"> APOYO A LA INDUSTRIA   100 PUNTOS</t>
  </si>
  <si>
    <t>COLOMBIA</t>
  </si>
  <si>
    <r>
      <t>No</t>
    </r>
    <r>
      <rPr>
        <sz val="10.5"/>
        <color theme="0"/>
        <rFont val="Arial Narrow"/>
        <family val="2"/>
      </rPr>
      <t> </t>
    </r>
  </si>
  <si>
    <r>
      <t>NOMBRE PROPONENTE</t>
    </r>
    <r>
      <rPr>
        <sz val="10.5"/>
        <color theme="0"/>
        <rFont val="Arial Narrow"/>
        <family val="2"/>
      </rPr>
      <t> </t>
    </r>
  </si>
  <si>
    <t>CALIFICACION</t>
  </si>
  <si>
    <t>HÁBIL</t>
  </si>
  <si>
    <t>SELECCIÓN ABREVIADA MENOR CUANTIA No VJ-VE-SA-001-2017</t>
  </si>
  <si>
    <t xml:space="preserve">VALOR TOTAL OFERTADO EN PESOS INCLUIDO IVA
FORMATO 2
OFERTA ECONOMICA
</t>
  </si>
  <si>
    <t>INGERAL COMPAÑÍA SAS</t>
  </si>
  <si>
    <t>Equipos y suministros
de defensa, orden
público, protección,
vigilancia y seguridad. / Seguridad y
control público. / Control de Tráfico</t>
  </si>
  <si>
    <t>P02</t>
  </si>
  <si>
    <t>P03</t>
  </si>
  <si>
    <t>SERVICIOS ARCOM</t>
  </si>
  <si>
    <t>RASHS INGENIERIA SAS</t>
  </si>
  <si>
    <t>INGERAL COMPAÑÍA SAS.</t>
  </si>
  <si>
    <t>TREN DE OCCIDENTE S.A.</t>
  </si>
  <si>
    <t>002-A-2007</t>
  </si>
  <si>
    <t>MONTAJE DE SUPERESTRUCTURA FÉRREA HASTA LA ENTREGA FINAL DE 86.11 KM DE VÍA FÉRREA DEL SECTOR CAIMALITO (KM 369) A FELISA (KM 455) PARA REALIZAR A TODO COSTO LAS ACTIVIDADES DE REHABILITACIÓN DE VÍA FÉRREA INCLUYENDO OBRAS DE DRENAJE, ESTABILIZACIÓN Y RECONFORMACIÓN DEL CORREDOR FÉRREO, NIVELACIÓN, SEÑALIZACIÓN Y PLANOS DE CONSTRUCCIÓN</t>
  </si>
  <si>
    <t>30 Y 33</t>
  </si>
  <si>
    <t>SERVICIOS ARCOM S.A.S</t>
  </si>
  <si>
    <t>FENOCO S.A.</t>
  </si>
  <si>
    <t>SERVICIOS DE OUTSOURCING PARA LA PRESTACIÓN DEL SERVICIO DE ADMINISTRACION DE LAS VÍAS FERROVIARIAS, PASOS A NIVEL Y ESTACIONES FERROVIARIAS Y MANTENIMIENTO DE LOCOMOTORAS Y VEHICULOS FERROVIARIOS PARA LOS TRAMOS CHIRIGUANA-LA DORADA Y BOGOTÁ-BELENCITO</t>
  </si>
  <si>
    <t>CONSORCIO DRACOL LÍNEAS FÉRREAS</t>
  </si>
  <si>
    <t>SERVICIOS DE OUTSOURCING DE PERSONAL PARA APOYO A LA OPERACIÓN DE ADMINISTRACIÓN, CONTROL DE TRÁFICO, MANTENIMIENTO, Y CONSERVACIÓN DEL CORREDOR FERREO EN LOS FRENTES DE FACATATIVA-BOGOTÁ-LA CARO-BELENCITO Y LA CARO-ZIPAQUIRA GENERADO POR EL CONVENIO INTERADMINISTRATIVO (IDU-SDM-ANI) No.008 DE 2008</t>
  </si>
  <si>
    <t>SERVICIOS DE OUTSOURCING DE PERSONAL PARA APOYO A LA OPERACIÓN DE ADMINISTRACIÓN, CONTROL DE TRÁFICO, MANTENIMIENTO, Y CONSERVACIÓN DEL CORREDOR FERREO EN LOS FRENTES DE FACATATIVA-BOGOTÁ-LA CARO-BELENCITO Y LA CARO-ZIPAQUIRA GENERADO POR EL CONTRATO No.356 (ANI-DRACOL)</t>
  </si>
  <si>
    <t>P02-01</t>
  </si>
  <si>
    <t>EJECUCION</t>
  </si>
  <si>
    <t>RAHS INGENIERIA S.A.S.</t>
  </si>
  <si>
    <t>ANI</t>
  </si>
  <si>
    <t>418/2013</t>
  </si>
  <si>
    <t>REPARACIÓN Y ATENCIÓN DE PUNTOS CRÍTICOS QUE PRESENTA LA VÍA FÉRREA EN LOS TRAMOS: LA DORADA (PK201+502)-CHIRIGUANA (PK722+683); PUERTO BERRÍO (PK328+100)-CABAÑAS (PK361+199) Y EN EL RAMAL DE PUERTO CAPULCO, QUES E UBICA ENTRE LAS ABCISAS PK597+391,08 (CAMBIAVÍAS SUR) Y PK 598+253.54 (CAMBIAVÍAS NORTE) QUE FINALIZA EN LA ABSCISA PK 601+97.20, ASÍ COMO SU ADMINISTRACIÓN MEJORAMIENTO, MANTENIMIENTO, VIGILANCIA Y CONTROL DE TRÁFICO ENTRE OTRAS ACTIVIDADES COMPLEMENTARIAS POR EL TIEMPO DE VIGENCIA DE ESTE CONTRATO</t>
  </si>
  <si>
    <t>P03-01</t>
  </si>
  <si>
    <t>SELECCIÓN ABREVIADA VJ-VE-SA-001 DE 2017</t>
  </si>
  <si>
    <t>EVALUACION OFERTA ECONOMICA</t>
  </si>
  <si>
    <t>PROPONENTE P01</t>
  </si>
  <si>
    <t>PROPONENTE P02</t>
  </si>
  <si>
    <t>PROPONENTE P03</t>
  </si>
  <si>
    <t>A</t>
  </si>
  <si>
    <t>Personal control de tráfico</t>
  </si>
  <si>
    <t>Unidad</t>
  </si>
  <si>
    <t>Cantidad</t>
  </si>
  <si>
    <t>Valor unitario</t>
  </si>
  <si>
    <t>Valor Total</t>
  </si>
  <si>
    <t>Valor Unitario Ofertado</t>
  </si>
  <si>
    <t xml:space="preserve">Supervisor de Línea </t>
  </si>
  <si>
    <t>mes</t>
  </si>
  <si>
    <t>Tecnólogo de operaciones</t>
  </si>
  <si>
    <t xml:space="preserve">Coordinador de CBR - Control de Bloqueo de Radios </t>
  </si>
  <si>
    <t xml:space="preserve">Jefes de estación </t>
  </si>
  <si>
    <t>Personal para 23 Casetas de pasos a nivel (3 turnos) (69 pasonivelistas)</t>
  </si>
  <si>
    <t xml:space="preserve"> COSTOS PERSONAL CONTROL DE TRÁFICO </t>
  </si>
  <si>
    <t>B</t>
  </si>
  <si>
    <t>Comunicaciones</t>
  </si>
  <si>
    <t>Alquiler radios. Incluye repetidores, enlaces y mantenimiento</t>
  </si>
  <si>
    <t xml:space="preserve">COSTOS COMUNICACIONES </t>
  </si>
  <si>
    <t>PLAZO (MESES)</t>
  </si>
  <si>
    <t>SUBTOTAL PERSONAL PERSONAL CONTROL DE TRÁFICO - 1 MES</t>
  </si>
  <si>
    <t>SUBTOTAL PERSONAL PERSONAL CONTROL DE TRÁFICO - 3 MESES</t>
  </si>
  <si>
    <t>FACTOR MULTIPLICADOR</t>
  </si>
  <si>
    <t>SUBTOTAL PERSONAL CONTRO DE TRÁFICO CON FACTOR MULTIPLICADOR</t>
  </si>
  <si>
    <t>SUBTOTAL COMUNICACIONES - 1 MES</t>
  </si>
  <si>
    <t>SUBTOTAL COMUNICACIONES - 3 MESES</t>
  </si>
  <si>
    <t>SUBTOTAL CONTROL DE TRAFICO 3 MESES</t>
  </si>
  <si>
    <t>IVA</t>
  </si>
  <si>
    <r>
      <t xml:space="preserve">BOLSA PARA REPARACIONES (INCLUYENDO IVA) - </t>
    </r>
    <r>
      <rPr>
        <b/>
        <sz val="11"/>
        <color rgb="FFC00000"/>
        <rFont val="Arial Narrow"/>
        <family val="2"/>
      </rPr>
      <t>VALOR INMODIFICABLE</t>
    </r>
  </si>
  <si>
    <r>
      <t xml:space="preserve">BOLSA PARA PAGO DE SERVICIOS PUBLICOS SOBRE 23 PASOS A NIVEL - </t>
    </r>
    <r>
      <rPr>
        <b/>
        <sz val="11"/>
        <color rgb="FFC00000"/>
        <rFont val="Arial Narrow"/>
        <family val="2"/>
      </rPr>
      <t>VALOR INMODIFICABLE</t>
    </r>
  </si>
  <si>
    <t>VALOR TOTAL CONTROL DE TRAFICO</t>
  </si>
  <si>
    <t>CUMPLE</t>
  </si>
  <si>
    <t xml:space="preserve">ACTIVIDADES RUP, MATRIZ O EJECUCIÓN  </t>
  </si>
  <si>
    <t>OBSERVACIONES</t>
  </si>
  <si>
    <r>
      <t xml:space="preserve">MAXIMO TRES (3) contratos , que cumplan: 
 Cada una de las certificaciones debe corresponder a contratos cuyo </t>
    </r>
    <r>
      <rPr>
        <b/>
        <u/>
        <sz val="8"/>
        <color theme="0"/>
        <rFont val="Arial"/>
        <family val="2"/>
      </rPr>
      <t xml:space="preserve">objeto o alcance </t>
    </r>
    <r>
      <rPr>
        <b/>
        <sz val="8"/>
        <color theme="0"/>
        <rFont val="Arial"/>
        <family val="2"/>
      </rPr>
      <t>esté relacionado
con el objeto del presente proceso de selección:</t>
    </r>
    <r>
      <rPr>
        <b/>
        <sz val="9"/>
        <color theme="0"/>
        <rFont val="Arial"/>
        <family val="2"/>
      </rPr>
      <t xml:space="preserve"> </t>
    </r>
    <r>
      <rPr>
        <b/>
        <u/>
        <sz val="9"/>
        <color theme="0"/>
        <rFont val="Arial"/>
        <family val="2"/>
      </rPr>
      <t>Control de tráfico de líneas ferroviarias para el servicio
de carga y/o pasajeros.</t>
    </r>
  </si>
  <si>
    <t>DESCRIPCION PRESUPUESTO OFICIAL</t>
  </si>
  <si>
    <t>EXPERIENCIA</t>
  </si>
  <si>
    <t>EVALUACIÓN TECNICO ECONOMICO PRELIMINAR CONSOLIDADA, PUNTAJE Y DESEMPATE</t>
  </si>
  <si>
    <t>EVALUACION PRELIMINAR</t>
  </si>
  <si>
    <t>PROPUESTA CUMPLE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</si>
</sst>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240A]* #,##0.00_-;\-[$$-240A]* #,##0.00_-;_-[$$-240A]* &quot;-&quot;??_-;_-@_-"/>
    <numFmt numFmtId="166" formatCode="_-[$$-240A]* #,##0_-;\-[$$-240A]* #,##0_-;_-[$$-240A]* &quot;-&quot;??_-;_-@_-"/>
    <numFmt numFmtId="167" formatCode="dd/mm/yyyy;@"/>
    <numFmt numFmtId="168" formatCode="_-* #,##0\ _€_-;\-* #,##0\ _€_-;_-* &quot;-&quot;??\ _€_-;_-@_-"/>
    <numFmt numFmtId="169" formatCode="#,##0.00\ _€"/>
    <numFmt numFmtId="170" formatCode="_-[$$-409]* #,##0.00_ ;_-[$$-409]* \-#,##0.00\ ;_-[$$-409]* &quot;-&quot;??_ ;_-@_ "/>
    <numFmt numFmtId="171" formatCode="_(* #,##0.00_);_(* \(#,##0.00\);_(* &quot;-&quot;??_);_(@_)"/>
    <numFmt numFmtId="172" formatCode="_ * #,##0.00_ ;_ * \-#,##0.00_ ;_ * &quot;-&quot;??_ ;_ @_ "/>
    <numFmt numFmtId="173" formatCode="_(&quot;$&quot;\ * #,##0.00_);_(&quot;$&quot;\ * \(#,##0.00\);_(&quot;$&quot;\ * &quot;-&quot;??_);_(@_)"/>
    <numFmt numFmtId="174" formatCode="_(&quot;$&quot;* #,##0.00_);_(&quot;$&quot;* \(#,##0.00\);_(&quot;$&quot;* &quot;-&quot;??_);_(@_)"/>
    <numFmt numFmtId="175" formatCode="&quot;$&quot;#,##0;[Red]&quot;$&quot;#,##0"/>
    <numFmt numFmtId="176" formatCode="_-[$$]* #,##0_-;\-[$$]* #,##0_-;_-[$$]* &quot;-&quot;??_-;_-@_-"/>
    <numFmt numFmtId="177" formatCode="[$$-500A]\ #,##0.00"/>
    <numFmt numFmtId="178" formatCode="_ [$$-240A]\ * #,##0_ ;_ [$$-240A]\ * \-#,##0_ ;_ [$$-240A]\ * &quot;-&quot;??_ ;_ @_ "/>
    <numFmt numFmtId="179" formatCode="_(* #,##0_);_(* \(#,##0\);_(* &quot;-&quot;??_);_(@_)"/>
    <numFmt numFmtId="180" formatCode="#,##0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9"/>
      <color theme="0" tint="-4.9989318521683403E-2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Cambria"/>
      <family val="1"/>
      <scheme val="major"/>
    </font>
    <font>
      <b/>
      <sz val="10"/>
      <color theme="0"/>
      <name val="Arial"/>
      <family val="2"/>
    </font>
    <font>
      <b/>
      <u/>
      <sz val="9"/>
      <color theme="0"/>
      <name val="Arial"/>
      <family val="2"/>
    </font>
    <font>
      <b/>
      <sz val="10.5"/>
      <color theme="0"/>
      <name val="Arial Narrow"/>
      <family val="2"/>
    </font>
    <font>
      <sz val="10.5"/>
      <color theme="0"/>
      <name val="Arial Narrow"/>
      <family val="2"/>
    </font>
    <font>
      <b/>
      <sz val="11"/>
      <name val="Calibri"/>
      <family val="2"/>
    </font>
    <font>
      <b/>
      <sz val="14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6"/>
      <color theme="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4"/>
      <color theme="0"/>
      <name val="Arial Narrow"/>
      <family val="2"/>
    </font>
    <font>
      <b/>
      <sz val="11"/>
      <color rgb="FFC00000"/>
      <name val="Arial Narrow"/>
      <family val="2"/>
    </font>
    <font>
      <sz val="9"/>
      <name val="Arial Narrow"/>
      <family val="2"/>
    </font>
    <font>
      <b/>
      <sz val="11"/>
      <color theme="0"/>
      <name val="Arial Narrow"/>
      <family val="2"/>
    </font>
    <font>
      <b/>
      <sz val="9"/>
      <color theme="0"/>
      <name val="Arial Narrow"/>
      <family val="2"/>
    </font>
    <font>
      <b/>
      <sz val="18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u/>
      <sz val="8"/>
      <color theme="0"/>
      <name val="Arial"/>
      <family val="2"/>
    </font>
    <font>
      <sz val="11"/>
      <name val="Arial Narrow"/>
      <family val="2"/>
    </font>
    <font>
      <sz val="14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000000"/>
      </left>
      <right style="thin">
        <color auto="1"/>
      </right>
      <top style="thin">
        <color rgb="FF000000"/>
      </top>
      <bottom/>
      <diagonal/>
    </border>
    <border>
      <left style="double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4" fillId="2" borderId="0" applyNumberFormat="0" applyBorder="0" applyAlignment="0" applyProtection="0"/>
    <xf numFmtId="171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1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17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0" fillId="0" borderId="0" applyFont="0" applyFill="0" applyBorder="0" applyAlignment="0" applyProtection="0"/>
  </cellStyleXfs>
  <cellXfs count="388">
    <xf numFmtId="0" fontId="0" fillId="0" borderId="0" xfId="0"/>
    <xf numFmtId="0" fontId="5" fillId="0" borderId="0" xfId="0" applyFont="1" applyAlignment="1">
      <alignment horizontal="justify" vertical="center" wrapText="1"/>
    </xf>
    <xf numFmtId="0" fontId="1" fillId="9" borderId="0" xfId="4" applyFill="1" applyAlignment="1">
      <alignment horizontal="center" vertical="center" wrapText="1"/>
    </xf>
    <xf numFmtId="0" fontId="1" fillId="9" borderId="0" xfId="4" applyFill="1" applyAlignment="1">
      <alignment horizontal="center" vertical="center"/>
    </xf>
    <xf numFmtId="0" fontId="2" fillId="6" borderId="26" xfId="4" applyFont="1" applyFill="1" applyBorder="1" applyAlignment="1">
      <alignment horizontal="center" vertical="center" wrapText="1"/>
    </xf>
    <xf numFmtId="169" fontId="2" fillId="6" borderId="2" xfId="4" applyNumberFormat="1" applyFont="1" applyFill="1" applyBorder="1" applyAlignment="1">
      <alignment horizontal="center" vertical="center"/>
    </xf>
    <xf numFmtId="0" fontId="2" fillId="6" borderId="2" xfId="4" applyFont="1" applyFill="1" applyBorder="1" applyAlignment="1">
      <alignment horizontal="center" vertical="center" wrapText="1"/>
    </xf>
    <xf numFmtId="169" fontId="2" fillId="6" borderId="27" xfId="4" applyNumberFormat="1" applyFont="1" applyFill="1" applyBorder="1" applyAlignment="1">
      <alignment horizontal="center" vertical="center"/>
    </xf>
    <xf numFmtId="0" fontId="2" fillId="7" borderId="26" xfId="4" applyFont="1" applyFill="1" applyBorder="1" applyAlignment="1">
      <alignment horizontal="center" vertical="center"/>
    </xf>
    <xf numFmtId="0" fontId="2" fillId="7" borderId="2" xfId="4" applyFont="1" applyFill="1" applyBorder="1" applyAlignment="1">
      <alignment horizontal="center" vertical="center"/>
    </xf>
    <xf numFmtId="0" fontId="2" fillId="7" borderId="27" xfId="4" applyFont="1" applyFill="1" applyBorder="1" applyAlignment="1">
      <alignment horizontal="center" vertical="center"/>
    </xf>
    <xf numFmtId="0" fontId="2" fillId="8" borderId="29" xfId="4" applyFont="1" applyFill="1" applyBorder="1" applyAlignment="1">
      <alignment horizontal="center" vertical="center" wrapText="1"/>
    </xf>
    <xf numFmtId="0" fontId="2" fillId="8" borderId="30" xfId="4" applyFont="1" applyFill="1" applyBorder="1" applyAlignment="1">
      <alignment horizontal="center" vertical="center" wrapText="1"/>
    </xf>
    <xf numFmtId="0" fontId="1" fillId="0" borderId="1" xfId="4" applyBorder="1" applyAlignment="1">
      <alignment horizontal="justify" vertical="center" wrapText="1"/>
    </xf>
    <xf numFmtId="0" fontId="1" fillId="0" borderId="1" xfId="4" applyBorder="1" applyAlignment="1">
      <alignment vertical="center" wrapText="1"/>
    </xf>
    <xf numFmtId="165" fontId="1" fillId="0" borderId="1" xfId="4" applyNumberFormat="1" applyBorder="1" applyAlignment="1">
      <alignment vertical="center" wrapText="1"/>
    </xf>
    <xf numFmtId="0" fontId="1" fillId="0" borderId="1" xfId="4" applyBorder="1" applyAlignment="1">
      <alignment horizontal="center" vertical="center" wrapText="1"/>
    </xf>
    <xf numFmtId="169" fontId="1" fillId="0" borderId="21" xfId="4" applyNumberFormat="1" applyBorder="1" applyAlignment="1">
      <alignment horizontal="center" vertical="center" wrapText="1"/>
    </xf>
    <xf numFmtId="9" fontId="1" fillId="0" borderId="14" xfId="5" applyFont="1" applyBorder="1" applyAlignment="1">
      <alignment horizontal="center" vertical="center" wrapText="1"/>
    </xf>
    <xf numFmtId="169" fontId="1" fillId="0" borderId="1" xfId="4" applyNumberFormat="1" applyBorder="1" applyAlignment="1">
      <alignment horizontal="center" vertical="center" wrapText="1"/>
    </xf>
    <xf numFmtId="10" fontId="1" fillId="0" borderId="1" xfId="5" applyNumberFormat="1" applyFont="1" applyBorder="1" applyAlignment="1">
      <alignment horizontal="center" vertical="center" wrapText="1"/>
    </xf>
    <xf numFmtId="169" fontId="1" fillId="0" borderId="15" xfId="4" applyNumberFormat="1" applyBorder="1" applyAlignment="1">
      <alignment horizontal="center" vertical="center" wrapText="1"/>
    </xf>
    <xf numFmtId="14" fontId="1" fillId="0" borderId="14" xfId="4" applyNumberFormat="1" applyBorder="1" applyAlignment="1">
      <alignment horizontal="center" vertical="center" wrapText="1"/>
    </xf>
    <xf numFmtId="14" fontId="1" fillId="0" borderId="15" xfId="4" applyNumberFormat="1" applyBorder="1" applyAlignment="1">
      <alignment horizontal="center" vertical="center" wrapText="1"/>
    </xf>
    <xf numFmtId="14" fontId="1" fillId="0" borderId="22" xfId="4" applyNumberFormat="1" applyBorder="1" applyAlignment="1">
      <alignment horizontal="center" vertical="center" wrapText="1"/>
    </xf>
    <xf numFmtId="0" fontId="1" fillId="0" borderId="23" xfId="4" applyBorder="1" applyAlignment="1">
      <alignment horizontal="center" vertical="center" wrapText="1"/>
    </xf>
    <xf numFmtId="0" fontId="1" fillId="0" borderId="14" xfId="4" applyBorder="1" applyAlignment="1">
      <alignment horizontal="center" vertical="center" wrapText="1"/>
    </xf>
    <xf numFmtId="0" fontId="1" fillId="0" borderId="15" xfId="4" applyBorder="1" applyAlignment="1">
      <alignment horizontal="center" vertical="center" wrapText="1"/>
    </xf>
    <xf numFmtId="0" fontId="1" fillId="0" borderId="15" xfId="4" applyBorder="1" applyAlignment="1">
      <alignment horizontal="justify" vertical="center" wrapText="1"/>
    </xf>
    <xf numFmtId="0" fontId="1" fillId="9" borderId="0" xfId="4" applyFill="1" applyAlignment="1">
      <alignment vertical="center" wrapText="1"/>
    </xf>
    <xf numFmtId="0" fontId="1" fillId="0" borderId="1" xfId="4" applyBorder="1" applyAlignment="1">
      <alignment vertical="center"/>
    </xf>
    <xf numFmtId="165" fontId="1" fillId="0" borderId="1" xfId="4" applyNumberFormat="1" applyFill="1" applyBorder="1" applyAlignment="1">
      <alignment vertical="center"/>
    </xf>
    <xf numFmtId="0" fontId="1" fillId="0" borderId="1" xfId="4" applyBorder="1" applyAlignment="1">
      <alignment horizontal="center" vertical="center"/>
    </xf>
    <xf numFmtId="9" fontId="1" fillId="0" borderId="14" xfId="5" applyFont="1" applyBorder="1" applyAlignment="1">
      <alignment horizontal="center" vertical="center"/>
    </xf>
    <xf numFmtId="10" fontId="1" fillId="0" borderId="1" xfId="5" applyNumberFormat="1" applyFont="1" applyBorder="1" applyAlignment="1">
      <alignment horizontal="center" vertical="center"/>
    </xf>
    <xf numFmtId="14" fontId="1" fillId="0" borderId="14" xfId="4" applyNumberFormat="1" applyBorder="1" applyAlignment="1">
      <alignment horizontal="center" vertical="center"/>
    </xf>
    <xf numFmtId="14" fontId="1" fillId="0" borderId="15" xfId="4" applyNumberFormat="1" applyBorder="1" applyAlignment="1">
      <alignment horizontal="center" vertical="center"/>
    </xf>
    <xf numFmtId="14" fontId="1" fillId="0" borderId="22" xfId="4" applyNumberFormat="1" applyBorder="1" applyAlignment="1">
      <alignment horizontal="center" vertical="center"/>
    </xf>
    <xf numFmtId="0" fontId="1" fillId="0" borderId="23" xfId="4" applyBorder="1" applyAlignment="1">
      <alignment horizontal="center" vertical="center"/>
    </xf>
    <xf numFmtId="0" fontId="1" fillId="0" borderId="14" xfId="4" applyBorder="1" applyAlignment="1">
      <alignment horizontal="center" vertical="center"/>
    </xf>
    <xf numFmtId="0" fontId="1" fillId="0" borderId="15" xfId="4" applyBorder="1" applyAlignment="1">
      <alignment horizontal="center" vertical="center"/>
    </xf>
    <xf numFmtId="0" fontId="1" fillId="9" borderId="0" xfId="4" applyFill="1" applyAlignment="1">
      <alignment vertical="center"/>
    </xf>
    <xf numFmtId="0" fontId="1" fillId="0" borderId="1" xfId="4" applyFont="1" applyBorder="1" applyAlignment="1">
      <alignment vertical="center"/>
    </xf>
    <xf numFmtId="165" fontId="1" fillId="0" borderId="1" xfId="4" applyNumberFormat="1" applyBorder="1" applyAlignment="1">
      <alignment vertical="center"/>
    </xf>
    <xf numFmtId="14" fontId="1" fillId="0" borderId="14" xfId="4" applyNumberFormat="1" applyFont="1" applyBorder="1" applyAlignment="1">
      <alignment horizontal="center" vertical="center"/>
    </xf>
    <xf numFmtId="0" fontId="1" fillId="9" borderId="14" xfId="4" applyFill="1" applyBorder="1" applyAlignment="1">
      <alignment horizontal="justify" vertical="center" wrapText="1"/>
    </xf>
    <xf numFmtId="165" fontId="1" fillId="9" borderId="1" xfId="4" applyNumberFormat="1" applyFill="1" applyBorder="1" applyAlignment="1">
      <alignment vertical="center"/>
    </xf>
    <xf numFmtId="0" fontId="1" fillId="9" borderId="1" xfId="4" applyFill="1" applyBorder="1" applyAlignment="1">
      <alignment horizontal="center" vertical="center"/>
    </xf>
    <xf numFmtId="169" fontId="1" fillId="9" borderId="15" xfId="4" applyNumberFormat="1" applyFill="1" applyBorder="1" applyAlignment="1">
      <alignment horizontal="center" vertical="center"/>
    </xf>
    <xf numFmtId="9" fontId="1" fillId="9" borderId="14" xfId="4" applyNumberFormat="1" applyFill="1" applyBorder="1" applyAlignment="1">
      <alignment horizontal="center" vertical="center"/>
    </xf>
    <xf numFmtId="169" fontId="1" fillId="9" borderId="1" xfId="4" applyNumberFormat="1" applyFill="1" applyBorder="1" applyAlignment="1">
      <alignment horizontal="right" vertical="center"/>
    </xf>
    <xf numFmtId="9" fontId="1" fillId="9" borderId="1" xfId="5" applyFont="1" applyFill="1" applyBorder="1" applyAlignment="1">
      <alignment horizontal="center" vertical="center"/>
    </xf>
    <xf numFmtId="169" fontId="1" fillId="9" borderId="15" xfId="4" applyNumberFormat="1" applyFill="1" applyBorder="1" applyAlignment="1">
      <alignment horizontal="right" vertical="center"/>
    </xf>
    <xf numFmtId="169" fontId="1" fillId="9" borderId="15" xfId="4" applyNumberFormat="1" applyFill="1" applyBorder="1" applyAlignment="1">
      <alignment vertical="center"/>
    </xf>
    <xf numFmtId="14" fontId="1" fillId="9" borderId="19" xfId="4" applyNumberFormat="1" applyFill="1" applyBorder="1" applyAlignment="1">
      <alignment vertical="center"/>
    </xf>
    <xf numFmtId="14" fontId="1" fillId="9" borderId="15" xfId="4" applyNumberFormat="1" applyFill="1" applyBorder="1" applyAlignment="1">
      <alignment vertical="center"/>
    </xf>
    <xf numFmtId="14" fontId="1" fillId="9" borderId="22" xfId="4" applyNumberFormat="1" applyFill="1" applyBorder="1" applyAlignment="1">
      <alignment vertical="center"/>
    </xf>
    <xf numFmtId="0" fontId="1" fillId="9" borderId="23" xfId="4" applyFill="1" applyBorder="1" applyAlignment="1">
      <alignment horizontal="center" vertical="center"/>
    </xf>
    <xf numFmtId="0" fontId="1" fillId="9" borderId="17" xfId="4" applyFill="1" applyBorder="1" applyAlignment="1">
      <alignment horizontal="center" vertical="center"/>
    </xf>
    <xf numFmtId="0" fontId="1" fillId="9" borderId="0" xfId="4" applyFill="1" applyBorder="1" applyAlignment="1">
      <alignment horizontal="center" vertical="center"/>
    </xf>
    <xf numFmtId="0" fontId="1" fillId="9" borderId="18" xfId="4" applyFill="1" applyBorder="1" applyAlignment="1">
      <alignment horizontal="center" vertical="center"/>
    </xf>
    <xf numFmtId="0" fontId="1" fillId="9" borderId="31" xfId="4" applyFill="1" applyBorder="1" applyAlignment="1">
      <alignment horizontal="center" vertical="center"/>
    </xf>
    <xf numFmtId="0" fontId="1" fillId="9" borderId="18" xfId="4" applyFill="1" applyBorder="1" applyAlignment="1">
      <alignment horizontal="left" vertical="center"/>
    </xf>
    <xf numFmtId="0" fontId="8" fillId="9" borderId="14" xfId="4" applyFont="1" applyFill="1" applyBorder="1" applyAlignment="1">
      <alignment horizontal="justify" vertical="center" wrapText="1"/>
    </xf>
    <xf numFmtId="0" fontId="3" fillId="9" borderId="1" xfId="4" applyFont="1" applyFill="1" applyBorder="1" applyAlignment="1">
      <alignment horizontal="center" vertical="center"/>
    </xf>
    <xf numFmtId="169" fontId="1" fillId="9" borderId="1" xfId="4" applyNumberFormat="1" applyFill="1" applyBorder="1" applyAlignment="1">
      <alignment horizontal="center" vertical="center"/>
    </xf>
    <xf numFmtId="10" fontId="1" fillId="9" borderId="1" xfId="5" applyNumberFormat="1" applyFont="1" applyFill="1" applyBorder="1" applyAlignment="1">
      <alignment horizontal="center" vertical="center"/>
    </xf>
    <xf numFmtId="14" fontId="1" fillId="9" borderId="14" xfId="4" applyNumberFormat="1" applyFill="1" applyBorder="1" applyAlignment="1">
      <alignment vertical="center"/>
    </xf>
    <xf numFmtId="0" fontId="1" fillId="9" borderId="17" xfId="4" applyFill="1" applyBorder="1" applyAlignment="1">
      <alignment horizontal="justify" vertical="center" wrapText="1"/>
    </xf>
    <xf numFmtId="0" fontId="1" fillId="9" borderId="0" xfId="4" applyFill="1" applyBorder="1" applyAlignment="1">
      <alignment vertical="center"/>
    </xf>
    <xf numFmtId="165" fontId="1" fillId="9" borderId="0" xfId="4" applyNumberFormat="1" applyFill="1" applyBorder="1" applyAlignment="1">
      <alignment vertical="center"/>
    </xf>
    <xf numFmtId="169" fontId="1" fillId="9" borderId="18" xfId="4" applyNumberFormat="1" applyFill="1" applyBorder="1" applyAlignment="1">
      <alignment horizontal="center" vertical="center"/>
    </xf>
    <xf numFmtId="169" fontId="1" fillId="9" borderId="0" xfId="4" applyNumberFormat="1" applyFill="1" applyBorder="1" applyAlignment="1">
      <alignment horizontal="center" vertical="center"/>
    </xf>
    <xf numFmtId="169" fontId="1" fillId="9" borderId="18" xfId="4" applyNumberFormat="1" applyFill="1" applyBorder="1" applyAlignment="1">
      <alignment vertical="center"/>
    </xf>
    <xf numFmtId="14" fontId="1" fillId="9" borderId="17" xfId="4" applyNumberFormat="1" applyFill="1" applyBorder="1" applyAlignment="1">
      <alignment vertical="center"/>
    </xf>
    <xf numFmtId="14" fontId="1" fillId="9" borderId="18" xfId="4" applyNumberFormat="1" applyFill="1" applyBorder="1" applyAlignment="1">
      <alignment vertical="center"/>
    </xf>
    <xf numFmtId="0" fontId="1" fillId="9" borderId="32" xfId="4" applyFill="1" applyBorder="1" applyAlignment="1">
      <alignment horizontal="justify" vertical="center" wrapText="1"/>
    </xf>
    <xf numFmtId="0" fontId="1" fillId="9" borderId="33" xfId="4" applyFill="1" applyBorder="1" applyAlignment="1">
      <alignment vertical="center"/>
    </xf>
    <xf numFmtId="165" fontId="1" fillId="9" borderId="33" xfId="4" applyNumberFormat="1" applyFill="1" applyBorder="1" applyAlignment="1">
      <alignment vertical="center"/>
    </xf>
    <xf numFmtId="0" fontId="1" fillId="9" borderId="33" xfId="4" applyFill="1" applyBorder="1" applyAlignment="1">
      <alignment horizontal="center" vertical="center"/>
    </xf>
    <xf numFmtId="169" fontId="1" fillId="9" borderId="34" xfId="4" applyNumberFormat="1" applyFill="1" applyBorder="1" applyAlignment="1">
      <alignment horizontal="center" vertical="center"/>
    </xf>
    <xf numFmtId="0" fontId="1" fillId="9" borderId="32" xfId="4" applyFill="1" applyBorder="1" applyAlignment="1">
      <alignment horizontal="center" vertical="center"/>
    </xf>
    <xf numFmtId="169" fontId="1" fillId="9" borderId="33" xfId="4" applyNumberFormat="1" applyFill="1" applyBorder="1" applyAlignment="1">
      <alignment horizontal="center" vertical="center"/>
    </xf>
    <xf numFmtId="169" fontId="1" fillId="9" borderId="34" xfId="4" applyNumberFormat="1" applyFill="1" applyBorder="1" applyAlignment="1">
      <alignment vertical="center"/>
    </xf>
    <xf numFmtId="14" fontId="1" fillId="9" borderId="32" xfId="4" applyNumberFormat="1" applyFill="1" applyBorder="1" applyAlignment="1">
      <alignment vertical="center"/>
    </xf>
    <xf numFmtId="14" fontId="1" fillId="9" borderId="34" xfId="4" applyNumberFormat="1" applyFill="1" applyBorder="1" applyAlignment="1">
      <alignment vertical="center"/>
    </xf>
    <xf numFmtId="0" fontId="1" fillId="9" borderId="35" xfId="4" applyFill="1" applyBorder="1" applyAlignment="1">
      <alignment horizontal="center" vertical="center"/>
    </xf>
    <xf numFmtId="0" fontId="1" fillId="9" borderId="34" xfId="4" applyFill="1" applyBorder="1" applyAlignment="1">
      <alignment horizontal="center" vertical="center"/>
    </xf>
    <xf numFmtId="0" fontId="1" fillId="9" borderId="34" xfId="4" applyFill="1" applyBorder="1" applyAlignment="1">
      <alignment horizontal="left" vertical="center"/>
    </xf>
    <xf numFmtId="0" fontId="1" fillId="9" borderId="0" xfId="4" applyFill="1" applyAlignment="1">
      <alignment horizontal="justify" vertical="center" wrapText="1"/>
    </xf>
    <xf numFmtId="165" fontId="1" fillId="9" borderId="0" xfId="4" applyNumberFormat="1" applyFill="1" applyAlignment="1">
      <alignment vertical="center"/>
    </xf>
    <xf numFmtId="169" fontId="1" fillId="9" borderId="0" xfId="4" applyNumberFormat="1" applyFill="1" applyAlignment="1">
      <alignment horizontal="center" vertical="center"/>
    </xf>
    <xf numFmtId="169" fontId="1" fillId="9" borderId="0" xfId="4" applyNumberFormat="1" applyFill="1" applyAlignment="1">
      <alignment vertical="center"/>
    </xf>
    <xf numFmtId="14" fontId="1" fillId="9" borderId="0" xfId="4" applyNumberFormat="1" applyFill="1" applyAlignment="1">
      <alignment vertical="center"/>
    </xf>
    <xf numFmtId="0" fontId="1" fillId="9" borderId="0" xfId="4" applyFill="1" applyAlignment="1">
      <alignment horizontal="left" vertical="center"/>
    </xf>
    <xf numFmtId="0" fontId="6" fillId="9" borderId="12" xfId="6" applyFont="1" applyFill="1" applyBorder="1" applyAlignment="1">
      <alignment horizontal="justify" vertical="center"/>
    </xf>
    <xf numFmtId="0" fontId="6" fillId="9" borderId="13" xfId="6" applyFont="1" applyFill="1" applyBorder="1" applyAlignment="1">
      <alignment horizontal="center" vertical="center"/>
    </xf>
    <xf numFmtId="0" fontId="6" fillId="3" borderId="14" xfId="6" applyFont="1" applyFill="1" applyBorder="1" applyAlignment="1">
      <alignment horizontal="center" vertical="center"/>
    </xf>
    <xf numFmtId="0" fontId="6" fillId="3" borderId="15" xfId="6" applyFont="1" applyFill="1" applyBorder="1" applyAlignment="1">
      <alignment horizontal="center" vertical="center"/>
    </xf>
    <xf numFmtId="0" fontId="9" fillId="9" borderId="29" xfId="4" applyFont="1" applyFill="1" applyBorder="1" applyAlignment="1">
      <alignment horizontal="center" vertical="center"/>
    </xf>
    <xf numFmtId="170" fontId="9" fillId="9" borderId="30" xfId="4" applyNumberFormat="1" applyFont="1" applyFill="1" applyBorder="1" applyAlignment="1">
      <alignment vertical="center"/>
    </xf>
    <xf numFmtId="0" fontId="9" fillId="9" borderId="14" xfId="4" applyFont="1" applyFill="1" applyBorder="1" applyAlignment="1">
      <alignment horizontal="center" vertical="center"/>
    </xf>
    <xf numFmtId="170" fontId="9" fillId="9" borderId="15" xfId="4" applyNumberFormat="1" applyFont="1" applyFill="1" applyBorder="1" applyAlignment="1">
      <alignment vertical="center"/>
    </xf>
    <xf numFmtId="0" fontId="9" fillId="10" borderId="36" xfId="4" applyFont="1" applyFill="1" applyBorder="1" applyAlignment="1">
      <alignment horizontal="center" vertical="center"/>
    </xf>
    <xf numFmtId="170" fontId="9" fillId="10" borderId="37" xfId="4" applyNumberFormat="1" applyFont="1" applyFill="1" applyBorder="1" applyAlignment="1">
      <alignment vertical="center"/>
    </xf>
    <xf numFmtId="0" fontId="16" fillId="0" borderId="0" xfId="0" applyFont="1"/>
    <xf numFmtId="168" fontId="1" fillId="9" borderId="31" xfId="1" applyNumberForma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vertical="center"/>
    </xf>
    <xf numFmtId="0" fontId="8" fillId="0" borderId="3" xfId="0" applyFont="1" applyBorder="1"/>
    <xf numFmtId="169" fontId="3" fillId="9" borderId="15" xfId="4" applyNumberFormat="1" applyFont="1" applyFill="1" applyBorder="1" applyAlignment="1">
      <alignment horizontal="center" vertical="center"/>
    </xf>
    <xf numFmtId="2" fontId="0" fillId="0" borderId="0" xfId="0" applyNumberFormat="1"/>
    <xf numFmtId="0" fontId="0" fillId="9" borderId="0" xfId="4" applyFont="1" applyFill="1" applyAlignment="1">
      <alignment horizontal="center" vertical="center"/>
    </xf>
    <xf numFmtId="0" fontId="22" fillId="0" borderId="0" xfId="0" applyFont="1" applyAlignment="1">
      <alignment horizontal="right"/>
    </xf>
    <xf numFmtId="0" fontId="9" fillId="9" borderId="36" xfId="4" applyFont="1" applyFill="1" applyBorder="1" applyAlignment="1">
      <alignment horizontal="center" vertical="center"/>
    </xf>
    <xf numFmtId="170" fontId="9" fillId="9" borderId="37" xfId="4" applyNumberFormat="1" applyFont="1" applyFill="1" applyBorder="1" applyAlignment="1">
      <alignment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0" xfId="0" applyBorder="1"/>
    <xf numFmtId="167" fontId="23" fillId="3" borderId="2" xfId="3" quotePrefix="1" applyNumberFormat="1" applyFont="1" applyFill="1" applyBorder="1" applyAlignment="1">
      <alignment horizontal="center" vertical="center" wrapText="1"/>
    </xf>
    <xf numFmtId="167" fontId="23" fillId="3" borderId="2" xfId="3" applyNumberFormat="1" applyFont="1" applyFill="1" applyBorder="1" applyAlignment="1">
      <alignment horizontal="center" vertical="center" wrapText="1"/>
    </xf>
    <xf numFmtId="167" fontId="23" fillId="3" borderId="41" xfId="3" applyNumberFormat="1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0" fontId="8" fillId="0" borderId="61" xfId="0" applyFont="1" applyBorder="1" applyAlignment="1">
      <alignment horizontal="center" vertical="center"/>
    </xf>
    <xf numFmtId="0" fontId="8" fillId="0" borderId="61" xfId="0" applyFont="1" applyBorder="1" applyAlignment="1">
      <alignment vertical="center" wrapText="1"/>
    </xf>
    <xf numFmtId="0" fontId="8" fillId="0" borderId="61" xfId="0" applyFont="1" applyBorder="1" applyAlignment="1">
      <alignment horizontal="center" vertical="center" wrapText="1"/>
    </xf>
    <xf numFmtId="9" fontId="8" fillId="0" borderId="61" xfId="2" applyFont="1" applyBorder="1" applyAlignment="1">
      <alignment horizontal="center" vertical="center"/>
    </xf>
    <xf numFmtId="14" fontId="8" fillId="0" borderId="61" xfId="0" applyNumberFormat="1" applyFont="1" applyBorder="1" applyAlignment="1">
      <alignment vertical="center"/>
    </xf>
    <xf numFmtId="0" fontId="8" fillId="0" borderId="61" xfId="0" applyNumberFormat="1" applyFont="1" applyFill="1" applyBorder="1" applyAlignment="1">
      <alignment horizontal="center" vertical="center" wrapText="1"/>
    </xf>
    <xf numFmtId="175" fontId="8" fillId="9" borderId="61" xfId="0" applyNumberFormat="1" applyFont="1" applyFill="1" applyBorder="1" applyAlignment="1">
      <alignment horizontal="center" vertical="center" wrapText="1"/>
    </xf>
    <xf numFmtId="176" fontId="8" fillId="0" borderId="61" xfId="0" applyNumberFormat="1" applyFont="1" applyBorder="1" applyAlignment="1">
      <alignment vertical="center"/>
    </xf>
    <xf numFmtId="168" fontId="8" fillId="0" borderId="61" xfId="1" applyNumberFormat="1" applyFont="1" applyBorder="1" applyAlignment="1">
      <alignment vertical="center"/>
    </xf>
    <xf numFmtId="168" fontId="18" fillId="0" borderId="61" xfId="1" applyNumberFormat="1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1" xfId="0" applyFont="1" applyBorder="1"/>
    <xf numFmtId="0" fontId="8" fillId="0" borderId="3" xfId="0" applyFont="1" applyBorder="1" applyAlignment="1">
      <alignment vertical="center" wrapText="1"/>
    </xf>
    <xf numFmtId="0" fontId="8" fillId="9" borderId="3" xfId="0" applyFont="1" applyFill="1" applyBorder="1" applyAlignment="1">
      <alignment horizontal="center" vertical="center"/>
    </xf>
    <xf numFmtId="0" fontId="16" fillId="0" borderId="6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9" fontId="8" fillId="0" borderId="39" xfId="2" applyFont="1" applyBorder="1" applyAlignment="1">
      <alignment horizontal="center" vertical="center"/>
    </xf>
    <xf numFmtId="14" fontId="8" fillId="0" borderId="39" xfId="0" applyNumberFormat="1" applyFont="1" applyBorder="1" applyAlignment="1">
      <alignment vertical="center"/>
    </xf>
    <xf numFmtId="9" fontId="8" fillId="0" borderId="1" xfId="2" applyFont="1" applyBorder="1" applyAlignment="1">
      <alignment horizontal="center" vertical="center"/>
    </xf>
    <xf numFmtId="14" fontId="8" fillId="0" borderId="1" xfId="0" applyNumberFormat="1" applyFont="1" applyBorder="1" applyAlignment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75" fontId="8" fillId="9" borderId="2" xfId="0" applyNumberFormat="1" applyFont="1" applyFill="1" applyBorder="1" applyAlignment="1">
      <alignment horizontal="center" vertical="center" wrapText="1"/>
    </xf>
    <xf numFmtId="0" fontId="8" fillId="0" borderId="40" xfId="0" applyNumberFormat="1" applyFont="1" applyFill="1" applyBorder="1" applyAlignment="1">
      <alignment horizontal="center" vertical="center" wrapText="1"/>
    </xf>
    <xf numFmtId="175" fontId="8" fillId="9" borderId="4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5" fontId="8" fillId="9" borderId="1" xfId="0" applyNumberFormat="1" applyFont="1" applyFill="1" applyBorder="1" applyAlignment="1">
      <alignment horizontal="center" vertical="center" wrapText="1"/>
    </xf>
    <xf numFmtId="168" fontId="8" fillId="0" borderId="2" xfId="1" applyNumberFormat="1" applyFont="1" applyBorder="1" applyAlignment="1">
      <alignment vertical="center"/>
    </xf>
    <xf numFmtId="168" fontId="8" fillId="0" borderId="40" xfId="1" applyNumberFormat="1" applyFont="1" applyBorder="1" applyAlignment="1">
      <alignment vertical="center"/>
    </xf>
    <xf numFmtId="168" fontId="8" fillId="0" borderId="1" xfId="1" applyNumberFormat="1" applyFont="1" applyBorder="1" applyAlignment="1">
      <alignment vertical="center"/>
    </xf>
    <xf numFmtId="0" fontId="8" fillId="0" borderId="42" xfId="0" applyFont="1" applyBorder="1" applyAlignment="1">
      <alignment horizontal="center" vertical="center"/>
    </xf>
    <xf numFmtId="0" fontId="8" fillId="0" borderId="40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 wrapText="1"/>
    </xf>
    <xf numFmtId="176" fontId="8" fillId="0" borderId="40" xfId="0" applyNumberFormat="1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/>
    <xf numFmtId="0" fontId="8" fillId="0" borderId="40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8" fillId="0" borderId="64" xfId="0" applyFont="1" applyBorder="1" applyAlignment="1">
      <alignment vertical="center"/>
    </xf>
    <xf numFmtId="0" fontId="8" fillId="0" borderId="64" xfId="0" applyFont="1" applyBorder="1" applyAlignment="1">
      <alignment horizontal="center" vertical="center"/>
    </xf>
    <xf numFmtId="0" fontId="8" fillId="0" borderId="64" xfId="0" applyFont="1" applyBorder="1" applyAlignment="1">
      <alignment vertical="center" wrapText="1"/>
    </xf>
    <xf numFmtId="0" fontId="8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vertical="center" wrapText="1"/>
    </xf>
    <xf numFmtId="9" fontId="8" fillId="0" borderId="64" xfId="2" applyFont="1" applyBorder="1" applyAlignment="1">
      <alignment horizontal="center" vertical="center"/>
    </xf>
    <xf numFmtId="14" fontId="8" fillId="0" borderId="64" xfId="0" applyNumberFormat="1" applyFont="1" applyBorder="1" applyAlignment="1">
      <alignment vertical="center"/>
    </xf>
    <xf numFmtId="0" fontId="8" fillId="0" borderId="64" xfId="0" applyNumberFormat="1" applyFont="1" applyFill="1" applyBorder="1" applyAlignment="1">
      <alignment horizontal="center" vertical="center" wrapText="1"/>
    </xf>
    <xf numFmtId="175" fontId="8" fillId="9" borderId="64" xfId="0" applyNumberFormat="1" applyFont="1" applyFill="1" applyBorder="1" applyAlignment="1">
      <alignment horizontal="center" vertical="center" wrapText="1"/>
    </xf>
    <xf numFmtId="176" fontId="8" fillId="0" borderId="64" xfId="0" applyNumberFormat="1" applyFont="1" applyBorder="1" applyAlignment="1">
      <alignment vertical="center"/>
    </xf>
    <xf numFmtId="168" fontId="8" fillId="0" borderId="64" xfId="1" applyNumberFormat="1" applyFont="1" applyBorder="1" applyAlignment="1">
      <alignment vertical="center"/>
    </xf>
    <xf numFmtId="168" fontId="18" fillId="0" borderId="64" xfId="0" applyNumberFormat="1" applyFont="1" applyBorder="1" applyAlignment="1">
      <alignment horizontal="center" vertical="center"/>
    </xf>
    <xf numFmtId="0" fontId="8" fillId="0" borderId="64" xfId="0" applyFont="1" applyBorder="1"/>
    <xf numFmtId="0" fontId="8" fillId="0" borderId="65" xfId="0" applyFont="1" applyBorder="1"/>
    <xf numFmtId="0" fontId="29" fillId="9" borderId="0" xfId="0" applyFont="1" applyFill="1" applyAlignment="1">
      <alignment vertical="center"/>
    </xf>
    <xf numFmtId="0" fontId="30" fillId="9" borderId="0" xfId="0" applyFont="1" applyFill="1" applyBorder="1" applyAlignment="1">
      <alignment horizontal="center" vertical="center"/>
    </xf>
    <xf numFmtId="0" fontId="31" fillId="9" borderId="0" xfId="0" applyFont="1" applyFill="1" applyAlignment="1">
      <alignment vertical="center"/>
    </xf>
    <xf numFmtId="0" fontId="29" fillId="9" borderId="0" xfId="0" applyFont="1" applyFill="1" applyBorder="1" applyAlignment="1">
      <alignment vertical="center"/>
    </xf>
    <xf numFmtId="0" fontId="32" fillId="9" borderId="0" xfId="0" applyFont="1" applyFill="1" applyAlignment="1">
      <alignment horizontal="center" vertical="center"/>
    </xf>
    <xf numFmtId="0" fontId="29" fillId="9" borderId="0" xfId="0" applyFont="1" applyFill="1" applyAlignment="1">
      <alignment horizontal="right" vertical="center"/>
    </xf>
    <xf numFmtId="0" fontId="33" fillId="11" borderId="66" xfId="0" applyFont="1" applyFill="1" applyBorder="1" applyAlignment="1">
      <alignment horizontal="center" vertical="center"/>
    </xf>
    <xf numFmtId="0" fontId="33" fillId="11" borderId="68" xfId="0" applyFont="1" applyFill="1" applyBorder="1" applyAlignment="1">
      <alignment horizontal="center" vertical="center"/>
    </xf>
    <xf numFmtId="0" fontId="34" fillId="12" borderId="29" xfId="0" applyFont="1" applyFill="1" applyBorder="1" applyAlignment="1">
      <alignment horizontal="center" vertical="center"/>
    </xf>
    <xf numFmtId="0" fontId="30" fillId="12" borderId="3" xfId="0" applyFont="1" applyFill="1" applyBorder="1" applyAlignment="1">
      <alignment vertical="center" wrapText="1"/>
    </xf>
    <xf numFmtId="178" fontId="29" fillId="12" borderId="3" xfId="40" applyNumberFormat="1" applyFont="1" applyFill="1" applyBorder="1" applyAlignment="1">
      <alignment horizontal="right" vertical="center" wrapText="1"/>
    </xf>
    <xf numFmtId="178" fontId="29" fillId="13" borderId="0" xfId="40" applyNumberFormat="1" applyFont="1" applyFill="1" applyBorder="1" applyAlignment="1">
      <alignment horizontal="right" vertical="center" wrapText="1"/>
    </xf>
    <xf numFmtId="178" fontId="29" fillId="12" borderId="30" xfId="40" applyNumberFormat="1" applyFont="1" applyFill="1" applyBorder="1" applyAlignment="1">
      <alignment horizontal="right" vertical="center" wrapText="1"/>
    </xf>
    <xf numFmtId="0" fontId="29" fillId="0" borderId="1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179" fontId="29" fillId="0" borderId="1" xfId="41" applyNumberFormat="1" applyFont="1" applyFill="1" applyBorder="1" applyAlignment="1">
      <alignment horizontal="center" vertical="center" wrapText="1"/>
    </xf>
    <xf numFmtId="179" fontId="29" fillId="13" borderId="0" xfId="41" applyNumberFormat="1" applyFont="1" applyFill="1" applyBorder="1" applyAlignment="1">
      <alignment horizontal="center" vertical="center" wrapText="1"/>
    </xf>
    <xf numFmtId="179" fontId="29" fillId="0" borderId="15" xfId="41" applyNumberFormat="1" applyFont="1" applyFill="1" applyBorder="1" applyAlignment="1">
      <alignment horizontal="center" vertical="center" wrapText="1"/>
    </xf>
    <xf numFmtId="0" fontId="29" fillId="9" borderId="1" xfId="0" applyFont="1" applyFill="1" applyBorder="1" applyAlignment="1">
      <alignment vertical="center" wrapText="1"/>
    </xf>
    <xf numFmtId="178" fontId="35" fillId="14" borderId="1" xfId="0" applyNumberFormat="1" applyFont="1" applyFill="1" applyBorder="1" applyAlignment="1">
      <alignment vertical="center"/>
    </xf>
    <xf numFmtId="178" fontId="35" fillId="13" borderId="0" xfId="0" applyNumberFormat="1" applyFont="1" applyFill="1" applyBorder="1" applyAlignment="1">
      <alignment vertical="center"/>
    </xf>
    <xf numFmtId="0" fontId="34" fillId="12" borderId="14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left" vertical="center" wrapText="1"/>
    </xf>
    <xf numFmtId="178" fontId="29" fillId="12" borderId="1" xfId="40" applyNumberFormat="1" applyFont="1" applyFill="1" applyBorder="1" applyAlignment="1">
      <alignment horizontal="right" vertical="center" wrapText="1"/>
    </xf>
    <xf numFmtId="178" fontId="29" fillId="12" borderId="15" xfId="40" applyNumberFormat="1" applyFont="1" applyFill="1" applyBorder="1" applyAlignment="1">
      <alignment horizontal="right" vertical="center" wrapText="1"/>
    </xf>
    <xf numFmtId="0" fontId="29" fillId="9" borderId="14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left" vertical="center" wrapText="1"/>
    </xf>
    <xf numFmtId="179" fontId="29" fillId="9" borderId="1" xfId="41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vertical="center"/>
    </xf>
    <xf numFmtId="0" fontId="35" fillId="13" borderId="0" xfId="0" applyNumberFormat="1" applyFont="1" applyFill="1" applyBorder="1" applyAlignment="1">
      <alignment vertical="center"/>
    </xf>
    <xf numFmtId="178" fontId="35" fillId="0" borderId="1" xfId="0" applyNumberFormat="1" applyFont="1" applyFill="1" applyBorder="1" applyAlignment="1">
      <alignment vertical="center"/>
    </xf>
    <xf numFmtId="180" fontId="35" fillId="0" borderId="1" xfId="0" applyNumberFormat="1" applyFont="1" applyFill="1" applyBorder="1" applyAlignment="1">
      <alignment vertical="center"/>
    </xf>
    <xf numFmtId="180" fontId="35" fillId="13" borderId="0" xfId="0" applyNumberFormat="1" applyFont="1" applyFill="1" applyBorder="1" applyAlignment="1">
      <alignment vertical="center"/>
    </xf>
    <xf numFmtId="178" fontId="36" fillId="15" borderId="1" xfId="0" applyNumberFormat="1" applyFont="1" applyFill="1" applyBorder="1" applyAlignment="1">
      <alignment vertical="center"/>
    </xf>
    <xf numFmtId="178" fontId="36" fillId="13" borderId="0" xfId="0" applyNumberFormat="1" applyFont="1" applyFill="1" applyBorder="1" applyAlignment="1">
      <alignment vertical="center"/>
    </xf>
    <xf numFmtId="178" fontId="33" fillId="15" borderId="38" xfId="0" applyNumberFormat="1" applyFont="1" applyFill="1" applyBorder="1" applyAlignment="1">
      <alignment vertical="center"/>
    </xf>
    <xf numFmtId="178" fontId="33" fillId="13" borderId="0" xfId="0" applyNumberFormat="1" applyFont="1" applyFill="1" applyBorder="1" applyAlignment="1">
      <alignment vertical="center"/>
    </xf>
    <xf numFmtId="0" fontId="38" fillId="9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19" fillId="0" borderId="0" xfId="0" applyFont="1"/>
    <xf numFmtId="167" fontId="40" fillId="3" borderId="44" xfId="3" quotePrefix="1" applyNumberFormat="1" applyFont="1" applyFill="1" applyBorder="1" applyAlignment="1">
      <alignment horizontal="center" vertical="center" wrapText="1"/>
    </xf>
    <xf numFmtId="0" fontId="41" fillId="0" borderId="61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center"/>
    </xf>
    <xf numFmtId="0" fontId="35" fillId="9" borderId="0" xfId="0" applyFont="1" applyFill="1" applyAlignment="1">
      <alignment horizontal="right" vertical="center"/>
    </xf>
    <xf numFmtId="0" fontId="44" fillId="9" borderId="0" xfId="0" applyFont="1" applyFill="1" applyAlignment="1">
      <alignment horizontal="right" vertical="center"/>
    </xf>
    <xf numFmtId="0" fontId="45" fillId="9" borderId="0" xfId="0" applyFont="1" applyFill="1" applyAlignment="1">
      <alignment vertical="center"/>
    </xf>
    <xf numFmtId="167" fontId="40" fillId="3" borderId="83" xfId="3" quotePrefix="1" applyNumberFormat="1" applyFont="1" applyFill="1" applyBorder="1" applyAlignment="1">
      <alignment horizontal="center" vertical="center" wrapText="1"/>
    </xf>
    <xf numFmtId="167" fontId="40" fillId="3" borderId="82" xfId="3" quotePrefix="1" applyNumberFormat="1" applyFont="1" applyFill="1" applyBorder="1" applyAlignment="1">
      <alignment horizontal="center" vertical="center" wrapText="1"/>
    </xf>
    <xf numFmtId="1" fontId="19" fillId="0" borderId="43" xfId="0" applyNumberFormat="1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167" fontId="39" fillId="3" borderId="72" xfId="3" applyNumberFormat="1" applyFont="1" applyFill="1" applyBorder="1" applyAlignment="1">
      <alignment horizontal="center" vertical="center" wrapText="1"/>
    </xf>
    <xf numFmtId="167" fontId="39" fillId="3" borderId="73" xfId="3" applyNumberFormat="1" applyFont="1" applyFill="1" applyBorder="1" applyAlignment="1">
      <alignment horizontal="center" vertical="center" wrapText="1"/>
    </xf>
    <xf numFmtId="167" fontId="39" fillId="3" borderId="74" xfId="3" applyNumberFormat="1" applyFont="1" applyFill="1" applyBorder="1" applyAlignment="1">
      <alignment horizontal="center" vertical="center" wrapText="1"/>
    </xf>
    <xf numFmtId="167" fontId="39" fillId="3" borderId="75" xfId="3" applyNumberFormat="1" applyFont="1" applyFill="1" applyBorder="1" applyAlignment="1">
      <alignment horizontal="center" vertical="center" wrapText="1"/>
    </xf>
    <xf numFmtId="167" fontId="39" fillId="3" borderId="71" xfId="3" applyNumberFormat="1" applyFont="1" applyFill="1" applyBorder="1" applyAlignment="1">
      <alignment horizontal="center" vertical="center" wrapText="1"/>
    </xf>
    <xf numFmtId="167" fontId="39" fillId="3" borderId="76" xfId="3" applyNumberFormat="1" applyFont="1" applyFill="1" applyBorder="1" applyAlignment="1">
      <alignment horizontal="center" vertical="center" wrapText="1"/>
    </xf>
    <xf numFmtId="0" fontId="27" fillId="17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6" fontId="21" fillId="0" borderId="80" xfId="0" applyNumberFormat="1" applyFont="1" applyBorder="1" applyAlignment="1">
      <alignment horizontal="justify" vertical="center" wrapText="1"/>
    </xf>
    <xf numFmtId="166" fontId="21" fillId="0" borderId="79" xfId="0" applyNumberFormat="1" applyFont="1" applyBorder="1" applyAlignment="1">
      <alignment horizontal="justify" vertical="center" wrapText="1"/>
    </xf>
    <xf numFmtId="1" fontId="19" fillId="0" borderId="84" xfId="0" applyNumberFormat="1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166" fontId="21" fillId="0" borderId="81" xfId="0" applyNumberFormat="1" applyFont="1" applyBorder="1" applyAlignment="1">
      <alignment horizontal="justify" vertical="center" wrapText="1"/>
    </xf>
    <xf numFmtId="0" fontId="25" fillId="3" borderId="58" xfId="0" applyFont="1" applyFill="1" applyBorder="1" applyAlignment="1">
      <alignment horizontal="center" vertical="center" wrapText="1"/>
    </xf>
    <xf numFmtId="0" fontId="25" fillId="3" borderId="59" xfId="0" applyFont="1" applyFill="1" applyBorder="1" applyAlignment="1">
      <alignment horizontal="center" vertical="center" wrapText="1"/>
    </xf>
    <xf numFmtId="0" fontId="25" fillId="3" borderId="60" xfId="0" applyFont="1" applyFill="1" applyBorder="1" applyAlignment="1">
      <alignment horizontal="center" vertical="center" wrapText="1"/>
    </xf>
    <xf numFmtId="0" fontId="25" fillId="3" borderId="55" xfId="0" applyFont="1" applyFill="1" applyBorder="1" applyAlignment="1">
      <alignment horizontal="center" vertical="center" wrapText="1"/>
    </xf>
    <xf numFmtId="0" fontId="25" fillId="3" borderId="56" xfId="0" applyFont="1" applyFill="1" applyBorder="1" applyAlignment="1">
      <alignment horizontal="center" vertical="center" wrapText="1"/>
    </xf>
    <xf numFmtId="0" fontId="25" fillId="3" borderId="57" xfId="0" applyFont="1" applyFill="1" applyBorder="1" applyAlignment="1">
      <alignment horizontal="center" vertical="center" wrapText="1"/>
    </xf>
    <xf numFmtId="0" fontId="25" fillId="3" borderId="77" xfId="0" applyFont="1" applyFill="1" applyBorder="1" applyAlignment="1">
      <alignment horizontal="center" vertical="center" wrapText="1"/>
    </xf>
    <xf numFmtId="0" fontId="25" fillId="3" borderId="78" xfId="0" applyFont="1" applyFill="1" applyBorder="1" applyAlignment="1">
      <alignment horizontal="center" vertical="center" wrapText="1"/>
    </xf>
    <xf numFmtId="0" fontId="25" fillId="3" borderId="79" xfId="0" applyFont="1" applyFill="1" applyBorder="1" applyAlignment="1">
      <alignment horizontal="center" vertical="center" wrapText="1"/>
    </xf>
    <xf numFmtId="0" fontId="2" fillId="8" borderId="12" xfId="4" applyFont="1" applyFill="1" applyBorder="1" applyAlignment="1">
      <alignment horizontal="center" vertical="center" wrapText="1"/>
    </xf>
    <xf numFmtId="0" fontId="2" fillId="8" borderId="13" xfId="4" applyFont="1" applyFill="1" applyBorder="1" applyAlignment="1">
      <alignment horizontal="center" vertical="center" wrapText="1"/>
    </xf>
    <xf numFmtId="0" fontId="2" fillId="8" borderId="17" xfId="4" applyFont="1" applyFill="1" applyBorder="1" applyAlignment="1">
      <alignment horizontal="center" vertical="center" wrapText="1"/>
    </xf>
    <xf numFmtId="0" fontId="2" fillId="8" borderId="18" xfId="4" applyFont="1" applyFill="1" applyBorder="1" applyAlignment="1">
      <alignment horizontal="center" vertical="center" wrapText="1"/>
    </xf>
    <xf numFmtId="0" fontId="2" fillId="8" borderId="24" xfId="4" applyFont="1" applyFill="1" applyBorder="1" applyAlignment="1">
      <alignment horizontal="center" vertical="center" wrapText="1"/>
    </xf>
    <xf numFmtId="0" fontId="2" fillId="8" borderId="25" xfId="4" applyFont="1" applyFill="1" applyBorder="1" applyAlignment="1">
      <alignment horizontal="center" vertical="center" wrapText="1"/>
    </xf>
    <xf numFmtId="0" fontId="2" fillId="6" borderId="4" xfId="4" applyFont="1" applyFill="1" applyBorder="1" applyAlignment="1">
      <alignment horizontal="center" vertical="center"/>
    </xf>
    <xf numFmtId="0" fontId="2" fillId="6" borderId="5" xfId="4" applyFont="1" applyFill="1" applyBorder="1" applyAlignment="1">
      <alignment horizontal="center" vertical="center"/>
    </xf>
    <xf numFmtId="0" fontId="2" fillId="6" borderId="6" xfId="4" applyFont="1" applyFill="1" applyBorder="1" applyAlignment="1">
      <alignment horizontal="center" vertical="center"/>
    </xf>
    <xf numFmtId="0" fontId="2" fillId="7" borderId="16" xfId="4" applyFont="1" applyFill="1" applyBorder="1" applyAlignment="1">
      <alignment horizontal="center" vertical="center"/>
    </xf>
    <xf numFmtId="0" fontId="2" fillId="7" borderId="23" xfId="4" applyFont="1" applyFill="1" applyBorder="1" applyAlignment="1">
      <alignment horizontal="center" vertical="center"/>
    </xf>
    <xf numFmtId="0" fontId="2" fillId="7" borderId="28" xfId="4" applyFont="1" applyFill="1" applyBorder="1" applyAlignment="1">
      <alignment horizontal="center" vertical="center"/>
    </xf>
    <xf numFmtId="0" fontId="2" fillId="7" borderId="4" xfId="4" applyFont="1" applyFill="1" applyBorder="1" applyAlignment="1">
      <alignment horizontal="center" vertical="center"/>
    </xf>
    <xf numFmtId="0" fontId="2" fillId="7" borderId="5" xfId="4" applyFont="1" applyFill="1" applyBorder="1" applyAlignment="1">
      <alignment horizontal="center" vertical="center"/>
    </xf>
    <xf numFmtId="0" fontId="2" fillId="7" borderId="6" xfId="4" applyFont="1" applyFill="1" applyBorder="1" applyAlignment="1">
      <alignment horizontal="center" vertical="center"/>
    </xf>
    <xf numFmtId="0" fontId="2" fillId="7" borderId="14" xfId="4" applyFont="1" applyFill="1" applyBorder="1" applyAlignment="1">
      <alignment horizontal="center" vertical="center"/>
    </xf>
    <xf numFmtId="0" fontId="2" fillId="7" borderId="1" xfId="4" applyFont="1" applyFill="1" applyBorder="1" applyAlignment="1">
      <alignment horizontal="center" vertical="center"/>
    </xf>
    <xf numFmtId="0" fontId="2" fillId="7" borderId="15" xfId="4" applyFont="1" applyFill="1" applyBorder="1" applyAlignment="1">
      <alignment horizontal="center" vertical="center"/>
    </xf>
    <xf numFmtId="0" fontId="2" fillId="6" borderId="4" xfId="4" applyFont="1" applyFill="1" applyBorder="1" applyAlignment="1">
      <alignment horizontal="center" vertical="center" wrapText="1"/>
    </xf>
    <xf numFmtId="0" fontId="2" fillId="6" borderId="14" xfId="4" applyFont="1" applyFill="1" applyBorder="1" applyAlignment="1">
      <alignment horizontal="center" vertical="center" wrapText="1"/>
    </xf>
    <xf numFmtId="0" fontId="2" fillId="6" borderId="26" xfId="4" applyFont="1" applyFill="1" applyBorder="1" applyAlignment="1">
      <alignment horizontal="center" vertical="center" wrapText="1"/>
    </xf>
    <xf numFmtId="0" fontId="2" fillId="6" borderId="5" xfId="4" applyFont="1" applyFill="1" applyBorder="1" applyAlignment="1">
      <alignment horizontal="center" vertical="center" wrapText="1"/>
    </xf>
    <xf numFmtId="0" fontId="2" fillId="6" borderId="1" xfId="4" applyFont="1" applyFill="1" applyBorder="1" applyAlignment="1">
      <alignment horizontal="center" vertical="center" wrapText="1"/>
    </xf>
    <xf numFmtId="0" fontId="2" fillId="6" borderId="2" xfId="4" applyFont="1" applyFill="1" applyBorder="1" applyAlignment="1">
      <alignment horizontal="center" vertical="center" wrapText="1"/>
    </xf>
    <xf numFmtId="165" fontId="2" fillId="6" borderId="5" xfId="4" applyNumberFormat="1" applyFont="1" applyFill="1" applyBorder="1" applyAlignment="1">
      <alignment horizontal="center" vertical="center" wrapText="1"/>
    </xf>
    <xf numFmtId="165" fontId="2" fillId="6" borderId="1" xfId="4" applyNumberFormat="1" applyFont="1" applyFill="1" applyBorder="1" applyAlignment="1">
      <alignment horizontal="center" vertical="center" wrapText="1"/>
    </xf>
    <xf numFmtId="165" fontId="2" fillId="6" borderId="2" xfId="4" applyNumberFormat="1" applyFont="1" applyFill="1" applyBorder="1" applyAlignment="1">
      <alignment horizontal="center" vertical="center" wrapText="1"/>
    </xf>
    <xf numFmtId="169" fontId="2" fillId="6" borderId="6" xfId="4" applyNumberFormat="1" applyFont="1" applyFill="1" applyBorder="1" applyAlignment="1">
      <alignment horizontal="center" vertical="center" wrapText="1"/>
    </xf>
    <xf numFmtId="169" fontId="2" fillId="6" borderId="15" xfId="4" applyNumberFormat="1" applyFont="1" applyFill="1" applyBorder="1" applyAlignment="1">
      <alignment horizontal="center" vertical="center" wrapText="1"/>
    </xf>
    <xf numFmtId="169" fontId="2" fillId="6" borderId="27" xfId="4" applyNumberFormat="1" applyFont="1" applyFill="1" applyBorder="1" applyAlignment="1">
      <alignment horizontal="center" vertical="center" wrapText="1"/>
    </xf>
    <xf numFmtId="0" fontId="2" fillId="6" borderId="7" xfId="4" applyFont="1" applyFill="1" applyBorder="1" applyAlignment="1">
      <alignment horizontal="center" vertical="center" wrapText="1"/>
    </xf>
    <xf numFmtId="0" fontId="2" fillId="6" borderId="8" xfId="4" applyFont="1" applyFill="1" applyBorder="1" applyAlignment="1">
      <alignment horizontal="center" vertical="center" wrapText="1"/>
    </xf>
    <xf numFmtId="0" fontId="1" fillId="9" borderId="1" xfId="4" applyFont="1" applyFill="1" applyBorder="1" applyAlignment="1">
      <alignment horizontal="center" vertical="center"/>
    </xf>
    <xf numFmtId="0" fontId="1" fillId="9" borderId="1" xfId="4" applyFill="1" applyBorder="1" applyAlignment="1">
      <alignment horizontal="center" vertical="center"/>
    </xf>
    <xf numFmtId="0" fontId="2" fillId="7" borderId="16" xfId="4" applyFont="1" applyFill="1" applyBorder="1" applyAlignment="1">
      <alignment horizontal="center" vertical="center" wrapText="1"/>
    </xf>
    <xf numFmtId="0" fontId="2" fillId="7" borderId="23" xfId="4" applyFont="1" applyFill="1" applyBorder="1" applyAlignment="1">
      <alignment horizontal="center" vertical="center" wrapText="1"/>
    </xf>
    <xf numFmtId="0" fontId="2" fillId="7" borderId="28" xfId="4" applyFont="1" applyFill="1" applyBorder="1" applyAlignment="1">
      <alignment horizontal="center" vertical="center" wrapText="1"/>
    </xf>
    <xf numFmtId="0" fontId="2" fillId="6" borderId="19" xfId="4" applyFont="1" applyFill="1" applyBorder="1" applyAlignment="1">
      <alignment horizontal="center" vertical="center"/>
    </xf>
    <xf numFmtId="0" fontId="2" fillId="6" borderId="20" xfId="4" applyFont="1" applyFill="1" applyBorder="1" applyAlignment="1">
      <alignment horizontal="center" vertical="center"/>
    </xf>
    <xf numFmtId="0" fontId="2" fillId="6" borderId="21" xfId="4" applyFont="1" applyFill="1" applyBorder="1" applyAlignment="1">
      <alignment horizontal="center" vertical="center"/>
    </xf>
    <xf numFmtId="0" fontId="2" fillId="6" borderId="22" xfId="4" applyFont="1" applyFill="1" applyBorder="1" applyAlignment="1">
      <alignment horizontal="center" vertical="center"/>
    </xf>
    <xf numFmtId="14" fontId="2" fillId="6" borderId="4" xfId="4" applyNumberFormat="1" applyFont="1" applyFill="1" applyBorder="1" applyAlignment="1">
      <alignment horizontal="center" vertical="center" wrapText="1"/>
    </xf>
    <xf numFmtId="14" fontId="2" fillId="6" borderId="14" xfId="4" applyNumberFormat="1" applyFont="1" applyFill="1" applyBorder="1" applyAlignment="1">
      <alignment horizontal="center" vertical="center" wrapText="1"/>
    </xf>
    <xf numFmtId="14" fontId="2" fillId="6" borderId="26" xfId="4" applyNumberFormat="1" applyFont="1" applyFill="1" applyBorder="1" applyAlignment="1">
      <alignment horizontal="center" vertical="center" wrapText="1"/>
    </xf>
    <xf numFmtId="14" fontId="2" fillId="6" borderId="6" xfId="4" applyNumberFormat="1" applyFont="1" applyFill="1" applyBorder="1" applyAlignment="1">
      <alignment horizontal="center" vertical="center" wrapText="1"/>
    </xf>
    <xf numFmtId="14" fontId="2" fillId="6" borderId="15" xfId="4" applyNumberFormat="1" applyFont="1" applyFill="1" applyBorder="1" applyAlignment="1">
      <alignment horizontal="center" vertical="center" wrapText="1"/>
    </xf>
    <xf numFmtId="14" fontId="2" fillId="6" borderId="27" xfId="4" applyNumberFormat="1" applyFont="1" applyFill="1" applyBorder="1" applyAlignment="1">
      <alignment horizontal="center" vertical="center" wrapText="1"/>
    </xf>
    <xf numFmtId="0" fontId="2" fillId="7" borderId="9" xfId="4" applyFont="1" applyFill="1" applyBorder="1" applyAlignment="1">
      <alignment horizontal="center" vertical="center" wrapText="1"/>
    </xf>
    <xf numFmtId="0" fontId="2" fillId="7" borderId="10" xfId="4" applyFont="1" applyFill="1" applyBorder="1" applyAlignment="1">
      <alignment horizontal="center" vertical="center" wrapText="1"/>
    </xf>
    <xf numFmtId="0" fontId="2" fillId="7" borderId="11" xfId="4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67" fontId="17" fillId="3" borderId="2" xfId="3" applyNumberFormat="1" applyFont="1" applyFill="1" applyBorder="1" applyAlignment="1">
      <alignment horizontal="center" vertical="center" wrapText="1"/>
    </xf>
    <xf numFmtId="167" fontId="17" fillId="3" borderId="3" xfId="3" applyNumberFormat="1" applyFont="1" applyFill="1" applyBorder="1" applyAlignment="1">
      <alignment horizontal="center" vertical="center" wrapText="1"/>
    </xf>
    <xf numFmtId="167" fontId="17" fillId="3" borderId="39" xfId="3" applyNumberFormat="1" applyFont="1" applyFill="1" applyBorder="1" applyAlignment="1">
      <alignment horizontal="center" vertical="center" wrapText="1"/>
    </xf>
    <xf numFmtId="167" fontId="42" fillId="3" borderId="2" xfId="3" applyNumberFormat="1" applyFont="1" applyFill="1" applyBorder="1" applyAlignment="1">
      <alignment horizontal="center" vertical="center" wrapText="1"/>
    </xf>
    <xf numFmtId="167" fontId="42" fillId="3" borderId="3" xfId="3" applyNumberFormat="1" applyFont="1" applyFill="1" applyBorder="1" applyAlignment="1">
      <alignment horizontal="center" vertical="center" wrapText="1"/>
    </xf>
    <xf numFmtId="9" fontId="17" fillId="3" borderId="2" xfId="2" applyFont="1" applyFill="1" applyBorder="1" applyAlignment="1">
      <alignment horizontal="center" vertical="center" wrapText="1"/>
    </xf>
    <xf numFmtId="9" fontId="17" fillId="3" borderId="3" xfId="2" applyFont="1" applyFill="1" applyBorder="1" applyAlignment="1">
      <alignment horizontal="center" vertical="center" wrapText="1"/>
    </xf>
    <xf numFmtId="9" fontId="15" fillId="3" borderId="2" xfId="2" applyFont="1" applyFill="1" applyBorder="1" applyAlignment="1">
      <alignment horizontal="center" vertical="center" wrapText="1"/>
    </xf>
    <xf numFmtId="9" fontId="15" fillId="3" borderId="3" xfId="2" applyFont="1" applyFill="1" applyBorder="1" applyAlignment="1">
      <alignment horizontal="center" vertical="center" wrapText="1"/>
    </xf>
    <xf numFmtId="167" fontId="17" fillId="4" borderId="2" xfId="3" applyNumberFormat="1" applyFont="1" applyFill="1" applyBorder="1" applyAlignment="1">
      <alignment horizontal="center" vertical="center" wrapText="1"/>
    </xf>
    <xf numFmtId="167" fontId="17" fillId="4" borderId="3" xfId="3" applyNumberFormat="1" applyFont="1" applyFill="1" applyBorder="1" applyAlignment="1">
      <alignment horizontal="center" vertical="center" wrapText="1"/>
    </xf>
    <xf numFmtId="167" fontId="15" fillId="3" borderId="41" xfId="3" applyNumberFormat="1" applyFont="1" applyFill="1" applyBorder="1" applyAlignment="1">
      <alignment horizontal="center" vertical="center" wrapText="1"/>
    </xf>
    <xf numFmtId="167" fontId="15" fillId="3" borderId="42" xfId="3" applyNumberFormat="1" applyFont="1" applyFill="1" applyBorder="1" applyAlignment="1">
      <alignment horizontal="center" vertical="center" wrapText="1"/>
    </xf>
    <xf numFmtId="167" fontId="15" fillId="3" borderId="1" xfId="3" applyNumberFormat="1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68" fontId="18" fillId="0" borderId="63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41" fillId="9" borderId="63" xfId="0" applyFont="1" applyFill="1" applyBorder="1" applyAlignment="1">
      <alignment horizontal="center" vertical="center"/>
    </xf>
    <xf numFmtId="0" fontId="41" fillId="9" borderId="39" xfId="0" applyFont="1" applyFill="1" applyBorder="1" applyAlignment="1">
      <alignment horizontal="center" vertical="center"/>
    </xf>
    <xf numFmtId="0" fontId="41" fillId="9" borderId="40" xfId="0" applyFont="1" applyFill="1" applyBorder="1" applyAlignment="1">
      <alignment horizontal="center" vertical="center"/>
    </xf>
    <xf numFmtId="167" fontId="15" fillId="3" borderId="2" xfId="3" applyNumberFormat="1" applyFont="1" applyFill="1" applyBorder="1" applyAlignment="1">
      <alignment horizontal="center" vertical="center" wrapText="1"/>
    </xf>
    <xf numFmtId="167" fontId="15" fillId="3" borderId="3" xfId="3" applyNumberFormat="1" applyFont="1" applyFill="1" applyBorder="1" applyAlignment="1">
      <alignment horizontal="center" vertical="center" wrapText="1"/>
    </xf>
    <xf numFmtId="167" fontId="14" fillId="5" borderId="2" xfId="3" applyNumberFormat="1" applyFont="1" applyFill="1" applyBorder="1" applyAlignment="1">
      <alignment horizontal="center" vertical="center" wrapText="1"/>
    </xf>
    <xf numFmtId="167" fontId="14" fillId="5" borderId="3" xfId="3" applyNumberFormat="1" applyFont="1" applyFill="1" applyBorder="1" applyAlignment="1">
      <alignment horizontal="center" vertical="center" wrapText="1"/>
    </xf>
    <xf numFmtId="14" fontId="15" fillId="3" borderId="2" xfId="3" applyNumberFormat="1" applyFont="1" applyFill="1" applyBorder="1" applyAlignment="1">
      <alignment horizontal="center" vertical="center" wrapText="1"/>
    </xf>
    <xf numFmtId="14" fontId="15" fillId="3" borderId="3" xfId="3" applyNumberFormat="1" applyFont="1" applyFill="1" applyBorder="1" applyAlignment="1">
      <alignment horizontal="center" vertical="center" wrapText="1"/>
    </xf>
    <xf numFmtId="0" fontId="15" fillId="3" borderId="2" xfId="3" applyNumberFormat="1" applyFont="1" applyFill="1" applyBorder="1" applyAlignment="1">
      <alignment horizontal="center" vertical="center" wrapText="1"/>
    </xf>
    <xf numFmtId="0" fontId="15" fillId="3" borderId="3" xfId="3" applyNumberFormat="1" applyFont="1" applyFill="1" applyBorder="1" applyAlignment="1">
      <alignment horizontal="center" vertical="center" wrapText="1"/>
    </xf>
    <xf numFmtId="168" fontId="15" fillId="3" borderId="2" xfId="3" applyNumberFormat="1" applyFont="1" applyFill="1" applyBorder="1" applyAlignment="1">
      <alignment horizontal="center" vertical="center" wrapText="1"/>
    </xf>
    <xf numFmtId="168" fontId="15" fillId="3" borderId="39" xfId="3" applyNumberFormat="1" applyFont="1" applyFill="1" applyBorder="1" applyAlignment="1">
      <alignment horizontal="center" vertical="center" wrapText="1"/>
    </xf>
    <xf numFmtId="0" fontId="33" fillId="4" borderId="67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33" fillId="11" borderId="67" xfId="0" applyFont="1" applyFill="1" applyBorder="1" applyAlignment="1">
      <alignment horizontal="left" vertical="center"/>
    </xf>
    <xf numFmtId="0" fontId="33" fillId="11" borderId="68" xfId="0" applyFont="1" applyFill="1" applyBorder="1" applyAlignment="1">
      <alignment horizontal="left" vertical="center"/>
    </xf>
    <xf numFmtId="0" fontId="33" fillId="11" borderId="9" xfId="0" applyFont="1" applyFill="1" applyBorder="1" applyAlignment="1">
      <alignment horizontal="left" vertical="center"/>
    </xf>
    <xf numFmtId="0" fontId="33" fillId="11" borderId="69" xfId="0" applyFont="1" applyFill="1" applyBorder="1" applyAlignment="1">
      <alignment horizontal="left" vertical="center"/>
    </xf>
    <xf numFmtId="0" fontId="33" fillId="11" borderId="0" xfId="0" applyFont="1" applyFill="1" applyBorder="1" applyAlignment="1">
      <alignment horizontal="left" vertical="center"/>
    </xf>
    <xf numFmtId="0" fontId="33" fillId="11" borderId="70" xfId="0" applyFont="1" applyFill="1" applyBorder="1" applyAlignment="1">
      <alignment horizontal="left" vertical="center"/>
    </xf>
    <xf numFmtId="0" fontId="31" fillId="17" borderId="69" xfId="0" applyFont="1" applyFill="1" applyBorder="1" applyAlignment="1">
      <alignment horizontal="center" vertical="center"/>
    </xf>
    <xf numFmtId="0" fontId="31" fillId="17" borderId="18" xfId="0" applyFont="1" applyFill="1" applyBorder="1" applyAlignment="1">
      <alignment horizontal="center" vertical="center"/>
    </xf>
    <xf numFmtId="0" fontId="28" fillId="9" borderId="0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35" fillId="14" borderId="14" xfId="0" applyFont="1" applyFill="1" applyBorder="1" applyAlignment="1">
      <alignment horizontal="right" vertical="center" wrapText="1"/>
    </xf>
    <xf numFmtId="0" fontId="35" fillId="14" borderId="1" xfId="0" applyFont="1" applyFill="1" applyBorder="1" applyAlignment="1">
      <alignment horizontal="right" vertical="center" wrapText="1"/>
    </xf>
    <xf numFmtId="178" fontId="35" fillId="14" borderId="1" xfId="0" applyNumberFormat="1" applyFont="1" applyFill="1" applyBorder="1" applyAlignment="1">
      <alignment horizontal="center" vertical="center"/>
    </xf>
    <xf numFmtId="178" fontId="35" fillId="14" borderId="15" xfId="0" applyNumberFormat="1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right" vertical="center" wrapText="1"/>
    </xf>
    <xf numFmtId="0" fontId="35" fillId="0" borderId="1" xfId="0" applyFont="1" applyFill="1" applyBorder="1" applyAlignment="1">
      <alignment horizontal="right" vertical="center" wrapText="1"/>
    </xf>
    <xf numFmtId="0" fontId="35" fillId="0" borderId="1" xfId="0" applyNumberFormat="1" applyFont="1" applyFill="1" applyBorder="1" applyAlignment="1">
      <alignment horizontal="right" vertical="center"/>
    </xf>
    <xf numFmtId="0" fontId="35" fillId="0" borderId="15" xfId="0" applyNumberFormat="1" applyFont="1" applyFill="1" applyBorder="1" applyAlignment="1">
      <alignment horizontal="right" vertical="center"/>
    </xf>
    <xf numFmtId="178" fontId="35" fillId="0" borderId="1" xfId="0" applyNumberFormat="1" applyFont="1" applyFill="1" applyBorder="1" applyAlignment="1">
      <alignment horizontal="center" vertical="center"/>
    </xf>
    <xf numFmtId="178" fontId="35" fillId="0" borderId="15" xfId="0" applyNumberFormat="1" applyFont="1" applyFill="1" applyBorder="1" applyAlignment="1">
      <alignment horizontal="center" vertical="center"/>
    </xf>
    <xf numFmtId="180" fontId="35" fillId="0" borderId="1" xfId="0" applyNumberFormat="1" applyFont="1" applyFill="1" applyBorder="1" applyAlignment="1">
      <alignment horizontal="right" vertical="center"/>
    </xf>
    <xf numFmtId="180" fontId="35" fillId="0" borderId="15" xfId="0" applyNumberFormat="1" applyFont="1" applyFill="1" applyBorder="1" applyAlignment="1">
      <alignment horizontal="right" vertical="center"/>
    </xf>
    <xf numFmtId="0" fontId="36" fillId="15" borderId="14" xfId="0" applyFont="1" applyFill="1" applyBorder="1" applyAlignment="1">
      <alignment horizontal="right" vertical="center" wrapText="1"/>
    </xf>
    <xf numFmtId="0" fontId="36" fillId="15" borderId="1" xfId="0" applyFont="1" applyFill="1" applyBorder="1" applyAlignment="1">
      <alignment horizontal="right" vertical="center" wrapText="1"/>
    </xf>
    <xf numFmtId="178" fontId="36" fillId="16" borderId="1" xfId="0" applyNumberFormat="1" applyFont="1" applyFill="1" applyBorder="1" applyAlignment="1">
      <alignment horizontal="center" vertical="center"/>
    </xf>
    <xf numFmtId="178" fontId="36" fillId="16" borderId="15" xfId="0" applyNumberFormat="1" applyFont="1" applyFill="1" applyBorder="1" applyAlignment="1">
      <alignment horizontal="center" vertical="center"/>
    </xf>
    <xf numFmtId="0" fontId="45" fillId="9" borderId="68" xfId="0" applyFont="1" applyFill="1" applyBorder="1" applyAlignment="1">
      <alignment horizontal="center" vertical="center"/>
    </xf>
    <xf numFmtId="0" fontId="33" fillId="15" borderId="36" xfId="0" applyFont="1" applyFill="1" applyBorder="1" applyAlignment="1">
      <alignment horizontal="right" vertical="center" wrapText="1"/>
    </xf>
    <xf numFmtId="0" fontId="33" fillId="15" borderId="38" xfId="0" applyFont="1" applyFill="1" applyBorder="1" applyAlignment="1">
      <alignment horizontal="right" vertical="center" wrapText="1"/>
    </xf>
    <xf numFmtId="178" fontId="33" fillId="16" borderId="38" xfId="0" applyNumberFormat="1" applyFont="1" applyFill="1" applyBorder="1" applyAlignment="1">
      <alignment horizontal="center" vertical="center"/>
    </xf>
    <xf numFmtId="178" fontId="33" fillId="16" borderId="37" xfId="0" applyNumberFormat="1" applyFont="1" applyFill="1" applyBorder="1" applyAlignment="1">
      <alignment horizontal="center" vertical="center"/>
    </xf>
  </cellXfs>
  <cellStyles count="43">
    <cellStyle name="60% - Énfasis1" xfId="3" builtinId="32"/>
    <cellStyle name="60% - Énfasis1 2" xfId="6"/>
    <cellStyle name="Comma 2" xfId="7"/>
    <cellStyle name="Hipervínculo 2" xfId="8"/>
    <cellStyle name="Millares" xfId="1" builtinId="3"/>
    <cellStyle name="Millares [0] 2" xfId="9"/>
    <cellStyle name="Millares 2" xfId="10"/>
    <cellStyle name="Millares 2 2" xfId="11"/>
    <cellStyle name="Millares 2 4" xfId="42"/>
    <cellStyle name="Millares 3" xfId="12"/>
    <cellStyle name="Millares_PPTO OFICIAL LP-SGT-SRN-001-2009" xfId="41"/>
    <cellStyle name="Moneda [0] 2" xfId="13"/>
    <cellStyle name="Moneda 10" xfId="14"/>
    <cellStyle name="Moneda 11" xfId="15"/>
    <cellStyle name="Moneda 12" xfId="16"/>
    <cellStyle name="Moneda 2" xfId="17"/>
    <cellStyle name="Moneda 2 12 2" xfId="18"/>
    <cellStyle name="Moneda 3" xfId="19"/>
    <cellStyle name="Moneda 3_PO BARBOSA PTO BERRIO 2" xfId="40"/>
    <cellStyle name="Moneda 4" xfId="20"/>
    <cellStyle name="Moneda 5" xfId="21"/>
    <cellStyle name="Moneda 6" xfId="22"/>
    <cellStyle name="Moneda 7" xfId="23"/>
    <cellStyle name="Moneda 8" xfId="24"/>
    <cellStyle name="Moneda 9" xfId="25"/>
    <cellStyle name="Normal" xfId="0" builtinId="0"/>
    <cellStyle name="Normal 11 45 9" xfId="26"/>
    <cellStyle name="Normal 11 45 9 2" xfId="27"/>
    <cellStyle name="Normal 2" xfId="28"/>
    <cellStyle name="Normal 3" xfId="29"/>
    <cellStyle name="Normal 3 2" xfId="30"/>
    <cellStyle name="Normal 4" xfId="31"/>
    <cellStyle name="Normal 5" xfId="32"/>
    <cellStyle name="Normal 6" xfId="4"/>
    <cellStyle name="Normal 7" xfId="33"/>
    <cellStyle name="Normal 8" xfId="34"/>
    <cellStyle name="Porcentaje" xfId="2" builtinId="5"/>
    <cellStyle name="Porcentaje 2" xfId="5"/>
    <cellStyle name="Porcentual 2" xfId="35"/>
    <cellStyle name="Porcentual 2 2" xfId="36"/>
    <cellStyle name="Porcentual 2 2 2" xfId="37"/>
    <cellStyle name="Porcentual 2 3" xfId="38"/>
    <cellStyle name="Porcentual 3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opLeftCell="A4" zoomScale="130" zoomScaleNormal="130" workbookViewId="0">
      <selection activeCell="G6" sqref="G6:G7"/>
    </sheetView>
  </sheetViews>
  <sheetFormatPr baseColWidth="10" defaultRowHeight="15" x14ac:dyDescent="0.25"/>
  <cols>
    <col min="1" max="1" width="4" customWidth="1"/>
    <col min="2" max="2" width="5.140625" customWidth="1"/>
    <col min="3" max="3" width="27.5703125" customWidth="1"/>
    <col min="4" max="4" width="21.140625" customWidth="1"/>
    <col min="5" max="5" width="1.7109375" customWidth="1"/>
    <col min="6" max="6" width="14" customWidth="1"/>
    <col min="7" max="7" width="12.85546875" customWidth="1"/>
    <col min="8" max="8" width="11.42578125" customWidth="1"/>
    <col min="9" max="9" width="17.140625" customWidth="1"/>
  </cols>
  <sheetData>
    <row r="1" spans="2:9" ht="23.25" customHeight="1" x14ac:dyDescent="0.25">
      <c r="B1" s="239" t="s">
        <v>80</v>
      </c>
      <c r="C1" s="239"/>
      <c r="D1" s="239"/>
      <c r="E1" s="239"/>
      <c r="F1" s="239"/>
      <c r="G1" s="239"/>
      <c r="H1" s="239"/>
      <c r="I1" s="239"/>
    </row>
    <row r="2" spans="2:9" ht="22.5" customHeight="1" thickBot="1" x14ac:dyDescent="0.3">
      <c r="B2" s="238" t="s">
        <v>147</v>
      </c>
      <c r="C2" s="238"/>
      <c r="D2" s="238"/>
      <c r="E2" s="238"/>
      <c r="F2" s="238"/>
      <c r="G2" s="238"/>
      <c r="H2" s="238"/>
      <c r="I2" s="238"/>
    </row>
    <row r="3" spans="2:9" ht="3.75" customHeight="1" thickTop="1" x14ac:dyDescent="0.3">
      <c r="B3" s="260" t="s">
        <v>76</v>
      </c>
      <c r="C3" s="263" t="s">
        <v>77</v>
      </c>
      <c r="D3" s="266" t="s">
        <v>81</v>
      </c>
      <c r="E3" s="219"/>
      <c r="F3" s="232" t="s">
        <v>148</v>
      </c>
      <c r="G3" s="233"/>
      <c r="H3" s="233"/>
      <c r="I3" s="234"/>
    </row>
    <row r="4" spans="2:9" ht="24" customHeight="1" x14ac:dyDescent="0.3">
      <c r="B4" s="261"/>
      <c r="C4" s="264"/>
      <c r="D4" s="267"/>
      <c r="E4" s="219"/>
      <c r="F4" s="235"/>
      <c r="G4" s="236"/>
      <c r="H4" s="236"/>
      <c r="I4" s="237"/>
    </row>
    <row r="5" spans="2:9" ht="53.25" customHeight="1" x14ac:dyDescent="0.3">
      <c r="B5" s="262"/>
      <c r="C5" s="265"/>
      <c r="D5" s="268"/>
      <c r="E5" s="219"/>
      <c r="F5" s="229" t="s">
        <v>146</v>
      </c>
      <c r="G5" s="229" t="s">
        <v>72</v>
      </c>
      <c r="H5" s="228" t="s">
        <v>73</v>
      </c>
      <c r="I5" s="220" t="s">
        <v>74</v>
      </c>
    </row>
    <row r="6" spans="2:9" ht="17.25" customHeight="1" x14ac:dyDescent="0.3">
      <c r="B6" s="245" t="s">
        <v>65</v>
      </c>
      <c r="C6" s="247" t="s">
        <v>82</v>
      </c>
      <c r="D6" s="249">
        <v>705854400</v>
      </c>
      <c r="E6" s="219"/>
      <c r="F6" s="230" t="s">
        <v>79</v>
      </c>
      <c r="G6" s="230" t="s">
        <v>141</v>
      </c>
      <c r="H6" s="241" t="s">
        <v>141</v>
      </c>
      <c r="I6" s="243" t="s">
        <v>141</v>
      </c>
    </row>
    <row r="7" spans="2:9" ht="30" customHeight="1" x14ac:dyDescent="0.3">
      <c r="B7" s="246"/>
      <c r="C7" s="248"/>
      <c r="D7" s="250"/>
      <c r="E7" s="219"/>
      <c r="F7" s="240"/>
      <c r="G7" s="240"/>
      <c r="H7" s="242"/>
      <c r="I7" s="244"/>
    </row>
    <row r="8" spans="2:9" ht="17.25" customHeight="1" x14ac:dyDescent="0.3">
      <c r="B8" s="245" t="s">
        <v>84</v>
      </c>
      <c r="C8" s="247" t="s">
        <v>86</v>
      </c>
      <c r="D8" s="249">
        <v>622244564</v>
      </c>
      <c r="E8" s="219"/>
      <c r="F8" s="251" t="s">
        <v>79</v>
      </c>
      <c r="G8" s="230" t="s">
        <v>141</v>
      </c>
      <c r="H8" s="241" t="s">
        <v>141</v>
      </c>
      <c r="I8" s="243" t="s">
        <v>141</v>
      </c>
    </row>
    <row r="9" spans="2:9" ht="30" customHeight="1" x14ac:dyDescent="0.3">
      <c r="B9" s="246"/>
      <c r="C9" s="248"/>
      <c r="D9" s="250"/>
      <c r="E9" s="219"/>
      <c r="F9" s="252"/>
      <c r="G9" s="240"/>
      <c r="H9" s="242"/>
      <c r="I9" s="244"/>
    </row>
    <row r="10" spans="2:9" ht="16.5" x14ac:dyDescent="0.3">
      <c r="B10" s="255" t="s">
        <v>85</v>
      </c>
      <c r="C10" s="257" t="s">
        <v>87</v>
      </c>
      <c r="D10" s="249">
        <v>691274520</v>
      </c>
      <c r="E10" s="219"/>
      <c r="F10" s="230" t="s">
        <v>79</v>
      </c>
      <c r="G10" s="230" t="s">
        <v>141</v>
      </c>
      <c r="H10" s="241" t="s">
        <v>141</v>
      </c>
      <c r="I10" s="243" t="s">
        <v>141</v>
      </c>
    </row>
    <row r="11" spans="2:9" ht="29.25" customHeight="1" thickBot="1" x14ac:dyDescent="0.35">
      <c r="B11" s="256"/>
      <c r="C11" s="258"/>
      <c r="D11" s="259"/>
      <c r="E11" s="219"/>
      <c r="F11" s="231"/>
      <c r="G11" s="231"/>
      <c r="H11" s="253"/>
      <c r="I11" s="254"/>
    </row>
    <row r="12" spans="2:9" ht="15.75" thickTop="1" x14ac:dyDescent="0.25">
      <c r="B12" s="1"/>
      <c r="G12" s="117"/>
    </row>
  </sheetData>
  <mergeCells count="27">
    <mergeCell ref="B10:B11"/>
    <mergeCell ref="C10:C11"/>
    <mergeCell ref="D10:D11"/>
    <mergeCell ref="B3:B5"/>
    <mergeCell ref="C3:C5"/>
    <mergeCell ref="D3:D5"/>
    <mergeCell ref="H10:H11"/>
    <mergeCell ref="I10:I11"/>
    <mergeCell ref="G6:G7"/>
    <mergeCell ref="H6:H7"/>
    <mergeCell ref="I6:I7"/>
    <mergeCell ref="F10:F11"/>
    <mergeCell ref="F3:I4"/>
    <mergeCell ref="B2:I2"/>
    <mergeCell ref="B1:I1"/>
    <mergeCell ref="G8:G9"/>
    <mergeCell ref="H8:H9"/>
    <mergeCell ref="I8:I9"/>
    <mergeCell ref="B8:B9"/>
    <mergeCell ref="C8:C9"/>
    <mergeCell ref="D8:D9"/>
    <mergeCell ref="B6:B7"/>
    <mergeCell ref="C6:C7"/>
    <mergeCell ref="D6:D7"/>
    <mergeCell ref="F6:F7"/>
    <mergeCell ref="F8:F9"/>
    <mergeCell ref="G10:G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workbookViewId="0">
      <pane xSplit="1" ySplit="10" topLeftCell="B57" activePane="bottomRight" state="frozen"/>
      <selection pane="topRight" activeCell="B1" sqref="B1"/>
      <selection pane="bottomLeft" activeCell="A11" sqref="A11"/>
      <selection pane="bottomRight" activeCell="A11" sqref="A11"/>
    </sheetView>
  </sheetViews>
  <sheetFormatPr baseColWidth="10" defaultRowHeight="15" x14ac:dyDescent="0.25"/>
  <cols>
    <col min="1" max="1" width="33.42578125" style="29" customWidth="1"/>
    <col min="2" max="2" width="19.5703125" style="41" bestFit="1" customWidth="1"/>
    <col min="3" max="3" width="22.5703125" style="90" bestFit="1" customWidth="1"/>
    <col min="4" max="4" width="7.140625" style="3" customWidth="1"/>
    <col min="5" max="5" width="19" style="91" customWidth="1"/>
    <col min="6" max="6" width="12.28515625" style="3" customWidth="1"/>
    <col min="7" max="7" width="11.5703125" style="91" bestFit="1" customWidth="1"/>
    <col min="8" max="8" width="12.28515625" style="3" hidden="1" customWidth="1"/>
    <col min="9" max="9" width="10.5703125" style="91" hidden="1" customWidth="1"/>
    <col min="10" max="10" width="12.28515625" style="3" customWidth="1"/>
    <col min="11" max="11" width="12.28515625" style="92" customWidth="1"/>
    <col min="12" max="13" width="11.7109375" style="93" customWidth="1"/>
    <col min="14" max="14" width="13.28515625" style="93" customWidth="1"/>
    <col min="15" max="15" width="11.85546875" style="3" customWidth="1"/>
    <col min="16" max="16" width="8.140625" style="3" customWidth="1"/>
    <col min="17" max="17" width="14.7109375" style="3" customWidth="1"/>
    <col min="18" max="18" width="6.85546875" style="3" customWidth="1"/>
    <col min="19" max="19" width="14.7109375" style="3" customWidth="1"/>
    <col min="20" max="20" width="10.85546875" style="3" customWidth="1"/>
    <col min="21" max="21" width="34.140625" style="94" customWidth="1"/>
    <col min="22" max="16384" width="11.42578125" style="41"/>
  </cols>
  <sheetData>
    <row r="1" spans="1:22" s="2" customFormat="1" ht="29.25" customHeight="1" thickBot="1" x14ac:dyDescent="0.3">
      <c r="A1" s="287" t="s">
        <v>62</v>
      </c>
      <c r="B1" s="290" t="s">
        <v>16</v>
      </c>
      <c r="C1" s="293" t="s">
        <v>17</v>
      </c>
      <c r="D1" s="290" t="s">
        <v>18</v>
      </c>
      <c r="E1" s="296" t="s">
        <v>19</v>
      </c>
      <c r="F1" s="299" t="s">
        <v>20</v>
      </c>
      <c r="G1" s="300"/>
      <c r="H1" s="300"/>
      <c r="I1" s="300"/>
      <c r="J1" s="300"/>
      <c r="K1" s="300"/>
      <c r="L1" s="310" t="s">
        <v>21</v>
      </c>
      <c r="M1" s="313" t="s">
        <v>22</v>
      </c>
      <c r="N1" s="313" t="s">
        <v>23</v>
      </c>
      <c r="O1" s="316" t="s">
        <v>24</v>
      </c>
      <c r="P1" s="317"/>
      <c r="Q1" s="317"/>
      <c r="R1" s="317"/>
      <c r="S1" s="318"/>
      <c r="T1" s="269" t="s">
        <v>25</v>
      </c>
      <c r="U1" s="270"/>
    </row>
    <row r="2" spans="1:22" s="3" customFormat="1" ht="15" customHeight="1" x14ac:dyDescent="0.25">
      <c r="A2" s="288"/>
      <c r="B2" s="291"/>
      <c r="C2" s="294"/>
      <c r="D2" s="291"/>
      <c r="E2" s="297"/>
      <c r="F2" s="275" t="s">
        <v>26</v>
      </c>
      <c r="G2" s="276"/>
      <c r="H2" s="276"/>
      <c r="I2" s="276"/>
      <c r="J2" s="276"/>
      <c r="K2" s="277"/>
      <c r="L2" s="311"/>
      <c r="M2" s="314"/>
      <c r="N2" s="314"/>
      <c r="O2" s="278" t="s">
        <v>27</v>
      </c>
      <c r="P2" s="281" t="s">
        <v>28</v>
      </c>
      <c r="Q2" s="282"/>
      <c r="R2" s="283"/>
      <c r="S2" s="303" t="s">
        <v>63</v>
      </c>
      <c r="T2" s="271"/>
      <c r="U2" s="272"/>
      <c r="V2" s="2"/>
    </row>
    <row r="3" spans="1:22" s="3" customFormat="1" x14ac:dyDescent="0.25">
      <c r="A3" s="288"/>
      <c r="B3" s="291"/>
      <c r="C3" s="294"/>
      <c r="D3" s="291"/>
      <c r="E3" s="297"/>
      <c r="F3" s="306" t="s">
        <v>29</v>
      </c>
      <c r="G3" s="307"/>
      <c r="H3" s="308" t="s">
        <v>30</v>
      </c>
      <c r="I3" s="307"/>
      <c r="J3" s="308" t="s">
        <v>31</v>
      </c>
      <c r="K3" s="309"/>
      <c r="L3" s="311"/>
      <c r="M3" s="314"/>
      <c r="N3" s="314"/>
      <c r="O3" s="279"/>
      <c r="P3" s="284"/>
      <c r="Q3" s="285"/>
      <c r="R3" s="286"/>
      <c r="S3" s="304"/>
      <c r="T3" s="273"/>
      <c r="U3" s="274"/>
      <c r="V3" s="2"/>
    </row>
    <row r="4" spans="1:22" s="3" customFormat="1" ht="52.5" customHeight="1" x14ac:dyDescent="0.25">
      <c r="A4" s="289"/>
      <c r="B4" s="292"/>
      <c r="C4" s="295"/>
      <c r="D4" s="292"/>
      <c r="E4" s="298"/>
      <c r="F4" s="4" t="s">
        <v>32</v>
      </c>
      <c r="G4" s="5" t="s">
        <v>33</v>
      </c>
      <c r="H4" s="6" t="s">
        <v>32</v>
      </c>
      <c r="I4" s="5" t="s">
        <v>33</v>
      </c>
      <c r="J4" s="6" t="s">
        <v>32</v>
      </c>
      <c r="K4" s="7" t="s">
        <v>33</v>
      </c>
      <c r="L4" s="312"/>
      <c r="M4" s="315"/>
      <c r="N4" s="315"/>
      <c r="O4" s="280"/>
      <c r="P4" s="8" t="s">
        <v>34</v>
      </c>
      <c r="Q4" s="9" t="s">
        <v>35</v>
      </c>
      <c r="R4" s="10" t="s">
        <v>36</v>
      </c>
      <c r="S4" s="305"/>
      <c r="T4" s="11" t="s">
        <v>37</v>
      </c>
      <c r="U4" s="12" t="s">
        <v>38</v>
      </c>
      <c r="V4" s="2"/>
    </row>
    <row r="5" spans="1:22" s="29" customFormat="1" ht="55.5" hidden="1" customHeight="1" x14ac:dyDescent="0.25">
      <c r="A5" s="13" t="s">
        <v>39</v>
      </c>
      <c r="B5" s="14" t="s">
        <v>40</v>
      </c>
      <c r="C5" s="15">
        <v>32213938131</v>
      </c>
      <c r="D5" s="16">
        <v>2013</v>
      </c>
      <c r="E5" s="17">
        <f>+C5/VLOOKUP(D5,$A$51:$B$77,2,FALSE)</f>
        <v>54646.205480916033</v>
      </c>
      <c r="F5" s="18">
        <v>0.4</v>
      </c>
      <c r="G5" s="19">
        <f>E5*F5</f>
        <v>21858.482192366413</v>
      </c>
      <c r="H5" s="20">
        <v>0.20399999999999999</v>
      </c>
      <c r="I5" s="19">
        <f t="shared" ref="I5:I10" si="0">E5*H5</f>
        <v>11147.82591810687</v>
      </c>
      <c r="J5" s="20">
        <v>0.04</v>
      </c>
      <c r="K5" s="21">
        <f t="shared" ref="K5:K11" si="1">E5*J5</f>
        <v>2185.8482192366414</v>
      </c>
      <c r="L5" s="22">
        <v>42023</v>
      </c>
      <c r="M5" s="23">
        <v>42023</v>
      </c>
      <c r="N5" s="24"/>
      <c r="O5" s="25">
        <v>52</v>
      </c>
      <c r="P5" s="26"/>
      <c r="Q5" s="16"/>
      <c r="R5" s="27"/>
      <c r="S5" s="25"/>
      <c r="T5" s="26">
        <v>20</v>
      </c>
      <c r="U5" s="28" t="s">
        <v>41</v>
      </c>
    </row>
    <row r="6" spans="1:22" ht="55.5" hidden="1" customHeight="1" x14ac:dyDescent="0.25">
      <c r="A6" s="13" t="s">
        <v>42</v>
      </c>
      <c r="B6" s="30" t="s">
        <v>43</v>
      </c>
      <c r="C6" s="31">
        <v>28458744093</v>
      </c>
      <c r="D6" s="32">
        <v>2013</v>
      </c>
      <c r="E6" s="17">
        <f>+C6/VLOOKUP(D6,$A$51:$B$77,2,FALSE)</f>
        <v>48276.071404580151</v>
      </c>
      <c r="F6" s="33">
        <v>0.4</v>
      </c>
      <c r="G6" s="19">
        <f>E6*F6</f>
        <v>19310.428561832061</v>
      </c>
      <c r="H6" s="34">
        <v>0.20399999999999999</v>
      </c>
      <c r="I6" s="19">
        <f t="shared" si="0"/>
        <v>9848.3185665343499</v>
      </c>
      <c r="J6" s="20">
        <v>0.04</v>
      </c>
      <c r="K6" s="21">
        <f t="shared" si="1"/>
        <v>1931.0428561832061</v>
      </c>
      <c r="L6" s="35">
        <v>42401</v>
      </c>
      <c r="M6" s="36">
        <v>42401</v>
      </c>
      <c r="N6" s="37"/>
      <c r="O6" s="38">
        <v>50</v>
      </c>
      <c r="P6" s="39">
        <v>1</v>
      </c>
      <c r="Q6" s="32">
        <v>0</v>
      </c>
      <c r="R6" s="40">
        <v>0</v>
      </c>
      <c r="S6" s="38">
        <v>49</v>
      </c>
      <c r="T6" s="39">
        <v>32</v>
      </c>
      <c r="U6" s="28" t="s">
        <v>44</v>
      </c>
    </row>
    <row r="7" spans="1:22" s="29" customFormat="1" ht="55.5" hidden="1" customHeight="1" x14ac:dyDescent="0.25">
      <c r="A7" s="13" t="s">
        <v>45</v>
      </c>
      <c r="B7" s="14" t="s">
        <v>46</v>
      </c>
      <c r="C7" s="15">
        <v>7241052994</v>
      </c>
      <c r="D7" s="16">
        <v>2015</v>
      </c>
      <c r="E7" s="17">
        <f>+C7/VLOOKUP(D7,$A$51:$B$77,2,FALSE)</f>
        <v>11237.763628462792</v>
      </c>
      <c r="F7" s="18">
        <v>0.5</v>
      </c>
      <c r="G7" s="19">
        <f>E7*F7</f>
        <v>5618.8818142313958</v>
      </c>
      <c r="H7" s="20">
        <v>0.255</v>
      </c>
      <c r="I7" s="19">
        <f t="shared" si="0"/>
        <v>2865.6297252580121</v>
      </c>
      <c r="J7" s="20">
        <v>0.15</v>
      </c>
      <c r="K7" s="21">
        <f t="shared" si="1"/>
        <v>1685.6645442694187</v>
      </c>
      <c r="L7" s="22">
        <v>42417</v>
      </c>
      <c r="M7" s="23">
        <v>42417</v>
      </c>
      <c r="N7" s="24"/>
      <c r="O7" s="25">
        <v>41</v>
      </c>
      <c r="P7" s="26">
        <v>1</v>
      </c>
      <c r="Q7" s="16">
        <v>0</v>
      </c>
      <c r="R7" s="27">
        <v>0</v>
      </c>
      <c r="S7" s="25">
        <v>39</v>
      </c>
      <c r="T7" s="26">
        <v>13</v>
      </c>
      <c r="U7" s="28" t="s">
        <v>47</v>
      </c>
    </row>
    <row r="8" spans="1:22" ht="54" hidden="1" customHeight="1" x14ac:dyDescent="0.25">
      <c r="A8" s="13" t="s">
        <v>48</v>
      </c>
      <c r="B8" s="42" t="s">
        <v>49</v>
      </c>
      <c r="C8" s="43">
        <v>5593590000</v>
      </c>
      <c r="D8" s="32">
        <v>2015</v>
      </c>
      <c r="E8" s="17">
        <f>+C8/VLOOKUP(D8,$A$51:$B$77,2,FALSE)</f>
        <v>8680.9808333979981</v>
      </c>
      <c r="F8" s="33">
        <v>1</v>
      </c>
      <c r="G8" s="19">
        <f>E8*F8</f>
        <v>8680.9808333979981</v>
      </c>
      <c r="H8" s="20">
        <v>0.51</v>
      </c>
      <c r="I8" s="19">
        <f t="shared" si="0"/>
        <v>4427.3002250329791</v>
      </c>
      <c r="J8" s="20">
        <v>0.2</v>
      </c>
      <c r="K8" s="21">
        <f t="shared" si="1"/>
        <v>1736.1961666795996</v>
      </c>
      <c r="L8" s="44" t="s">
        <v>50</v>
      </c>
      <c r="M8" s="36">
        <v>42472</v>
      </c>
      <c r="N8" s="37"/>
      <c r="O8" s="38">
        <v>38</v>
      </c>
      <c r="P8" s="39"/>
      <c r="Q8" s="32"/>
      <c r="R8" s="40"/>
      <c r="S8" s="38"/>
      <c r="T8" s="39"/>
      <c r="U8" s="28"/>
    </row>
    <row r="9" spans="1:22" ht="36.75" hidden="1" customHeight="1" x14ac:dyDescent="0.25">
      <c r="A9" s="45" t="s">
        <v>51</v>
      </c>
      <c r="B9" s="301" t="s">
        <v>52</v>
      </c>
      <c r="C9" s="46">
        <v>23081281053</v>
      </c>
      <c r="D9" s="47">
        <v>2013</v>
      </c>
      <c r="E9" s="48">
        <f>ROUND(C9/$B$74,0)</f>
        <v>39154</v>
      </c>
      <c r="F9" s="49">
        <v>0.4</v>
      </c>
      <c r="G9" s="50">
        <f>+E9*F9</f>
        <v>15661.6</v>
      </c>
      <c r="H9" s="51">
        <v>0.51</v>
      </c>
      <c r="I9" s="50">
        <f t="shared" si="0"/>
        <v>19968.54</v>
      </c>
      <c r="J9" s="51">
        <v>0.1</v>
      </c>
      <c r="K9" s="52">
        <f t="shared" si="1"/>
        <v>3915.4</v>
      </c>
      <c r="L9" s="54">
        <v>42501</v>
      </c>
      <c r="M9" s="55">
        <v>42493</v>
      </c>
      <c r="N9" s="56">
        <v>42529</v>
      </c>
      <c r="O9" s="57"/>
      <c r="P9" s="58"/>
      <c r="Q9" s="59"/>
      <c r="R9" s="60"/>
      <c r="S9" s="61"/>
      <c r="T9" s="58"/>
      <c r="U9" s="62"/>
    </row>
    <row r="10" spans="1:22" ht="37.5" hidden="1" customHeight="1" x14ac:dyDescent="0.25">
      <c r="A10" s="45" t="s">
        <v>53</v>
      </c>
      <c r="B10" s="302"/>
      <c r="C10" s="46">
        <v>26875241460</v>
      </c>
      <c r="D10" s="47">
        <v>2015</v>
      </c>
      <c r="E10" s="48">
        <f>ROUND(C10/$B$76,0)</f>
        <v>41709</v>
      </c>
      <c r="F10" s="49">
        <v>0.4</v>
      </c>
      <c r="G10" s="50">
        <f>+E10*F10</f>
        <v>16683.600000000002</v>
      </c>
      <c r="H10" s="51">
        <v>0.51</v>
      </c>
      <c r="I10" s="50">
        <f t="shared" si="0"/>
        <v>21271.59</v>
      </c>
      <c r="J10" s="51">
        <v>0.1</v>
      </c>
      <c r="K10" s="52">
        <f t="shared" si="1"/>
        <v>4170.9000000000005</v>
      </c>
      <c r="L10" s="54">
        <v>42501</v>
      </c>
      <c r="M10" s="55">
        <v>42493</v>
      </c>
      <c r="N10" s="56">
        <v>42529</v>
      </c>
      <c r="O10" s="57"/>
      <c r="P10" s="58"/>
      <c r="Q10" s="59"/>
      <c r="R10" s="60"/>
      <c r="S10" s="61"/>
      <c r="T10" s="58"/>
      <c r="U10" s="62"/>
    </row>
    <row r="11" spans="1:22" ht="102" x14ac:dyDescent="0.25">
      <c r="A11" s="63" t="s">
        <v>67</v>
      </c>
      <c r="B11" s="64" t="s">
        <v>66</v>
      </c>
      <c r="C11" s="120">
        <v>720169971</v>
      </c>
      <c r="D11" s="64">
        <v>2017</v>
      </c>
      <c r="E11" s="114">
        <f>+C11/VLOOKUP(D11,$A$53:$B$79,2,FALSE)</f>
        <v>976.21441691054974</v>
      </c>
      <c r="F11" s="33">
        <v>1</v>
      </c>
      <c r="G11" s="65">
        <f>E11*F11</f>
        <v>976.21441691054974</v>
      </c>
      <c r="H11" s="66"/>
      <c r="I11" s="65"/>
      <c r="J11" s="20"/>
      <c r="K11" s="53">
        <f t="shared" si="1"/>
        <v>0</v>
      </c>
      <c r="L11" s="67"/>
      <c r="M11" s="67"/>
      <c r="N11" s="56"/>
      <c r="O11" s="57">
        <v>3</v>
      </c>
      <c r="P11" s="58"/>
      <c r="Q11" s="59"/>
      <c r="R11" s="60"/>
      <c r="S11" s="106">
        <f>+CONSOLIDADO!D10</f>
        <v>691274520</v>
      </c>
      <c r="T11" s="58"/>
      <c r="U11" s="62"/>
    </row>
    <row r="12" spans="1:22" ht="22.5" hidden="1" customHeight="1" x14ac:dyDescent="0.25">
      <c r="A12" s="68"/>
      <c r="B12" s="69"/>
      <c r="C12" s="70"/>
      <c r="D12" s="59"/>
      <c r="E12" s="71"/>
      <c r="F12" s="58"/>
      <c r="G12" s="72"/>
      <c r="H12" s="59"/>
      <c r="I12" s="72"/>
      <c r="J12" s="59"/>
      <c r="K12" s="73"/>
      <c r="L12" s="74"/>
      <c r="M12" s="75"/>
      <c r="N12" s="75"/>
      <c r="O12" s="61"/>
      <c r="P12" s="58"/>
      <c r="Q12" s="59"/>
      <c r="R12" s="60"/>
      <c r="S12" s="61"/>
      <c r="T12" s="58"/>
      <c r="U12" s="62"/>
    </row>
    <row r="13" spans="1:22" hidden="1" x14ac:dyDescent="0.25">
      <c r="A13" s="68"/>
      <c r="B13" s="69"/>
      <c r="C13" s="70"/>
      <c r="D13" s="59"/>
      <c r="E13" s="71"/>
      <c r="F13" s="58"/>
      <c r="G13" s="72"/>
      <c r="H13" s="59"/>
      <c r="I13" s="72"/>
      <c r="J13" s="59"/>
      <c r="K13" s="73"/>
      <c r="L13" s="74"/>
      <c r="M13" s="75"/>
      <c r="N13" s="75"/>
      <c r="O13" s="61"/>
      <c r="P13" s="58"/>
      <c r="Q13" s="59"/>
      <c r="R13" s="60"/>
      <c r="S13" s="61"/>
      <c r="T13" s="58"/>
      <c r="U13" s="62"/>
    </row>
    <row r="14" spans="1:22" hidden="1" x14ac:dyDescent="0.25">
      <c r="A14" s="68"/>
      <c r="B14" s="69"/>
      <c r="C14" s="70"/>
      <c r="D14" s="59"/>
      <c r="E14" s="71"/>
      <c r="F14" s="58"/>
      <c r="G14" s="72"/>
      <c r="H14" s="59"/>
      <c r="I14" s="72"/>
      <c r="J14" s="59"/>
      <c r="K14" s="73"/>
      <c r="L14" s="74"/>
      <c r="M14" s="75"/>
      <c r="N14" s="75"/>
      <c r="O14" s="61"/>
      <c r="P14" s="58"/>
      <c r="Q14" s="59"/>
      <c r="R14" s="60"/>
      <c r="S14" s="61"/>
      <c r="T14" s="58"/>
      <c r="U14" s="62"/>
    </row>
    <row r="15" spans="1:22" hidden="1" x14ac:dyDescent="0.25">
      <c r="A15" s="68"/>
      <c r="B15" s="69"/>
      <c r="C15" s="70"/>
      <c r="D15" s="59"/>
      <c r="E15" s="71"/>
      <c r="F15" s="58"/>
      <c r="G15" s="72"/>
      <c r="H15" s="59"/>
      <c r="I15" s="72"/>
      <c r="J15" s="59"/>
      <c r="K15" s="73"/>
      <c r="L15" s="74"/>
      <c r="M15" s="75"/>
      <c r="N15" s="75"/>
      <c r="O15" s="61"/>
      <c r="P15" s="58"/>
      <c r="Q15" s="59"/>
      <c r="R15" s="60"/>
      <c r="S15" s="61"/>
      <c r="T15" s="58"/>
      <c r="U15" s="62"/>
    </row>
    <row r="16" spans="1:22" hidden="1" x14ac:dyDescent="0.25">
      <c r="A16" s="68"/>
      <c r="B16" s="69"/>
      <c r="C16" s="70"/>
      <c r="D16" s="59"/>
      <c r="E16" s="71"/>
      <c r="F16" s="58"/>
      <c r="G16" s="72"/>
      <c r="H16" s="59"/>
      <c r="I16" s="72"/>
      <c r="J16" s="59"/>
      <c r="K16" s="73"/>
      <c r="L16" s="74"/>
      <c r="M16" s="75"/>
      <c r="N16" s="75"/>
      <c r="O16" s="61"/>
      <c r="P16" s="58"/>
      <c r="Q16" s="59"/>
      <c r="R16" s="60"/>
      <c r="S16" s="61"/>
      <c r="T16" s="58"/>
      <c r="U16" s="62"/>
    </row>
    <row r="17" spans="1:21" hidden="1" x14ac:dyDescent="0.25">
      <c r="A17" s="68"/>
      <c r="B17" s="69"/>
      <c r="C17" s="70"/>
      <c r="D17" s="59"/>
      <c r="E17" s="71"/>
      <c r="F17" s="58"/>
      <c r="G17" s="72"/>
      <c r="H17" s="59"/>
      <c r="I17" s="72"/>
      <c r="J17" s="59"/>
      <c r="K17" s="73"/>
      <c r="L17" s="74"/>
      <c r="M17" s="75"/>
      <c r="N17" s="75"/>
      <c r="O17" s="61"/>
      <c r="P17" s="58"/>
      <c r="Q17" s="59"/>
      <c r="R17" s="60"/>
      <c r="S17" s="61"/>
      <c r="T17" s="58"/>
      <c r="U17" s="62"/>
    </row>
    <row r="18" spans="1:21" hidden="1" x14ac:dyDescent="0.25">
      <c r="A18" s="68"/>
      <c r="B18" s="69"/>
      <c r="C18" s="70"/>
      <c r="D18" s="59"/>
      <c r="E18" s="71"/>
      <c r="F18" s="58"/>
      <c r="G18" s="72"/>
      <c r="H18" s="59"/>
      <c r="I18" s="72"/>
      <c r="J18" s="59"/>
      <c r="K18" s="73"/>
      <c r="L18" s="74"/>
      <c r="M18" s="75"/>
      <c r="N18" s="75"/>
      <c r="O18" s="61"/>
      <c r="P18" s="58"/>
      <c r="Q18" s="59"/>
      <c r="R18" s="60"/>
      <c r="S18" s="61"/>
      <c r="T18" s="58"/>
      <c r="U18" s="62"/>
    </row>
    <row r="19" spans="1:21" hidden="1" x14ac:dyDescent="0.25">
      <c r="A19" s="68"/>
      <c r="B19" s="69"/>
      <c r="C19" s="70"/>
      <c r="D19" s="59"/>
      <c r="E19" s="71"/>
      <c r="F19" s="58"/>
      <c r="G19" s="72"/>
      <c r="H19" s="59"/>
      <c r="I19" s="72"/>
      <c r="J19" s="59"/>
      <c r="K19" s="73"/>
      <c r="L19" s="74"/>
      <c r="M19" s="75"/>
      <c r="N19" s="75"/>
      <c r="O19" s="61"/>
      <c r="P19" s="58"/>
      <c r="Q19" s="59"/>
      <c r="R19" s="60"/>
      <c r="S19" s="61"/>
      <c r="T19" s="58"/>
      <c r="U19" s="62"/>
    </row>
    <row r="20" spans="1:21" hidden="1" x14ac:dyDescent="0.25">
      <c r="A20" s="68"/>
      <c r="B20" s="69"/>
      <c r="C20" s="70"/>
      <c r="D20" s="59"/>
      <c r="E20" s="71"/>
      <c r="F20" s="58"/>
      <c r="G20" s="72"/>
      <c r="H20" s="59"/>
      <c r="I20" s="72"/>
      <c r="J20" s="59"/>
      <c r="K20" s="73"/>
      <c r="L20" s="74"/>
      <c r="M20" s="75"/>
      <c r="N20" s="75"/>
      <c r="O20" s="61"/>
      <c r="P20" s="58"/>
      <c r="Q20" s="59"/>
      <c r="R20" s="60"/>
      <c r="S20" s="61"/>
      <c r="T20" s="58"/>
      <c r="U20" s="62"/>
    </row>
    <row r="21" spans="1:21" hidden="1" x14ac:dyDescent="0.25">
      <c r="A21" s="68"/>
      <c r="B21" s="69"/>
      <c r="C21" s="70"/>
      <c r="D21" s="59"/>
      <c r="E21" s="71"/>
      <c r="F21" s="58"/>
      <c r="G21" s="72"/>
      <c r="H21" s="59"/>
      <c r="I21" s="72"/>
      <c r="J21" s="59"/>
      <c r="K21" s="73"/>
      <c r="L21" s="74"/>
      <c r="M21" s="75"/>
      <c r="N21" s="75"/>
      <c r="O21" s="61"/>
      <c r="P21" s="58"/>
      <c r="Q21" s="59"/>
      <c r="R21" s="60"/>
      <c r="S21" s="61"/>
      <c r="T21" s="58"/>
      <c r="U21" s="62"/>
    </row>
    <row r="22" spans="1:21" hidden="1" x14ac:dyDescent="0.25">
      <c r="A22" s="68"/>
      <c r="B22" s="69"/>
      <c r="C22" s="70"/>
      <c r="D22" s="59"/>
      <c r="E22" s="71"/>
      <c r="F22" s="58"/>
      <c r="G22" s="72"/>
      <c r="H22" s="59"/>
      <c r="I22" s="72"/>
      <c r="J22" s="59"/>
      <c r="K22" s="73"/>
      <c r="L22" s="74"/>
      <c r="M22" s="75"/>
      <c r="N22" s="75"/>
      <c r="O22" s="61"/>
      <c r="P22" s="58"/>
      <c r="Q22" s="59"/>
      <c r="R22" s="60"/>
      <c r="S22" s="61"/>
      <c r="T22" s="58"/>
      <c r="U22" s="62"/>
    </row>
    <row r="23" spans="1:21" hidden="1" x14ac:dyDescent="0.25">
      <c r="A23" s="68"/>
      <c r="B23" s="69"/>
      <c r="C23" s="70"/>
      <c r="D23" s="59"/>
      <c r="E23" s="71"/>
      <c r="F23" s="58"/>
      <c r="G23" s="72"/>
      <c r="H23" s="59"/>
      <c r="I23" s="72"/>
      <c r="J23" s="59"/>
      <c r="K23" s="73"/>
      <c r="L23" s="74"/>
      <c r="M23" s="75"/>
      <c r="N23" s="75"/>
      <c r="O23" s="61"/>
      <c r="P23" s="58"/>
      <c r="Q23" s="59"/>
      <c r="R23" s="60"/>
      <c r="S23" s="61"/>
      <c r="T23" s="58"/>
      <c r="U23" s="62"/>
    </row>
    <row r="24" spans="1:21" hidden="1" x14ac:dyDescent="0.25">
      <c r="A24" s="68"/>
      <c r="B24" s="69"/>
      <c r="C24" s="70"/>
      <c r="D24" s="59"/>
      <c r="E24" s="71"/>
      <c r="F24" s="58"/>
      <c r="G24" s="72"/>
      <c r="H24" s="59"/>
      <c r="I24" s="72"/>
      <c r="J24" s="59"/>
      <c r="K24" s="73"/>
      <c r="L24" s="74"/>
      <c r="M24" s="75"/>
      <c r="N24" s="75"/>
      <c r="O24" s="61"/>
      <c r="P24" s="58"/>
      <c r="Q24" s="59"/>
      <c r="R24" s="60"/>
      <c r="S24" s="61"/>
      <c r="T24" s="58"/>
      <c r="U24" s="62"/>
    </row>
    <row r="25" spans="1:21" hidden="1" x14ac:dyDescent="0.25">
      <c r="A25" s="68"/>
      <c r="B25" s="69"/>
      <c r="C25" s="70"/>
      <c r="D25" s="59"/>
      <c r="E25" s="71"/>
      <c r="F25" s="58"/>
      <c r="G25" s="72"/>
      <c r="H25" s="59"/>
      <c r="I25" s="72"/>
      <c r="J25" s="59"/>
      <c r="K25" s="73"/>
      <c r="L25" s="74"/>
      <c r="M25" s="75"/>
      <c r="N25" s="75"/>
      <c r="O25" s="61"/>
      <c r="P25" s="58"/>
      <c r="Q25" s="59"/>
      <c r="R25" s="60"/>
      <c r="S25" s="61"/>
      <c r="T25" s="58"/>
      <c r="U25" s="62"/>
    </row>
    <row r="26" spans="1:21" hidden="1" x14ac:dyDescent="0.25">
      <c r="A26" s="68"/>
      <c r="B26" s="69"/>
      <c r="C26" s="70"/>
      <c r="D26" s="59"/>
      <c r="E26" s="71"/>
      <c r="F26" s="58"/>
      <c r="G26" s="72"/>
      <c r="H26" s="59"/>
      <c r="I26" s="72"/>
      <c r="J26" s="59"/>
      <c r="K26" s="73"/>
      <c r="L26" s="74"/>
      <c r="M26" s="75"/>
      <c r="N26" s="75"/>
      <c r="O26" s="61"/>
      <c r="P26" s="58"/>
      <c r="Q26" s="59"/>
      <c r="R26" s="60"/>
      <c r="S26" s="61"/>
      <c r="T26" s="58"/>
      <c r="U26" s="62"/>
    </row>
    <row r="27" spans="1:21" hidden="1" x14ac:dyDescent="0.25">
      <c r="A27" s="68"/>
      <c r="B27" s="69"/>
      <c r="C27" s="70"/>
      <c r="D27" s="59"/>
      <c r="E27" s="71"/>
      <c r="F27" s="58"/>
      <c r="G27" s="72"/>
      <c r="H27" s="59"/>
      <c r="I27" s="72"/>
      <c r="J27" s="59"/>
      <c r="K27" s="73"/>
      <c r="L27" s="74"/>
      <c r="M27" s="75"/>
      <c r="N27" s="75"/>
      <c r="O27" s="61"/>
      <c r="P27" s="58"/>
      <c r="Q27" s="59"/>
      <c r="R27" s="60"/>
      <c r="S27" s="61"/>
      <c r="T27" s="58"/>
      <c r="U27" s="62"/>
    </row>
    <row r="28" spans="1:21" hidden="1" x14ac:dyDescent="0.25">
      <c r="A28" s="68"/>
      <c r="B28" s="69"/>
      <c r="C28" s="70"/>
      <c r="D28" s="59"/>
      <c r="E28" s="71"/>
      <c r="F28" s="58"/>
      <c r="G28" s="72"/>
      <c r="H28" s="59"/>
      <c r="I28" s="72"/>
      <c r="J28" s="59"/>
      <c r="K28" s="73"/>
      <c r="L28" s="74"/>
      <c r="M28" s="75"/>
      <c r="N28" s="75"/>
      <c r="O28" s="61"/>
      <c r="P28" s="58"/>
      <c r="Q28" s="59"/>
      <c r="R28" s="60"/>
      <c r="S28" s="61"/>
      <c r="T28" s="58"/>
      <c r="U28" s="62"/>
    </row>
    <row r="29" spans="1:21" hidden="1" x14ac:dyDescent="0.25">
      <c r="A29" s="68"/>
      <c r="B29" s="69"/>
      <c r="C29" s="70"/>
      <c r="D29" s="59"/>
      <c r="E29" s="71"/>
      <c r="F29" s="58"/>
      <c r="G29" s="72"/>
      <c r="H29" s="59"/>
      <c r="I29" s="72"/>
      <c r="J29" s="59"/>
      <c r="K29" s="73"/>
      <c r="L29" s="74"/>
      <c r="M29" s="75"/>
      <c r="N29" s="75"/>
      <c r="O29" s="61"/>
      <c r="P29" s="58"/>
      <c r="Q29" s="59"/>
      <c r="R29" s="60"/>
      <c r="S29" s="61"/>
      <c r="T29" s="58"/>
      <c r="U29" s="62"/>
    </row>
    <row r="30" spans="1:21" hidden="1" x14ac:dyDescent="0.25">
      <c r="A30" s="68"/>
      <c r="B30" s="69"/>
      <c r="C30" s="70"/>
      <c r="D30" s="59"/>
      <c r="E30" s="71"/>
      <c r="F30" s="58"/>
      <c r="G30" s="72"/>
      <c r="H30" s="59"/>
      <c r="I30" s="72"/>
      <c r="J30" s="59"/>
      <c r="K30" s="73"/>
      <c r="L30" s="74"/>
      <c r="M30" s="75"/>
      <c r="N30" s="75"/>
      <c r="O30" s="61"/>
      <c r="P30" s="58"/>
      <c r="Q30" s="59"/>
      <c r="R30" s="60"/>
      <c r="S30" s="61"/>
      <c r="T30" s="58"/>
      <c r="U30" s="62"/>
    </row>
    <row r="31" spans="1:21" hidden="1" x14ac:dyDescent="0.25">
      <c r="A31" s="68"/>
      <c r="B31" s="69"/>
      <c r="C31" s="70"/>
      <c r="D31" s="59"/>
      <c r="E31" s="71"/>
      <c r="F31" s="58"/>
      <c r="G31" s="72"/>
      <c r="H31" s="59"/>
      <c r="I31" s="72"/>
      <c r="J31" s="59"/>
      <c r="K31" s="73"/>
      <c r="L31" s="74"/>
      <c r="M31" s="75"/>
      <c r="N31" s="75"/>
      <c r="O31" s="61"/>
      <c r="P31" s="58"/>
      <c r="Q31" s="59"/>
      <c r="R31" s="60"/>
      <c r="S31" s="61"/>
      <c r="T31" s="58"/>
      <c r="U31" s="62"/>
    </row>
    <row r="32" spans="1:21" hidden="1" x14ac:dyDescent="0.25">
      <c r="A32" s="68"/>
      <c r="B32" s="69"/>
      <c r="C32" s="70"/>
      <c r="D32" s="59"/>
      <c r="E32" s="71"/>
      <c r="F32" s="58"/>
      <c r="G32" s="72"/>
      <c r="H32" s="59"/>
      <c r="I32" s="72"/>
      <c r="J32" s="59"/>
      <c r="K32" s="73"/>
      <c r="L32" s="74"/>
      <c r="M32" s="75"/>
      <c r="N32" s="75"/>
      <c r="O32" s="61"/>
      <c r="P32" s="58"/>
      <c r="Q32" s="59"/>
      <c r="R32" s="60"/>
      <c r="S32" s="61"/>
      <c r="T32" s="58"/>
      <c r="U32" s="62"/>
    </row>
    <row r="33" spans="1:21" hidden="1" x14ac:dyDescent="0.25">
      <c r="A33" s="68"/>
      <c r="B33" s="69"/>
      <c r="C33" s="70"/>
      <c r="D33" s="59"/>
      <c r="E33" s="71"/>
      <c r="F33" s="58"/>
      <c r="G33" s="72"/>
      <c r="H33" s="59"/>
      <c r="I33" s="72"/>
      <c r="J33" s="59"/>
      <c r="K33" s="73"/>
      <c r="L33" s="74"/>
      <c r="M33" s="75"/>
      <c r="N33" s="75"/>
      <c r="O33" s="61"/>
      <c r="P33" s="58"/>
      <c r="Q33" s="59"/>
      <c r="R33" s="60"/>
      <c r="S33" s="61"/>
      <c r="T33" s="58"/>
      <c r="U33" s="62"/>
    </row>
    <row r="34" spans="1:21" hidden="1" x14ac:dyDescent="0.25">
      <c r="A34" s="68"/>
      <c r="B34" s="69"/>
      <c r="C34" s="70"/>
      <c r="D34" s="59"/>
      <c r="E34" s="71"/>
      <c r="F34" s="58"/>
      <c r="G34" s="72"/>
      <c r="H34" s="59"/>
      <c r="I34" s="72"/>
      <c r="J34" s="59"/>
      <c r="K34" s="73"/>
      <c r="L34" s="74"/>
      <c r="M34" s="75"/>
      <c r="N34" s="75"/>
      <c r="O34" s="61"/>
      <c r="P34" s="58"/>
      <c r="Q34" s="59"/>
      <c r="R34" s="60"/>
      <c r="S34" s="61"/>
      <c r="T34" s="58"/>
      <c r="U34" s="62"/>
    </row>
    <row r="35" spans="1:21" hidden="1" x14ac:dyDescent="0.25">
      <c r="A35" s="68"/>
      <c r="B35" s="69"/>
      <c r="C35" s="70"/>
      <c r="D35" s="59"/>
      <c r="E35" s="71"/>
      <c r="F35" s="58"/>
      <c r="G35" s="72"/>
      <c r="H35" s="59"/>
      <c r="I35" s="72"/>
      <c r="J35" s="59"/>
      <c r="K35" s="73"/>
      <c r="L35" s="74"/>
      <c r="M35" s="75"/>
      <c r="N35" s="75"/>
      <c r="O35" s="61"/>
      <c r="P35" s="58"/>
      <c r="Q35" s="59"/>
      <c r="R35" s="60"/>
      <c r="S35" s="61"/>
      <c r="T35" s="58"/>
      <c r="U35" s="62"/>
    </row>
    <row r="36" spans="1:21" hidden="1" x14ac:dyDescent="0.25">
      <c r="A36" s="68"/>
      <c r="B36" s="69"/>
      <c r="C36" s="70"/>
      <c r="D36" s="59"/>
      <c r="E36" s="71"/>
      <c r="F36" s="58"/>
      <c r="G36" s="72"/>
      <c r="H36" s="59"/>
      <c r="I36" s="72"/>
      <c r="J36" s="59"/>
      <c r="K36" s="73"/>
      <c r="L36" s="74"/>
      <c r="M36" s="75"/>
      <c r="N36" s="75"/>
      <c r="O36" s="61"/>
      <c r="P36" s="58"/>
      <c r="Q36" s="59"/>
      <c r="R36" s="60"/>
      <c r="S36" s="61"/>
      <c r="T36" s="58"/>
      <c r="U36" s="62"/>
    </row>
    <row r="37" spans="1:21" hidden="1" x14ac:dyDescent="0.25">
      <c r="A37" s="68"/>
      <c r="B37" s="69"/>
      <c r="C37" s="70"/>
      <c r="D37" s="59"/>
      <c r="E37" s="71"/>
      <c r="F37" s="58"/>
      <c r="G37" s="72"/>
      <c r="H37" s="59"/>
      <c r="I37" s="72"/>
      <c r="J37" s="59"/>
      <c r="K37" s="73"/>
      <c r="L37" s="74"/>
      <c r="M37" s="75"/>
      <c r="N37" s="75"/>
      <c r="O37" s="61"/>
      <c r="P37" s="58"/>
      <c r="Q37" s="59"/>
      <c r="R37" s="60"/>
      <c r="S37" s="61"/>
      <c r="T37" s="58"/>
      <c r="U37" s="62"/>
    </row>
    <row r="38" spans="1:21" hidden="1" x14ac:dyDescent="0.25">
      <c r="A38" s="68"/>
      <c r="B38" s="69"/>
      <c r="C38" s="70"/>
      <c r="D38" s="59"/>
      <c r="E38" s="71"/>
      <c r="F38" s="58"/>
      <c r="G38" s="72"/>
      <c r="H38" s="59"/>
      <c r="I38" s="72"/>
      <c r="J38" s="59"/>
      <c r="K38" s="73"/>
      <c r="L38" s="74"/>
      <c r="M38" s="75"/>
      <c r="N38" s="75"/>
      <c r="O38" s="61"/>
      <c r="P38" s="58"/>
      <c r="Q38" s="59"/>
      <c r="R38" s="60"/>
      <c r="S38" s="61"/>
      <c r="T38" s="58"/>
      <c r="U38" s="62"/>
    </row>
    <row r="39" spans="1:21" hidden="1" x14ac:dyDescent="0.25">
      <c r="A39" s="68"/>
      <c r="B39" s="69"/>
      <c r="C39" s="70"/>
      <c r="D39" s="59"/>
      <c r="E39" s="71"/>
      <c r="F39" s="58"/>
      <c r="G39" s="72"/>
      <c r="H39" s="59"/>
      <c r="I39" s="72"/>
      <c r="J39" s="59"/>
      <c r="K39" s="73"/>
      <c r="L39" s="74"/>
      <c r="M39" s="75"/>
      <c r="N39" s="75"/>
      <c r="O39" s="61"/>
      <c r="P39" s="58"/>
      <c r="Q39" s="59"/>
      <c r="R39" s="60"/>
      <c r="S39" s="61"/>
      <c r="T39" s="58"/>
      <c r="U39" s="62"/>
    </row>
    <row r="40" spans="1:21" hidden="1" x14ac:dyDescent="0.25">
      <c r="A40" s="68"/>
      <c r="B40" s="69"/>
      <c r="C40" s="70"/>
      <c r="D40" s="59"/>
      <c r="E40" s="71"/>
      <c r="F40" s="58"/>
      <c r="G40" s="72"/>
      <c r="H40" s="59"/>
      <c r="I40" s="72"/>
      <c r="J40" s="59"/>
      <c r="K40" s="73"/>
      <c r="L40" s="74"/>
      <c r="M40" s="75"/>
      <c r="N40" s="75"/>
      <c r="O40" s="61"/>
      <c r="P40" s="58"/>
      <c r="Q40" s="59"/>
      <c r="R40" s="60"/>
      <c r="S40" s="61"/>
      <c r="T40" s="58"/>
      <c r="U40" s="62"/>
    </row>
    <row r="41" spans="1:21" hidden="1" x14ac:dyDescent="0.25">
      <c r="A41" s="68"/>
      <c r="B41" s="69"/>
      <c r="C41" s="70"/>
      <c r="D41" s="59"/>
      <c r="E41" s="71"/>
      <c r="F41" s="58"/>
      <c r="G41" s="72"/>
      <c r="H41" s="59"/>
      <c r="I41" s="72"/>
      <c r="J41" s="59"/>
      <c r="K41" s="73"/>
      <c r="L41" s="74"/>
      <c r="M41" s="75"/>
      <c r="N41" s="75"/>
      <c r="O41" s="61"/>
      <c r="P41" s="58"/>
      <c r="Q41" s="59"/>
      <c r="R41" s="60"/>
      <c r="S41" s="61"/>
      <c r="T41" s="58"/>
      <c r="U41" s="62"/>
    </row>
    <row r="42" spans="1:21" hidden="1" x14ac:dyDescent="0.25">
      <c r="A42" s="68"/>
      <c r="B42" s="69"/>
      <c r="C42" s="70"/>
      <c r="D42" s="59"/>
      <c r="E42" s="71"/>
      <c r="F42" s="58"/>
      <c r="G42" s="72"/>
      <c r="H42" s="59"/>
      <c r="I42" s="72"/>
      <c r="J42" s="59"/>
      <c r="K42" s="73"/>
      <c r="L42" s="74"/>
      <c r="M42" s="75"/>
      <c r="N42" s="75"/>
      <c r="O42" s="61"/>
      <c r="P42" s="58"/>
      <c r="Q42" s="59"/>
      <c r="R42" s="60"/>
      <c r="S42" s="61"/>
      <c r="T42" s="58"/>
      <c r="U42" s="62"/>
    </row>
    <row r="43" spans="1:21" hidden="1" x14ac:dyDescent="0.25">
      <c r="A43" s="68"/>
      <c r="B43" s="69"/>
      <c r="C43" s="70"/>
      <c r="D43" s="59"/>
      <c r="E43" s="71"/>
      <c r="F43" s="58"/>
      <c r="G43" s="72"/>
      <c r="H43" s="59"/>
      <c r="I43" s="72"/>
      <c r="J43" s="59"/>
      <c r="K43" s="73"/>
      <c r="L43" s="74"/>
      <c r="M43" s="75"/>
      <c r="N43" s="75"/>
      <c r="O43" s="61"/>
      <c r="P43" s="58"/>
      <c r="Q43" s="59"/>
      <c r="R43" s="60"/>
      <c r="S43" s="61"/>
      <c r="T43" s="58"/>
      <c r="U43" s="62"/>
    </row>
    <row r="44" spans="1:21" hidden="1" x14ac:dyDescent="0.25">
      <c r="A44" s="68"/>
      <c r="B44" s="69"/>
      <c r="C44" s="70"/>
      <c r="D44" s="59"/>
      <c r="E44" s="71"/>
      <c r="F44" s="58"/>
      <c r="G44" s="72"/>
      <c r="H44" s="59"/>
      <c r="I44" s="72"/>
      <c r="J44" s="59"/>
      <c r="K44" s="73"/>
      <c r="L44" s="74"/>
      <c r="M44" s="75"/>
      <c r="N44" s="75"/>
      <c r="O44" s="61"/>
      <c r="P44" s="58"/>
      <c r="Q44" s="59"/>
      <c r="R44" s="60"/>
      <c r="S44" s="61"/>
      <c r="T44" s="58"/>
      <c r="U44" s="62"/>
    </row>
    <row r="45" spans="1:21" hidden="1" x14ac:dyDescent="0.25">
      <c r="A45" s="68"/>
      <c r="B45" s="69"/>
      <c r="C45" s="70"/>
      <c r="D45" s="59"/>
      <c r="E45" s="71"/>
      <c r="F45" s="58"/>
      <c r="G45" s="72"/>
      <c r="H45" s="59"/>
      <c r="I45" s="72"/>
      <c r="J45" s="59"/>
      <c r="K45" s="73"/>
      <c r="L45" s="74"/>
      <c r="M45" s="75"/>
      <c r="N45" s="75"/>
      <c r="O45" s="61"/>
      <c r="P45" s="58"/>
      <c r="Q45" s="59"/>
      <c r="R45" s="60"/>
      <c r="S45" s="61"/>
      <c r="T45" s="58"/>
      <c r="U45" s="62"/>
    </row>
    <row r="46" spans="1:21" hidden="1" x14ac:dyDescent="0.25">
      <c r="A46" s="68"/>
      <c r="B46" s="69"/>
      <c r="C46" s="70"/>
      <c r="D46" s="59"/>
      <c r="E46" s="71"/>
      <c r="F46" s="58"/>
      <c r="G46" s="72"/>
      <c r="H46" s="59"/>
      <c r="I46" s="72"/>
      <c r="J46" s="59"/>
      <c r="K46" s="73"/>
      <c r="L46" s="74"/>
      <c r="M46" s="75"/>
      <c r="N46" s="75"/>
      <c r="O46" s="61"/>
      <c r="P46" s="58"/>
      <c r="Q46" s="59"/>
      <c r="R46" s="60"/>
      <c r="S46" s="61"/>
      <c r="T46" s="58"/>
      <c r="U46" s="62"/>
    </row>
    <row r="47" spans="1:21" ht="15.75" hidden="1" thickBot="1" x14ac:dyDescent="0.3">
      <c r="A47" s="76"/>
      <c r="B47" s="77"/>
      <c r="C47" s="78"/>
      <c r="D47" s="79"/>
      <c r="E47" s="80"/>
      <c r="F47" s="81"/>
      <c r="G47" s="82"/>
      <c r="H47" s="79"/>
      <c r="I47" s="82"/>
      <c r="J47" s="79"/>
      <c r="K47" s="83"/>
      <c r="L47" s="84"/>
      <c r="M47" s="85"/>
      <c r="N47" s="85"/>
      <c r="O47" s="86"/>
      <c r="P47" s="81"/>
      <c r="Q47" s="79"/>
      <c r="R47" s="87"/>
      <c r="S47" s="86"/>
      <c r="T47" s="81"/>
      <c r="U47" s="88"/>
    </row>
    <row r="48" spans="1:21" ht="15.75" thickBot="1" x14ac:dyDescent="0.3">
      <c r="A48" s="89"/>
    </row>
    <row r="49" spans="1:19" x14ac:dyDescent="0.25">
      <c r="A49" s="95" t="s">
        <v>54</v>
      </c>
      <c r="B49" s="96"/>
      <c r="Q49" s="90"/>
      <c r="S49" s="91"/>
    </row>
    <row r="50" spans="1:19" x14ac:dyDescent="0.25">
      <c r="A50" s="97" t="s">
        <v>55</v>
      </c>
      <c r="B50" s="98" t="s">
        <v>56</v>
      </c>
      <c r="O50" s="116"/>
    </row>
    <row r="51" spans="1:19" x14ac:dyDescent="0.25">
      <c r="A51" s="99">
        <v>1990</v>
      </c>
      <c r="B51" s="100">
        <v>41025</v>
      </c>
    </row>
    <row r="52" spans="1:19" x14ac:dyDescent="0.25">
      <c r="A52" s="101">
        <v>1991</v>
      </c>
      <c r="B52" s="102">
        <v>51716</v>
      </c>
    </row>
    <row r="53" spans="1:19" x14ac:dyDescent="0.25">
      <c r="A53" s="101">
        <v>1992</v>
      </c>
      <c r="B53" s="102">
        <v>65190</v>
      </c>
    </row>
    <row r="54" spans="1:19" x14ac:dyDescent="0.25">
      <c r="A54" s="101">
        <v>1993</v>
      </c>
      <c r="B54" s="102">
        <v>81510</v>
      </c>
    </row>
    <row r="55" spans="1:19" x14ac:dyDescent="0.25">
      <c r="A55" s="101">
        <v>1994</v>
      </c>
      <c r="B55" s="102">
        <v>98700</v>
      </c>
    </row>
    <row r="56" spans="1:19" x14ac:dyDescent="0.25">
      <c r="A56" s="101">
        <v>1995</v>
      </c>
      <c r="B56" s="102">
        <v>118933.5</v>
      </c>
    </row>
    <row r="57" spans="1:19" x14ac:dyDescent="0.25">
      <c r="A57" s="101">
        <v>1996</v>
      </c>
      <c r="B57" s="102">
        <v>142125</v>
      </c>
    </row>
    <row r="58" spans="1:19" x14ac:dyDescent="0.25">
      <c r="A58" s="101">
        <v>1997</v>
      </c>
      <c r="B58" s="102">
        <v>172005</v>
      </c>
    </row>
    <row r="59" spans="1:19" x14ac:dyDescent="0.25">
      <c r="A59" s="101">
        <v>1998</v>
      </c>
      <c r="B59" s="102">
        <v>203826</v>
      </c>
    </row>
    <row r="60" spans="1:19" x14ac:dyDescent="0.25">
      <c r="A60" s="101">
        <v>1999</v>
      </c>
      <c r="B60" s="102">
        <v>236460</v>
      </c>
    </row>
    <row r="61" spans="1:19" x14ac:dyDescent="0.25">
      <c r="A61" s="101">
        <v>2000</v>
      </c>
      <c r="B61" s="102">
        <v>260100</v>
      </c>
    </row>
    <row r="62" spans="1:19" x14ac:dyDescent="0.25">
      <c r="A62" s="101">
        <v>2001</v>
      </c>
      <c r="B62" s="102">
        <v>286000</v>
      </c>
    </row>
    <row r="63" spans="1:19" x14ac:dyDescent="0.25">
      <c r="A63" s="101">
        <v>2002</v>
      </c>
      <c r="B63" s="102">
        <v>309000</v>
      </c>
    </row>
    <row r="64" spans="1:19" x14ac:dyDescent="0.25">
      <c r="A64" s="101">
        <v>2003</v>
      </c>
      <c r="B64" s="102">
        <v>332000</v>
      </c>
    </row>
    <row r="65" spans="1:2" x14ac:dyDescent="0.25">
      <c r="A65" s="101">
        <v>2004</v>
      </c>
      <c r="B65" s="102">
        <v>358000</v>
      </c>
    </row>
    <row r="66" spans="1:2" x14ac:dyDescent="0.25">
      <c r="A66" s="101">
        <v>2005</v>
      </c>
      <c r="B66" s="102">
        <v>381500</v>
      </c>
    </row>
    <row r="67" spans="1:2" x14ac:dyDescent="0.25">
      <c r="A67" s="101">
        <v>2006</v>
      </c>
      <c r="B67" s="102">
        <v>408000</v>
      </c>
    </row>
    <row r="68" spans="1:2" x14ac:dyDescent="0.25">
      <c r="A68" s="101">
        <v>2007</v>
      </c>
      <c r="B68" s="102">
        <v>433700</v>
      </c>
    </row>
    <row r="69" spans="1:2" x14ac:dyDescent="0.25">
      <c r="A69" s="101">
        <v>2008</v>
      </c>
      <c r="B69" s="102">
        <v>461500</v>
      </c>
    </row>
    <row r="70" spans="1:2" x14ac:dyDescent="0.25">
      <c r="A70" s="101">
        <v>2009</v>
      </c>
      <c r="B70" s="102">
        <v>496900</v>
      </c>
    </row>
    <row r="71" spans="1:2" x14ac:dyDescent="0.25">
      <c r="A71" s="101">
        <v>2010</v>
      </c>
      <c r="B71" s="102">
        <v>515000</v>
      </c>
    </row>
    <row r="72" spans="1:2" x14ac:dyDescent="0.25">
      <c r="A72" s="101">
        <v>2011</v>
      </c>
      <c r="B72" s="102">
        <v>535600</v>
      </c>
    </row>
    <row r="73" spans="1:2" x14ac:dyDescent="0.25">
      <c r="A73" s="101">
        <v>2012</v>
      </c>
      <c r="B73" s="102">
        <v>566700</v>
      </c>
    </row>
    <row r="74" spans="1:2" x14ac:dyDescent="0.25">
      <c r="A74" s="101">
        <v>2013</v>
      </c>
      <c r="B74" s="102">
        <v>589500</v>
      </c>
    </row>
    <row r="75" spans="1:2" x14ac:dyDescent="0.25">
      <c r="A75" s="101">
        <v>2014</v>
      </c>
      <c r="B75" s="102">
        <v>616000</v>
      </c>
    </row>
    <row r="76" spans="1:2" x14ac:dyDescent="0.25">
      <c r="A76" s="101">
        <v>2015</v>
      </c>
      <c r="B76" s="102">
        <v>644350</v>
      </c>
    </row>
    <row r="77" spans="1:2" ht="15.75" thickBot="1" x14ac:dyDescent="0.3">
      <c r="A77" s="103">
        <v>2016</v>
      </c>
      <c r="B77" s="104">
        <v>689455</v>
      </c>
    </row>
    <row r="78" spans="1:2" ht="15.75" thickBot="1" x14ac:dyDescent="0.3">
      <c r="A78" s="118">
        <v>2017</v>
      </c>
      <c r="B78" s="119">
        <v>737717</v>
      </c>
    </row>
  </sheetData>
  <mergeCells count="19">
    <mergeCell ref="B9:B10"/>
    <mergeCell ref="S2:S4"/>
    <mergeCell ref="F3:G3"/>
    <mergeCell ref="H3:I3"/>
    <mergeCell ref="J3:K3"/>
    <mergeCell ref="L1:L4"/>
    <mergeCell ref="M1:M4"/>
    <mergeCell ref="N1:N4"/>
    <mergeCell ref="O1:S1"/>
    <mergeCell ref="T1:U3"/>
    <mergeCell ref="F2:K2"/>
    <mergeCell ref="O2:O4"/>
    <mergeCell ref="P2:R3"/>
    <mergeCell ref="A1:A4"/>
    <mergeCell ref="B1:B4"/>
    <mergeCell ref="C1:C4"/>
    <mergeCell ref="D1:D4"/>
    <mergeCell ref="E1:E4"/>
    <mergeCell ref="F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opLeftCell="Q1" workbookViewId="0">
      <pane ySplit="2" topLeftCell="A3" activePane="bottomLeft" state="frozen"/>
      <selection pane="bottomLeft" activeCell="U4" sqref="U4:U6"/>
    </sheetView>
  </sheetViews>
  <sheetFormatPr baseColWidth="10" defaultRowHeight="15" x14ac:dyDescent="0.25"/>
  <cols>
    <col min="1" max="1" width="5.42578125" customWidth="1"/>
    <col min="2" max="2" width="6.7109375" customWidth="1"/>
    <col min="3" max="3" width="7.42578125" customWidth="1"/>
    <col min="5" max="5" width="16.140625" bestFit="1" customWidth="1"/>
    <col min="6" max="6" width="9.7109375" customWidth="1"/>
    <col min="7" max="7" width="11.5703125" customWidth="1"/>
    <col min="8" max="8" width="51.85546875" customWidth="1"/>
    <col min="10" max="10" width="29.42578125" customWidth="1"/>
    <col min="11" max="11" width="14.5703125" customWidth="1"/>
    <col min="16" max="16" width="17.42578125" customWidth="1"/>
    <col min="21" max="21" width="17.28515625" customWidth="1"/>
    <col min="22" max="22" width="12.5703125" customWidth="1"/>
    <col min="26" max="26" width="20" style="121" customWidth="1"/>
    <col min="27" max="27" width="44.7109375" customWidth="1"/>
  </cols>
  <sheetData>
    <row r="1" spans="1:27" s="105" customFormat="1" ht="81" customHeight="1" x14ac:dyDescent="0.2">
      <c r="A1" s="322" t="s">
        <v>58</v>
      </c>
      <c r="B1" s="322" t="s">
        <v>59</v>
      </c>
      <c r="C1" s="322" t="s">
        <v>0</v>
      </c>
      <c r="D1" s="322" t="s">
        <v>1</v>
      </c>
      <c r="E1" s="322" t="s">
        <v>2</v>
      </c>
      <c r="F1" s="322" t="s">
        <v>3</v>
      </c>
      <c r="G1" s="322" t="s">
        <v>4</v>
      </c>
      <c r="H1" s="322" t="s">
        <v>5</v>
      </c>
      <c r="I1" s="327" t="s">
        <v>6</v>
      </c>
      <c r="J1" s="331" t="s">
        <v>144</v>
      </c>
      <c r="K1" s="329" t="s">
        <v>7</v>
      </c>
      <c r="L1" s="349" t="s">
        <v>8</v>
      </c>
      <c r="M1" s="349" t="s">
        <v>9</v>
      </c>
      <c r="N1" s="351" t="s">
        <v>10</v>
      </c>
      <c r="O1" s="345" t="s">
        <v>11</v>
      </c>
      <c r="P1" s="353" t="s">
        <v>12</v>
      </c>
      <c r="Q1" s="345" t="s">
        <v>13</v>
      </c>
      <c r="R1" s="345" t="s">
        <v>14</v>
      </c>
      <c r="S1" s="347" t="s">
        <v>15</v>
      </c>
      <c r="T1" s="347" t="s">
        <v>57</v>
      </c>
      <c r="U1" s="347" t="s">
        <v>78</v>
      </c>
      <c r="V1" s="333" t="s">
        <v>68</v>
      </c>
      <c r="W1" s="335" t="s">
        <v>83</v>
      </c>
      <c r="X1" s="335"/>
      <c r="Y1" s="335"/>
      <c r="Z1" s="322" t="s">
        <v>142</v>
      </c>
      <c r="AA1" s="325" t="s">
        <v>143</v>
      </c>
    </row>
    <row r="2" spans="1:27" s="105" customFormat="1" ht="43.5" customHeight="1" x14ac:dyDescent="0.2">
      <c r="A2" s="323"/>
      <c r="B2" s="323"/>
      <c r="C2" s="323"/>
      <c r="D2" s="323"/>
      <c r="E2" s="324"/>
      <c r="F2" s="323"/>
      <c r="G2" s="323"/>
      <c r="H2" s="323"/>
      <c r="I2" s="328"/>
      <c r="J2" s="332"/>
      <c r="K2" s="330"/>
      <c r="L2" s="350"/>
      <c r="M2" s="350"/>
      <c r="N2" s="352"/>
      <c r="O2" s="346"/>
      <c r="P2" s="354"/>
      <c r="Q2" s="346"/>
      <c r="R2" s="346"/>
      <c r="S2" s="348"/>
      <c r="T2" s="348"/>
      <c r="U2" s="348"/>
      <c r="V2" s="334"/>
      <c r="W2" s="122" t="s">
        <v>69</v>
      </c>
      <c r="X2" s="123" t="s">
        <v>70</v>
      </c>
      <c r="Y2" s="124" t="s">
        <v>71</v>
      </c>
      <c r="Z2" s="323"/>
      <c r="AA2" s="326"/>
    </row>
    <row r="3" spans="1:27" s="138" customFormat="1" ht="112.5" customHeight="1" thickBot="1" x14ac:dyDescent="0.25">
      <c r="A3" s="125" t="s">
        <v>65</v>
      </c>
      <c r="B3" s="126" t="s">
        <v>64</v>
      </c>
      <c r="C3" s="127">
        <v>34</v>
      </c>
      <c r="D3" s="128" t="s">
        <v>88</v>
      </c>
      <c r="E3" s="129" t="s">
        <v>89</v>
      </c>
      <c r="F3" s="126" t="s">
        <v>75</v>
      </c>
      <c r="G3" s="126" t="s">
        <v>90</v>
      </c>
      <c r="H3" s="141" t="s">
        <v>91</v>
      </c>
      <c r="I3" s="127" t="s">
        <v>60</v>
      </c>
      <c r="J3" s="127" t="s">
        <v>60</v>
      </c>
      <c r="K3" s="130">
        <v>1</v>
      </c>
      <c r="L3" s="131">
        <v>40011</v>
      </c>
      <c r="M3" s="131">
        <v>41235</v>
      </c>
      <c r="N3" s="132">
        <f t="shared" ref="N3" si="0">IF(M3="","",YEAR(M3))</f>
        <v>2012</v>
      </c>
      <c r="O3" s="133">
        <f>+IFERROR(INDEX(PARAMETROS!$B$51:$B$80,MATCH(N3,PARAMETROS!$A$51:$A$80,0)),"")</f>
        <v>566700</v>
      </c>
      <c r="P3" s="134">
        <v>14537053940</v>
      </c>
      <c r="Q3" s="127" t="s">
        <v>61</v>
      </c>
      <c r="R3" s="135">
        <f>+P3/O3</f>
        <v>25652.115652020468</v>
      </c>
      <c r="S3" s="135">
        <f t="shared" ref="S3" si="1">IF(OR(I3="",J3="NO"),"",IF(I3="SI",IFERROR(R3*K3,""),""))</f>
        <v>25652.115652020468</v>
      </c>
      <c r="T3" s="136" t="s">
        <v>141</v>
      </c>
      <c r="U3" s="221" t="s">
        <v>79</v>
      </c>
      <c r="V3" s="129">
        <v>23</v>
      </c>
      <c r="W3" s="127" t="s">
        <v>60</v>
      </c>
      <c r="X3" s="127" t="s">
        <v>60</v>
      </c>
      <c r="Y3" s="137" t="s">
        <v>60</v>
      </c>
      <c r="Z3" s="127" t="s">
        <v>60</v>
      </c>
      <c r="AA3" s="127"/>
    </row>
    <row r="4" spans="1:27" s="113" customFormat="1" ht="58.5" customHeight="1" thickTop="1" x14ac:dyDescent="0.2">
      <c r="A4" s="336" t="s">
        <v>84</v>
      </c>
      <c r="B4" s="319" t="s">
        <v>99</v>
      </c>
      <c r="C4" s="110" t="s">
        <v>92</v>
      </c>
      <c r="D4" s="139" t="s">
        <v>93</v>
      </c>
      <c r="E4" s="111" t="s">
        <v>94</v>
      </c>
      <c r="F4" s="109" t="s">
        <v>75</v>
      </c>
      <c r="G4" s="109">
        <v>10574</v>
      </c>
      <c r="H4" s="142" t="s">
        <v>95</v>
      </c>
      <c r="I4" s="110" t="s">
        <v>60</v>
      </c>
      <c r="J4" s="140" t="s">
        <v>60</v>
      </c>
      <c r="K4" s="143">
        <v>1</v>
      </c>
      <c r="L4" s="144">
        <v>40969</v>
      </c>
      <c r="M4" s="144">
        <v>41578</v>
      </c>
      <c r="N4" s="147">
        <f t="shared" ref="N4" si="2">IF(M4="","",YEAR(M4))</f>
        <v>2013</v>
      </c>
      <c r="O4" s="148">
        <f>+IFERROR(INDEX(PARAMETROS!$B$51:$B$80,MATCH(N4,PARAMETROS!$A$51:$A$80,0)),"")</f>
        <v>589500</v>
      </c>
      <c r="P4" s="112">
        <v>1534155174</v>
      </c>
      <c r="Q4" s="110" t="s">
        <v>61</v>
      </c>
      <c r="R4" s="153">
        <f>+P4/O4</f>
        <v>2602.4684885496185</v>
      </c>
      <c r="S4" s="153">
        <f t="shared" ref="S4" si="3">IF(OR(I4="",J4="NO"),"",IF(I4="SI",IFERROR(R4*K4,""),""))</f>
        <v>2602.4684885496185</v>
      </c>
      <c r="T4" s="339" t="s">
        <v>141</v>
      </c>
      <c r="U4" s="342" t="s">
        <v>79</v>
      </c>
      <c r="V4" s="111">
        <v>13</v>
      </c>
      <c r="W4" s="110" t="s">
        <v>60</v>
      </c>
      <c r="X4" s="110" t="s">
        <v>60</v>
      </c>
      <c r="Y4" s="156" t="s">
        <v>60</v>
      </c>
      <c r="Z4" s="223" t="s">
        <v>60</v>
      </c>
      <c r="AA4" s="319"/>
    </row>
    <row r="5" spans="1:27" s="113" customFormat="1" ht="78.75" customHeight="1" x14ac:dyDescent="0.2">
      <c r="A5" s="337"/>
      <c r="B5" s="320"/>
      <c r="C5" s="110">
        <v>31</v>
      </c>
      <c r="D5" s="139" t="s">
        <v>93</v>
      </c>
      <c r="E5" s="111" t="s">
        <v>96</v>
      </c>
      <c r="F5" s="107" t="s">
        <v>75</v>
      </c>
      <c r="G5" s="109"/>
      <c r="H5" s="142" t="s">
        <v>97</v>
      </c>
      <c r="I5" s="108" t="s">
        <v>60</v>
      </c>
      <c r="J5" s="110" t="s">
        <v>60</v>
      </c>
      <c r="K5" s="145">
        <v>1</v>
      </c>
      <c r="L5" s="146">
        <v>41579</v>
      </c>
      <c r="M5" s="146">
        <v>42704</v>
      </c>
      <c r="N5" s="151">
        <f t="shared" ref="N5:N7" si="4">IF(M5="","",YEAR(M5))</f>
        <v>2016</v>
      </c>
      <c r="O5" s="152">
        <f>+IFERROR(INDEX(PARAMETROS!$B$51:$B$80,MATCH(N5,PARAMETROS!$A$51:$A$80,0)),"")</f>
        <v>689455</v>
      </c>
      <c r="P5" s="112">
        <v>1988933954</v>
      </c>
      <c r="Q5" s="110" t="s">
        <v>61</v>
      </c>
      <c r="R5" s="155">
        <f t="shared" ref="R5:R6" si="5">+P5/O5</f>
        <v>2884.7915440456591</v>
      </c>
      <c r="S5" s="155">
        <f t="shared" ref="S5:S6" si="6">IF(OR(I5="",J5="NO"),"",IF(I5="SI",IFERROR(R5*K5,""),""))</f>
        <v>2884.7915440456591</v>
      </c>
      <c r="T5" s="340"/>
      <c r="U5" s="343"/>
      <c r="V5" s="111">
        <v>2</v>
      </c>
      <c r="W5" s="110" t="s">
        <v>60</v>
      </c>
      <c r="X5" s="110" t="s">
        <v>60</v>
      </c>
      <c r="Y5" s="156" t="s">
        <v>60</v>
      </c>
      <c r="Z5" s="108" t="s">
        <v>60</v>
      </c>
      <c r="AA5" s="320"/>
    </row>
    <row r="6" spans="1:27" s="162" customFormat="1" ht="76.5" customHeight="1" thickBot="1" x14ac:dyDescent="0.3">
      <c r="A6" s="338"/>
      <c r="B6" s="321"/>
      <c r="C6" s="127">
        <v>32</v>
      </c>
      <c r="D6" s="157" t="s">
        <v>93</v>
      </c>
      <c r="E6" s="158" t="s">
        <v>96</v>
      </c>
      <c r="F6" s="126" t="s">
        <v>75</v>
      </c>
      <c r="G6" s="126"/>
      <c r="H6" s="141" t="s">
        <v>98</v>
      </c>
      <c r="I6" s="127" t="s">
        <v>60</v>
      </c>
      <c r="J6" s="127" t="s">
        <v>60</v>
      </c>
      <c r="K6" s="130">
        <v>1</v>
      </c>
      <c r="L6" s="131">
        <v>41579</v>
      </c>
      <c r="M6" s="131">
        <v>42766</v>
      </c>
      <c r="N6" s="149">
        <f t="shared" si="4"/>
        <v>2017</v>
      </c>
      <c r="O6" s="150">
        <f>+IFERROR(INDEX(PARAMETROS!$B$51:$B$80,MATCH(N6,PARAMETROS!$A$51:$A$80,0)),"")</f>
        <v>737717</v>
      </c>
      <c r="P6" s="159">
        <v>16343559135</v>
      </c>
      <c r="Q6" s="160" t="s">
        <v>61</v>
      </c>
      <c r="R6" s="154">
        <f t="shared" si="5"/>
        <v>22154.239545787885</v>
      </c>
      <c r="S6" s="154">
        <f t="shared" si="6"/>
        <v>22154.239545787885</v>
      </c>
      <c r="T6" s="341"/>
      <c r="U6" s="344"/>
      <c r="V6" s="129" t="s">
        <v>100</v>
      </c>
      <c r="W6" s="125"/>
      <c r="X6" s="125"/>
      <c r="Y6" s="161"/>
      <c r="Z6" s="163" t="s">
        <v>100</v>
      </c>
      <c r="AA6" s="321"/>
    </row>
    <row r="7" spans="1:27" s="177" customFormat="1" ht="108" customHeight="1" thickTop="1" thickBot="1" x14ac:dyDescent="0.25">
      <c r="A7" s="164" t="s">
        <v>85</v>
      </c>
      <c r="B7" s="165" t="s">
        <v>105</v>
      </c>
      <c r="C7" s="166">
        <v>69</v>
      </c>
      <c r="D7" s="167" t="s">
        <v>101</v>
      </c>
      <c r="E7" s="168" t="s">
        <v>102</v>
      </c>
      <c r="F7" s="165" t="s">
        <v>75</v>
      </c>
      <c r="G7" s="165" t="s">
        <v>103</v>
      </c>
      <c r="H7" s="169" t="s">
        <v>104</v>
      </c>
      <c r="I7" s="166" t="s">
        <v>60</v>
      </c>
      <c r="J7" s="166" t="s">
        <v>60</v>
      </c>
      <c r="K7" s="170">
        <v>0.33</v>
      </c>
      <c r="L7" s="171">
        <v>43039</v>
      </c>
      <c r="M7" s="171">
        <v>42735</v>
      </c>
      <c r="N7" s="172">
        <f t="shared" si="4"/>
        <v>2016</v>
      </c>
      <c r="O7" s="173">
        <f>+IFERROR(INDEX(PARAMETROS!$B$51:$B$80,MATCH(N7,PARAMETROS!$A$51:$A$80,0)),"")</f>
        <v>689455</v>
      </c>
      <c r="P7" s="174">
        <v>114155581266</v>
      </c>
      <c r="Q7" s="166" t="s">
        <v>61</v>
      </c>
      <c r="R7" s="175">
        <f t="shared" ref="R7" si="7">+P7/O7</f>
        <v>165573.65058778311</v>
      </c>
      <c r="S7" s="175">
        <f t="shared" ref="S7" si="8">IF(OR(I7="",J7="NO"),"",IF(I7="SI",IFERROR(R7*K7,""),""))</f>
        <v>54639.304693968428</v>
      </c>
      <c r="T7" s="176" t="s">
        <v>141</v>
      </c>
      <c r="U7" s="222" t="s">
        <v>79</v>
      </c>
      <c r="V7" s="168" t="s">
        <v>100</v>
      </c>
      <c r="Y7" s="178"/>
      <c r="Z7" s="127" t="s">
        <v>100</v>
      </c>
      <c r="AA7" s="127"/>
    </row>
    <row r="8" spans="1:27" ht="15.75" thickTop="1" x14ac:dyDescent="0.25"/>
    <row r="9" spans="1:27" x14ac:dyDescent="0.25">
      <c r="R9" s="115"/>
    </row>
  </sheetData>
  <mergeCells count="30">
    <mergeCell ref="A4:A6"/>
    <mergeCell ref="B4:B6"/>
    <mergeCell ref="T4:T6"/>
    <mergeCell ref="U4:U6"/>
    <mergeCell ref="Q1:Q2"/>
    <mergeCell ref="R1:R2"/>
    <mergeCell ref="S1:S2"/>
    <mergeCell ref="T1:T2"/>
    <mergeCell ref="U1:U2"/>
    <mergeCell ref="L1:L2"/>
    <mergeCell ref="M1:M2"/>
    <mergeCell ref="N1:N2"/>
    <mergeCell ref="O1:O2"/>
    <mergeCell ref="P1:P2"/>
    <mergeCell ref="A1:A2"/>
    <mergeCell ref="B1:B2"/>
    <mergeCell ref="AA4:AA6"/>
    <mergeCell ref="C1:C2"/>
    <mergeCell ref="D1:D2"/>
    <mergeCell ref="E1:E2"/>
    <mergeCell ref="Z1:Z2"/>
    <mergeCell ref="AA1:AA2"/>
    <mergeCell ref="F1:F2"/>
    <mergeCell ref="G1:G2"/>
    <mergeCell ref="H1:H2"/>
    <mergeCell ref="I1:I2"/>
    <mergeCell ref="K1:K2"/>
    <mergeCell ref="J1:J2"/>
    <mergeCell ref="V1:V2"/>
    <mergeCell ref="W1:Y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315"/>
  <sheetViews>
    <sheetView tabSelected="1" view="pageBreakPreview" zoomScale="90" zoomScaleNormal="80" zoomScaleSheetLayoutView="90" workbookViewId="0">
      <pane xSplit="7" ySplit="7" topLeftCell="I20" activePane="bottomRight" state="frozen"/>
      <selection pane="topRight" activeCell="H1" sqref="H1"/>
      <selection pane="bottomLeft" activeCell="A7" sqref="A7"/>
      <selection pane="bottomRight" activeCell="L34" sqref="L34"/>
    </sheetView>
  </sheetViews>
  <sheetFormatPr baseColWidth="10" defaultRowHeight="13.5" x14ac:dyDescent="0.25"/>
  <cols>
    <col min="1" max="1" width="1.85546875" style="184" customWidth="1"/>
    <col min="2" max="2" width="2.85546875" style="217" customWidth="1"/>
    <col min="3" max="3" width="49.140625" style="218" customWidth="1"/>
    <col min="4" max="4" width="9" style="218" customWidth="1"/>
    <col min="5" max="5" width="8.42578125" style="218" customWidth="1"/>
    <col min="6" max="6" width="15.7109375" style="218" customWidth="1"/>
    <col min="7" max="7" width="19.42578125" style="218" customWidth="1"/>
    <col min="8" max="8" width="1.140625" style="218" customWidth="1"/>
    <col min="9" max="9" width="16.85546875" style="179" customWidth="1"/>
    <col min="10" max="10" width="18.7109375" style="179" customWidth="1"/>
    <col min="11" max="11" width="1.140625" style="218" customWidth="1"/>
    <col min="12" max="12" width="14.28515625" style="179" customWidth="1"/>
    <col min="13" max="13" width="18.7109375" style="179" customWidth="1"/>
    <col min="14" max="14" width="1.140625" style="218" customWidth="1"/>
    <col min="15" max="15" width="11.42578125" style="179"/>
    <col min="16" max="16" width="21.140625" style="179" customWidth="1"/>
    <col min="17" max="17" width="3.85546875" style="179" customWidth="1"/>
    <col min="18" max="18" width="23.28515625" style="179" customWidth="1"/>
    <col min="19" max="162" width="11.42578125" style="179"/>
    <col min="163" max="205" width="11.42578125" style="218"/>
    <col min="206" max="206" width="4.28515625" style="218" customWidth="1"/>
    <col min="207" max="207" width="74.7109375" style="218" customWidth="1"/>
    <col min="208" max="208" width="8.7109375" style="218" customWidth="1"/>
    <col min="209" max="209" width="14.140625" style="218" customWidth="1"/>
    <col min="210" max="210" width="17.28515625" style="218" customWidth="1"/>
    <col min="211" max="211" width="24.85546875" style="218" customWidth="1"/>
    <col min="212" max="212" width="19" style="218" customWidth="1"/>
    <col min="213" max="461" width="11.42578125" style="218"/>
    <col min="462" max="462" width="4.28515625" style="218" customWidth="1"/>
    <col min="463" max="463" width="74.7109375" style="218" customWidth="1"/>
    <col min="464" max="464" width="8.7109375" style="218" customWidth="1"/>
    <col min="465" max="465" width="14.140625" style="218" customWidth="1"/>
    <col min="466" max="466" width="17.28515625" style="218" customWidth="1"/>
    <col min="467" max="467" width="24.85546875" style="218" customWidth="1"/>
    <col min="468" max="468" width="19" style="218" customWidth="1"/>
    <col min="469" max="717" width="11.42578125" style="218"/>
    <col min="718" max="718" width="4.28515625" style="218" customWidth="1"/>
    <col min="719" max="719" width="74.7109375" style="218" customWidth="1"/>
    <col min="720" max="720" width="8.7109375" style="218" customWidth="1"/>
    <col min="721" max="721" width="14.140625" style="218" customWidth="1"/>
    <col min="722" max="722" width="17.28515625" style="218" customWidth="1"/>
    <col min="723" max="723" width="24.85546875" style="218" customWidth="1"/>
    <col min="724" max="724" width="19" style="218" customWidth="1"/>
    <col min="725" max="973" width="11.42578125" style="218"/>
    <col min="974" max="974" width="4.28515625" style="218" customWidth="1"/>
    <col min="975" max="975" width="74.7109375" style="218" customWidth="1"/>
    <col min="976" max="976" width="8.7109375" style="218" customWidth="1"/>
    <col min="977" max="977" width="14.140625" style="218" customWidth="1"/>
    <col min="978" max="978" width="17.28515625" style="218" customWidth="1"/>
    <col min="979" max="979" width="24.85546875" style="218" customWidth="1"/>
    <col min="980" max="980" width="19" style="218" customWidth="1"/>
    <col min="981" max="1229" width="11.42578125" style="218"/>
    <col min="1230" max="1230" width="4.28515625" style="218" customWidth="1"/>
    <col min="1231" max="1231" width="74.7109375" style="218" customWidth="1"/>
    <col min="1232" max="1232" width="8.7109375" style="218" customWidth="1"/>
    <col min="1233" max="1233" width="14.140625" style="218" customWidth="1"/>
    <col min="1234" max="1234" width="17.28515625" style="218" customWidth="1"/>
    <col min="1235" max="1235" width="24.85546875" style="218" customWidth="1"/>
    <col min="1236" max="1236" width="19" style="218" customWidth="1"/>
    <col min="1237" max="1485" width="11.42578125" style="218"/>
    <col min="1486" max="1486" width="4.28515625" style="218" customWidth="1"/>
    <col min="1487" max="1487" width="74.7109375" style="218" customWidth="1"/>
    <col min="1488" max="1488" width="8.7109375" style="218" customWidth="1"/>
    <col min="1489" max="1489" width="14.140625" style="218" customWidth="1"/>
    <col min="1490" max="1490" width="17.28515625" style="218" customWidth="1"/>
    <col min="1491" max="1491" width="24.85546875" style="218" customWidth="1"/>
    <col min="1492" max="1492" width="19" style="218" customWidth="1"/>
    <col min="1493" max="1741" width="11.42578125" style="218"/>
    <col min="1742" max="1742" width="4.28515625" style="218" customWidth="1"/>
    <col min="1743" max="1743" width="74.7109375" style="218" customWidth="1"/>
    <col min="1744" max="1744" width="8.7109375" style="218" customWidth="1"/>
    <col min="1745" max="1745" width="14.140625" style="218" customWidth="1"/>
    <col min="1746" max="1746" width="17.28515625" style="218" customWidth="1"/>
    <col min="1747" max="1747" width="24.85546875" style="218" customWidth="1"/>
    <col min="1748" max="1748" width="19" style="218" customWidth="1"/>
    <col min="1749" max="1997" width="11.42578125" style="218"/>
    <col min="1998" max="1998" width="4.28515625" style="218" customWidth="1"/>
    <col min="1999" max="1999" width="74.7109375" style="218" customWidth="1"/>
    <col min="2000" max="2000" width="8.7109375" style="218" customWidth="1"/>
    <col min="2001" max="2001" width="14.140625" style="218" customWidth="1"/>
    <col min="2002" max="2002" width="17.28515625" style="218" customWidth="1"/>
    <col min="2003" max="2003" width="24.85546875" style="218" customWidth="1"/>
    <col min="2004" max="2004" width="19" style="218" customWidth="1"/>
    <col min="2005" max="2253" width="11.42578125" style="218"/>
    <col min="2254" max="2254" width="4.28515625" style="218" customWidth="1"/>
    <col min="2255" max="2255" width="74.7109375" style="218" customWidth="1"/>
    <col min="2256" max="2256" width="8.7109375" style="218" customWidth="1"/>
    <col min="2257" max="2257" width="14.140625" style="218" customWidth="1"/>
    <col min="2258" max="2258" width="17.28515625" style="218" customWidth="1"/>
    <col min="2259" max="2259" width="24.85546875" style="218" customWidth="1"/>
    <col min="2260" max="2260" width="19" style="218" customWidth="1"/>
    <col min="2261" max="2509" width="11.42578125" style="218"/>
    <col min="2510" max="2510" width="4.28515625" style="218" customWidth="1"/>
    <col min="2511" max="2511" width="74.7109375" style="218" customWidth="1"/>
    <col min="2512" max="2512" width="8.7109375" style="218" customWidth="1"/>
    <col min="2513" max="2513" width="14.140625" style="218" customWidth="1"/>
    <col min="2514" max="2514" width="17.28515625" style="218" customWidth="1"/>
    <col min="2515" max="2515" width="24.85546875" style="218" customWidth="1"/>
    <col min="2516" max="2516" width="19" style="218" customWidth="1"/>
    <col min="2517" max="2765" width="11.42578125" style="218"/>
    <col min="2766" max="2766" width="4.28515625" style="218" customWidth="1"/>
    <col min="2767" max="2767" width="74.7109375" style="218" customWidth="1"/>
    <col min="2768" max="2768" width="8.7109375" style="218" customWidth="1"/>
    <col min="2769" max="2769" width="14.140625" style="218" customWidth="1"/>
    <col min="2770" max="2770" width="17.28515625" style="218" customWidth="1"/>
    <col min="2771" max="2771" width="24.85546875" style="218" customWidth="1"/>
    <col min="2772" max="2772" width="19" style="218" customWidth="1"/>
    <col min="2773" max="3021" width="11.42578125" style="218"/>
    <col min="3022" max="3022" width="4.28515625" style="218" customWidth="1"/>
    <col min="3023" max="3023" width="74.7109375" style="218" customWidth="1"/>
    <col min="3024" max="3024" width="8.7109375" style="218" customWidth="1"/>
    <col min="3025" max="3025" width="14.140625" style="218" customWidth="1"/>
    <col min="3026" max="3026" width="17.28515625" style="218" customWidth="1"/>
    <col min="3027" max="3027" width="24.85546875" style="218" customWidth="1"/>
    <col min="3028" max="3028" width="19" style="218" customWidth="1"/>
    <col min="3029" max="3277" width="11.42578125" style="218"/>
    <col min="3278" max="3278" width="4.28515625" style="218" customWidth="1"/>
    <col min="3279" max="3279" width="74.7109375" style="218" customWidth="1"/>
    <col min="3280" max="3280" width="8.7109375" style="218" customWidth="1"/>
    <col min="3281" max="3281" width="14.140625" style="218" customWidth="1"/>
    <col min="3282" max="3282" width="17.28515625" style="218" customWidth="1"/>
    <col min="3283" max="3283" width="24.85546875" style="218" customWidth="1"/>
    <col min="3284" max="3284" width="19" style="218" customWidth="1"/>
    <col min="3285" max="3533" width="11.42578125" style="218"/>
    <col min="3534" max="3534" width="4.28515625" style="218" customWidth="1"/>
    <col min="3535" max="3535" width="74.7109375" style="218" customWidth="1"/>
    <col min="3536" max="3536" width="8.7109375" style="218" customWidth="1"/>
    <col min="3537" max="3537" width="14.140625" style="218" customWidth="1"/>
    <col min="3538" max="3538" width="17.28515625" style="218" customWidth="1"/>
    <col min="3539" max="3539" width="24.85546875" style="218" customWidth="1"/>
    <col min="3540" max="3540" width="19" style="218" customWidth="1"/>
    <col min="3541" max="3789" width="11.42578125" style="218"/>
    <col min="3790" max="3790" width="4.28515625" style="218" customWidth="1"/>
    <col min="3791" max="3791" width="74.7109375" style="218" customWidth="1"/>
    <col min="3792" max="3792" width="8.7109375" style="218" customWidth="1"/>
    <col min="3793" max="3793" width="14.140625" style="218" customWidth="1"/>
    <col min="3794" max="3794" width="17.28515625" style="218" customWidth="1"/>
    <col min="3795" max="3795" width="24.85546875" style="218" customWidth="1"/>
    <col min="3796" max="3796" width="19" style="218" customWidth="1"/>
    <col min="3797" max="4045" width="11.42578125" style="218"/>
    <col min="4046" max="4046" width="4.28515625" style="218" customWidth="1"/>
    <col min="4047" max="4047" width="74.7109375" style="218" customWidth="1"/>
    <col min="4048" max="4048" width="8.7109375" style="218" customWidth="1"/>
    <col min="4049" max="4049" width="14.140625" style="218" customWidth="1"/>
    <col min="4050" max="4050" width="17.28515625" style="218" customWidth="1"/>
    <col min="4051" max="4051" width="24.85546875" style="218" customWidth="1"/>
    <col min="4052" max="4052" width="19" style="218" customWidth="1"/>
    <col min="4053" max="4301" width="11.42578125" style="218"/>
    <col min="4302" max="4302" width="4.28515625" style="218" customWidth="1"/>
    <col min="4303" max="4303" width="74.7109375" style="218" customWidth="1"/>
    <col min="4304" max="4304" width="8.7109375" style="218" customWidth="1"/>
    <col min="4305" max="4305" width="14.140625" style="218" customWidth="1"/>
    <col min="4306" max="4306" width="17.28515625" style="218" customWidth="1"/>
    <col min="4307" max="4307" width="24.85546875" style="218" customWidth="1"/>
    <col min="4308" max="4308" width="19" style="218" customWidth="1"/>
    <col min="4309" max="4557" width="11.42578125" style="218"/>
    <col min="4558" max="4558" width="4.28515625" style="218" customWidth="1"/>
    <col min="4559" max="4559" width="74.7109375" style="218" customWidth="1"/>
    <col min="4560" max="4560" width="8.7109375" style="218" customWidth="1"/>
    <col min="4561" max="4561" width="14.140625" style="218" customWidth="1"/>
    <col min="4562" max="4562" width="17.28515625" style="218" customWidth="1"/>
    <col min="4563" max="4563" width="24.85546875" style="218" customWidth="1"/>
    <col min="4564" max="4564" width="19" style="218" customWidth="1"/>
    <col min="4565" max="4813" width="11.42578125" style="218"/>
    <col min="4814" max="4814" width="4.28515625" style="218" customWidth="1"/>
    <col min="4815" max="4815" width="74.7109375" style="218" customWidth="1"/>
    <col min="4816" max="4816" width="8.7109375" style="218" customWidth="1"/>
    <col min="4817" max="4817" width="14.140625" style="218" customWidth="1"/>
    <col min="4818" max="4818" width="17.28515625" style="218" customWidth="1"/>
    <col min="4819" max="4819" width="24.85546875" style="218" customWidth="1"/>
    <col min="4820" max="4820" width="19" style="218" customWidth="1"/>
    <col min="4821" max="5069" width="11.42578125" style="218"/>
    <col min="5070" max="5070" width="4.28515625" style="218" customWidth="1"/>
    <col min="5071" max="5071" width="74.7109375" style="218" customWidth="1"/>
    <col min="5072" max="5072" width="8.7109375" style="218" customWidth="1"/>
    <col min="5073" max="5073" width="14.140625" style="218" customWidth="1"/>
    <col min="5074" max="5074" width="17.28515625" style="218" customWidth="1"/>
    <col min="5075" max="5075" width="24.85546875" style="218" customWidth="1"/>
    <col min="5076" max="5076" width="19" style="218" customWidth="1"/>
    <col min="5077" max="5325" width="11.42578125" style="218"/>
    <col min="5326" max="5326" width="4.28515625" style="218" customWidth="1"/>
    <col min="5327" max="5327" width="74.7109375" style="218" customWidth="1"/>
    <col min="5328" max="5328" width="8.7109375" style="218" customWidth="1"/>
    <col min="5329" max="5329" width="14.140625" style="218" customWidth="1"/>
    <col min="5330" max="5330" width="17.28515625" style="218" customWidth="1"/>
    <col min="5331" max="5331" width="24.85546875" style="218" customWidth="1"/>
    <col min="5332" max="5332" width="19" style="218" customWidth="1"/>
    <col min="5333" max="5581" width="11.42578125" style="218"/>
    <col min="5582" max="5582" width="4.28515625" style="218" customWidth="1"/>
    <col min="5583" max="5583" width="74.7109375" style="218" customWidth="1"/>
    <col min="5584" max="5584" width="8.7109375" style="218" customWidth="1"/>
    <col min="5585" max="5585" width="14.140625" style="218" customWidth="1"/>
    <col min="5586" max="5586" width="17.28515625" style="218" customWidth="1"/>
    <col min="5587" max="5587" width="24.85546875" style="218" customWidth="1"/>
    <col min="5588" max="5588" width="19" style="218" customWidth="1"/>
    <col min="5589" max="5837" width="11.42578125" style="218"/>
    <col min="5838" max="5838" width="4.28515625" style="218" customWidth="1"/>
    <col min="5839" max="5839" width="74.7109375" style="218" customWidth="1"/>
    <col min="5840" max="5840" width="8.7109375" style="218" customWidth="1"/>
    <col min="5841" max="5841" width="14.140625" style="218" customWidth="1"/>
    <col min="5842" max="5842" width="17.28515625" style="218" customWidth="1"/>
    <col min="5843" max="5843" width="24.85546875" style="218" customWidth="1"/>
    <col min="5844" max="5844" width="19" style="218" customWidth="1"/>
    <col min="5845" max="6093" width="11.42578125" style="218"/>
    <col min="6094" max="6094" width="4.28515625" style="218" customWidth="1"/>
    <col min="6095" max="6095" width="74.7109375" style="218" customWidth="1"/>
    <col min="6096" max="6096" width="8.7109375" style="218" customWidth="1"/>
    <col min="6097" max="6097" width="14.140625" style="218" customWidth="1"/>
    <col min="6098" max="6098" width="17.28515625" style="218" customWidth="1"/>
    <col min="6099" max="6099" width="24.85546875" style="218" customWidth="1"/>
    <col min="6100" max="6100" width="19" style="218" customWidth="1"/>
    <col min="6101" max="6349" width="11.42578125" style="218"/>
    <col min="6350" max="6350" width="4.28515625" style="218" customWidth="1"/>
    <col min="6351" max="6351" width="74.7109375" style="218" customWidth="1"/>
    <col min="6352" max="6352" width="8.7109375" style="218" customWidth="1"/>
    <col min="6353" max="6353" width="14.140625" style="218" customWidth="1"/>
    <col min="6354" max="6354" width="17.28515625" style="218" customWidth="1"/>
    <col min="6355" max="6355" width="24.85546875" style="218" customWidth="1"/>
    <col min="6356" max="6356" width="19" style="218" customWidth="1"/>
    <col min="6357" max="6605" width="11.42578125" style="218"/>
    <col min="6606" max="6606" width="4.28515625" style="218" customWidth="1"/>
    <col min="6607" max="6607" width="74.7109375" style="218" customWidth="1"/>
    <col min="6608" max="6608" width="8.7109375" style="218" customWidth="1"/>
    <col min="6609" max="6609" width="14.140625" style="218" customWidth="1"/>
    <col min="6610" max="6610" width="17.28515625" style="218" customWidth="1"/>
    <col min="6611" max="6611" width="24.85546875" style="218" customWidth="1"/>
    <col min="6612" max="6612" width="19" style="218" customWidth="1"/>
    <col min="6613" max="6861" width="11.42578125" style="218"/>
    <col min="6862" max="6862" width="4.28515625" style="218" customWidth="1"/>
    <col min="6863" max="6863" width="74.7109375" style="218" customWidth="1"/>
    <col min="6864" max="6864" width="8.7109375" style="218" customWidth="1"/>
    <col min="6865" max="6865" width="14.140625" style="218" customWidth="1"/>
    <col min="6866" max="6866" width="17.28515625" style="218" customWidth="1"/>
    <col min="6867" max="6867" width="24.85546875" style="218" customWidth="1"/>
    <col min="6868" max="6868" width="19" style="218" customWidth="1"/>
    <col min="6869" max="7117" width="11.42578125" style="218"/>
    <col min="7118" max="7118" width="4.28515625" style="218" customWidth="1"/>
    <col min="7119" max="7119" width="74.7109375" style="218" customWidth="1"/>
    <col min="7120" max="7120" width="8.7109375" style="218" customWidth="1"/>
    <col min="7121" max="7121" width="14.140625" style="218" customWidth="1"/>
    <col min="7122" max="7122" width="17.28515625" style="218" customWidth="1"/>
    <col min="7123" max="7123" width="24.85546875" style="218" customWidth="1"/>
    <col min="7124" max="7124" width="19" style="218" customWidth="1"/>
    <col min="7125" max="7373" width="11.42578125" style="218"/>
    <col min="7374" max="7374" width="4.28515625" style="218" customWidth="1"/>
    <col min="7375" max="7375" width="74.7109375" style="218" customWidth="1"/>
    <col min="7376" max="7376" width="8.7109375" style="218" customWidth="1"/>
    <col min="7377" max="7377" width="14.140625" style="218" customWidth="1"/>
    <col min="7378" max="7378" width="17.28515625" style="218" customWidth="1"/>
    <col min="7379" max="7379" width="24.85546875" style="218" customWidth="1"/>
    <col min="7380" max="7380" width="19" style="218" customWidth="1"/>
    <col min="7381" max="7629" width="11.42578125" style="218"/>
    <col min="7630" max="7630" width="4.28515625" style="218" customWidth="1"/>
    <col min="7631" max="7631" width="74.7109375" style="218" customWidth="1"/>
    <col min="7632" max="7632" width="8.7109375" style="218" customWidth="1"/>
    <col min="7633" max="7633" width="14.140625" style="218" customWidth="1"/>
    <col min="7634" max="7634" width="17.28515625" style="218" customWidth="1"/>
    <col min="7635" max="7635" width="24.85546875" style="218" customWidth="1"/>
    <col min="7636" max="7636" width="19" style="218" customWidth="1"/>
    <col min="7637" max="7885" width="11.42578125" style="218"/>
    <col min="7886" max="7886" width="4.28515625" style="218" customWidth="1"/>
    <col min="7887" max="7887" width="74.7109375" style="218" customWidth="1"/>
    <col min="7888" max="7888" width="8.7109375" style="218" customWidth="1"/>
    <col min="7889" max="7889" width="14.140625" style="218" customWidth="1"/>
    <col min="7890" max="7890" width="17.28515625" style="218" customWidth="1"/>
    <col min="7891" max="7891" width="24.85546875" style="218" customWidth="1"/>
    <col min="7892" max="7892" width="19" style="218" customWidth="1"/>
    <col min="7893" max="8141" width="11.42578125" style="218"/>
    <col min="8142" max="8142" width="4.28515625" style="218" customWidth="1"/>
    <col min="8143" max="8143" width="74.7109375" style="218" customWidth="1"/>
    <col min="8144" max="8144" width="8.7109375" style="218" customWidth="1"/>
    <col min="8145" max="8145" width="14.140625" style="218" customWidth="1"/>
    <col min="8146" max="8146" width="17.28515625" style="218" customWidth="1"/>
    <col min="8147" max="8147" width="24.85546875" style="218" customWidth="1"/>
    <col min="8148" max="8148" width="19" style="218" customWidth="1"/>
    <col min="8149" max="8397" width="11.42578125" style="218"/>
    <col min="8398" max="8398" width="4.28515625" style="218" customWidth="1"/>
    <col min="8399" max="8399" width="74.7109375" style="218" customWidth="1"/>
    <col min="8400" max="8400" width="8.7109375" style="218" customWidth="1"/>
    <col min="8401" max="8401" width="14.140625" style="218" customWidth="1"/>
    <col min="8402" max="8402" width="17.28515625" style="218" customWidth="1"/>
    <col min="8403" max="8403" width="24.85546875" style="218" customWidth="1"/>
    <col min="8404" max="8404" width="19" style="218" customWidth="1"/>
    <col min="8405" max="8653" width="11.42578125" style="218"/>
    <col min="8654" max="8654" width="4.28515625" style="218" customWidth="1"/>
    <col min="8655" max="8655" width="74.7109375" style="218" customWidth="1"/>
    <col min="8656" max="8656" width="8.7109375" style="218" customWidth="1"/>
    <col min="8657" max="8657" width="14.140625" style="218" customWidth="1"/>
    <col min="8658" max="8658" width="17.28515625" style="218" customWidth="1"/>
    <col min="8659" max="8659" width="24.85546875" style="218" customWidth="1"/>
    <col min="8660" max="8660" width="19" style="218" customWidth="1"/>
    <col min="8661" max="8909" width="11.42578125" style="218"/>
    <col min="8910" max="8910" width="4.28515625" style="218" customWidth="1"/>
    <col min="8911" max="8911" width="74.7109375" style="218" customWidth="1"/>
    <col min="8912" max="8912" width="8.7109375" style="218" customWidth="1"/>
    <col min="8913" max="8913" width="14.140625" style="218" customWidth="1"/>
    <col min="8914" max="8914" width="17.28515625" style="218" customWidth="1"/>
    <col min="8915" max="8915" width="24.85546875" style="218" customWidth="1"/>
    <col min="8916" max="8916" width="19" style="218" customWidth="1"/>
    <col min="8917" max="9165" width="11.42578125" style="218"/>
    <col min="9166" max="9166" width="4.28515625" style="218" customWidth="1"/>
    <col min="9167" max="9167" width="74.7109375" style="218" customWidth="1"/>
    <col min="9168" max="9168" width="8.7109375" style="218" customWidth="1"/>
    <col min="9169" max="9169" width="14.140625" style="218" customWidth="1"/>
    <col min="9170" max="9170" width="17.28515625" style="218" customWidth="1"/>
    <col min="9171" max="9171" width="24.85546875" style="218" customWidth="1"/>
    <col min="9172" max="9172" width="19" style="218" customWidth="1"/>
    <col min="9173" max="9421" width="11.42578125" style="218"/>
    <col min="9422" max="9422" width="4.28515625" style="218" customWidth="1"/>
    <col min="9423" max="9423" width="74.7109375" style="218" customWidth="1"/>
    <col min="9424" max="9424" width="8.7109375" style="218" customWidth="1"/>
    <col min="9425" max="9425" width="14.140625" style="218" customWidth="1"/>
    <col min="9426" max="9426" width="17.28515625" style="218" customWidth="1"/>
    <col min="9427" max="9427" width="24.85546875" style="218" customWidth="1"/>
    <col min="9428" max="9428" width="19" style="218" customWidth="1"/>
    <col min="9429" max="9677" width="11.42578125" style="218"/>
    <col min="9678" max="9678" width="4.28515625" style="218" customWidth="1"/>
    <col min="9679" max="9679" width="74.7109375" style="218" customWidth="1"/>
    <col min="9680" max="9680" width="8.7109375" style="218" customWidth="1"/>
    <col min="9681" max="9681" width="14.140625" style="218" customWidth="1"/>
    <col min="9682" max="9682" width="17.28515625" style="218" customWidth="1"/>
    <col min="9683" max="9683" width="24.85546875" style="218" customWidth="1"/>
    <col min="9684" max="9684" width="19" style="218" customWidth="1"/>
    <col min="9685" max="9933" width="11.42578125" style="218"/>
    <col min="9934" max="9934" width="4.28515625" style="218" customWidth="1"/>
    <col min="9935" max="9935" width="74.7109375" style="218" customWidth="1"/>
    <col min="9936" max="9936" width="8.7109375" style="218" customWidth="1"/>
    <col min="9937" max="9937" width="14.140625" style="218" customWidth="1"/>
    <col min="9938" max="9938" width="17.28515625" style="218" customWidth="1"/>
    <col min="9939" max="9939" width="24.85546875" style="218" customWidth="1"/>
    <col min="9940" max="9940" width="19" style="218" customWidth="1"/>
    <col min="9941" max="10189" width="11.42578125" style="218"/>
    <col min="10190" max="10190" width="4.28515625" style="218" customWidth="1"/>
    <col min="10191" max="10191" width="74.7109375" style="218" customWidth="1"/>
    <col min="10192" max="10192" width="8.7109375" style="218" customWidth="1"/>
    <col min="10193" max="10193" width="14.140625" style="218" customWidth="1"/>
    <col min="10194" max="10194" width="17.28515625" style="218" customWidth="1"/>
    <col min="10195" max="10195" width="24.85546875" style="218" customWidth="1"/>
    <col min="10196" max="10196" width="19" style="218" customWidth="1"/>
    <col min="10197" max="10445" width="11.42578125" style="218"/>
    <col min="10446" max="10446" width="4.28515625" style="218" customWidth="1"/>
    <col min="10447" max="10447" width="74.7109375" style="218" customWidth="1"/>
    <col min="10448" max="10448" width="8.7109375" style="218" customWidth="1"/>
    <col min="10449" max="10449" width="14.140625" style="218" customWidth="1"/>
    <col min="10450" max="10450" width="17.28515625" style="218" customWidth="1"/>
    <col min="10451" max="10451" width="24.85546875" style="218" customWidth="1"/>
    <col min="10452" max="10452" width="19" style="218" customWidth="1"/>
    <col min="10453" max="10701" width="11.42578125" style="218"/>
    <col min="10702" max="10702" width="4.28515625" style="218" customWidth="1"/>
    <col min="10703" max="10703" width="74.7109375" style="218" customWidth="1"/>
    <col min="10704" max="10704" width="8.7109375" style="218" customWidth="1"/>
    <col min="10705" max="10705" width="14.140625" style="218" customWidth="1"/>
    <col min="10706" max="10706" width="17.28515625" style="218" customWidth="1"/>
    <col min="10707" max="10707" width="24.85546875" style="218" customWidth="1"/>
    <col min="10708" max="10708" width="19" style="218" customWidth="1"/>
    <col min="10709" max="10957" width="11.42578125" style="218"/>
    <col min="10958" max="10958" width="4.28515625" style="218" customWidth="1"/>
    <col min="10959" max="10959" width="74.7109375" style="218" customWidth="1"/>
    <col min="10960" max="10960" width="8.7109375" style="218" customWidth="1"/>
    <col min="10961" max="10961" width="14.140625" style="218" customWidth="1"/>
    <col min="10962" max="10962" width="17.28515625" style="218" customWidth="1"/>
    <col min="10963" max="10963" width="24.85546875" style="218" customWidth="1"/>
    <col min="10964" max="10964" width="19" style="218" customWidth="1"/>
    <col min="10965" max="11213" width="11.42578125" style="218"/>
    <col min="11214" max="11214" width="4.28515625" style="218" customWidth="1"/>
    <col min="11215" max="11215" width="74.7109375" style="218" customWidth="1"/>
    <col min="11216" max="11216" width="8.7109375" style="218" customWidth="1"/>
    <col min="11217" max="11217" width="14.140625" style="218" customWidth="1"/>
    <col min="11218" max="11218" width="17.28515625" style="218" customWidth="1"/>
    <col min="11219" max="11219" width="24.85546875" style="218" customWidth="1"/>
    <col min="11220" max="11220" width="19" style="218" customWidth="1"/>
    <col min="11221" max="11469" width="11.42578125" style="218"/>
    <col min="11470" max="11470" width="4.28515625" style="218" customWidth="1"/>
    <col min="11471" max="11471" width="74.7109375" style="218" customWidth="1"/>
    <col min="11472" max="11472" width="8.7109375" style="218" customWidth="1"/>
    <col min="11473" max="11473" width="14.140625" style="218" customWidth="1"/>
    <col min="11474" max="11474" width="17.28515625" style="218" customWidth="1"/>
    <col min="11475" max="11475" width="24.85546875" style="218" customWidth="1"/>
    <col min="11476" max="11476" width="19" style="218" customWidth="1"/>
    <col min="11477" max="11725" width="11.42578125" style="218"/>
    <col min="11726" max="11726" width="4.28515625" style="218" customWidth="1"/>
    <col min="11727" max="11727" width="74.7109375" style="218" customWidth="1"/>
    <col min="11728" max="11728" width="8.7109375" style="218" customWidth="1"/>
    <col min="11729" max="11729" width="14.140625" style="218" customWidth="1"/>
    <col min="11730" max="11730" width="17.28515625" style="218" customWidth="1"/>
    <col min="11731" max="11731" width="24.85546875" style="218" customWidth="1"/>
    <col min="11732" max="11732" width="19" style="218" customWidth="1"/>
    <col min="11733" max="11981" width="11.42578125" style="218"/>
    <col min="11982" max="11982" width="4.28515625" style="218" customWidth="1"/>
    <col min="11983" max="11983" width="74.7109375" style="218" customWidth="1"/>
    <col min="11984" max="11984" width="8.7109375" style="218" customWidth="1"/>
    <col min="11985" max="11985" width="14.140625" style="218" customWidth="1"/>
    <col min="11986" max="11986" width="17.28515625" style="218" customWidth="1"/>
    <col min="11987" max="11987" width="24.85546875" style="218" customWidth="1"/>
    <col min="11988" max="11988" width="19" style="218" customWidth="1"/>
    <col min="11989" max="12237" width="11.42578125" style="218"/>
    <col min="12238" max="12238" width="4.28515625" style="218" customWidth="1"/>
    <col min="12239" max="12239" width="74.7109375" style="218" customWidth="1"/>
    <col min="12240" max="12240" width="8.7109375" style="218" customWidth="1"/>
    <col min="12241" max="12241" width="14.140625" style="218" customWidth="1"/>
    <col min="12242" max="12242" width="17.28515625" style="218" customWidth="1"/>
    <col min="12243" max="12243" width="24.85546875" style="218" customWidth="1"/>
    <col min="12244" max="12244" width="19" style="218" customWidth="1"/>
    <col min="12245" max="12493" width="11.42578125" style="218"/>
    <col min="12494" max="12494" width="4.28515625" style="218" customWidth="1"/>
    <col min="12495" max="12495" width="74.7109375" style="218" customWidth="1"/>
    <col min="12496" max="12496" width="8.7109375" style="218" customWidth="1"/>
    <col min="12497" max="12497" width="14.140625" style="218" customWidth="1"/>
    <col min="12498" max="12498" width="17.28515625" style="218" customWidth="1"/>
    <col min="12499" max="12499" width="24.85546875" style="218" customWidth="1"/>
    <col min="12500" max="12500" width="19" style="218" customWidth="1"/>
    <col min="12501" max="12749" width="11.42578125" style="218"/>
    <col min="12750" max="12750" width="4.28515625" style="218" customWidth="1"/>
    <col min="12751" max="12751" width="74.7109375" style="218" customWidth="1"/>
    <col min="12752" max="12752" width="8.7109375" style="218" customWidth="1"/>
    <col min="12753" max="12753" width="14.140625" style="218" customWidth="1"/>
    <col min="12754" max="12754" width="17.28515625" style="218" customWidth="1"/>
    <col min="12755" max="12755" width="24.85546875" style="218" customWidth="1"/>
    <col min="12756" max="12756" width="19" style="218" customWidth="1"/>
    <col min="12757" max="13005" width="11.42578125" style="218"/>
    <col min="13006" max="13006" width="4.28515625" style="218" customWidth="1"/>
    <col min="13007" max="13007" width="74.7109375" style="218" customWidth="1"/>
    <col min="13008" max="13008" width="8.7109375" style="218" customWidth="1"/>
    <col min="13009" max="13009" width="14.140625" style="218" customWidth="1"/>
    <col min="13010" max="13010" width="17.28515625" style="218" customWidth="1"/>
    <col min="13011" max="13011" width="24.85546875" style="218" customWidth="1"/>
    <col min="13012" max="13012" width="19" style="218" customWidth="1"/>
    <col min="13013" max="13261" width="11.42578125" style="218"/>
    <col min="13262" max="13262" width="4.28515625" style="218" customWidth="1"/>
    <col min="13263" max="13263" width="74.7109375" style="218" customWidth="1"/>
    <col min="13264" max="13264" width="8.7109375" style="218" customWidth="1"/>
    <col min="13265" max="13265" width="14.140625" style="218" customWidth="1"/>
    <col min="13266" max="13266" width="17.28515625" style="218" customWidth="1"/>
    <col min="13267" max="13267" width="24.85546875" style="218" customWidth="1"/>
    <col min="13268" max="13268" width="19" style="218" customWidth="1"/>
    <col min="13269" max="13517" width="11.42578125" style="218"/>
    <col min="13518" max="13518" width="4.28515625" style="218" customWidth="1"/>
    <col min="13519" max="13519" width="74.7109375" style="218" customWidth="1"/>
    <col min="13520" max="13520" width="8.7109375" style="218" customWidth="1"/>
    <col min="13521" max="13521" width="14.140625" style="218" customWidth="1"/>
    <col min="13522" max="13522" width="17.28515625" style="218" customWidth="1"/>
    <col min="13523" max="13523" width="24.85546875" style="218" customWidth="1"/>
    <col min="13524" max="13524" width="19" style="218" customWidth="1"/>
    <col min="13525" max="13773" width="11.42578125" style="218"/>
    <col min="13774" max="13774" width="4.28515625" style="218" customWidth="1"/>
    <col min="13775" max="13775" width="74.7109375" style="218" customWidth="1"/>
    <col min="13776" max="13776" width="8.7109375" style="218" customWidth="1"/>
    <col min="13777" max="13777" width="14.140625" style="218" customWidth="1"/>
    <col min="13778" max="13778" width="17.28515625" style="218" customWidth="1"/>
    <col min="13779" max="13779" width="24.85546875" style="218" customWidth="1"/>
    <col min="13780" max="13780" width="19" style="218" customWidth="1"/>
    <col min="13781" max="14029" width="11.42578125" style="218"/>
    <col min="14030" max="14030" width="4.28515625" style="218" customWidth="1"/>
    <col min="14031" max="14031" width="74.7109375" style="218" customWidth="1"/>
    <col min="14032" max="14032" width="8.7109375" style="218" customWidth="1"/>
    <col min="14033" max="14033" width="14.140625" style="218" customWidth="1"/>
    <col min="14034" max="14034" width="17.28515625" style="218" customWidth="1"/>
    <col min="14035" max="14035" width="24.85546875" style="218" customWidth="1"/>
    <col min="14036" max="14036" width="19" style="218" customWidth="1"/>
    <col min="14037" max="14285" width="11.42578125" style="218"/>
    <col min="14286" max="14286" width="4.28515625" style="218" customWidth="1"/>
    <col min="14287" max="14287" width="74.7109375" style="218" customWidth="1"/>
    <col min="14288" max="14288" width="8.7109375" style="218" customWidth="1"/>
    <col min="14289" max="14289" width="14.140625" style="218" customWidth="1"/>
    <col min="14290" max="14290" width="17.28515625" style="218" customWidth="1"/>
    <col min="14291" max="14291" width="24.85546875" style="218" customWidth="1"/>
    <col min="14292" max="14292" width="19" style="218" customWidth="1"/>
    <col min="14293" max="14541" width="11.42578125" style="218"/>
    <col min="14542" max="14542" width="4.28515625" style="218" customWidth="1"/>
    <col min="14543" max="14543" width="74.7109375" style="218" customWidth="1"/>
    <col min="14544" max="14544" width="8.7109375" style="218" customWidth="1"/>
    <col min="14545" max="14545" width="14.140625" style="218" customWidth="1"/>
    <col min="14546" max="14546" width="17.28515625" style="218" customWidth="1"/>
    <col min="14547" max="14547" width="24.85546875" style="218" customWidth="1"/>
    <col min="14548" max="14548" width="19" style="218" customWidth="1"/>
    <col min="14549" max="14797" width="11.42578125" style="218"/>
    <col min="14798" max="14798" width="4.28515625" style="218" customWidth="1"/>
    <col min="14799" max="14799" width="74.7109375" style="218" customWidth="1"/>
    <col min="14800" max="14800" width="8.7109375" style="218" customWidth="1"/>
    <col min="14801" max="14801" width="14.140625" style="218" customWidth="1"/>
    <col min="14802" max="14802" width="17.28515625" style="218" customWidth="1"/>
    <col min="14803" max="14803" width="24.85546875" style="218" customWidth="1"/>
    <col min="14804" max="14804" width="19" style="218" customWidth="1"/>
    <col min="14805" max="15053" width="11.42578125" style="218"/>
    <col min="15054" max="15054" width="4.28515625" style="218" customWidth="1"/>
    <col min="15055" max="15055" width="74.7109375" style="218" customWidth="1"/>
    <col min="15056" max="15056" width="8.7109375" style="218" customWidth="1"/>
    <col min="15057" max="15057" width="14.140625" style="218" customWidth="1"/>
    <col min="15058" max="15058" width="17.28515625" style="218" customWidth="1"/>
    <col min="15059" max="15059" width="24.85546875" style="218" customWidth="1"/>
    <col min="15060" max="15060" width="19" style="218" customWidth="1"/>
    <col min="15061" max="15309" width="11.42578125" style="218"/>
    <col min="15310" max="15310" width="4.28515625" style="218" customWidth="1"/>
    <col min="15311" max="15311" width="74.7109375" style="218" customWidth="1"/>
    <col min="15312" max="15312" width="8.7109375" style="218" customWidth="1"/>
    <col min="15313" max="15313" width="14.140625" style="218" customWidth="1"/>
    <col min="15314" max="15314" width="17.28515625" style="218" customWidth="1"/>
    <col min="15315" max="15315" width="24.85546875" style="218" customWidth="1"/>
    <col min="15316" max="15316" width="19" style="218" customWidth="1"/>
    <col min="15317" max="15565" width="11.42578125" style="218"/>
    <col min="15566" max="15566" width="4.28515625" style="218" customWidth="1"/>
    <col min="15567" max="15567" width="74.7109375" style="218" customWidth="1"/>
    <col min="15568" max="15568" width="8.7109375" style="218" customWidth="1"/>
    <col min="15569" max="15569" width="14.140625" style="218" customWidth="1"/>
    <col min="15570" max="15570" width="17.28515625" style="218" customWidth="1"/>
    <col min="15571" max="15571" width="24.85546875" style="218" customWidth="1"/>
    <col min="15572" max="15572" width="19" style="218" customWidth="1"/>
    <col min="15573" max="15821" width="11.42578125" style="218"/>
    <col min="15822" max="15822" width="4.28515625" style="218" customWidth="1"/>
    <col min="15823" max="15823" width="74.7109375" style="218" customWidth="1"/>
    <col min="15824" max="15824" width="8.7109375" style="218" customWidth="1"/>
    <col min="15825" max="15825" width="14.140625" style="218" customWidth="1"/>
    <col min="15826" max="15826" width="17.28515625" style="218" customWidth="1"/>
    <col min="15827" max="15827" width="24.85546875" style="218" customWidth="1"/>
    <col min="15828" max="15828" width="19" style="218" customWidth="1"/>
    <col min="15829" max="16077" width="11.42578125" style="218"/>
    <col min="16078" max="16078" width="4.28515625" style="218" customWidth="1"/>
    <col min="16079" max="16079" width="74.7109375" style="218" customWidth="1"/>
    <col min="16080" max="16080" width="8.7109375" style="218" customWidth="1"/>
    <col min="16081" max="16081" width="14.140625" style="218" customWidth="1"/>
    <col min="16082" max="16082" width="17.28515625" style="218" customWidth="1"/>
    <col min="16083" max="16083" width="24.85546875" style="218" customWidth="1"/>
    <col min="16084" max="16084" width="19" style="218" customWidth="1"/>
    <col min="16085" max="16384" width="11.42578125" style="218"/>
  </cols>
  <sheetData>
    <row r="1" spans="1:16" s="179" customFormat="1" ht="18" x14ac:dyDescent="0.25">
      <c r="A1" s="365" t="s">
        <v>106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6" s="179" customFormat="1" ht="3.75" hidden="1" customHeight="1" x14ac:dyDescent="0.25">
      <c r="A2" s="180"/>
      <c r="B2" s="181"/>
      <c r="C2" s="181"/>
      <c r="D2" s="181"/>
      <c r="E2" s="181"/>
      <c r="F2" s="181"/>
      <c r="G2" s="181"/>
      <c r="H2" s="181"/>
      <c r="K2" s="181"/>
      <c r="N2" s="181"/>
    </row>
    <row r="3" spans="1:16" s="179" customFormat="1" ht="14.25" customHeight="1" x14ac:dyDescent="0.25">
      <c r="A3" s="366" t="s">
        <v>107</v>
      </c>
      <c r="B3" s="366"/>
      <c r="C3" s="366"/>
      <c r="D3" s="366"/>
      <c r="E3" s="366"/>
      <c r="F3" s="366"/>
      <c r="G3" s="366"/>
      <c r="H3" s="366"/>
      <c r="I3" s="366"/>
      <c r="J3" s="366"/>
      <c r="K3" s="182"/>
      <c r="N3" s="182"/>
    </row>
    <row r="4" spans="1:16" s="179" customFormat="1" ht="7.5" customHeight="1" thickBot="1" x14ac:dyDescent="0.3">
      <c r="A4" s="183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1:16" ht="20.25" x14ac:dyDescent="0.25">
      <c r="B5" s="185"/>
      <c r="C5" s="357" t="s">
        <v>145</v>
      </c>
      <c r="D5" s="358"/>
      <c r="E5" s="358"/>
      <c r="F5" s="358"/>
      <c r="G5" s="359"/>
      <c r="H5" s="186"/>
      <c r="I5" s="355" t="s">
        <v>108</v>
      </c>
      <c r="J5" s="356"/>
      <c r="K5" s="186"/>
      <c r="L5" s="355" t="s">
        <v>109</v>
      </c>
      <c r="M5" s="356"/>
      <c r="N5" s="186"/>
      <c r="O5" s="355" t="s">
        <v>110</v>
      </c>
      <c r="P5" s="356"/>
    </row>
    <row r="6" spans="1:16" ht="20.25" x14ac:dyDescent="0.25">
      <c r="B6" s="185"/>
      <c r="C6" s="360"/>
      <c r="D6" s="361"/>
      <c r="E6" s="361"/>
      <c r="F6" s="361"/>
      <c r="G6" s="362"/>
      <c r="H6" s="224"/>
      <c r="I6" s="363" t="str">
        <f>+CONSOLIDADO!C6</f>
        <v>INGERAL COMPAÑÍA SAS</v>
      </c>
      <c r="J6" s="364"/>
      <c r="K6" s="224"/>
      <c r="L6" s="363" t="str">
        <f>+CONSOLIDADO!C8</f>
        <v>SERVICIOS ARCOM</v>
      </c>
      <c r="M6" s="364"/>
      <c r="N6" s="224"/>
      <c r="O6" s="363" t="str">
        <f>+CONSOLIDADO!C10</f>
        <v>RASHS INGENIERIA SAS</v>
      </c>
      <c r="P6" s="364"/>
    </row>
    <row r="7" spans="1:16" ht="25.5" x14ac:dyDescent="0.25">
      <c r="B7" s="187" t="s">
        <v>111</v>
      </c>
      <c r="C7" s="188" t="s">
        <v>112</v>
      </c>
      <c r="D7" s="189" t="s">
        <v>113</v>
      </c>
      <c r="E7" s="189" t="s">
        <v>114</v>
      </c>
      <c r="F7" s="189" t="s">
        <v>115</v>
      </c>
      <c r="G7" s="189" t="s">
        <v>116</v>
      </c>
      <c r="H7" s="190"/>
      <c r="I7" s="189" t="s">
        <v>117</v>
      </c>
      <c r="J7" s="191" t="s">
        <v>117</v>
      </c>
      <c r="K7" s="190"/>
      <c r="L7" s="189" t="s">
        <v>117</v>
      </c>
      <c r="M7" s="191" t="s">
        <v>117</v>
      </c>
      <c r="N7" s="190"/>
      <c r="O7" s="189" t="s">
        <v>117</v>
      </c>
      <c r="P7" s="191" t="s">
        <v>117</v>
      </c>
    </row>
    <row r="8" spans="1:16" ht="12.75" x14ac:dyDescent="0.25">
      <c r="B8" s="192"/>
      <c r="C8" s="193" t="s">
        <v>118</v>
      </c>
      <c r="D8" s="194" t="s">
        <v>119</v>
      </c>
      <c r="E8" s="194">
        <v>1</v>
      </c>
      <c r="F8" s="194">
        <v>5366545</v>
      </c>
      <c r="G8" s="194">
        <f t="shared" ref="G8:G12" si="0">ROUND(E8*F8,0)</f>
        <v>5366545</v>
      </c>
      <c r="H8" s="195"/>
      <c r="I8" s="194">
        <v>5100000</v>
      </c>
      <c r="J8" s="196">
        <f>+I8*$E$8</f>
        <v>5100000</v>
      </c>
      <c r="K8" s="195"/>
      <c r="L8" s="194">
        <v>4615229</v>
      </c>
      <c r="M8" s="196">
        <f>+L8*$E$8</f>
        <v>4615229</v>
      </c>
      <c r="N8" s="195"/>
      <c r="O8" s="194">
        <v>5100000</v>
      </c>
      <c r="P8" s="196">
        <f>+O8*$E$8</f>
        <v>5100000</v>
      </c>
    </row>
    <row r="9" spans="1:16" ht="12.75" x14ac:dyDescent="0.25">
      <c r="B9" s="192"/>
      <c r="C9" s="193" t="s">
        <v>120</v>
      </c>
      <c r="D9" s="194" t="s">
        <v>119</v>
      </c>
      <c r="E9" s="194">
        <v>1</v>
      </c>
      <c r="F9" s="194">
        <v>2144233</v>
      </c>
      <c r="G9" s="194">
        <f t="shared" si="0"/>
        <v>2144233</v>
      </c>
      <c r="H9" s="195"/>
      <c r="I9" s="194">
        <v>2100000</v>
      </c>
      <c r="J9" s="196">
        <f>+I9*$E$9</f>
        <v>2100000</v>
      </c>
      <c r="K9" s="195"/>
      <c r="L9" s="194">
        <v>1844040</v>
      </c>
      <c r="M9" s="196">
        <f>+L9*$E$9</f>
        <v>1844040</v>
      </c>
      <c r="N9" s="195"/>
      <c r="O9" s="194">
        <v>2038000</v>
      </c>
      <c r="P9" s="196">
        <f>+O9*$E$9</f>
        <v>2038000</v>
      </c>
    </row>
    <row r="10" spans="1:16" ht="12.75" x14ac:dyDescent="0.25">
      <c r="B10" s="192"/>
      <c r="C10" s="193" t="s">
        <v>121</v>
      </c>
      <c r="D10" s="194" t="s">
        <v>119</v>
      </c>
      <c r="E10" s="194">
        <v>1</v>
      </c>
      <c r="F10" s="194">
        <v>5962828</v>
      </c>
      <c r="G10" s="194">
        <f t="shared" si="0"/>
        <v>5962828</v>
      </c>
      <c r="H10" s="195"/>
      <c r="I10" s="194">
        <v>5900000</v>
      </c>
      <c r="J10" s="196">
        <f>+I10*$E$10</f>
        <v>5900000</v>
      </c>
      <c r="K10" s="195"/>
      <c r="L10" s="194">
        <v>5128032</v>
      </c>
      <c r="M10" s="196">
        <f>+L10*$E$10</f>
        <v>5128032</v>
      </c>
      <c r="N10" s="195"/>
      <c r="O10" s="194">
        <v>5670000</v>
      </c>
      <c r="P10" s="196">
        <f>+O10*$E$10</f>
        <v>5670000</v>
      </c>
    </row>
    <row r="11" spans="1:16" ht="12.75" x14ac:dyDescent="0.25">
      <c r="B11" s="192"/>
      <c r="C11" s="193" t="s">
        <v>122</v>
      </c>
      <c r="D11" s="194" t="s">
        <v>119</v>
      </c>
      <c r="E11" s="194">
        <v>2</v>
      </c>
      <c r="F11" s="194">
        <v>2981414</v>
      </c>
      <c r="G11" s="194">
        <f t="shared" si="0"/>
        <v>5962828</v>
      </c>
      <c r="H11" s="195"/>
      <c r="I11" s="194">
        <v>2950000</v>
      </c>
      <c r="J11" s="196">
        <f>+I11*$E$11</f>
        <v>5900000</v>
      </c>
      <c r="K11" s="195"/>
      <c r="L11" s="194">
        <v>2564016</v>
      </c>
      <c r="M11" s="196">
        <f>+L11*$E$11</f>
        <v>5128032</v>
      </c>
      <c r="N11" s="195"/>
      <c r="O11" s="194">
        <v>2835000</v>
      </c>
      <c r="P11" s="196">
        <f>+O11*$E$11</f>
        <v>5670000</v>
      </c>
    </row>
    <row r="12" spans="1:16" ht="25.5" x14ac:dyDescent="0.25">
      <c r="B12" s="192"/>
      <c r="C12" s="197" t="s">
        <v>123</v>
      </c>
      <c r="D12" s="194" t="s">
        <v>119</v>
      </c>
      <c r="E12" s="194">
        <v>69</v>
      </c>
      <c r="F12" s="194">
        <v>1040648</v>
      </c>
      <c r="G12" s="194">
        <f t="shared" si="0"/>
        <v>71804712</v>
      </c>
      <c r="H12" s="195"/>
      <c r="I12" s="194">
        <v>1020000</v>
      </c>
      <c r="J12" s="196">
        <f>+I12*$E$12</f>
        <v>70380000</v>
      </c>
      <c r="K12" s="195"/>
      <c r="L12" s="194">
        <v>894958</v>
      </c>
      <c r="M12" s="196">
        <f>+L12*$E$12</f>
        <v>61752102</v>
      </c>
      <c r="N12" s="195"/>
      <c r="O12" s="194">
        <v>1000000</v>
      </c>
      <c r="P12" s="196">
        <f>+O12*$E$12</f>
        <v>69000000</v>
      </c>
    </row>
    <row r="13" spans="1:16" ht="16.5" customHeight="1" x14ac:dyDescent="0.25">
      <c r="B13" s="367" t="s">
        <v>124</v>
      </c>
      <c r="C13" s="368"/>
      <c r="D13" s="368"/>
      <c r="E13" s="368"/>
      <c r="F13" s="368"/>
      <c r="G13" s="198">
        <f>SUM(G8:G12)</f>
        <v>91241146</v>
      </c>
      <c r="H13" s="199"/>
      <c r="I13" s="369">
        <f>SUM(J8:J12)</f>
        <v>89380000</v>
      </c>
      <c r="J13" s="370"/>
      <c r="K13" s="199"/>
      <c r="L13" s="369">
        <f>SUM(M8:M12)</f>
        <v>78467435</v>
      </c>
      <c r="M13" s="370"/>
      <c r="N13" s="199"/>
      <c r="O13" s="369">
        <f>SUM(P8:P12)</f>
        <v>87478000</v>
      </c>
      <c r="P13" s="370"/>
    </row>
    <row r="14" spans="1:16" ht="25.5" x14ac:dyDescent="0.25">
      <c r="B14" s="200" t="s">
        <v>125</v>
      </c>
      <c r="C14" s="201" t="s">
        <v>126</v>
      </c>
      <c r="D14" s="202" t="s">
        <v>113</v>
      </c>
      <c r="E14" s="202" t="s">
        <v>114</v>
      </c>
      <c r="F14" s="202" t="s">
        <v>115</v>
      </c>
      <c r="G14" s="202" t="s">
        <v>116</v>
      </c>
      <c r="H14" s="190"/>
      <c r="I14" s="202" t="s">
        <v>117</v>
      </c>
      <c r="J14" s="203" t="s">
        <v>117</v>
      </c>
      <c r="K14" s="190"/>
      <c r="L14" s="202" t="s">
        <v>117</v>
      </c>
      <c r="M14" s="203" t="s">
        <v>117</v>
      </c>
      <c r="N14" s="190"/>
      <c r="O14" s="202" t="s">
        <v>117</v>
      </c>
      <c r="P14" s="203" t="s">
        <v>117</v>
      </c>
    </row>
    <row r="15" spans="1:16" ht="12.75" x14ac:dyDescent="0.25">
      <c r="B15" s="204"/>
      <c r="C15" s="205" t="s">
        <v>127</v>
      </c>
      <c r="D15" s="206" t="s">
        <v>119</v>
      </c>
      <c r="E15" s="206">
        <v>28</v>
      </c>
      <c r="F15" s="206">
        <v>480274</v>
      </c>
      <c r="G15" s="206">
        <f t="shared" ref="G15" si="1">ROUND(E15*F15,0)</f>
        <v>13447672</v>
      </c>
      <c r="H15" s="195"/>
      <c r="I15" s="206">
        <v>470000</v>
      </c>
      <c r="J15" s="196">
        <f>+I15*$E$15</f>
        <v>13160000</v>
      </c>
      <c r="K15" s="195"/>
      <c r="L15" s="206">
        <v>413036</v>
      </c>
      <c r="M15" s="196">
        <f>+L15*$E$15</f>
        <v>11565008</v>
      </c>
      <c r="N15" s="195"/>
      <c r="O15" s="206">
        <v>460000</v>
      </c>
      <c r="P15" s="196">
        <f>+O15*$E$15</f>
        <v>12880000</v>
      </c>
    </row>
    <row r="16" spans="1:16" ht="16.5" customHeight="1" x14ac:dyDescent="0.25">
      <c r="B16" s="367" t="s">
        <v>128</v>
      </c>
      <c r="C16" s="368"/>
      <c r="D16" s="368"/>
      <c r="E16" s="368"/>
      <c r="F16" s="368"/>
      <c r="G16" s="198">
        <f>+G15</f>
        <v>13447672</v>
      </c>
      <c r="H16" s="199"/>
      <c r="I16" s="369">
        <f>+J15</f>
        <v>13160000</v>
      </c>
      <c r="J16" s="370"/>
      <c r="K16" s="199"/>
      <c r="L16" s="369">
        <f>+M15</f>
        <v>11565008</v>
      </c>
      <c r="M16" s="370"/>
      <c r="N16" s="199"/>
      <c r="O16" s="369">
        <f>+P15</f>
        <v>12880000</v>
      </c>
      <c r="P16" s="370"/>
    </row>
    <row r="17" spans="1:16" ht="16.5" x14ac:dyDescent="0.25">
      <c r="B17" s="371" t="s">
        <v>129</v>
      </c>
      <c r="C17" s="372"/>
      <c r="D17" s="372"/>
      <c r="E17" s="372"/>
      <c r="F17" s="372"/>
      <c r="G17" s="207">
        <v>3</v>
      </c>
      <c r="H17" s="208"/>
      <c r="I17" s="373">
        <v>3</v>
      </c>
      <c r="J17" s="374"/>
      <c r="K17" s="208"/>
      <c r="L17" s="373">
        <v>3</v>
      </c>
      <c r="M17" s="374"/>
      <c r="N17" s="208"/>
      <c r="O17" s="373">
        <v>3</v>
      </c>
      <c r="P17" s="374"/>
    </row>
    <row r="18" spans="1:16" ht="16.5" customHeight="1" x14ac:dyDescent="0.25">
      <c r="B18" s="371" t="s">
        <v>130</v>
      </c>
      <c r="C18" s="372"/>
      <c r="D18" s="372"/>
      <c r="E18" s="372"/>
      <c r="F18" s="372"/>
      <c r="G18" s="209">
        <f>+G13</f>
        <v>91241146</v>
      </c>
      <c r="H18" s="199"/>
      <c r="I18" s="375">
        <f>+I13</f>
        <v>89380000</v>
      </c>
      <c r="J18" s="376"/>
      <c r="K18" s="199"/>
      <c r="L18" s="375">
        <f>+L13</f>
        <v>78467435</v>
      </c>
      <c r="M18" s="376"/>
      <c r="N18" s="199"/>
      <c r="O18" s="375">
        <f>+O13</f>
        <v>87478000</v>
      </c>
      <c r="P18" s="376"/>
    </row>
    <row r="19" spans="1:16" ht="16.5" customHeight="1" x14ac:dyDescent="0.25">
      <c r="B19" s="371" t="s">
        <v>131</v>
      </c>
      <c r="C19" s="372"/>
      <c r="D19" s="372"/>
      <c r="E19" s="372"/>
      <c r="F19" s="372"/>
      <c r="G19" s="209">
        <f>+G18*G17</f>
        <v>273723438</v>
      </c>
      <c r="H19" s="199"/>
      <c r="I19" s="375">
        <f>+I18*I17</f>
        <v>268140000</v>
      </c>
      <c r="J19" s="376"/>
      <c r="K19" s="199"/>
      <c r="L19" s="375">
        <f>+L18*L17</f>
        <v>235402305</v>
      </c>
      <c r="M19" s="376"/>
      <c r="N19" s="199"/>
      <c r="O19" s="375">
        <f>+O18*O17</f>
        <v>262434000</v>
      </c>
      <c r="P19" s="376"/>
    </row>
    <row r="20" spans="1:16" ht="16.5" customHeight="1" x14ac:dyDescent="0.25">
      <c r="B20" s="371" t="s">
        <v>132</v>
      </c>
      <c r="C20" s="372"/>
      <c r="D20" s="372"/>
      <c r="E20" s="372"/>
      <c r="F20" s="372"/>
      <c r="G20" s="210">
        <v>2</v>
      </c>
      <c r="H20" s="211"/>
      <c r="I20" s="377">
        <v>2</v>
      </c>
      <c r="J20" s="378"/>
      <c r="K20" s="211"/>
      <c r="L20" s="377">
        <v>2</v>
      </c>
      <c r="M20" s="378"/>
      <c r="N20" s="211"/>
      <c r="O20" s="377">
        <v>2</v>
      </c>
      <c r="P20" s="378"/>
    </row>
    <row r="21" spans="1:16" ht="16.5" customHeight="1" x14ac:dyDescent="0.25">
      <c r="B21" s="371" t="s">
        <v>133</v>
      </c>
      <c r="C21" s="372"/>
      <c r="D21" s="372"/>
      <c r="E21" s="372"/>
      <c r="F21" s="372"/>
      <c r="G21" s="209">
        <f>+G19*G20</f>
        <v>547446876</v>
      </c>
      <c r="H21" s="199"/>
      <c r="I21" s="375">
        <f>+I19*I20</f>
        <v>536280000</v>
      </c>
      <c r="J21" s="376"/>
      <c r="K21" s="199"/>
      <c r="L21" s="375">
        <f>+L19*L20</f>
        <v>470804610</v>
      </c>
      <c r="M21" s="376"/>
      <c r="N21" s="199"/>
      <c r="O21" s="375">
        <f>+O19*O20</f>
        <v>524868000</v>
      </c>
      <c r="P21" s="376"/>
    </row>
    <row r="22" spans="1:16" ht="16.5" customHeight="1" x14ac:dyDescent="0.25">
      <c r="B22" s="371" t="s">
        <v>134</v>
      </c>
      <c r="C22" s="372"/>
      <c r="D22" s="372"/>
      <c r="E22" s="372"/>
      <c r="F22" s="372"/>
      <c r="G22" s="209">
        <f>+G15</f>
        <v>13447672</v>
      </c>
      <c r="H22" s="199"/>
      <c r="I22" s="375">
        <f>+J15</f>
        <v>13160000</v>
      </c>
      <c r="J22" s="376"/>
      <c r="K22" s="199"/>
      <c r="L22" s="375">
        <f>+M15</f>
        <v>11565008</v>
      </c>
      <c r="M22" s="376"/>
      <c r="N22" s="199"/>
      <c r="O22" s="375">
        <f>+P15</f>
        <v>12880000</v>
      </c>
      <c r="P22" s="376"/>
    </row>
    <row r="23" spans="1:16" ht="16.5" customHeight="1" x14ac:dyDescent="0.25">
      <c r="B23" s="371" t="s">
        <v>135</v>
      </c>
      <c r="C23" s="372"/>
      <c r="D23" s="372"/>
      <c r="E23" s="372"/>
      <c r="F23" s="372"/>
      <c r="G23" s="209">
        <f>+G22*G17</f>
        <v>40343016</v>
      </c>
      <c r="H23" s="199"/>
      <c r="I23" s="375">
        <f>+I22*I17</f>
        <v>39480000</v>
      </c>
      <c r="J23" s="376"/>
      <c r="K23" s="199"/>
      <c r="L23" s="375">
        <f>+L22*L17</f>
        <v>34695024</v>
      </c>
      <c r="M23" s="376"/>
      <c r="N23" s="199"/>
      <c r="O23" s="375">
        <f>+O22*O17</f>
        <v>38640000</v>
      </c>
      <c r="P23" s="376"/>
    </row>
    <row r="24" spans="1:16" ht="16.5" customHeight="1" x14ac:dyDescent="0.25">
      <c r="B24" s="379" t="s">
        <v>136</v>
      </c>
      <c r="C24" s="380"/>
      <c r="D24" s="380"/>
      <c r="E24" s="380"/>
      <c r="F24" s="380"/>
      <c r="G24" s="212">
        <f>+G23+G21</f>
        <v>587789892</v>
      </c>
      <c r="H24" s="213"/>
      <c r="I24" s="381">
        <f>+I23+I21</f>
        <v>575760000</v>
      </c>
      <c r="J24" s="382"/>
      <c r="K24" s="213"/>
      <c r="L24" s="381">
        <f>+L23+L21</f>
        <v>505499634</v>
      </c>
      <c r="M24" s="382"/>
      <c r="N24" s="213"/>
      <c r="O24" s="381">
        <f>+O23+O21</f>
        <v>563508000</v>
      </c>
      <c r="P24" s="382"/>
    </row>
    <row r="25" spans="1:16" ht="16.5" customHeight="1" x14ac:dyDescent="0.25">
      <c r="B25" s="371" t="s">
        <v>137</v>
      </c>
      <c r="C25" s="372"/>
      <c r="D25" s="372"/>
      <c r="E25" s="372"/>
      <c r="F25" s="372"/>
      <c r="G25" s="209">
        <f>ROUND((G24)*0.19,0)</f>
        <v>111680079</v>
      </c>
      <c r="H25" s="199"/>
      <c r="I25" s="375">
        <f>ROUND((I24)*0.19,0)</f>
        <v>109394400</v>
      </c>
      <c r="J25" s="376"/>
      <c r="K25" s="199"/>
      <c r="L25" s="375">
        <f>ROUND((L24)*0.19,0)</f>
        <v>96044930</v>
      </c>
      <c r="M25" s="376"/>
      <c r="N25" s="199"/>
      <c r="O25" s="375">
        <f>ROUND((O24)*0.19,0)</f>
        <v>107066520</v>
      </c>
      <c r="P25" s="376"/>
    </row>
    <row r="26" spans="1:16" ht="16.5" customHeight="1" x14ac:dyDescent="0.25">
      <c r="B26" s="371" t="s">
        <v>138</v>
      </c>
      <c r="C26" s="372"/>
      <c r="D26" s="372"/>
      <c r="E26" s="372"/>
      <c r="F26" s="372"/>
      <c r="G26" s="209">
        <v>10700000</v>
      </c>
      <c r="H26" s="199"/>
      <c r="I26" s="375">
        <v>10700000</v>
      </c>
      <c r="J26" s="376"/>
      <c r="K26" s="199"/>
      <c r="L26" s="375">
        <v>10700000</v>
      </c>
      <c r="M26" s="376"/>
      <c r="N26" s="199"/>
      <c r="O26" s="375">
        <v>10700000</v>
      </c>
      <c r="P26" s="376"/>
    </row>
    <row r="27" spans="1:16" ht="16.5" customHeight="1" x14ac:dyDescent="0.25">
      <c r="B27" s="371" t="s">
        <v>139</v>
      </c>
      <c r="C27" s="372"/>
      <c r="D27" s="372"/>
      <c r="E27" s="372"/>
      <c r="F27" s="372"/>
      <c r="G27" s="209">
        <v>10000000</v>
      </c>
      <c r="H27" s="199"/>
      <c r="I27" s="375">
        <v>10000000</v>
      </c>
      <c r="J27" s="376"/>
      <c r="K27" s="199"/>
      <c r="L27" s="375">
        <v>10000000</v>
      </c>
      <c r="M27" s="376"/>
      <c r="N27" s="199"/>
      <c r="O27" s="375">
        <v>10000000</v>
      </c>
      <c r="P27" s="376"/>
    </row>
    <row r="28" spans="1:16" ht="41.25" customHeight="1" thickBot="1" x14ac:dyDescent="0.3">
      <c r="B28" s="384" t="s">
        <v>140</v>
      </c>
      <c r="C28" s="385"/>
      <c r="D28" s="385"/>
      <c r="E28" s="385"/>
      <c r="F28" s="385"/>
      <c r="G28" s="214">
        <f>+G24+G25+G26+G27</f>
        <v>720169971</v>
      </c>
      <c r="H28" s="215"/>
      <c r="I28" s="386">
        <f>+I24+I25+I26+I27</f>
        <v>705854400</v>
      </c>
      <c r="J28" s="387"/>
      <c r="K28" s="215"/>
      <c r="L28" s="386">
        <f>+L24+L25+L26+L27</f>
        <v>622244564</v>
      </c>
      <c r="M28" s="387"/>
      <c r="N28" s="215"/>
      <c r="O28" s="386">
        <f>+O24+O25+O26+O27</f>
        <v>691274520</v>
      </c>
      <c r="P28" s="387"/>
    </row>
    <row r="29" spans="1:16" s="179" customFormat="1" ht="27.75" customHeight="1" x14ac:dyDescent="0.25">
      <c r="A29" s="184"/>
      <c r="B29" s="216"/>
      <c r="F29" s="226"/>
      <c r="G29" s="225" t="s">
        <v>149</v>
      </c>
      <c r="I29" s="383" t="s">
        <v>60</v>
      </c>
      <c r="J29" s="383"/>
      <c r="K29" s="227"/>
      <c r="L29" s="383" t="s">
        <v>60</v>
      </c>
      <c r="M29" s="383"/>
      <c r="N29" s="227"/>
      <c r="O29" s="383" t="s">
        <v>60</v>
      </c>
      <c r="P29" s="383"/>
    </row>
    <row r="30" spans="1:16" s="179" customFormat="1" x14ac:dyDescent="0.25">
      <c r="A30" s="184"/>
      <c r="B30" s="216"/>
    </row>
    <row r="31" spans="1:16" s="179" customFormat="1" x14ac:dyDescent="0.25">
      <c r="A31" s="184"/>
      <c r="B31" s="216"/>
    </row>
    <row r="32" spans="1:16" s="179" customFormat="1" x14ac:dyDescent="0.25">
      <c r="A32" s="184"/>
      <c r="B32" s="216"/>
    </row>
    <row r="33" spans="1:2" s="179" customFormat="1" x14ac:dyDescent="0.25">
      <c r="A33" s="184"/>
      <c r="B33" s="216"/>
    </row>
    <row r="34" spans="1:2" s="179" customFormat="1" x14ac:dyDescent="0.25">
      <c r="A34" s="184"/>
      <c r="B34" s="216"/>
    </row>
    <row r="35" spans="1:2" s="179" customFormat="1" x14ac:dyDescent="0.25">
      <c r="A35" s="184"/>
      <c r="B35" s="216"/>
    </row>
    <row r="36" spans="1:2" s="179" customFormat="1" x14ac:dyDescent="0.25">
      <c r="A36" s="184"/>
      <c r="B36" s="216"/>
    </row>
    <row r="37" spans="1:2" s="179" customFormat="1" x14ac:dyDescent="0.25">
      <c r="A37" s="184"/>
      <c r="B37" s="216"/>
    </row>
    <row r="38" spans="1:2" s="179" customFormat="1" x14ac:dyDescent="0.25">
      <c r="A38" s="184"/>
      <c r="B38" s="216"/>
    </row>
    <row r="39" spans="1:2" s="179" customFormat="1" x14ac:dyDescent="0.25">
      <c r="A39" s="184"/>
      <c r="B39" s="216"/>
    </row>
    <row r="40" spans="1:2" s="179" customFormat="1" x14ac:dyDescent="0.25">
      <c r="A40" s="184"/>
      <c r="B40" s="216"/>
    </row>
    <row r="41" spans="1:2" s="179" customFormat="1" x14ac:dyDescent="0.25">
      <c r="A41" s="184"/>
      <c r="B41" s="216"/>
    </row>
    <row r="42" spans="1:2" s="179" customFormat="1" x14ac:dyDescent="0.25">
      <c r="A42" s="184"/>
      <c r="B42" s="216"/>
    </row>
    <row r="43" spans="1:2" s="179" customFormat="1" x14ac:dyDescent="0.25">
      <c r="A43" s="184"/>
      <c r="B43" s="216"/>
    </row>
    <row r="44" spans="1:2" s="179" customFormat="1" x14ac:dyDescent="0.25">
      <c r="A44" s="184"/>
      <c r="B44" s="216"/>
    </row>
    <row r="45" spans="1:2" s="179" customFormat="1" x14ac:dyDescent="0.25">
      <c r="A45" s="184"/>
      <c r="B45" s="216"/>
    </row>
    <row r="46" spans="1:2" s="179" customFormat="1" x14ac:dyDescent="0.25">
      <c r="A46" s="184"/>
      <c r="B46" s="216"/>
    </row>
    <row r="47" spans="1:2" s="179" customFormat="1" x14ac:dyDescent="0.25">
      <c r="A47" s="184"/>
      <c r="B47" s="216"/>
    </row>
    <row r="48" spans="1:2" s="179" customFormat="1" x14ac:dyDescent="0.25">
      <c r="A48" s="184"/>
      <c r="B48" s="216"/>
    </row>
    <row r="49" spans="1:2" s="179" customFormat="1" x14ac:dyDescent="0.25">
      <c r="A49" s="184"/>
      <c r="B49" s="216"/>
    </row>
    <row r="50" spans="1:2" s="179" customFormat="1" x14ac:dyDescent="0.25">
      <c r="A50" s="184"/>
      <c r="B50" s="216"/>
    </row>
    <row r="51" spans="1:2" s="179" customFormat="1" x14ac:dyDescent="0.25">
      <c r="A51" s="184"/>
      <c r="B51" s="216"/>
    </row>
    <row r="52" spans="1:2" s="179" customFormat="1" x14ac:dyDescent="0.25">
      <c r="A52" s="184"/>
      <c r="B52" s="216"/>
    </row>
    <row r="53" spans="1:2" s="179" customFormat="1" x14ac:dyDescent="0.25">
      <c r="A53" s="184"/>
      <c r="B53" s="216"/>
    </row>
    <row r="54" spans="1:2" s="179" customFormat="1" x14ac:dyDescent="0.25">
      <c r="A54" s="184"/>
      <c r="B54" s="216"/>
    </row>
    <row r="55" spans="1:2" s="179" customFormat="1" x14ac:dyDescent="0.25">
      <c r="A55" s="184"/>
      <c r="B55" s="216"/>
    </row>
    <row r="56" spans="1:2" s="179" customFormat="1" x14ac:dyDescent="0.25">
      <c r="A56" s="184"/>
      <c r="B56" s="216"/>
    </row>
    <row r="57" spans="1:2" s="179" customFormat="1" x14ac:dyDescent="0.25">
      <c r="A57" s="184"/>
      <c r="B57" s="216"/>
    </row>
    <row r="58" spans="1:2" s="179" customFormat="1" x14ac:dyDescent="0.25">
      <c r="A58" s="184"/>
      <c r="B58" s="216"/>
    </row>
    <row r="59" spans="1:2" s="179" customFormat="1" x14ac:dyDescent="0.25">
      <c r="A59" s="184"/>
      <c r="B59" s="216"/>
    </row>
    <row r="60" spans="1:2" s="179" customFormat="1" x14ac:dyDescent="0.25">
      <c r="A60" s="184"/>
      <c r="B60" s="216"/>
    </row>
    <row r="61" spans="1:2" s="179" customFormat="1" x14ac:dyDescent="0.25">
      <c r="A61" s="184"/>
      <c r="B61" s="216"/>
    </row>
    <row r="62" spans="1:2" s="179" customFormat="1" x14ac:dyDescent="0.25">
      <c r="A62" s="184"/>
      <c r="B62" s="216"/>
    </row>
    <row r="63" spans="1:2" s="179" customFormat="1" x14ac:dyDescent="0.25">
      <c r="A63" s="184"/>
      <c r="B63" s="216"/>
    </row>
    <row r="64" spans="1:2" s="179" customFormat="1" x14ac:dyDescent="0.25">
      <c r="A64" s="184"/>
      <c r="B64" s="216"/>
    </row>
    <row r="65" spans="1:2" s="179" customFormat="1" x14ac:dyDescent="0.25">
      <c r="A65" s="184"/>
      <c r="B65" s="216"/>
    </row>
    <row r="66" spans="1:2" s="179" customFormat="1" x14ac:dyDescent="0.25">
      <c r="A66" s="184"/>
      <c r="B66" s="216"/>
    </row>
    <row r="67" spans="1:2" s="179" customFormat="1" x14ac:dyDescent="0.25">
      <c r="A67" s="184"/>
      <c r="B67" s="216"/>
    </row>
    <row r="68" spans="1:2" s="179" customFormat="1" x14ac:dyDescent="0.25">
      <c r="A68" s="184"/>
      <c r="B68" s="216"/>
    </row>
    <row r="69" spans="1:2" s="179" customFormat="1" x14ac:dyDescent="0.25">
      <c r="A69" s="184"/>
      <c r="B69" s="216"/>
    </row>
    <row r="70" spans="1:2" s="179" customFormat="1" x14ac:dyDescent="0.25">
      <c r="A70" s="184"/>
      <c r="B70" s="216"/>
    </row>
    <row r="71" spans="1:2" s="179" customFormat="1" x14ac:dyDescent="0.25">
      <c r="A71" s="184"/>
      <c r="B71" s="216"/>
    </row>
    <row r="72" spans="1:2" s="179" customFormat="1" x14ac:dyDescent="0.25">
      <c r="A72" s="184"/>
      <c r="B72" s="216"/>
    </row>
    <row r="73" spans="1:2" s="179" customFormat="1" x14ac:dyDescent="0.25">
      <c r="A73" s="184"/>
      <c r="B73" s="216"/>
    </row>
    <row r="74" spans="1:2" s="179" customFormat="1" x14ac:dyDescent="0.25">
      <c r="A74" s="184"/>
      <c r="B74" s="216"/>
    </row>
    <row r="75" spans="1:2" s="179" customFormat="1" x14ac:dyDescent="0.25">
      <c r="A75" s="184"/>
      <c r="B75" s="216"/>
    </row>
    <row r="76" spans="1:2" s="179" customFormat="1" x14ac:dyDescent="0.25">
      <c r="A76" s="184"/>
      <c r="B76" s="216"/>
    </row>
    <row r="77" spans="1:2" s="179" customFormat="1" x14ac:dyDescent="0.25">
      <c r="A77" s="184"/>
      <c r="B77" s="216"/>
    </row>
    <row r="78" spans="1:2" s="179" customFormat="1" x14ac:dyDescent="0.25">
      <c r="A78" s="184"/>
      <c r="B78" s="216"/>
    </row>
    <row r="79" spans="1:2" s="179" customFormat="1" x14ac:dyDescent="0.25">
      <c r="A79" s="184"/>
      <c r="B79" s="216"/>
    </row>
    <row r="80" spans="1:2" s="179" customFormat="1" x14ac:dyDescent="0.25">
      <c r="A80" s="184"/>
      <c r="B80" s="216"/>
    </row>
    <row r="81" spans="1:2" s="179" customFormat="1" x14ac:dyDescent="0.25">
      <c r="A81" s="184"/>
      <c r="B81" s="216"/>
    </row>
    <row r="82" spans="1:2" s="179" customFormat="1" x14ac:dyDescent="0.25">
      <c r="A82" s="184"/>
      <c r="B82" s="216"/>
    </row>
    <row r="83" spans="1:2" s="179" customFormat="1" x14ac:dyDescent="0.25">
      <c r="A83" s="184"/>
      <c r="B83" s="216"/>
    </row>
    <row r="84" spans="1:2" s="179" customFormat="1" x14ac:dyDescent="0.25">
      <c r="A84" s="184"/>
      <c r="B84" s="216"/>
    </row>
    <row r="85" spans="1:2" s="179" customFormat="1" x14ac:dyDescent="0.25">
      <c r="A85" s="184"/>
      <c r="B85" s="216"/>
    </row>
    <row r="86" spans="1:2" s="179" customFormat="1" x14ac:dyDescent="0.25">
      <c r="A86" s="184"/>
      <c r="B86" s="216"/>
    </row>
    <row r="87" spans="1:2" s="179" customFormat="1" x14ac:dyDescent="0.25">
      <c r="A87" s="184"/>
      <c r="B87" s="216"/>
    </row>
    <row r="88" spans="1:2" s="179" customFormat="1" x14ac:dyDescent="0.25">
      <c r="A88" s="184"/>
      <c r="B88" s="216"/>
    </row>
    <row r="89" spans="1:2" s="179" customFormat="1" x14ac:dyDescent="0.25">
      <c r="A89" s="184"/>
      <c r="B89" s="216"/>
    </row>
    <row r="90" spans="1:2" s="179" customFormat="1" x14ac:dyDescent="0.25">
      <c r="A90" s="184"/>
      <c r="B90" s="216"/>
    </row>
    <row r="91" spans="1:2" s="179" customFormat="1" x14ac:dyDescent="0.25">
      <c r="A91" s="184"/>
      <c r="B91" s="216"/>
    </row>
    <row r="92" spans="1:2" s="179" customFormat="1" x14ac:dyDescent="0.25">
      <c r="A92" s="184"/>
      <c r="B92" s="216"/>
    </row>
    <row r="93" spans="1:2" s="179" customFormat="1" x14ac:dyDescent="0.25">
      <c r="A93" s="184"/>
      <c r="B93" s="216"/>
    </row>
    <row r="94" spans="1:2" s="179" customFormat="1" x14ac:dyDescent="0.25">
      <c r="A94" s="184"/>
      <c r="B94" s="216"/>
    </row>
    <row r="95" spans="1:2" s="179" customFormat="1" x14ac:dyDescent="0.25">
      <c r="A95" s="184"/>
      <c r="B95" s="216"/>
    </row>
    <row r="96" spans="1:2" s="179" customFormat="1" x14ac:dyDescent="0.25">
      <c r="A96" s="184"/>
      <c r="B96" s="216"/>
    </row>
    <row r="97" spans="1:2" s="179" customFormat="1" x14ac:dyDescent="0.25">
      <c r="A97" s="184"/>
      <c r="B97" s="216"/>
    </row>
    <row r="98" spans="1:2" s="179" customFormat="1" x14ac:dyDescent="0.25">
      <c r="A98" s="184"/>
      <c r="B98" s="216"/>
    </row>
    <row r="99" spans="1:2" s="179" customFormat="1" x14ac:dyDescent="0.25">
      <c r="A99" s="184"/>
      <c r="B99" s="216"/>
    </row>
    <row r="100" spans="1:2" s="179" customFormat="1" x14ac:dyDescent="0.25">
      <c r="A100" s="184"/>
      <c r="B100" s="216"/>
    </row>
    <row r="101" spans="1:2" s="179" customFormat="1" x14ac:dyDescent="0.25">
      <c r="A101" s="184"/>
      <c r="B101" s="216"/>
    </row>
    <row r="102" spans="1:2" s="179" customFormat="1" x14ac:dyDescent="0.25">
      <c r="A102" s="184"/>
      <c r="B102" s="216"/>
    </row>
    <row r="103" spans="1:2" s="179" customFormat="1" x14ac:dyDescent="0.25">
      <c r="A103" s="184"/>
      <c r="B103" s="216"/>
    </row>
    <row r="104" spans="1:2" s="179" customFormat="1" x14ac:dyDescent="0.25">
      <c r="A104" s="184"/>
      <c r="B104" s="216"/>
    </row>
    <row r="105" spans="1:2" s="179" customFormat="1" x14ac:dyDescent="0.25">
      <c r="A105" s="184"/>
      <c r="B105" s="216"/>
    </row>
    <row r="106" spans="1:2" s="179" customFormat="1" x14ac:dyDescent="0.25">
      <c r="A106" s="184"/>
      <c r="B106" s="216"/>
    </row>
    <row r="107" spans="1:2" s="179" customFormat="1" x14ac:dyDescent="0.25">
      <c r="A107" s="184"/>
      <c r="B107" s="216"/>
    </row>
    <row r="108" spans="1:2" s="179" customFormat="1" x14ac:dyDescent="0.25">
      <c r="A108" s="184"/>
      <c r="B108" s="216"/>
    </row>
    <row r="109" spans="1:2" s="179" customFormat="1" x14ac:dyDescent="0.25">
      <c r="A109" s="184"/>
      <c r="B109" s="216"/>
    </row>
    <row r="110" spans="1:2" s="179" customFormat="1" x14ac:dyDescent="0.25">
      <c r="A110" s="184"/>
      <c r="B110" s="216"/>
    </row>
    <row r="111" spans="1:2" s="179" customFormat="1" x14ac:dyDescent="0.25">
      <c r="A111" s="184"/>
      <c r="B111" s="216"/>
    </row>
    <row r="112" spans="1:2" s="179" customFormat="1" x14ac:dyDescent="0.25">
      <c r="A112" s="184"/>
      <c r="B112" s="216"/>
    </row>
    <row r="113" spans="1:2" s="179" customFormat="1" x14ac:dyDescent="0.25">
      <c r="A113" s="184"/>
      <c r="B113" s="216"/>
    </row>
    <row r="114" spans="1:2" s="179" customFormat="1" x14ac:dyDescent="0.25">
      <c r="A114" s="184"/>
      <c r="B114" s="216"/>
    </row>
    <row r="115" spans="1:2" s="179" customFormat="1" x14ac:dyDescent="0.25">
      <c r="A115" s="184"/>
      <c r="B115" s="216"/>
    </row>
    <row r="116" spans="1:2" s="179" customFormat="1" x14ac:dyDescent="0.25">
      <c r="A116" s="184"/>
      <c r="B116" s="216"/>
    </row>
    <row r="117" spans="1:2" s="179" customFormat="1" x14ac:dyDescent="0.25">
      <c r="A117" s="184"/>
      <c r="B117" s="216"/>
    </row>
    <row r="118" spans="1:2" s="179" customFormat="1" x14ac:dyDescent="0.25">
      <c r="A118" s="184"/>
      <c r="B118" s="216"/>
    </row>
    <row r="119" spans="1:2" s="179" customFormat="1" x14ac:dyDescent="0.25">
      <c r="A119" s="184"/>
      <c r="B119" s="216"/>
    </row>
    <row r="120" spans="1:2" s="179" customFormat="1" x14ac:dyDescent="0.25">
      <c r="A120" s="184"/>
      <c r="B120" s="216"/>
    </row>
    <row r="121" spans="1:2" s="179" customFormat="1" x14ac:dyDescent="0.25">
      <c r="A121" s="184"/>
      <c r="B121" s="216"/>
    </row>
    <row r="122" spans="1:2" s="179" customFormat="1" x14ac:dyDescent="0.25">
      <c r="A122" s="184"/>
      <c r="B122" s="216"/>
    </row>
    <row r="123" spans="1:2" s="179" customFormat="1" x14ac:dyDescent="0.25">
      <c r="A123" s="184"/>
      <c r="B123" s="216"/>
    </row>
    <row r="124" spans="1:2" s="179" customFormat="1" x14ac:dyDescent="0.25">
      <c r="A124" s="184"/>
      <c r="B124" s="216"/>
    </row>
    <row r="125" spans="1:2" s="179" customFormat="1" x14ac:dyDescent="0.25">
      <c r="A125" s="184"/>
      <c r="B125" s="216"/>
    </row>
    <row r="126" spans="1:2" s="179" customFormat="1" x14ac:dyDescent="0.25">
      <c r="A126" s="184"/>
      <c r="B126" s="216"/>
    </row>
    <row r="127" spans="1:2" s="179" customFormat="1" x14ac:dyDescent="0.25">
      <c r="A127" s="184"/>
      <c r="B127" s="216"/>
    </row>
    <row r="128" spans="1:2" s="179" customFormat="1" x14ac:dyDescent="0.25">
      <c r="A128" s="184"/>
      <c r="B128" s="216"/>
    </row>
    <row r="129" spans="1:2" s="179" customFormat="1" x14ac:dyDescent="0.25">
      <c r="A129" s="184"/>
      <c r="B129" s="216"/>
    </row>
    <row r="130" spans="1:2" s="179" customFormat="1" x14ac:dyDescent="0.25">
      <c r="A130" s="184"/>
      <c r="B130" s="216"/>
    </row>
    <row r="131" spans="1:2" s="179" customFormat="1" x14ac:dyDescent="0.25">
      <c r="A131" s="184"/>
      <c r="B131" s="216"/>
    </row>
    <row r="132" spans="1:2" s="179" customFormat="1" x14ac:dyDescent="0.25">
      <c r="A132" s="184"/>
      <c r="B132" s="216"/>
    </row>
    <row r="133" spans="1:2" s="179" customFormat="1" x14ac:dyDescent="0.25">
      <c r="A133" s="184"/>
      <c r="B133" s="216"/>
    </row>
    <row r="134" spans="1:2" s="179" customFormat="1" x14ac:dyDescent="0.25">
      <c r="A134" s="184"/>
      <c r="B134" s="216"/>
    </row>
    <row r="135" spans="1:2" s="179" customFormat="1" x14ac:dyDescent="0.25">
      <c r="A135" s="184"/>
      <c r="B135" s="216"/>
    </row>
    <row r="136" spans="1:2" s="179" customFormat="1" x14ac:dyDescent="0.25">
      <c r="A136" s="184"/>
      <c r="B136" s="216"/>
    </row>
    <row r="137" spans="1:2" s="179" customFormat="1" x14ac:dyDescent="0.25">
      <c r="A137" s="184"/>
      <c r="B137" s="216"/>
    </row>
    <row r="138" spans="1:2" s="179" customFormat="1" x14ac:dyDescent="0.25">
      <c r="A138" s="184"/>
      <c r="B138" s="216"/>
    </row>
    <row r="139" spans="1:2" s="179" customFormat="1" x14ac:dyDescent="0.25">
      <c r="A139" s="184"/>
      <c r="B139" s="216"/>
    </row>
    <row r="140" spans="1:2" s="179" customFormat="1" x14ac:dyDescent="0.25">
      <c r="A140" s="184"/>
      <c r="B140" s="216"/>
    </row>
    <row r="141" spans="1:2" s="179" customFormat="1" x14ac:dyDescent="0.25">
      <c r="A141" s="184"/>
      <c r="B141" s="216"/>
    </row>
    <row r="142" spans="1:2" s="179" customFormat="1" x14ac:dyDescent="0.25">
      <c r="A142" s="184"/>
      <c r="B142" s="216"/>
    </row>
    <row r="143" spans="1:2" s="179" customFormat="1" x14ac:dyDescent="0.25">
      <c r="A143" s="184"/>
      <c r="B143" s="216"/>
    </row>
    <row r="144" spans="1:2" s="179" customFormat="1" x14ac:dyDescent="0.25">
      <c r="A144" s="184"/>
      <c r="B144" s="216"/>
    </row>
    <row r="145" spans="1:2" s="179" customFormat="1" x14ac:dyDescent="0.25">
      <c r="A145" s="184"/>
      <c r="B145" s="216"/>
    </row>
    <row r="146" spans="1:2" s="179" customFormat="1" x14ac:dyDescent="0.25">
      <c r="A146" s="184"/>
      <c r="B146" s="216"/>
    </row>
    <row r="147" spans="1:2" s="179" customFormat="1" x14ac:dyDescent="0.25">
      <c r="A147" s="184"/>
      <c r="B147" s="216"/>
    </row>
    <row r="148" spans="1:2" s="179" customFormat="1" x14ac:dyDescent="0.25">
      <c r="A148" s="184"/>
      <c r="B148" s="216"/>
    </row>
    <row r="149" spans="1:2" s="179" customFormat="1" x14ac:dyDescent="0.25">
      <c r="A149" s="184"/>
      <c r="B149" s="216"/>
    </row>
    <row r="150" spans="1:2" s="179" customFormat="1" x14ac:dyDescent="0.25">
      <c r="A150" s="184"/>
      <c r="B150" s="216"/>
    </row>
    <row r="151" spans="1:2" s="179" customFormat="1" x14ac:dyDescent="0.25">
      <c r="A151" s="184"/>
      <c r="B151" s="216"/>
    </row>
    <row r="152" spans="1:2" s="179" customFormat="1" x14ac:dyDescent="0.25">
      <c r="A152" s="184"/>
      <c r="B152" s="216"/>
    </row>
    <row r="153" spans="1:2" s="179" customFormat="1" x14ac:dyDescent="0.25">
      <c r="A153" s="184"/>
      <c r="B153" s="216"/>
    </row>
    <row r="154" spans="1:2" s="179" customFormat="1" x14ac:dyDescent="0.25">
      <c r="A154" s="184"/>
      <c r="B154" s="216"/>
    </row>
    <row r="155" spans="1:2" s="179" customFormat="1" x14ac:dyDescent="0.25">
      <c r="A155" s="184"/>
      <c r="B155" s="216"/>
    </row>
    <row r="156" spans="1:2" s="179" customFormat="1" x14ac:dyDescent="0.25">
      <c r="A156" s="184"/>
      <c r="B156" s="216"/>
    </row>
    <row r="157" spans="1:2" s="179" customFormat="1" x14ac:dyDescent="0.25">
      <c r="A157" s="184"/>
      <c r="B157" s="216"/>
    </row>
    <row r="158" spans="1:2" s="179" customFormat="1" x14ac:dyDescent="0.25">
      <c r="A158" s="184"/>
      <c r="B158" s="216"/>
    </row>
    <row r="159" spans="1:2" s="179" customFormat="1" x14ac:dyDescent="0.25">
      <c r="A159" s="184"/>
      <c r="B159" s="216"/>
    </row>
    <row r="160" spans="1:2" s="179" customFormat="1" x14ac:dyDescent="0.25">
      <c r="A160" s="184"/>
      <c r="B160" s="216"/>
    </row>
    <row r="161" spans="1:2" s="179" customFormat="1" x14ac:dyDescent="0.25">
      <c r="A161" s="184"/>
      <c r="B161" s="216"/>
    </row>
    <row r="162" spans="1:2" s="179" customFormat="1" x14ac:dyDescent="0.25">
      <c r="A162" s="184"/>
      <c r="B162" s="216"/>
    </row>
    <row r="163" spans="1:2" s="179" customFormat="1" x14ac:dyDescent="0.25">
      <c r="A163" s="184"/>
      <c r="B163" s="216"/>
    </row>
    <row r="164" spans="1:2" s="179" customFormat="1" x14ac:dyDescent="0.25">
      <c r="A164" s="184"/>
      <c r="B164" s="216"/>
    </row>
    <row r="165" spans="1:2" s="179" customFormat="1" x14ac:dyDescent="0.25">
      <c r="A165" s="184"/>
      <c r="B165" s="216"/>
    </row>
    <row r="166" spans="1:2" s="179" customFormat="1" x14ac:dyDescent="0.25">
      <c r="A166" s="184"/>
      <c r="B166" s="216"/>
    </row>
    <row r="167" spans="1:2" s="179" customFormat="1" x14ac:dyDescent="0.25">
      <c r="A167" s="184"/>
      <c r="B167" s="216"/>
    </row>
    <row r="168" spans="1:2" s="179" customFormat="1" x14ac:dyDescent="0.25">
      <c r="A168" s="184"/>
      <c r="B168" s="216"/>
    </row>
    <row r="169" spans="1:2" s="179" customFormat="1" x14ac:dyDescent="0.25">
      <c r="A169" s="184"/>
      <c r="B169" s="216"/>
    </row>
    <row r="170" spans="1:2" s="179" customFormat="1" x14ac:dyDescent="0.25">
      <c r="A170" s="184"/>
      <c r="B170" s="216"/>
    </row>
    <row r="171" spans="1:2" s="179" customFormat="1" x14ac:dyDescent="0.25">
      <c r="A171" s="184"/>
      <c r="B171" s="216"/>
    </row>
    <row r="172" spans="1:2" s="179" customFormat="1" x14ac:dyDescent="0.25">
      <c r="A172" s="184"/>
      <c r="B172" s="216"/>
    </row>
    <row r="173" spans="1:2" s="179" customFormat="1" x14ac:dyDescent="0.25">
      <c r="A173" s="184"/>
      <c r="B173" s="216"/>
    </row>
    <row r="174" spans="1:2" s="179" customFormat="1" x14ac:dyDescent="0.25">
      <c r="A174" s="184"/>
      <c r="B174" s="216"/>
    </row>
    <row r="175" spans="1:2" s="179" customFormat="1" x14ac:dyDescent="0.25">
      <c r="A175" s="184"/>
      <c r="B175" s="216"/>
    </row>
    <row r="176" spans="1:2" s="179" customFormat="1" x14ac:dyDescent="0.25">
      <c r="A176" s="184"/>
      <c r="B176" s="216"/>
    </row>
    <row r="177" spans="1:2" s="179" customFormat="1" x14ac:dyDescent="0.25">
      <c r="A177" s="184"/>
      <c r="B177" s="216"/>
    </row>
    <row r="178" spans="1:2" s="179" customFormat="1" x14ac:dyDescent="0.25">
      <c r="A178" s="184"/>
      <c r="B178" s="216"/>
    </row>
    <row r="179" spans="1:2" s="179" customFormat="1" x14ac:dyDescent="0.25">
      <c r="A179" s="184"/>
      <c r="B179" s="216"/>
    </row>
    <row r="180" spans="1:2" s="179" customFormat="1" x14ac:dyDescent="0.25">
      <c r="A180" s="184"/>
      <c r="B180" s="216"/>
    </row>
    <row r="181" spans="1:2" s="179" customFormat="1" x14ac:dyDescent="0.25">
      <c r="A181" s="184"/>
      <c r="B181" s="216"/>
    </row>
    <row r="182" spans="1:2" s="179" customFormat="1" x14ac:dyDescent="0.25">
      <c r="A182" s="184"/>
      <c r="B182" s="216"/>
    </row>
    <row r="183" spans="1:2" s="179" customFormat="1" x14ac:dyDescent="0.25">
      <c r="A183" s="184"/>
      <c r="B183" s="216"/>
    </row>
    <row r="184" spans="1:2" s="179" customFormat="1" x14ac:dyDescent="0.25">
      <c r="A184" s="184"/>
      <c r="B184" s="216"/>
    </row>
    <row r="185" spans="1:2" s="179" customFormat="1" x14ac:dyDescent="0.25">
      <c r="A185" s="184"/>
      <c r="B185" s="216"/>
    </row>
    <row r="186" spans="1:2" s="179" customFormat="1" x14ac:dyDescent="0.25">
      <c r="A186" s="184"/>
      <c r="B186" s="216"/>
    </row>
    <row r="187" spans="1:2" s="179" customFormat="1" x14ac:dyDescent="0.25">
      <c r="A187" s="184"/>
      <c r="B187" s="216"/>
    </row>
    <row r="188" spans="1:2" s="179" customFormat="1" x14ac:dyDescent="0.25">
      <c r="A188" s="184"/>
      <c r="B188" s="216"/>
    </row>
    <row r="189" spans="1:2" s="179" customFormat="1" x14ac:dyDescent="0.25">
      <c r="A189" s="184"/>
      <c r="B189" s="216"/>
    </row>
    <row r="190" spans="1:2" s="179" customFormat="1" x14ac:dyDescent="0.25">
      <c r="A190" s="184"/>
      <c r="B190" s="216"/>
    </row>
    <row r="191" spans="1:2" s="179" customFormat="1" x14ac:dyDescent="0.25">
      <c r="A191" s="184"/>
      <c r="B191" s="216"/>
    </row>
    <row r="192" spans="1:2" s="179" customFormat="1" x14ac:dyDescent="0.25">
      <c r="A192" s="184"/>
      <c r="B192" s="216"/>
    </row>
    <row r="193" spans="1:2" s="179" customFormat="1" x14ac:dyDescent="0.25">
      <c r="A193" s="184"/>
      <c r="B193" s="216"/>
    </row>
    <row r="194" spans="1:2" s="179" customFormat="1" x14ac:dyDescent="0.25">
      <c r="A194" s="184"/>
      <c r="B194" s="216"/>
    </row>
    <row r="195" spans="1:2" s="179" customFormat="1" x14ac:dyDescent="0.25">
      <c r="A195" s="184"/>
      <c r="B195" s="216"/>
    </row>
    <row r="196" spans="1:2" s="179" customFormat="1" x14ac:dyDescent="0.25">
      <c r="A196" s="184"/>
      <c r="B196" s="216"/>
    </row>
    <row r="197" spans="1:2" s="179" customFormat="1" x14ac:dyDescent="0.25">
      <c r="A197" s="184"/>
      <c r="B197" s="216"/>
    </row>
    <row r="198" spans="1:2" s="179" customFormat="1" x14ac:dyDescent="0.25">
      <c r="A198" s="184"/>
      <c r="B198" s="216"/>
    </row>
    <row r="199" spans="1:2" s="179" customFormat="1" x14ac:dyDescent="0.25">
      <c r="A199" s="184"/>
      <c r="B199" s="216"/>
    </row>
    <row r="200" spans="1:2" s="179" customFormat="1" x14ac:dyDescent="0.25">
      <c r="A200" s="184"/>
      <c r="B200" s="216"/>
    </row>
    <row r="201" spans="1:2" s="179" customFormat="1" x14ac:dyDescent="0.25">
      <c r="A201" s="184"/>
      <c r="B201" s="216"/>
    </row>
    <row r="202" spans="1:2" s="179" customFormat="1" x14ac:dyDescent="0.25">
      <c r="A202" s="184"/>
      <c r="B202" s="216"/>
    </row>
    <row r="203" spans="1:2" s="179" customFormat="1" x14ac:dyDescent="0.25">
      <c r="A203" s="184"/>
      <c r="B203" s="216"/>
    </row>
    <row r="204" spans="1:2" s="179" customFormat="1" x14ac:dyDescent="0.25">
      <c r="A204" s="184"/>
      <c r="B204" s="216"/>
    </row>
    <row r="205" spans="1:2" s="179" customFormat="1" x14ac:dyDescent="0.25">
      <c r="A205" s="184"/>
      <c r="B205" s="216"/>
    </row>
    <row r="206" spans="1:2" s="179" customFormat="1" x14ac:dyDescent="0.25">
      <c r="A206" s="184"/>
      <c r="B206" s="216"/>
    </row>
    <row r="207" spans="1:2" s="179" customFormat="1" x14ac:dyDescent="0.25">
      <c r="A207" s="184"/>
      <c r="B207" s="216"/>
    </row>
    <row r="208" spans="1:2" s="179" customFormat="1" x14ac:dyDescent="0.25">
      <c r="A208" s="184"/>
      <c r="B208" s="216"/>
    </row>
    <row r="209" spans="1:2" s="179" customFormat="1" x14ac:dyDescent="0.25">
      <c r="A209" s="184"/>
      <c r="B209" s="216"/>
    </row>
    <row r="210" spans="1:2" s="179" customFormat="1" x14ac:dyDescent="0.25">
      <c r="A210" s="184"/>
      <c r="B210" s="216"/>
    </row>
    <row r="211" spans="1:2" s="179" customFormat="1" x14ac:dyDescent="0.25">
      <c r="A211" s="184"/>
      <c r="B211" s="216"/>
    </row>
    <row r="212" spans="1:2" s="179" customFormat="1" x14ac:dyDescent="0.25">
      <c r="A212" s="184"/>
      <c r="B212" s="216"/>
    </row>
    <row r="213" spans="1:2" s="179" customFormat="1" x14ac:dyDescent="0.25">
      <c r="A213" s="184"/>
      <c r="B213" s="216"/>
    </row>
    <row r="214" spans="1:2" s="179" customFormat="1" x14ac:dyDescent="0.25">
      <c r="A214" s="184"/>
      <c r="B214" s="216"/>
    </row>
    <row r="215" spans="1:2" s="179" customFormat="1" x14ac:dyDescent="0.25">
      <c r="A215" s="184"/>
      <c r="B215" s="216"/>
    </row>
    <row r="216" spans="1:2" s="179" customFormat="1" x14ac:dyDescent="0.25">
      <c r="A216" s="184"/>
      <c r="B216" s="216"/>
    </row>
    <row r="217" spans="1:2" s="179" customFormat="1" x14ac:dyDescent="0.25">
      <c r="A217" s="184"/>
      <c r="B217" s="216"/>
    </row>
    <row r="218" spans="1:2" s="179" customFormat="1" x14ac:dyDescent="0.25">
      <c r="A218" s="184"/>
      <c r="B218" s="216"/>
    </row>
    <row r="219" spans="1:2" s="179" customFormat="1" x14ac:dyDescent="0.25">
      <c r="A219" s="184"/>
      <c r="B219" s="216"/>
    </row>
    <row r="220" spans="1:2" s="179" customFormat="1" x14ac:dyDescent="0.25">
      <c r="A220" s="184"/>
      <c r="B220" s="216"/>
    </row>
    <row r="221" spans="1:2" s="179" customFormat="1" x14ac:dyDescent="0.25">
      <c r="A221" s="184"/>
      <c r="B221" s="216"/>
    </row>
    <row r="222" spans="1:2" s="179" customFormat="1" x14ac:dyDescent="0.25">
      <c r="A222" s="184"/>
      <c r="B222" s="216"/>
    </row>
    <row r="223" spans="1:2" s="179" customFormat="1" x14ac:dyDescent="0.25">
      <c r="A223" s="184"/>
      <c r="B223" s="216"/>
    </row>
    <row r="224" spans="1:2" s="179" customFormat="1" x14ac:dyDescent="0.25">
      <c r="A224" s="184"/>
      <c r="B224" s="216"/>
    </row>
    <row r="225" spans="1:2" s="179" customFormat="1" x14ac:dyDescent="0.25">
      <c r="A225" s="184"/>
      <c r="B225" s="216"/>
    </row>
    <row r="226" spans="1:2" s="179" customFormat="1" x14ac:dyDescent="0.25">
      <c r="A226" s="184"/>
      <c r="B226" s="216"/>
    </row>
    <row r="227" spans="1:2" s="179" customFormat="1" x14ac:dyDescent="0.25">
      <c r="A227" s="184"/>
      <c r="B227" s="216"/>
    </row>
    <row r="228" spans="1:2" s="179" customFormat="1" x14ac:dyDescent="0.25">
      <c r="A228" s="184"/>
      <c r="B228" s="216"/>
    </row>
    <row r="229" spans="1:2" s="179" customFormat="1" x14ac:dyDescent="0.25">
      <c r="A229" s="184"/>
      <c r="B229" s="216"/>
    </row>
    <row r="230" spans="1:2" s="179" customFormat="1" x14ac:dyDescent="0.25">
      <c r="A230" s="184"/>
      <c r="B230" s="216"/>
    </row>
    <row r="231" spans="1:2" s="179" customFormat="1" x14ac:dyDescent="0.25">
      <c r="A231" s="184"/>
      <c r="B231" s="216"/>
    </row>
    <row r="232" spans="1:2" s="179" customFormat="1" x14ac:dyDescent="0.25">
      <c r="A232" s="184"/>
      <c r="B232" s="216"/>
    </row>
    <row r="233" spans="1:2" s="179" customFormat="1" x14ac:dyDescent="0.25">
      <c r="A233" s="184"/>
      <c r="B233" s="216"/>
    </row>
    <row r="234" spans="1:2" s="179" customFormat="1" x14ac:dyDescent="0.25">
      <c r="A234" s="184"/>
      <c r="B234" s="216"/>
    </row>
    <row r="235" spans="1:2" s="179" customFormat="1" x14ac:dyDescent="0.25">
      <c r="A235" s="184"/>
      <c r="B235" s="216"/>
    </row>
    <row r="236" spans="1:2" s="179" customFormat="1" x14ac:dyDescent="0.25">
      <c r="A236" s="184"/>
      <c r="B236" s="216"/>
    </row>
    <row r="237" spans="1:2" s="179" customFormat="1" x14ac:dyDescent="0.25">
      <c r="A237" s="184"/>
      <c r="B237" s="216"/>
    </row>
    <row r="238" spans="1:2" s="179" customFormat="1" x14ac:dyDescent="0.25">
      <c r="A238" s="184"/>
      <c r="B238" s="216"/>
    </row>
    <row r="239" spans="1:2" s="179" customFormat="1" x14ac:dyDescent="0.25">
      <c r="A239" s="184"/>
      <c r="B239" s="216"/>
    </row>
    <row r="240" spans="1:2" s="179" customFormat="1" x14ac:dyDescent="0.25">
      <c r="A240" s="184"/>
      <c r="B240" s="216"/>
    </row>
    <row r="241" spans="1:2" s="179" customFormat="1" x14ac:dyDescent="0.25">
      <c r="A241" s="184"/>
      <c r="B241" s="216"/>
    </row>
    <row r="242" spans="1:2" s="179" customFormat="1" x14ac:dyDescent="0.25">
      <c r="A242" s="184"/>
      <c r="B242" s="216"/>
    </row>
    <row r="243" spans="1:2" s="179" customFormat="1" x14ac:dyDescent="0.25">
      <c r="A243" s="184"/>
      <c r="B243" s="216"/>
    </row>
    <row r="244" spans="1:2" s="179" customFormat="1" x14ac:dyDescent="0.25">
      <c r="A244" s="184"/>
      <c r="B244" s="216"/>
    </row>
    <row r="245" spans="1:2" s="179" customFormat="1" x14ac:dyDescent="0.25">
      <c r="A245" s="184"/>
      <c r="B245" s="216"/>
    </row>
    <row r="246" spans="1:2" s="179" customFormat="1" x14ac:dyDescent="0.25">
      <c r="A246" s="184"/>
      <c r="B246" s="216"/>
    </row>
    <row r="247" spans="1:2" s="179" customFormat="1" x14ac:dyDescent="0.25">
      <c r="A247" s="184"/>
      <c r="B247" s="216"/>
    </row>
    <row r="248" spans="1:2" s="179" customFormat="1" x14ac:dyDescent="0.25">
      <c r="A248" s="184"/>
      <c r="B248" s="216"/>
    </row>
    <row r="249" spans="1:2" s="179" customFormat="1" x14ac:dyDescent="0.25">
      <c r="A249" s="184"/>
      <c r="B249" s="216"/>
    </row>
    <row r="250" spans="1:2" s="179" customFormat="1" x14ac:dyDescent="0.25">
      <c r="A250" s="184"/>
      <c r="B250" s="216"/>
    </row>
    <row r="251" spans="1:2" s="179" customFormat="1" x14ac:dyDescent="0.25">
      <c r="A251" s="184"/>
      <c r="B251" s="216"/>
    </row>
    <row r="252" spans="1:2" s="179" customFormat="1" x14ac:dyDescent="0.25">
      <c r="A252" s="184"/>
      <c r="B252" s="216"/>
    </row>
    <row r="253" spans="1:2" s="179" customFormat="1" x14ac:dyDescent="0.25">
      <c r="A253" s="184"/>
      <c r="B253" s="216"/>
    </row>
    <row r="254" spans="1:2" s="179" customFormat="1" x14ac:dyDescent="0.25">
      <c r="A254" s="184"/>
      <c r="B254" s="216"/>
    </row>
    <row r="255" spans="1:2" s="179" customFormat="1" x14ac:dyDescent="0.25">
      <c r="A255" s="184"/>
      <c r="B255" s="216"/>
    </row>
    <row r="256" spans="1:2" s="179" customFormat="1" x14ac:dyDescent="0.25">
      <c r="A256" s="184"/>
      <c r="B256" s="216"/>
    </row>
    <row r="257" spans="1:2" s="179" customFormat="1" x14ac:dyDescent="0.25">
      <c r="A257" s="184"/>
      <c r="B257" s="216"/>
    </row>
    <row r="258" spans="1:2" s="179" customFormat="1" x14ac:dyDescent="0.25">
      <c r="A258" s="184"/>
      <c r="B258" s="216"/>
    </row>
    <row r="259" spans="1:2" s="179" customFormat="1" x14ac:dyDescent="0.25">
      <c r="A259" s="184"/>
      <c r="B259" s="216"/>
    </row>
    <row r="260" spans="1:2" s="179" customFormat="1" x14ac:dyDescent="0.25">
      <c r="A260" s="184"/>
      <c r="B260" s="216"/>
    </row>
    <row r="261" spans="1:2" s="179" customFormat="1" x14ac:dyDescent="0.25">
      <c r="A261" s="184"/>
      <c r="B261" s="216"/>
    </row>
    <row r="262" spans="1:2" s="179" customFormat="1" x14ac:dyDescent="0.25">
      <c r="A262" s="184"/>
      <c r="B262" s="216"/>
    </row>
    <row r="263" spans="1:2" s="179" customFormat="1" x14ac:dyDescent="0.25">
      <c r="A263" s="184"/>
      <c r="B263" s="216"/>
    </row>
    <row r="264" spans="1:2" s="179" customFormat="1" x14ac:dyDescent="0.25">
      <c r="A264" s="184"/>
      <c r="B264" s="216"/>
    </row>
    <row r="265" spans="1:2" s="179" customFormat="1" x14ac:dyDescent="0.25">
      <c r="A265" s="184"/>
      <c r="B265" s="216"/>
    </row>
    <row r="266" spans="1:2" s="179" customFormat="1" x14ac:dyDescent="0.25">
      <c r="A266" s="184"/>
      <c r="B266" s="216"/>
    </row>
    <row r="267" spans="1:2" s="179" customFormat="1" x14ac:dyDescent="0.25">
      <c r="A267" s="184"/>
      <c r="B267" s="216"/>
    </row>
    <row r="268" spans="1:2" s="179" customFormat="1" x14ac:dyDescent="0.25">
      <c r="A268" s="184"/>
      <c r="B268" s="216"/>
    </row>
    <row r="269" spans="1:2" s="179" customFormat="1" x14ac:dyDescent="0.25">
      <c r="A269" s="184"/>
      <c r="B269" s="216"/>
    </row>
    <row r="270" spans="1:2" s="179" customFormat="1" x14ac:dyDescent="0.25">
      <c r="A270" s="184"/>
      <c r="B270" s="216"/>
    </row>
    <row r="271" spans="1:2" s="179" customFormat="1" x14ac:dyDescent="0.25">
      <c r="A271" s="184"/>
      <c r="B271" s="216"/>
    </row>
    <row r="272" spans="1:2" s="179" customFormat="1" x14ac:dyDescent="0.25">
      <c r="A272" s="184"/>
      <c r="B272" s="216"/>
    </row>
    <row r="273" spans="1:14" s="179" customFormat="1" x14ac:dyDescent="0.25">
      <c r="A273" s="184"/>
      <c r="B273" s="216"/>
    </row>
    <row r="274" spans="1:14" s="179" customFormat="1" x14ac:dyDescent="0.25">
      <c r="A274" s="184"/>
      <c r="B274" s="216"/>
    </row>
    <row r="275" spans="1:14" s="179" customFormat="1" x14ac:dyDescent="0.25">
      <c r="A275" s="184"/>
      <c r="B275" s="216"/>
    </row>
    <row r="276" spans="1:14" s="179" customFormat="1" x14ac:dyDescent="0.25">
      <c r="A276" s="184"/>
      <c r="B276" s="216"/>
    </row>
    <row r="277" spans="1:14" s="179" customFormat="1" x14ac:dyDescent="0.25">
      <c r="A277" s="184"/>
      <c r="B277" s="216"/>
    </row>
    <row r="278" spans="1:14" s="179" customFormat="1" x14ac:dyDescent="0.25">
      <c r="A278" s="184"/>
      <c r="B278" s="216"/>
    </row>
    <row r="279" spans="1:14" s="179" customFormat="1" x14ac:dyDescent="0.25">
      <c r="A279" s="184"/>
      <c r="B279" s="216"/>
    </row>
    <row r="280" spans="1:14" s="179" customFormat="1" x14ac:dyDescent="0.25">
      <c r="A280" s="184"/>
      <c r="B280" s="216"/>
    </row>
    <row r="281" spans="1:14" s="179" customFormat="1" x14ac:dyDescent="0.25">
      <c r="A281" s="184"/>
      <c r="B281" s="216"/>
    </row>
    <row r="282" spans="1:14" s="179" customFormat="1" x14ac:dyDescent="0.25">
      <c r="A282" s="184"/>
      <c r="B282" s="216"/>
    </row>
    <row r="283" spans="1:14" s="179" customFormat="1" x14ac:dyDescent="0.25">
      <c r="A283" s="184"/>
      <c r="B283" s="216"/>
    </row>
    <row r="284" spans="1:14" s="179" customFormat="1" x14ac:dyDescent="0.25">
      <c r="A284" s="184"/>
      <c r="B284" s="216"/>
    </row>
    <row r="285" spans="1:14" s="179" customFormat="1" x14ac:dyDescent="0.25">
      <c r="A285" s="184"/>
      <c r="B285" s="217"/>
      <c r="C285" s="218"/>
      <c r="D285" s="218"/>
      <c r="E285" s="218"/>
      <c r="F285" s="218"/>
      <c r="G285" s="218"/>
      <c r="H285" s="218"/>
      <c r="K285" s="218"/>
      <c r="N285" s="218"/>
    </row>
    <row r="286" spans="1:14" s="179" customFormat="1" x14ac:dyDescent="0.25">
      <c r="A286" s="184"/>
      <c r="B286" s="217"/>
      <c r="C286" s="218"/>
      <c r="D286" s="218"/>
      <c r="E286" s="218"/>
      <c r="F286" s="218"/>
      <c r="G286" s="218"/>
      <c r="H286" s="218"/>
      <c r="K286" s="218"/>
      <c r="N286" s="218"/>
    </row>
    <row r="287" spans="1:14" s="179" customFormat="1" x14ac:dyDescent="0.25">
      <c r="A287" s="184"/>
      <c r="B287" s="217"/>
      <c r="C287" s="218"/>
      <c r="D287" s="218"/>
      <c r="E287" s="218"/>
      <c r="F287" s="218"/>
      <c r="G287" s="218"/>
      <c r="H287" s="218"/>
      <c r="K287" s="218"/>
      <c r="N287" s="218"/>
    </row>
    <row r="288" spans="1:14" s="179" customFormat="1" x14ac:dyDescent="0.25">
      <c r="A288" s="184"/>
      <c r="B288" s="217"/>
      <c r="C288" s="218"/>
      <c r="D288" s="218"/>
      <c r="E288" s="218"/>
      <c r="F288" s="218"/>
      <c r="G288" s="218"/>
      <c r="H288" s="218"/>
      <c r="K288" s="218"/>
      <c r="N288" s="218"/>
    </row>
    <row r="289" spans="1:14" s="179" customFormat="1" x14ac:dyDescent="0.25">
      <c r="A289" s="184"/>
      <c r="B289" s="217"/>
      <c r="C289" s="218"/>
      <c r="D289" s="218"/>
      <c r="E289" s="218"/>
      <c r="F289" s="218"/>
      <c r="G289" s="218"/>
      <c r="H289" s="218"/>
      <c r="K289" s="218"/>
      <c r="N289" s="218"/>
    </row>
    <row r="290" spans="1:14" s="179" customFormat="1" x14ac:dyDescent="0.25">
      <c r="A290" s="184"/>
      <c r="B290" s="217"/>
      <c r="C290" s="218"/>
      <c r="D290" s="218"/>
      <c r="E290" s="218"/>
      <c r="F290" s="218"/>
      <c r="G290" s="218"/>
      <c r="H290" s="218"/>
      <c r="K290" s="218"/>
      <c r="N290" s="218"/>
    </row>
    <row r="291" spans="1:14" s="179" customFormat="1" x14ac:dyDescent="0.25">
      <c r="A291" s="184"/>
      <c r="B291" s="217"/>
      <c r="C291" s="218"/>
      <c r="D291" s="218"/>
      <c r="E291" s="218"/>
      <c r="F291" s="218"/>
      <c r="G291" s="218"/>
      <c r="H291" s="218"/>
      <c r="K291" s="218"/>
      <c r="N291" s="218"/>
    </row>
    <row r="292" spans="1:14" s="179" customFormat="1" x14ac:dyDescent="0.25">
      <c r="A292" s="184"/>
      <c r="B292" s="217"/>
      <c r="C292" s="218"/>
      <c r="D292" s="218"/>
      <c r="E292" s="218"/>
      <c r="F292" s="218"/>
      <c r="G292" s="218"/>
      <c r="H292" s="218"/>
      <c r="K292" s="218"/>
      <c r="N292" s="218"/>
    </row>
    <row r="293" spans="1:14" s="179" customFormat="1" x14ac:dyDescent="0.25">
      <c r="A293" s="184"/>
      <c r="B293" s="217"/>
      <c r="C293" s="218"/>
      <c r="D293" s="218"/>
      <c r="E293" s="218"/>
      <c r="F293" s="218"/>
      <c r="G293" s="218"/>
      <c r="H293" s="218"/>
      <c r="K293" s="218"/>
      <c r="N293" s="218"/>
    </row>
    <row r="294" spans="1:14" s="179" customFormat="1" x14ac:dyDescent="0.25">
      <c r="A294" s="184"/>
      <c r="B294" s="217"/>
      <c r="C294" s="218"/>
      <c r="D294" s="218"/>
      <c r="E294" s="218"/>
      <c r="F294" s="218"/>
      <c r="G294" s="218"/>
      <c r="H294" s="218"/>
      <c r="K294" s="218"/>
      <c r="N294" s="218"/>
    </row>
    <row r="295" spans="1:14" s="179" customFormat="1" x14ac:dyDescent="0.25">
      <c r="A295" s="184"/>
      <c r="B295" s="217"/>
      <c r="C295" s="218"/>
      <c r="D295" s="218"/>
      <c r="E295" s="218"/>
      <c r="F295" s="218"/>
      <c r="G295" s="218"/>
      <c r="H295" s="218"/>
      <c r="K295" s="218"/>
      <c r="N295" s="218"/>
    </row>
    <row r="296" spans="1:14" s="179" customFormat="1" x14ac:dyDescent="0.25">
      <c r="A296" s="184"/>
      <c r="B296" s="217"/>
      <c r="C296" s="218"/>
      <c r="D296" s="218"/>
      <c r="E296" s="218"/>
      <c r="F296" s="218"/>
      <c r="G296" s="218"/>
      <c r="H296" s="218"/>
      <c r="K296" s="218"/>
      <c r="N296" s="218"/>
    </row>
    <row r="297" spans="1:14" s="179" customFormat="1" x14ac:dyDescent="0.25">
      <c r="A297" s="184"/>
      <c r="B297" s="217"/>
      <c r="C297" s="218"/>
      <c r="D297" s="218"/>
      <c r="E297" s="218"/>
      <c r="F297" s="218"/>
      <c r="G297" s="218"/>
      <c r="H297" s="218"/>
      <c r="K297" s="218"/>
      <c r="N297" s="218"/>
    </row>
    <row r="298" spans="1:14" s="179" customFormat="1" x14ac:dyDescent="0.25">
      <c r="A298" s="184"/>
      <c r="B298" s="217"/>
      <c r="C298" s="218"/>
      <c r="D298" s="218"/>
      <c r="E298" s="218"/>
      <c r="F298" s="218"/>
      <c r="G298" s="218"/>
      <c r="H298" s="218"/>
      <c r="K298" s="218"/>
      <c r="N298" s="218"/>
    </row>
    <row r="299" spans="1:14" s="179" customFormat="1" x14ac:dyDescent="0.25">
      <c r="A299" s="184"/>
      <c r="B299" s="217"/>
      <c r="C299" s="218"/>
      <c r="D299" s="218"/>
      <c r="E299" s="218"/>
      <c r="F299" s="218"/>
      <c r="G299" s="218"/>
      <c r="H299" s="218"/>
      <c r="K299" s="218"/>
      <c r="N299" s="218"/>
    </row>
    <row r="300" spans="1:14" s="179" customFormat="1" x14ac:dyDescent="0.25">
      <c r="A300" s="184"/>
      <c r="B300" s="217"/>
      <c r="C300" s="218"/>
      <c r="D300" s="218"/>
      <c r="E300" s="218"/>
      <c r="F300" s="218"/>
      <c r="G300" s="218"/>
      <c r="H300" s="218"/>
      <c r="K300" s="218"/>
      <c r="N300" s="218"/>
    </row>
    <row r="301" spans="1:14" s="179" customFormat="1" x14ac:dyDescent="0.25">
      <c r="A301" s="184"/>
      <c r="B301" s="217"/>
      <c r="C301" s="218"/>
      <c r="D301" s="218"/>
      <c r="E301" s="218"/>
      <c r="F301" s="218"/>
      <c r="G301" s="218"/>
      <c r="H301" s="218"/>
      <c r="K301" s="218"/>
      <c r="N301" s="218"/>
    </row>
    <row r="302" spans="1:14" s="179" customFormat="1" x14ac:dyDescent="0.25">
      <c r="A302" s="184"/>
      <c r="B302" s="217"/>
      <c r="C302" s="218"/>
      <c r="D302" s="218"/>
      <c r="E302" s="218"/>
      <c r="F302" s="218"/>
      <c r="G302" s="218"/>
      <c r="H302" s="218"/>
      <c r="K302" s="218"/>
      <c r="N302" s="218"/>
    </row>
    <row r="303" spans="1:14" s="179" customFormat="1" x14ac:dyDescent="0.25">
      <c r="A303" s="184"/>
      <c r="B303" s="217"/>
      <c r="C303" s="218"/>
      <c r="D303" s="218"/>
      <c r="E303" s="218"/>
      <c r="F303" s="218"/>
      <c r="G303" s="218"/>
      <c r="H303" s="218"/>
      <c r="K303" s="218"/>
      <c r="N303" s="218"/>
    </row>
    <row r="304" spans="1:14" s="179" customFormat="1" x14ac:dyDescent="0.25">
      <c r="A304" s="184"/>
      <c r="B304" s="217"/>
      <c r="C304" s="218"/>
      <c r="D304" s="218"/>
      <c r="E304" s="218"/>
      <c r="F304" s="218"/>
      <c r="G304" s="218"/>
      <c r="H304" s="218"/>
      <c r="K304" s="218"/>
      <c r="N304" s="218"/>
    </row>
    <row r="305" spans="1:14" s="179" customFormat="1" x14ac:dyDescent="0.25">
      <c r="A305" s="184"/>
      <c r="B305" s="217"/>
      <c r="C305" s="218"/>
      <c r="D305" s="218"/>
      <c r="E305" s="218"/>
      <c r="F305" s="218"/>
      <c r="G305" s="218"/>
      <c r="H305" s="218"/>
      <c r="K305" s="218"/>
      <c r="N305" s="218"/>
    </row>
    <row r="306" spans="1:14" s="179" customFormat="1" x14ac:dyDescent="0.25">
      <c r="A306" s="184"/>
      <c r="B306" s="217"/>
      <c r="C306" s="218"/>
      <c r="D306" s="218"/>
      <c r="E306" s="218"/>
      <c r="F306" s="218"/>
      <c r="G306" s="218"/>
      <c r="H306" s="218"/>
      <c r="K306" s="218"/>
      <c r="N306" s="218"/>
    </row>
    <row r="307" spans="1:14" s="179" customFormat="1" x14ac:dyDescent="0.25">
      <c r="A307" s="184"/>
      <c r="B307" s="217"/>
      <c r="C307" s="218"/>
      <c r="D307" s="218"/>
      <c r="E307" s="218"/>
      <c r="F307" s="218"/>
      <c r="G307" s="218"/>
      <c r="H307" s="218"/>
      <c r="K307" s="218"/>
      <c r="N307" s="218"/>
    </row>
    <row r="308" spans="1:14" s="179" customFormat="1" x14ac:dyDescent="0.25">
      <c r="A308" s="184"/>
      <c r="B308" s="217"/>
      <c r="C308" s="218"/>
      <c r="D308" s="218"/>
      <c r="E308" s="218"/>
      <c r="F308" s="218"/>
      <c r="G308" s="218"/>
      <c r="H308" s="218"/>
      <c r="K308" s="218"/>
      <c r="N308" s="218"/>
    </row>
    <row r="309" spans="1:14" s="179" customFormat="1" x14ac:dyDescent="0.25">
      <c r="A309" s="184"/>
      <c r="B309" s="217"/>
      <c r="C309" s="218"/>
      <c r="D309" s="218"/>
      <c r="E309" s="218"/>
      <c r="F309" s="218"/>
      <c r="G309" s="218"/>
      <c r="H309" s="218"/>
      <c r="K309" s="218"/>
      <c r="N309" s="218"/>
    </row>
    <row r="310" spans="1:14" s="179" customFormat="1" x14ac:dyDescent="0.25">
      <c r="A310" s="184"/>
      <c r="B310" s="217"/>
      <c r="C310" s="218"/>
      <c r="D310" s="218"/>
      <c r="E310" s="218"/>
      <c r="F310" s="218"/>
      <c r="G310" s="218"/>
      <c r="H310" s="218"/>
      <c r="K310" s="218"/>
      <c r="N310" s="218"/>
    </row>
    <row r="311" spans="1:14" s="179" customFormat="1" x14ac:dyDescent="0.25">
      <c r="A311" s="184"/>
      <c r="B311" s="217"/>
      <c r="C311" s="218"/>
      <c r="D311" s="218"/>
      <c r="E311" s="218"/>
      <c r="F311" s="218"/>
      <c r="G311" s="218"/>
      <c r="H311" s="218"/>
      <c r="K311" s="218"/>
      <c r="N311" s="218"/>
    </row>
    <row r="312" spans="1:14" s="179" customFormat="1" x14ac:dyDescent="0.25">
      <c r="A312" s="184"/>
      <c r="B312" s="217"/>
      <c r="C312" s="218"/>
      <c r="D312" s="218"/>
      <c r="E312" s="218"/>
      <c r="F312" s="218"/>
      <c r="G312" s="218"/>
      <c r="H312" s="218"/>
      <c r="K312" s="218"/>
      <c r="N312" s="218"/>
    </row>
    <row r="313" spans="1:14" s="179" customFormat="1" x14ac:dyDescent="0.25">
      <c r="A313" s="184"/>
      <c r="B313" s="217"/>
      <c r="C313" s="218"/>
      <c r="D313" s="218"/>
      <c r="E313" s="218"/>
      <c r="F313" s="218"/>
      <c r="G313" s="218"/>
      <c r="H313" s="218"/>
      <c r="K313" s="218"/>
      <c r="N313" s="218"/>
    </row>
    <row r="314" spans="1:14" s="179" customFormat="1" x14ac:dyDescent="0.25">
      <c r="A314" s="184"/>
      <c r="B314" s="217"/>
      <c r="C314" s="218"/>
      <c r="D314" s="218"/>
      <c r="E314" s="218"/>
      <c r="F314" s="218"/>
      <c r="G314" s="218"/>
      <c r="H314" s="218"/>
      <c r="K314" s="218"/>
      <c r="N314" s="218"/>
    </row>
    <row r="315" spans="1:14" s="179" customFormat="1" x14ac:dyDescent="0.25">
      <c r="A315" s="184"/>
      <c r="B315" s="217"/>
      <c r="C315" s="218"/>
      <c r="D315" s="218"/>
      <c r="E315" s="218"/>
      <c r="F315" s="218"/>
      <c r="G315" s="218"/>
      <c r="H315" s="218"/>
      <c r="K315" s="218"/>
      <c r="N315" s="218"/>
    </row>
  </sheetData>
  <mergeCells count="68">
    <mergeCell ref="I29:J29"/>
    <mergeCell ref="L29:M29"/>
    <mergeCell ref="O29:P29"/>
    <mergeCell ref="B27:F27"/>
    <mergeCell ref="I27:J27"/>
    <mergeCell ref="L27:M27"/>
    <mergeCell ref="O27:P27"/>
    <mergeCell ref="B28:F28"/>
    <mergeCell ref="I28:J28"/>
    <mergeCell ref="L28:M28"/>
    <mergeCell ref="O28:P28"/>
    <mergeCell ref="B25:F25"/>
    <mergeCell ref="I25:J25"/>
    <mergeCell ref="L25:M25"/>
    <mergeCell ref="O25:P25"/>
    <mergeCell ref="B26:F26"/>
    <mergeCell ref="I26:J26"/>
    <mergeCell ref="L26:M26"/>
    <mergeCell ref="O26:P26"/>
    <mergeCell ref="B23:F23"/>
    <mergeCell ref="I23:J23"/>
    <mergeCell ref="L23:M23"/>
    <mergeCell ref="O23:P23"/>
    <mergeCell ref="B24:F24"/>
    <mergeCell ref="I24:J24"/>
    <mergeCell ref="L24:M24"/>
    <mergeCell ref="O24:P24"/>
    <mergeCell ref="B21:F21"/>
    <mergeCell ref="I21:J21"/>
    <mergeCell ref="L21:M21"/>
    <mergeCell ref="O21:P21"/>
    <mergeCell ref="B22:F22"/>
    <mergeCell ref="I22:J22"/>
    <mergeCell ref="L22:M22"/>
    <mergeCell ref="O22:P22"/>
    <mergeCell ref="B19:F19"/>
    <mergeCell ref="I19:J19"/>
    <mergeCell ref="L19:M19"/>
    <mergeCell ref="O19:P19"/>
    <mergeCell ref="B20:F20"/>
    <mergeCell ref="I20:J20"/>
    <mergeCell ref="L20:M20"/>
    <mergeCell ref="O20:P20"/>
    <mergeCell ref="B17:F17"/>
    <mergeCell ref="I17:J17"/>
    <mergeCell ref="L17:M17"/>
    <mergeCell ref="O17:P17"/>
    <mergeCell ref="B18:F18"/>
    <mergeCell ref="I18:J18"/>
    <mergeCell ref="L18:M18"/>
    <mergeCell ref="O18:P18"/>
    <mergeCell ref="O13:P13"/>
    <mergeCell ref="B16:F16"/>
    <mergeCell ref="I16:J16"/>
    <mergeCell ref="L16:M16"/>
    <mergeCell ref="O16:P16"/>
    <mergeCell ref="A1:J1"/>
    <mergeCell ref="A3:J3"/>
    <mergeCell ref="I5:J5"/>
    <mergeCell ref="L5:M5"/>
    <mergeCell ref="B13:F13"/>
    <mergeCell ref="I13:J13"/>
    <mergeCell ref="L13:M13"/>
    <mergeCell ref="O5:P5"/>
    <mergeCell ref="C5:G6"/>
    <mergeCell ref="I6:J6"/>
    <mergeCell ref="L6:M6"/>
    <mergeCell ref="O6:P6"/>
  </mergeCells>
  <pageMargins left="0.7" right="0.7" top="0.75" bottom="0.75" header="0.3" footer="0.3"/>
  <pageSetup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CONSOLIDADO</vt:lpstr>
      <vt:lpstr>PARAMETROS</vt:lpstr>
      <vt:lpstr>EXPERIENCIA</vt:lpstr>
      <vt:lpstr>ECONOMICA</vt:lpstr>
      <vt:lpstr>ECONOMICA!Área_de_impresión</vt:lpstr>
      <vt:lpstr>CM005EMM1</vt:lpstr>
      <vt:lpstr>CM005LM1</vt:lpstr>
      <vt:lpstr>CM005M1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Magda Lucia Olarte Gonzalez</cp:lastModifiedBy>
  <dcterms:created xsi:type="dcterms:W3CDTF">2016-08-03T14:46:37Z</dcterms:created>
  <dcterms:modified xsi:type="dcterms:W3CDTF">2017-02-13T22:05:58Z</dcterms:modified>
</cp:coreProperties>
</file>