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naya\Documents\MARIA CAMILA ANAYA\2017\PROCESOS DE SELECCION\CONCURSO DE MERITOS\CM 007\DEFINITIVOS\"/>
    </mc:Choice>
  </mc:AlternateContent>
  <bookViews>
    <workbookView xWindow="0" yWindow="0" windowWidth="20490" windowHeight="7755" tabRatio="960" firstSheet="2" activeTab="2"/>
  </bookViews>
  <sheets>
    <sheet name="PETRODECOL (FONDEADO) " sheetId="10" state="hidden" r:id="rId1"/>
    <sheet name="PETRODECOL  (CONTRACTUAL)" sheetId="12" state="hidden" r:id="rId2"/>
    <sheet name="PETRODECOL " sheetId="13" r:id="rId3"/>
    <sheet name="TUMACO PACIFIC PORT" sheetId="11" state="hidden" r:id="rId4"/>
  </sheets>
  <externalReferences>
    <externalReference r:id="rId5"/>
  </externalReferences>
  <definedNames>
    <definedName name="_xlnm.Print_Area" localSheetId="2">'PETRODECOL '!$A$1:$G$42</definedName>
    <definedName name="_xlnm.Print_Area" localSheetId="1">'PETRODECOL  (CONTRACTUAL)'!$A$1:$G$51</definedName>
    <definedName name="_xlnm.Print_Area" localSheetId="0">'PETRODECOL (FONDEADO) '!$A$1:$G$51</definedName>
    <definedName name="_xlnm.Print_Area" localSheetId="3">'TUMACO PACIFIC PORT'!$A$1:$G$51</definedName>
    <definedName name="MORATORIOS">[1]Tasas!$T$7:$AJ$6217</definedName>
    <definedName name="REMUNERATORIOS">[1]Tasas!$A$7:$Q$6217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3" l="1"/>
  <c r="G35" i="13"/>
  <c r="G34" i="13"/>
  <c r="G33" i="13"/>
  <c r="G32" i="13"/>
  <c r="G38" i="12"/>
  <c r="G39" i="12"/>
  <c r="G40" i="12"/>
  <c r="G41" i="12"/>
  <c r="G42" i="12"/>
  <c r="G43" i="12"/>
  <c r="G44" i="12"/>
  <c r="G45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G29" i="12"/>
  <c r="G31" i="12"/>
  <c r="G47" i="12"/>
  <c r="G48" i="12"/>
  <c r="G49" i="12"/>
  <c r="G51" i="12"/>
  <c r="E51" i="12"/>
  <c r="F22" i="13"/>
  <c r="G22" i="13"/>
  <c r="F21" i="13"/>
  <c r="G21" i="13"/>
  <c r="F20" i="13"/>
  <c r="G20" i="13"/>
  <c r="F19" i="13"/>
  <c r="G19" i="13"/>
  <c r="F18" i="13"/>
  <c r="G18" i="13"/>
  <c r="F17" i="13"/>
  <c r="G17" i="13"/>
  <c r="G44" i="11"/>
  <c r="G43" i="11"/>
  <c r="G42" i="11"/>
  <c r="G41" i="11"/>
  <c r="G40" i="11"/>
  <c r="G39" i="11"/>
  <c r="G38" i="11"/>
  <c r="F28" i="11"/>
  <c r="G28" i="11"/>
  <c r="F27" i="11"/>
  <c r="G27" i="11"/>
  <c r="F26" i="11"/>
  <c r="G26" i="11"/>
  <c r="F25" i="11"/>
  <c r="G25" i="11"/>
  <c r="F24" i="11"/>
  <c r="G24" i="11"/>
  <c r="F23" i="11"/>
  <c r="G23" i="11"/>
  <c r="F22" i="11"/>
  <c r="G22" i="11"/>
  <c r="F21" i="11"/>
  <c r="G21" i="11"/>
  <c r="F20" i="11"/>
  <c r="G20" i="11"/>
  <c r="F19" i="11"/>
  <c r="G19" i="11"/>
  <c r="F18" i="11"/>
  <c r="G18" i="11"/>
  <c r="F17" i="11"/>
  <c r="G17" i="11"/>
  <c r="G44" i="10"/>
  <c r="G45" i="11"/>
  <c r="G29" i="11"/>
  <c r="G31" i="11"/>
  <c r="G43" i="10"/>
  <c r="G42" i="10"/>
  <c r="G41" i="10"/>
  <c r="G40" i="10"/>
  <c r="G39" i="10"/>
  <c r="G38" i="10"/>
  <c r="G47" i="11"/>
  <c r="G48" i="11"/>
  <c r="G49" i="11"/>
  <c r="G45" i="10"/>
  <c r="G51" i="11"/>
  <c r="F18" i="10"/>
  <c r="G18" i="10"/>
  <c r="F28" i="10"/>
  <c r="G28" i="10"/>
  <c r="F27" i="10"/>
  <c r="G27" i="10"/>
  <c r="F26" i="10"/>
  <c r="G26" i="10"/>
  <c r="F25" i="10"/>
  <c r="G25" i="10"/>
  <c r="F24" i="10"/>
  <c r="G24" i="10"/>
  <c r="F23" i="10"/>
  <c r="G23" i="10"/>
  <c r="F22" i="10"/>
  <c r="G22" i="10"/>
  <c r="F21" i="10"/>
  <c r="G21" i="10"/>
  <c r="F20" i="10"/>
  <c r="G20" i="10"/>
  <c r="F19" i="10"/>
  <c r="G19" i="10"/>
  <c r="F17" i="10"/>
  <c r="G17" i="10"/>
  <c r="G29" i="10"/>
  <c r="G31" i="10"/>
  <c r="G47" i="10"/>
  <c r="G48" i="10"/>
  <c r="G49" i="10"/>
  <c r="G51" i="10"/>
  <c r="G23" i="13"/>
  <c r="G25" i="13"/>
  <c r="G37" i="13"/>
  <c r="G39" i="13"/>
  <c r="G40" i="13"/>
  <c r="G41" i="13"/>
</calcChain>
</file>

<file path=xl/sharedStrings.xml><?xml version="1.0" encoding="utf-8"?>
<sst xmlns="http://schemas.openxmlformats.org/spreadsheetml/2006/main" count="255" uniqueCount="66">
  <si>
    <t>AGENCIA NACIONAL DE INFRAESTRUCTURA</t>
  </si>
  <si>
    <t>VICEPRESIDENCIA DE GESTION CONTRACTUAL</t>
  </si>
  <si>
    <t>FORMATO 7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</si>
  <si>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</si>
  <si>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</si>
  <si>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</si>
  <si>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</si>
  <si>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</si>
  <si>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</si>
  <si>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</si>
  <si>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</si>
  <si>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</si>
  <si>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</si>
  <si>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</si>
  <si>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</si>
  <si>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</si>
  <si>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 xml:space="preserve">Coordinador Financiero </t>
  </si>
  <si>
    <t>Profesional en el área Ambiental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</si>
  <si>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</si>
  <si>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</si>
  <si>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</si>
  <si>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</si>
  <si>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</si>
  <si>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</si>
  <si>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</si>
  <si>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</si>
  <si>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</si>
  <si>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</si>
  <si>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</si>
  <si>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</si>
  <si>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</si>
  <si>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</si>
  <si>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</si>
  <si>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</si>
  <si>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</si>
  <si>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</si>
  <si>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</si>
  <si>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</si>
  <si>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</t>
  </si>
  <si>
    <t>Mes</t>
  </si>
  <si>
    <t>Comunicaciones (telefonía, fax. email, etc)</t>
  </si>
  <si>
    <t>Un</t>
  </si>
  <si>
    <t>Papeleria, Fotocopias, Heliografías, Edición de Informes, otros</t>
  </si>
  <si>
    <t>TOTAL OTROS COSTOS  = (4)</t>
  </si>
  <si>
    <t>COSTO BÁSICO = (3) + (4) = (5)</t>
  </si>
  <si>
    <t>VALOR  TOTAL GLOBAL FIJO  = (5) + (6)</t>
  </si>
  <si>
    <t>Pasajes</t>
  </si>
  <si>
    <t>Dotación oficina inluido Equipos supervisión ANI</t>
  </si>
  <si>
    <t>REMUNERACION MENSUAL
(PESOS MCTE)</t>
  </si>
  <si>
    <t>VALOR TOTAL 
(PESOS MCTE)</t>
  </si>
  <si>
    <t>INTERVENTORIA -Modulo 1</t>
  </si>
  <si>
    <t>Ingeniero Residente</t>
  </si>
  <si>
    <t>Alquiler de Oficina  en el lugar del proyecto (Incluye Servicios Públicos y Dotación oficina)</t>
  </si>
  <si>
    <t>Especialista en Estructuras y/o Ing. Mecanico</t>
  </si>
  <si>
    <t>Batimetria e Inventario ZUP</t>
  </si>
  <si>
    <t xml:space="preserve">Sub-Director de Interventoría </t>
  </si>
  <si>
    <t>(BxCx12 meses)</t>
  </si>
  <si>
    <t>IVA = 19% * (5) = (6)</t>
  </si>
  <si>
    <t>COSTO MENSUAL</t>
  </si>
  <si>
    <t>COSTO ANUAL</t>
  </si>
  <si>
    <t>INTERVENTORÍA TÉCNICA, ADMINISTRATIVA, FINANCIERA, JURÍDICA, AMBIENTAL Y SOCIAL A LOS  CONTRATOS DE CONCESIÓN PORTUARIA - XXX DE 2017 SUSCRITO ENTRE LA AGENCIA NACIONAL DE INFRAESTRUCTURA ANI Y LA SOCIEDAD PORTUARIA TUMACO PACIFIC PORT S.A.</t>
  </si>
  <si>
    <t xml:space="preserve">INTERVENTORÍA TÉCNICA, ADMINISTRATIVA, FINANCIERA, JURÍDICA, AMBIENTAL Y SOCIAL A LOS  CONTRATOS DE CONCESIÓN PORTUARIA No. –
– 004 DE 2015 SUSCRITO ENTRE LA AGENCIA NACIONAL DE INFRAESTRUCTURA ANI Y LA SOCIEDAD PETRÓLEOS Y DERIVADOS DE COLOMBIA S.A., PETRODECOL S.A.  </t>
  </si>
  <si>
    <t>No aplica</t>
  </si>
  <si>
    <t xml:space="preserve">Alquiler Vehiculo entre 1300 a 2000 cm3 </t>
  </si>
  <si>
    <t>Batimetria e inventario</t>
  </si>
  <si>
    <t xml:space="preserve">oficina,Papeleria, Fotocopias, Heliografías, Edición de Informes, 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</si>
</sst>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\ _€_-;\-* #,##0\ _€_-;_-* &quot;-&quot;??\ _€_-;_-@_-"/>
    <numFmt numFmtId="167" formatCode="[$$-500A]#,##0.00"/>
    <numFmt numFmtId="168" formatCode="_-* #,##0_-;\-* #,##0_-;_-* &quot;-&quot;??_-;_-@_-"/>
    <numFmt numFmtId="169" formatCode="[$$-500A]#,##0"/>
    <numFmt numFmtId="170" formatCode="_(&quot;$&quot;\ * #,##0_);_(&quot;$&quot;\ * \(#,##0\);_(&quot;$&quot;\ * &quot;-&quot;??_);_(@_)"/>
    <numFmt numFmtId="171" formatCode="0.00000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6"/>
      <color rgb="FF00610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5"/>
      <name val="Calibri"/>
      <family val="2"/>
      <scheme val="minor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FFFF0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4" borderId="12" xfId="3" applyBorder="1" applyAlignment="1">
      <alignment horizontal="center" vertical="center" wrapText="1"/>
    </xf>
    <xf numFmtId="0" fontId="7" fillId="4" borderId="29" xfId="3" applyBorder="1" applyAlignment="1">
      <alignment horizontal="center" vertical="center" wrapText="1"/>
    </xf>
    <xf numFmtId="0" fontId="7" fillId="4" borderId="23" xfId="3" applyBorder="1" applyAlignment="1">
      <alignment horizontal="center" vertical="center" wrapText="1"/>
    </xf>
    <xf numFmtId="0" fontId="7" fillId="4" borderId="19" xfId="3" applyBorder="1" applyAlignment="1">
      <alignment horizontal="center" vertical="center" wrapText="1"/>
    </xf>
    <xf numFmtId="0" fontId="7" fillId="4" borderId="5" xfId="3" applyBorder="1" applyAlignment="1">
      <alignment horizontal="center" vertical="center" wrapText="1"/>
    </xf>
    <xf numFmtId="0" fontId="11" fillId="4" borderId="35" xfId="3" applyFont="1" applyBorder="1" applyAlignment="1">
      <alignment horizontal="center" vertical="center" wrapText="1"/>
    </xf>
    <xf numFmtId="0" fontId="7" fillId="4" borderId="28" xfId="3" applyBorder="1" applyAlignment="1">
      <alignment horizontal="center" vertical="center" wrapText="1"/>
    </xf>
    <xf numFmtId="44" fontId="0" fillId="0" borderId="0" xfId="0" applyNumberFormat="1"/>
    <xf numFmtId="9" fontId="4" fillId="2" borderId="12" xfId="2" applyFont="1" applyFill="1" applyBorder="1" applyAlignment="1">
      <alignment horizontal="center"/>
    </xf>
    <xf numFmtId="9" fontId="4" fillId="2" borderId="10" xfId="2" applyFont="1" applyFill="1" applyBorder="1" applyAlignment="1">
      <alignment horizontal="center"/>
    </xf>
    <xf numFmtId="9" fontId="2" fillId="9" borderId="10" xfId="0" applyNumberFormat="1" applyFont="1" applyFill="1" applyBorder="1" applyAlignment="1">
      <alignment horizontal="center" vertical="center" wrapText="1"/>
    </xf>
    <xf numFmtId="9" fontId="2" fillId="9" borderId="19" xfId="0" applyNumberFormat="1" applyFont="1" applyFill="1" applyBorder="1" applyAlignment="1">
      <alignment horizontal="center" vertical="center" wrapText="1"/>
    </xf>
    <xf numFmtId="3" fontId="4" fillId="2" borderId="37" xfId="8" applyNumberFormat="1" applyFont="1" applyFill="1" applyBorder="1"/>
    <xf numFmtId="2" fontId="13" fillId="0" borderId="38" xfId="8" applyNumberFormat="1" applyFont="1" applyFill="1" applyBorder="1" applyAlignment="1">
      <alignment horizontal="right"/>
    </xf>
    <xf numFmtId="166" fontId="4" fillId="2" borderId="25" xfId="1" applyNumberFormat="1" applyFont="1" applyFill="1" applyBorder="1"/>
    <xf numFmtId="0" fontId="1" fillId="5" borderId="22" xfId="4" applyBorder="1" applyAlignment="1">
      <alignment horizontal="center" vertical="center" wrapText="1"/>
    </xf>
    <xf numFmtId="0" fontId="1" fillId="5" borderId="36" xfId="4" applyBorder="1" applyAlignment="1">
      <alignment horizontal="center" vertical="center" wrapText="1"/>
    </xf>
    <xf numFmtId="0" fontId="1" fillId="5" borderId="37" xfId="4" applyBorder="1" applyAlignment="1">
      <alignment horizontal="center" vertical="center" wrapText="1"/>
    </xf>
    <xf numFmtId="2" fontId="4" fillId="0" borderId="10" xfId="8" applyNumberFormat="1" applyFont="1" applyBorder="1"/>
    <xf numFmtId="0" fontId="13" fillId="0" borderId="43" xfId="8" applyFont="1" applyBorder="1"/>
    <xf numFmtId="0" fontId="13" fillId="2" borderId="44" xfId="8" applyFont="1" applyFill="1" applyBorder="1"/>
    <xf numFmtId="0" fontId="4" fillId="2" borderId="44" xfId="8" applyFont="1" applyFill="1" applyBorder="1"/>
    <xf numFmtId="0" fontId="4" fillId="2" borderId="35" xfId="8" applyFont="1" applyFill="1" applyBorder="1"/>
    <xf numFmtId="0" fontId="13" fillId="10" borderId="33" xfId="8" applyFont="1" applyFill="1" applyBorder="1"/>
    <xf numFmtId="0" fontId="13" fillId="2" borderId="0" xfId="8" applyFont="1" applyFill="1" applyBorder="1"/>
    <xf numFmtId="0" fontId="4" fillId="2" borderId="0" xfId="8" applyFont="1" applyFill="1" applyBorder="1"/>
    <xf numFmtId="0" fontId="13" fillId="0" borderId="11" xfId="8" applyFont="1" applyBorder="1"/>
    <xf numFmtId="0" fontId="13" fillId="2" borderId="12" xfId="8" applyFont="1" applyFill="1" applyBorder="1"/>
    <xf numFmtId="0" fontId="4" fillId="2" borderId="12" xfId="8" applyFont="1" applyFill="1" applyBorder="1"/>
    <xf numFmtId="0" fontId="4" fillId="2" borderId="29" xfId="8" applyFont="1" applyFill="1" applyBorder="1"/>
    <xf numFmtId="0" fontId="13" fillId="0" borderId="16" xfId="8" applyFont="1" applyBorder="1"/>
    <xf numFmtId="0" fontId="13" fillId="2" borderId="17" xfId="8" applyFont="1" applyFill="1" applyBorder="1"/>
    <xf numFmtId="0" fontId="4" fillId="2" borderId="17" xfId="8" applyFont="1" applyFill="1" applyBorder="1"/>
    <xf numFmtId="0" fontId="4" fillId="2" borderId="21" xfId="8" applyFont="1" applyFill="1" applyBorder="1"/>
    <xf numFmtId="0" fontId="13" fillId="0" borderId="26" xfId="8" applyFont="1" applyBorder="1"/>
    <xf numFmtId="0" fontId="13" fillId="2" borderId="45" xfId="8" applyFont="1" applyFill="1" applyBorder="1"/>
    <xf numFmtId="0" fontId="4" fillId="2" borderId="45" xfId="8" applyFont="1" applyFill="1" applyBorder="1"/>
    <xf numFmtId="43" fontId="14" fillId="3" borderId="0" xfId="1" applyFont="1" applyFill="1"/>
    <xf numFmtId="0" fontId="15" fillId="2" borderId="46" xfId="8" applyFont="1" applyFill="1" applyBorder="1" applyAlignment="1">
      <alignment horizontal="left" wrapText="1"/>
    </xf>
    <xf numFmtId="0" fontId="4" fillId="0" borderId="12" xfId="8" applyFont="1" applyBorder="1" applyAlignment="1">
      <alignment horizontal="center"/>
    </xf>
    <xf numFmtId="2" fontId="4" fillId="0" borderId="12" xfId="8" applyNumberFormat="1" applyFont="1" applyBorder="1"/>
    <xf numFmtId="0" fontId="4" fillId="0" borderId="19" xfId="8" applyFont="1" applyBorder="1" applyAlignment="1">
      <alignment horizontal="center"/>
    </xf>
    <xf numFmtId="2" fontId="4" fillId="0" borderId="19" xfId="8" applyNumberFormat="1" applyFont="1" applyBorder="1"/>
    <xf numFmtId="0" fontId="13" fillId="0" borderId="0" xfId="8" applyFont="1" applyFill="1" applyBorder="1"/>
    <xf numFmtId="0" fontId="1" fillId="5" borderId="23" xfId="4" applyBorder="1" applyAlignment="1">
      <alignment horizontal="center" vertical="center" wrapText="1"/>
    </xf>
    <xf numFmtId="0" fontId="4" fillId="0" borderId="48" xfId="8" applyFont="1" applyBorder="1"/>
    <xf numFmtId="0" fontId="16" fillId="0" borderId="46" xfId="8" applyFont="1" applyBorder="1" applyAlignment="1">
      <alignment horizontal="left" vertical="center" wrapText="1"/>
    </xf>
    <xf numFmtId="0" fontId="4" fillId="0" borderId="46" xfId="8" applyFont="1" applyBorder="1" applyAlignment="1">
      <alignment horizontal="left"/>
    </xf>
    <xf numFmtId="0" fontId="16" fillId="2" borderId="46" xfId="8" applyFont="1" applyFill="1" applyBorder="1" applyAlignment="1">
      <alignment horizontal="left" wrapText="1"/>
    </xf>
    <xf numFmtId="0" fontId="4" fillId="0" borderId="49" xfId="8" applyFont="1" applyBorder="1" applyAlignment="1"/>
    <xf numFmtId="0" fontId="4" fillId="0" borderId="11" xfId="8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0" fontId="13" fillId="0" borderId="10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19" xfId="8" applyFont="1" applyBorder="1" applyAlignment="1">
      <alignment horizontal="center" vertical="center" wrapText="1"/>
    </xf>
    <xf numFmtId="0" fontId="3" fillId="0" borderId="48" xfId="0" applyFont="1" applyBorder="1"/>
    <xf numFmtId="0" fontId="3" fillId="0" borderId="46" xfId="0" applyFont="1" applyBorder="1"/>
    <xf numFmtId="0" fontId="3" fillId="9" borderId="46" xfId="0" applyFont="1" applyFill="1" applyBorder="1" applyAlignment="1">
      <alignment horizontal="left" vertical="center"/>
    </xf>
    <xf numFmtId="0" fontId="3" fillId="9" borderId="49" xfId="0" applyFont="1" applyFill="1" applyBorder="1" applyAlignment="1">
      <alignment horizontal="left" vertical="center"/>
    </xf>
    <xf numFmtId="164" fontId="16" fillId="0" borderId="11" xfId="11" applyFont="1" applyFill="1" applyBorder="1" applyAlignment="1">
      <alignment horizontal="right" vertical="center" wrapText="1"/>
    </xf>
    <xf numFmtId="0" fontId="13" fillId="0" borderId="31" xfId="8" applyFont="1" applyBorder="1" applyAlignment="1">
      <alignment horizontal="center" vertical="center" wrapText="1"/>
    </xf>
    <xf numFmtId="164" fontId="16" fillId="0" borderId="13" xfId="11" applyFont="1" applyFill="1" applyBorder="1" applyAlignment="1">
      <alignment horizontal="right" vertical="center" wrapText="1"/>
    </xf>
    <xf numFmtId="0" fontId="13" fillId="0" borderId="15" xfId="8" applyFont="1" applyBorder="1" applyAlignment="1">
      <alignment horizontal="center" vertical="center" wrapText="1"/>
    </xf>
    <xf numFmtId="164" fontId="16" fillId="0" borderId="18" xfId="11" applyFont="1" applyFill="1" applyBorder="1" applyAlignment="1">
      <alignment horizontal="right" vertical="center" wrapText="1"/>
    </xf>
    <xf numFmtId="0" fontId="13" fillId="0" borderId="20" xfId="8" applyFont="1" applyBorder="1" applyAlignment="1">
      <alignment horizontal="center" vertical="center" wrapText="1"/>
    </xf>
    <xf numFmtId="164" fontId="16" fillId="2" borderId="31" xfId="11" applyFont="1" applyFill="1" applyBorder="1" applyAlignment="1">
      <alignment horizontal="right" vertical="center" wrapText="1"/>
    </xf>
    <xf numFmtId="164" fontId="16" fillId="2" borderId="15" xfId="11" applyFont="1" applyFill="1" applyBorder="1" applyAlignment="1">
      <alignment horizontal="right" vertical="center" wrapText="1"/>
    </xf>
    <xf numFmtId="3" fontId="13" fillId="0" borderId="50" xfId="8" applyNumberFormat="1" applyFont="1" applyBorder="1" applyAlignment="1">
      <alignment horizontal="center" vertical="center"/>
    </xf>
    <xf numFmtId="3" fontId="13" fillId="0" borderId="47" xfId="8" applyNumberFormat="1" applyFont="1" applyBorder="1" applyAlignment="1">
      <alignment horizontal="center" vertical="center"/>
    </xf>
    <xf numFmtId="3" fontId="13" fillId="0" borderId="51" xfId="8" applyNumberFormat="1" applyFont="1" applyBorder="1" applyAlignment="1">
      <alignment horizontal="center" vertical="center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1" fillId="5" borderId="12" xfId="4" applyBorder="1" applyAlignment="1">
      <alignment horizontal="center" vertical="center" wrapText="1"/>
    </xf>
    <xf numFmtId="44" fontId="2" fillId="0" borderId="0" xfId="0" applyNumberFormat="1" applyFont="1"/>
    <xf numFmtId="0" fontId="16" fillId="0" borderId="46" xfId="8" applyFont="1" applyFill="1" applyBorder="1" applyAlignment="1">
      <alignment horizontal="left" wrapText="1"/>
    </xf>
    <xf numFmtId="164" fontId="16" fillId="0" borderId="52" xfId="11" applyFont="1" applyFill="1" applyBorder="1" applyAlignment="1">
      <alignment horizontal="right" vertical="center" wrapText="1"/>
    </xf>
    <xf numFmtId="0" fontId="13" fillId="0" borderId="53" xfId="8" applyFont="1" applyBorder="1" applyAlignment="1">
      <alignment horizontal="center" vertical="center" wrapText="1"/>
    </xf>
    <xf numFmtId="9" fontId="4" fillId="2" borderId="53" xfId="2" applyFont="1" applyFill="1" applyBorder="1" applyAlignment="1">
      <alignment horizontal="center"/>
    </xf>
    <xf numFmtId="0" fontId="3" fillId="0" borderId="24" xfId="0" applyFont="1" applyBorder="1"/>
    <xf numFmtId="167" fontId="0" fillId="0" borderId="0" xfId="0" applyNumberFormat="1"/>
    <xf numFmtId="170" fontId="16" fillId="2" borderId="15" xfId="11" applyNumberFormat="1" applyFont="1" applyFill="1" applyBorder="1" applyAlignment="1">
      <alignment horizontal="right" vertical="center" wrapText="1"/>
    </xf>
    <xf numFmtId="168" fontId="4" fillId="0" borderId="50" xfId="1" applyNumberFormat="1" applyFont="1" applyBorder="1"/>
    <xf numFmtId="168" fontId="4" fillId="0" borderId="47" xfId="1" applyNumberFormat="1" applyFont="1" applyBorder="1"/>
    <xf numFmtId="168" fontId="4" fillId="0" borderId="51" xfId="1" applyNumberFormat="1" applyFont="1" applyBorder="1"/>
    <xf numFmtId="168" fontId="13" fillId="0" borderId="28" xfId="1" applyNumberFormat="1" applyFont="1" applyBorder="1"/>
    <xf numFmtId="168" fontId="13" fillId="10" borderId="38" xfId="1" applyNumberFormat="1" applyFont="1" applyFill="1" applyBorder="1"/>
    <xf numFmtId="168" fontId="4" fillId="0" borderId="23" xfId="1" applyNumberFormat="1" applyFont="1" applyBorder="1"/>
    <xf numFmtId="168" fontId="4" fillId="0" borderId="30" xfId="1" applyNumberFormat="1" applyFont="1" applyBorder="1"/>
    <xf numFmtId="0" fontId="1" fillId="5" borderId="12" xfId="4" applyBorder="1" applyAlignment="1">
      <alignment horizontal="center" vertical="center" wrapText="1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18" fillId="2" borderId="32" xfId="8" applyFont="1" applyFill="1" applyBorder="1" applyAlignment="1">
      <alignment horizontal="right"/>
    </xf>
    <xf numFmtId="168" fontId="18" fillId="0" borderId="27" xfId="1" applyNumberFormat="1" applyFont="1" applyFill="1" applyBorder="1"/>
    <xf numFmtId="0" fontId="19" fillId="0" borderId="0" xfId="0" applyFont="1" applyAlignment="1">
      <alignment horizontal="right"/>
    </xf>
    <xf numFmtId="0" fontId="19" fillId="0" borderId="0" xfId="0" applyFont="1"/>
    <xf numFmtId="169" fontId="18" fillId="0" borderId="27" xfId="8" applyNumberFormat="1" applyFont="1" applyFill="1" applyBorder="1"/>
    <xf numFmtId="43" fontId="0" fillId="0" borderId="0" xfId="0" applyNumberFormat="1"/>
    <xf numFmtId="0" fontId="1" fillId="5" borderId="12" xfId="4" applyBorder="1" applyAlignment="1">
      <alignment horizontal="center" vertical="center" wrapText="1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43" fontId="18" fillId="0" borderId="27" xfId="1" applyNumberFormat="1" applyFont="1" applyFill="1" applyBorder="1"/>
    <xf numFmtId="167" fontId="18" fillId="0" borderId="27" xfId="8" applyNumberFormat="1" applyFont="1" applyFill="1" applyBorder="1"/>
    <xf numFmtId="43" fontId="0" fillId="0" borderId="0" xfId="1" applyFont="1"/>
    <xf numFmtId="171" fontId="0" fillId="0" borderId="0" xfId="2" applyNumberFormat="1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5" fillId="0" borderId="0" xfId="0" applyFont="1" applyAlignment="1">
      <alignment horizontal="center"/>
    </xf>
    <xf numFmtId="0" fontId="28" fillId="4" borderId="12" xfId="3" applyFont="1" applyBorder="1" applyAlignment="1">
      <alignment horizontal="center" vertical="center" wrapText="1"/>
    </xf>
    <xf numFmtId="0" fontId="28" fillId="4" borderId="29" xfId="3" applyFont="1" applyBorder="1" applyAlignment="1">
      <alignment horizontal="center" vertical="center" wrapText="1"/>
    </xf>
    <xf numFmtId="0" fontId="28" fillId="4" borderId="23" xfId="3" applyFont="1" applyBorder="1" applyAlignment="1">
      <alignment horizontal="center" vertical="center" wrapText="1"/>
    </xf>
    <xf numFmtId="0" fontId="28" fillId="4" borderId="19" xfId="3" applyFont="1" applyBorder="1" applyAlignment="1">
      <alignment horizontal="center" vertical="center" wrapText="1"/>
    </xf>
    <xf numFmtId="0" fontId="28" fillId="4" borderId="5" xfId="3" applyFont="1" applyBorder="1" applyAlignment="1">
      <alignment horizontal="center" vertical="center" wrapText="1"/>
    </xf>
    <xf numFmtId="0" fontId="29" fillId="4" borderId="35" xfId="3" applyFont="1" applyBorder="1" applyAlignment="1">
      <alignment horizontal="center" vertical="center" wrapText="1"/>
    </xf>
    <xf numFmtId="0" fontId="28" fillId="4" borderId="28" xfId="3" applyFont="1" applyBorder="1" applyAlignment="1">
      <alignment horizontal="center" vertical="center" wrapText="1"/>
    </xf>
    <xf numFmtId="44" fontId="21" fillId="0" borderId="0" xfId="0" applyNumberFormat="1" applyFont="1"/>
    <xf numFmtId="0" fontId="30" fillId="0" borderId="48" xfId="0" applyFont="1" applyFill="1" applyBorder="1"/>
    <xf numFmtId="164" fontId="31" fillId="0" borderId="11" xfId="11" applyFont="1" applyFill="1" applyBorder="1" applyAlignment="1">
      <alignment horizontal="right" vertical="center" wrapText="1"/>
    </xf>
    <xf numFmtId="0" fontId="32" fillId="0" borderId="12" xfId="8" applyFont="1" applyBorder="1" applyAlignment="1">
      <alignment horizontal="center" vertical="center" wrapText="1"/>
    </xf>
    <xf numFmtId="9" fontId="33" fillId="2" borderId="12" xfId="2" applyFont="1" applyFill="1" applyBorder="1" applyAlignment="1">
      <alignment horizontal="center"/>
    </xf>
    <xf numFmtId="0" fontId="32" fillId="0" borderId="31" xfId="8" applyFont="1" applyBorder="1" applyAlignment="1">
      <alignment horizontal="center" vertical="center" wrapText="1"/>
    </xf>
    <xf numFmtId="3" fontId="32" fillId="0" borderId="50" xfId="8" applyNumberFormat="1" applyFont="1" applyBorder="1" applyAlignment="1">
      <alignment horizontal="center" vertical="center"/>
    </xf>
    <xf numFmtId="44" fontId="20" fillId="0" borderId="0" xfId="0" applyNumberFormat="1" applyFont="1"/>
    <xf numFmtId="0" fontId="30" fillId="0" borderId="46" xfId="0" applyFont="1" applyFill="1" applyBorder="1"/>
    <xf numFmtId="164" fontId="31" fillId="0" borderId="13" xfId="11" applyFont="1" applyFill="1" applyBorder="1" applyAlignment="1">
      <alignment horizontal="right" vertical="center" wrapText="1"/>
    </xf>
    <xf numFmtId="0" fontId="32" fillId="0" borderId="10" xfId="8" applyFont="1" applyBorder="1" applyAlignment="1">
      <alignment horizontal="center" vertical="center" wrapText="1"/>
    </xf>
    <xf numFmtId="9" fontId="33" fillId="2" borderId="10" xfId="2" applyFont="1" applyFill="1" applyBorder="1" applyAlignment="1">
      <alignment horizontal="center"/>
    </xf>
    <xf numFmtId="0" fontId="32" fillId="0" borderId="15" xfId="8" applyFont="1" applyBorder="1" applyAlignment="1">
      <alignment horizontal="center" vertical="center" wrapText="1"/>
    </xf>
    <xf numFmtId="3" fontId="32" fillId="0" borderId="47" xfId="8" applyNumberFormat="1" applyFont="1" applyBorder="1" applyAlignment="1">
      <alignment horizontal="center" vertical="center"/>
    </xf>
    <xf numFmtId="0" fontId="30" fillId="0" borderId="46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164" fontId="31" fillId="0" borderId="18" xfId="11" applyFont="1" applyFill="1" applyBorder="1" applyAlignment="1">
      <alignment horizontal="right" vertical="center" wrapText="1"/>
    </xf>
    <xf numFmtId="0" fontId="32" fillId="0" borderId="19" xfId="8" applyFont="1" applyBorder="1" applyAlignment="1">
      <alignment horizontal="center" vertical="center" wrapText="1"/>
    </xf>
    <xf numFmtId="9" fontId="20" fillId="9" borderId="19" xfId="0" applyNumberFormat="1" applyFont="1" applyFill="1" applyBorder="1" applyAlignment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3" fontId="32" fillId="0" borderId="51" xfId="8" applyNumberFormat="1" applyFont="1" applyBorder="1" applyAlignment="1">
      <alignment horizontal="center" vertical="center"/>
    </xf>
    <xf numFmtId="3" fontId="33" fillId="2" borderId="37" xfId="8" applyNumberFormat="1" applyFont="1" applyFill="1" applyBorder="1"/>
    <xf numFmtId="2" fontId="32" fillId="0" borderId="38" xfId="8" applyNumberFormat="1" applyFont="1" applyFill="1" applyBorder="1" applyAlignment="1">
      <alignment horizontal="right"/>
    </xf>
    <xf numFmtId="166" fontId="33" fillId="2" borderId="25" xfId="1" applyNumberFormat="1" applyFont="1" applyFill="1" applyBorder="1"/>
    <xf numFmtId="0" fontId="21" fillId="5" borderId="12" xfId="4" applyFont="1" applyBorder="1" applyAlignment="1">
      <alignment horizontal="center" vertical="center" wrapText="1"/>
    </xf>
    <xf numFmtId="0" fontId="21" fillId="5" borderId="22" xfId="4" applyFont="1" applyBorder="1" applyAlignment="1">
      <alignment horizontal="center" vertical="center" wrapText="1"/>
    </xf>
    <xf numFmtId="0" fontId="21" fillId="5" borderId="36" xfId="4" applyFont="1" applyBorder="1" applyAlignment="1">
      <alignment horizontal="center" vertical="center" wrapText="1"/>
    </xf>
    <xf numFmtId="0" fontId="21" fillId="5" borderId="23" xfId="4" applyFont="1" applyBorder="1" applyAlignment="1">
      <alignment horizontal="center" vertical="center" wrapText="1"/>
    </xf>
    <xf numFmtId="0" fontId="21" fillId="5" borderId="37" xfId="4" applyFont="1" applyBorder="1" applyAlignment="1">
      <alignment horizontal="center" vertical="center" wrapText="1"/>
    </xf>
    <xf numFmtId="0" fontId="33" fillId="0" borderId="11" xfId="8" applyFont="1" applyBorder="1"/>
    <xf numFmtId="0" fontId="33" fillId="0" borderId="12" xfId="8" applyFont="1" applyBorder="1" applyAlignment="1">
      <alignment horizontal="center"/>
    </xf>
    <xf numFmtId="2" fontId="33" fillId="0" borderId="12" xfId="8" applyNumberFormat="1" applyFont="1" applyBorder="1"/>
    <xf numFmtId="4" fontId="33" fillId="0" borderId="31" xfId="0" applyNumberFormat="1" applyFont="1" applyFill="1" applyBorder="1" applyAlignment="1">
      <alignment horizontal="right"/>
    </xf>
    <xf numFmtId="165" fontId="33" fillId="0" borderId="50" xfId="9" applyFont="1" applyBorder="1"/>
    <xf numFmtId="0" fontId="33" fillId="0" borderId="13" xfId="8" applyFont="1" applyBorder="1"/>
    <xf numFmtId="0" fontId="33" fillId="0" borderId="10" xfId="8" applyFont="1" applyBorder="1" applyAlignment="1">
      <alignment horizontal="center"/>
    </xf>
    <xf numFmtId="2" fontId="33" fillId="0" borderId="10" xfId="8" applyNumberFormat="1" applyFont="1" applyBorder="1"/>
    <xf numFmtId="4" fontId="33" fillId="2" borderId="15" xfId="0" applyNumberFormat="1" applyFont="1" applyFill="1" applyBorder="1" applyAlignment="1">
      <alignment horizontal="right"/>
    </xf>
    <xf numFmtId="165" fontId="33" fillId="0" borderId="47" xfId="9" applyFont="1" applyBorder="1"/>
    <xf numFmtId="0" fontId="33" fillId="0" borderId="13" xfId="8" applyFont="1" applyBorder="1" applyAlignment="1">
      <alignment vertical="center" wrapText="1"/>
    </xf>
    <xf numFmtId="0" fontId="33" fillId="0" borderId="10" xfId="8" applyFont="1" applyBorder="1" applyAlignment="1">
      <alignment horizontal="center" vertical="center"/>
    </xf>
    <xf numFmtId="2" fontId="33" fillId="0" borderId="10" xfId="8" applyNumberFormat="1" applyFont="1" applyBorder="1" applyAlignment="1">
      <alignment vertical="center"/>
    </xf>
    <xf numFmtId="4" fontId="33" fillId="2" borderId="15" xfId="0" applyNumberFormat="1" applyFont="1" applyFill="1" applyBorder="1" applyAlignment="1">
      <alignment horizontal="right" vertical="center"/>
    </xf>
    <xf numFmtId="0" fontId="33" fillId="0" borderId="18" xfId="8" applyFont="1" applyBorder="1" applyAlignment="1">
      <alignment vertical="center" wrapText="1"/>
    </xf>
    <xf numFmtId="0" fontId="33" fillId="0" borderId="19" xfId="8" applyFont="1" applyBorder="1" applyAlignment="1">
      <alignment horizontal="center" vertical="center"/>
    </xf>
    <xf numFmtId="0" fontId="33" fillId="0" borderId="19" xfId="8" applyFont="1" applyBorder="1" applyAlignment="1">
      <alignment horizontal="center"/>
    </xf>
    <xf numFmtId="2" fontId="33" fillId="0" borderId="19" xfId="8" applyNumberFormat="1" applyFont="1" applyBorder="1"/>
    <xf numFmtId="4" fontId="33" fillId="2" borderId="20" xfId="0" applyNumberFormat="1" applyFont="1" applyFill="1" applyBorder="1" applyAlignment="1">
      <alignment horizontal="right"/>
    </xf>
    <xf numFmtId="165" fontId="33" fillId="0" borderId="51" xfId="9" applyFont="1" applyBorder="1"/>
    <xf numFmtId="0" fontId="32" fillId="0" borderId="43" xfId="8" applyFont="1" applyBorder="1"/>
    <xf numFmtId="0" fontId="32" fillId="2" borderId="44" xfId="8" applyFont="1" applyFill="1" applyBorder="1"/>
    <xf numFmtId="0" fontId="33" fillId="2" borderId="44" xfId="8" applyFont="1" applyFill="1" applyBorder="1"/>
    <xf numFmtId="0" fontId="33" fillId="2" borderId="35" xfId="8" applyFont="1" applyFill="1" applyBorder="1"/>
    <xf numFmtId="168" fontId="32" fillId="0" borderId="28" xfId="1" applyNumberFormat="1" applyFont="1" applyBorder="1"/>
    <xf numFmtId="0" fontId="32" fillId="10" borderId="33" xfId="8" applyFont="1" applyFill="1" applyBorder="1"/>
    <xf numFmtId="0" fontId="32" fillId="2" borderId="0" xfId="8" applyFont="1" applyFill="1" applyBorder="1"/>
    <xf numFmtId="0" fontId="33" fillId="2" borderId="0" xfId="8" applyFont="1" applyFill="1" applyBorder="1"/>
    <xf numFmtId="168" fontId="32" fillId="10" borderId="38" xfId="1" applyNumberFormat="1" applyFont="1" applyFill="1" applyBorder="1"/>
    <xf numFmtId="0" fontId="32" fillId="0" borderId="11" xfId="8" applyFont="1" applyBorder="1"/>
    <xf numFmtId="0" fontId="32" fillId="2" borderId="12" xfId="8" applyFont="1" applyFill="1" applyBorder="1"/>
    <xf numFmtId="0" fontId="33" fillId="2" borderId="12" xfId="8" applyFont="1" applyFill="1" applyBorder="1"/>
    <xf numFmtId="0" fontId="33" fillId="2" borderId="29" xfId="8" applyFont="1" applyFill="1" applyBorder="1"/>
    <xf numFmtId="168" fontId="33" fillId="0" borderId="23" xfId="1" applyNumberFormat="1" applyFont="1" applyBorder="1"/>
    <xf numFmtId="43" fontId="21" fillId="0" borderId="0" xfId="0" applyNumberFormat="1" applyFont="1"/>
    <xf numFmtId="0" fontId="32" fillId="0" borderId="16" xfId="8" applyFont="1" applyBorder="1"/>
    <xf numFmtId="0" fontId="32" fillId="2" borderId="17" xfId="8" applyFont="1" applyFill="1" applyBorder="1"/>
    <xf numFmtId="0" fontId="33" fillId="2" borderId="17" xfId="8" applyFont="1" applyFill="1" applyBorder="1"/>
    <xf numFmtId="0" fontId="33" fillId="2" borderId="21" xfId="8" applyFont="1" applyFill="1" applyBorder="1"/>
    <xf numFmtId="168" fontId="33" fillId="0" borderId="30" xfId="1" applyNumberFormat="1" applyFont="1" applyBorder="1"/>
    <xf numFmtId="0" fontId="32" fillId="0" borderId="26" xfId="8" applyFont="1" applyBorder="1"/>
    <xf numFmtId="0" fontId="32" fillId="2" borderId="45" xfId="8" applyFont="1" applyFill="1" applyBorder="1"/>
    <xf numFmtId="0" fontId="33" fillId="2" borderId="45" xfId="8" applyFont="1" applyFill="1" applyBorder="1"/>
    <xf numFmtId="0" fontId="34" fillId="2" borderId="32" xfId="8" applyFont="1" applyFill="1" applyBorder="1" applyAlignment="1">
      <alignment horizontal="right"/>
    </xf>
    <xf numFmtId="168" fontId="34" fillId="0" borderId="27" xfId="1" applyNumberFormat="1" applyFont="1" applyFill="1" applyBorder="1"/>
    <xf numFmtId="43" fontId="35" fillId="3" borderId="0" xfId="1" applyFont="1" applyFill="1"/>
    <xf numFmtId="0" fontId="36" fillId="0" borderId="0" xfId="0" applyFont="1" applyAlignment="1">
      <alignment horizontal="right"/>
    </xf>
    <xf numFmtId="0" fontId="36" fillId="0" borderId="0" xfId="0" applyFont="1"/>
    <xf numFmtId="43" fontId="21" fillId="0" borderId="0" xfId="1" applyFont="1"/>
    <xf numFmtId="0" fontId="34" fillId="2" borderId="54" xfId="8" applyFont="1" applyFill="1" applyBorder="1" applyAlignment="1">
      <alignment horizontal="right"/>
    </xf>
    <xf numFmtId="167" fontId="34" fillId="0" borderId="27" xfId="8" applyNumberFormat="1" applyFont="1" applyFill="1" applyBorder="1"/>
    <xf numFmtId="0" fontId="32" fillId="0" borderId="0" xfId="8" applyFont="1" applyFill="1" applyBorder="1"/>
    <xf numFmtId="0" fontId="37" fillId="0" borderId="10" xfId="0" applyFont="1" applyBorder="1" applyAlignment="1">
      <alignment horizontal="center"/>
    </xf>
    <xf numFmtId="0" fontId="38" fillId="11" borderId="10" xfId="0" applyFont="1" applyFill="1" applyBorder="1" applyAlignment="1">
      <alignment horizontal="center"/>
    </xf>
    <xf numFmtId="43" fontId="38" fillId="11" borderId="10" xfId="1" applyNumberFormat="1" applyFont="1" applyFill="1" applyBorder="1" applyAlignment="1">
      <alignment horizontal="center"/>
    </xf>
    <xf numFmtId="167" fontId="21" fillId="0" borderId="0" xfId="0" applyNumberFormat="1" applyFont="1"/>
    <xf numFmtId="43" fontId="38" fillId="11" borderId="55" xfId="1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43" fontId="39" fillId="11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8" fillId="6" borderId="0" xfId="5" applyFont="1" applyAlignment="1">
      <alignment horizontal="center"/>
    </xf>
    <xf numFmtId="0" fontId="9" fillId="8" borderId="0" xfId="7" applyFont="1" applyAlignment="1">
      <alignment horizontal="center"/>
    </xf>
    <xf numFmtId="0" fontId="0" fillId="7" borderId="0" xfId="6" applyFont="1" applyAlignment="1">
      <alignment horizontal="center"/>
    </xf>
    <xf numFmtId="0" fontId="1" fillId="7" borderId="0" xfId="6" applyAlignment="1">
      <alignment horizontal="center"/>
    </xf>
    <xf numFmtId="0" fontId="10" fillId="4" borderId="7" xfId="3" applyFont="1" applyBorder="1" applyAlignment="1">
      <alignment horizontal="center"/>
    </xf>
    <xf numFmtId="0" fontId="10" fillId="4" borderId="8" xfId="3" applyFont="1" applyBorder="1" applyAlignment="1">
      <alignment horizontal="center"/>
    </xf>
    <xf numFmtId="0" fontId="10" fillId="4" borderId="9" xfId="3" applyFont="1" applyBorder="1" applyAlignment="1">
      <alignment horizontal="center"/>
    </xf>
    <xf numFmtId="49" fontId="17" fillId="0" borderId="1" xfId="4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17" fillId="0" borderId="3" xfId="4" applyNumberFormat="1" applyFont="1" applyFill="1" applyBorder="1" applyAlignment="1">
      <alignment horizontal="center" vertical="center" wrapText="1"/>
    </xf>
    <xf numFmtId="49" fontId="17" fillId="0" borderId="33" xfId="4" applyNumberFormat="1" applyFont="1" applyFill="1" applyBorder="1" applyAlignment="1">
      <alignment horizontal="center" vertical="center" wrapText="1"/>
    </xf>
    <xf numFmtId="49" fontId="17" fillId="0" borderId="0" xfId="4" applyNumberFormat="1" applyFont="1" applyFill="1" applyBorder="1" applyAlignment="1">
      <alignment horizontal="center" vertical="center" wrapText="1"/>
    </xf>
    <xf numFmtId="49" fontId="17" fillId="0" borderId="3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49" fontId="17" fillId="0" borderId="5" xfId="4" applyNumberFormat="1" applyFont="1" applyFill="1" applyBorder="1" applyAlignment="1">
      <alignment horizontal="center" vertical="center" wrapText="1"/>
    </xf>
    <xf numFmtId="49" fontId="17" fillId="0" borderId="6" xfId="4" applyNumberFormat="1" applyFont="1" applyFill="1" applyBorder="1" applyAlignment="1">
      <alignment horizontal="center" vertical="center" wrapText="1"/>
    </xf>
    <xf numFmtId="0" fontId="7" fillId="4" borderId="1" xfId="3" applyBorder="1" applyAlignment="1">
      <alignment horizontal="center" vertical="center" wrapText="1"/>
    </xf>
    <xf numFmtId="0" fontId="7" fillId="4" borderId="4" xfId="3" applyBorder="1" applyAlignment="1">
      <alignment horizontal="center" vertical="center" wrapText="1"/>
    </xf>
    <xf numFmtId="0" fontId="1" fillId="5" borderId="1" xfId="4" applyBorder="1" applyAlignment="1">
      <alignment horizontal="center" vertical="center"/>
    </xf>
    <xf numFmtId="0" fontId="1" fillId="5" borderId="33" xfId="4" applyBorder="1" applyAlignment="1">
      <alignment horizontal="center" vertical="center"/>
    </xf>
    <xf numFmtId="0" fontId="0" fillId="5" borderId="12" xfId="4" applyFont="1" applyBorder="1" applyAlignment="1">
      <alignment horizontal="center" vertical="center" wrapText="1"/>
    </xf>
    <xf numFmtId="0" fontId="1" fillId="5" borderId="10" xfId="4" applyBorder="1" applyAlignment="1">
      <alignment horizontal="center" vertical="center" wrapText="1"/>
    </xf>
    <xf numFmtId="0" fontId="1" fillId="5" borderId="17" xfId="4" applyBorder="1" applyAlignment="1">
      <alignment horizontal="center" vertical="center" wrapText="1"/>
    </xf>
    <xf numFmtId="0" fontId="1" fillId="5" borderId="12" xfId="4" applyBorder="1" applyAlignment="1">
      <alignment horizontal="center" vertical="center" wrapText="1"/>
    </xf>
    <xf numFmtId="0" fontId="0" fillId="5" borderId="23" xfId="4" applyFont="1" applyBorder="1" applyAlignment="1">
      <alignment horizontal="center" vertical="center" wrapText="1"/>
    </xf>
    <xf numFmtId="0" fontId="1" fillId="5" borderId="24" xfId="4" applyBorder="1" applyAlignment="1">
      <alignment horizontal="center" vertical="center"/>
    </xf>
    <xf numFmtId="0" fontId="1" fillId="5" borderId="30" xfId="4" applyBorder="1" applyAlignment="1">
      <alignment horizontal="center" vertical="center"/>
    </xf>
    <xf numFmtId="0" fontId="4" fillId="0" borderId="33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0" fontId="13" fillId="0" borderId="4" xfId="8" applyFont="1" applyBorder="1" applyAlignment="1">
      <alignment horizontal="center"/>
    </xf>
    <xf numFmtId="0" fontId="13" fillId="0" borderId="5" xfId="8" applyFont="1" applyBorder="1" applyAlignment="1">
      <alignment horizontal="center"/>
    </xf>
    <xf numFmtId="0" fontId="1" fillId="5" borderId="39" xfId="4" applyBorder="1" applyAlignment="1">
      <alignment horizontal="center" vertical="center" wrapText="1"/>
    </xf>
    <xf numFmtId="0" fontId="1" fillId="5" borderId="40" xfId="4" applyBorder="1" applyAlignment="1">
      <alignment horizontal="center" vertical="center" wrapText="1"/>
    </xf>
    <xf numFmtId="0" fontId="1" fillId="5" borderId="41" xfId="4" applyBorder="1" applyAlignment="1">
      <alignment horizontal="center" vertical="center" wrapText="1"/>
    </xf>
    <xf numFmtId="0" fontId="1" fillId="5" borderId="21" xfId="4" applyBorder="1" applyAlignment="1">
      <alignment horizontal="center" vertical="center" wrapText="1"/>
    </xf>
    <xf numFmtId="0" fontId="1" fillId="5" borderId="42" xfId="4" applyBorder="1" applyAlignment="1">
      <alignment horizontal="center" vertical="center" wrapText="1"/>
    </xf>
    <xf numFmtId="0" fontId="1" fillId="5" borderId="24" xfId="4" applyBorder="1" applyAlignment="1">
      <alignment horizontal="center" vertical="center" wrapText="1"/>
    </xf>
    <xf numFmtId="0" fontId="1" fillId="5" borderId="29" xfId="4" applyBorder="1" applyAlignment="1">
      <alignment horizontal="center" vertical="center" wrapText="1"/>
    </xf>
    <xf numFmtId="0" fontId="1" fillId="5" borderId="14" xfId="4" applyBorder="1" applyAlignment="1">
      <alignment horizontal="center" vertical="center" wrapText="1"/>
    </xf>
    <xf numFmtId="0" fontId="21" fillId="5" borderId="23" xfId="4" applyFont="1" applyBorder="1" applyAlignment="1">
      <alignment horizontal="center" vertical="center" wrapText="1"/>
    </xf>
    <xf numFmtId="0" fontId="21" fillId="5" borderId="24" xfId="4" applyFont="1" applyBorder="1" applyAlignment="1">
      <alignment horizontal="center" vertical="center"/>
    </xf>
    <xf numFmtId="0" fontId="21" fillId="5" borderId="30" xfId="4" applyFont="1" applyBorder="1" applyAlignment="1">
      <alignment horizontal="center" vertical="center"/>
    </xf>
    <xf numFmtId="0" fontId="33" fillId="0" borderId="33" xfId="8" applyFont="1" applyBorder="1" applyAlignment="1">
      <alignment horizontal="center"/>
    </xf>
    <xf numFmtId="0" fontId="33" fillId="0" borderId="0" xfId="8" applyFont="1" applyBorder="1" applyAlignment="1">
      <alignment horizontal="center"/>
    </xf>
    <xf numFmtId="0" fontId="33" fillId="0" borderId="13" xfId="8" applyFont="1" applyBorder="1" applyAlignment="1">
      <alignment horizontal="center"/>
    </xf>
    <xf numFmtId="0" fontId="33" fillId="0" borderId="10" xfId="8" applyFont="1" applyBorder="1" applyAlignment="1">
      <alignment horizontal="center"/>
    </xf>
    <xf numFmtId="0" fontId="33" fillId="0" borderId="14" xfId="8" applyFont="1" applyBorder="1" applyAlignment="1">
      <alignment horizontal="center"/>
    </xf>
    <xf numFmtId="0" fontId="32" fillId="0" borderId="4" xfId="8" applyFont="1" applyBorder="1" applyAlignment="1">
      <alignment horizontal="center"/>
    </xf>
    <xf numFmtId="0" fontId="32" fillId="0" borderId="5" xfId="8" applyFont="1" applyBorder="1" applyAlignment="1">
      <alignment horizontal="center"/>
    </xf>
    <xf numFmtId="0" fontId="21" fillId="5" borderId="39" xfId="4" applyFont="1" applyBorder="1" applyAlignment="1">
      <alignment horizontal="center" vertical="center" wrapText="1"/>
    </xf>
    <xf numFmtId="0" fontId="21" fillId="5" borderId="40" xfId="4" applyFont="1" applyBorder="1" applyAlignment="1">
      <alignment horizontal="center" vertical="center" wrapText="1"/>
    </xf>
    <xf numFmtId="0" fontId="21" fillId="5" borderId="17" xfId="4" applyFont="1" applyBorder="1" applyAlignment="1">
      <alignment horizontal="center" vertical="center" wrapText="1"/>
    </xf>
    <xf numFmtId="0" fontId="21" fillId="5" borderId="41" xfId="4" applyFont="1" applyBorder="1" applyAlignment="1">
      <alignment horizontal="center" vertical="center" wrapText="1"/>
    </xf>
    <xf numFmtId="0" fontId="21" fillId="5" borderId="21" xfId="4" applyFont="1" applyBorder="1" applyAlignment="1">
      <alignment horizontal="center" vertical="center" wrapText="1"/>
    </xf>
    <xf numFmtId="0" fontId="21" fillId="5" borderId="42" xfId="4" applyFont="1" applyBorder="1" applyAlignment="1">
      <alignment horizontal="center" vertical="center" wrapText="1"/>
    </xf>
    <xf numFmtId="0" fontId="21" fillId="5" borderId="10" xfId="4" applyFont="1" applyBorder="1" applyAlignment="1">
      <alignment horizontal="center" vertical="center" wrapText="1"/>
    </xf>
    <xf numFmtId="0" fontId="21" fillId="5" borderId="24" xfId="4" applyFont="1" applyBorder="1" applyAlignment="1">
      <alignment horizontal="center" vertical="center" wrapText="1"/>
    </xf>
    <xf numFmtId="0" fontId="21" fillId="5" borderId="29" xfId="4" applyFont="1" applyBorder="1" applyAlignment="1">
      <alignment horizontal="center" vertical="center" wrapText="1"/>
    </xf>
    <xf numFmtId="0" fontId="21" fillId="5" borderId="14" xfId="4" applyFont="1" applyBorder="1" applyAlignment="1">
      <alignment horizontal="center" vertical="center" wrapText="1"/>
    </xf>
    <xf numFmtId="0" fontId="28" fillId="4" borderId="1" xfId="3" applyFont="1" applyBorder="1" applyAlignment="1">
      <alignment horizontal="center" vertical="center" wrapText="1"/>
    </xf>
    <xf numFmtId="0" fontId="28" fillId="4" borderId="4" xfId="3" applyFont="1" applyBorder="1" applyAlignment="1">
      <alignment horizontal="center" vertical="center" wrapText="1"/>
    </xf>
    <xf numFmtId="0" fontId="21" fillId="5" borderId="1" xfId="4" applyFont="1" applyBorder="1" applyAlignment="1">
      <alignment horizontal="center" vertical="center"/>
    </xf>
    <xf numFmtId="0" fontId="21" fillId="5" borderId="33" xfId="4" applyFont="1" applyBorder="1" applyAlignment="1">
      <alignment horizontal="center" vertical="center"/>
    </xf>
    <xf numFmtId="0" fontId="21" fillId="5" borderId="12" xfId="4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2" fillId="6" borderId="0" xfId="5" applyFont="1" applyAlignment="1">
      <alignment horizontal="center"/>
    </xf>
    <xf numFmtId="0" fontId="24" fillId="8" borderId="0" xfId="7" applyFont="1" applyAlignment="1">
      <alignment horizontal="center"/>
    </xf>
    <xf numFmtId="0" fontId="21" fillId="7" borderId="0" xfId="6" applyFont="1" applyAlignment="1">
      <alignment horizontal="center"/>
    </xf>
    <xf numFmtId="0" fontId="26" fillId="4" borderId="7" xfId="3" applyFont="1" applyBorder="1" applyAlignment="1">
      <alignment horizontal="center"/>
    </xf>
    <xf numFmtId="0" fontId="26" fillId="4" borderId="8" xfId="3" applyFont="1" applyBorder="1" applyAlignment="1">
      <alignment horizontal="center"/>
    </xf>
    <xf numFmtId="0" fontId="26" fillId="4" borderId="9" xfId="3" applyFont="1" applyBorder="1" applyAlignment="1">
      <alignment horizontal="center"/>
    </xf>
    <xf numFmtId="49" fontId="27" fillId="0" borderId="1" xfId="4" applyNumberFormat="1" applyFont="1" applyFill="1" applyBorder="1" applyAlignment="1">
      <alignment horizontal="center" vertical="center" wrapText="1"/>
    </xf>
    <xf numFmtId="49" fontId="27" fillId="0" borderId="2" xfId="4" applyNumberFormat="1" applyFont="1" applyFill="1" applyBorder="1" applyAlignment="1">
      <alignment horizontal="center" vertical="center" wrapText="1"/>
    </xf>
    <xf numFmtId="49" fontId="27" fillId="0" borderId="3" xfId="4" applyNumberFormat="1" applyFont="1" applyFill="1" applyBorder="1" applyAlignment="1">
      <alignment horizontal="center" vertical="center" wrapText="1"/>
    </xf>
    <xf numFmtId="49" fontId="27" fillId="0" borderId="33" xfId="4" applyNumberFormat="1" applyFont="1" applyFill="1" applyBorder="1" applyAlignment="1">
      <alignment horizontal="center" vertical="center" wrapText="1"/>
    </xf>
    <xf numFmtId="49" fontId="27" fillId="0" borderId="0" xfId="4" applyNumberFormat="1" applyFont="1" applyFill="1" applyBorder="1" applyAlignment="1">
      <alignment horizontal="center" vertical="center" wrapText="1"/>
    </xf>
    <xf numFmtId="49" fontId="27" fillId="0" borderId="34" xfId="4" applyNumberFormat="1" applyFont="1" applyFill="1" applyBorder="1" applyAlignment="1">
      <alignment horizontal="center" vertical="center" wrapText="1"/>
    </xf>
    <xf numFmtId="49" fontId="27" fillId="0" borderId="4" xfId="4" applyNumberFormat="1" applyFont="1" applyFill="1" applyBorder="1" applyAlignment="1">
      <alignment horizontal="center" vertical="center" wrapText="1"/>
    </xf>
    <xf numFmtId="49" fontId="27" fillId="0" borderId="5" xfId="4" applyNumberFormat="1" applyFont="1" applyFill="1" applyBorder="1" applyAlignment="1">
      <alignment horizontal="center" vertical="center" wrapText="1"/>
    </xf>
    <xf numFmtId="49" fontId="27" fillId="0" borderId="6" xfId="4" applyNumberFormat="1" applyFont="1" applyFill="1" applyBorder="1" applyAlignment="1">
      <alignment horizontal="center" vertical="center" wrapText="1"/>
    </xf>
  </cellXfs>
  <cellStyles count="14">
    <cellStyle name="40% - Énfasis1" xfId="4" builtinId="31"/>
    <cellStyle name="40% - Énfasis2" xfId="6" builtinId="35"/>
    <cellStyle name="60% - Énfasis2" xfId="7" builtinId="36"/>
    <cellStyle name="Comma 2" xfId="9"/>
    <cellStyle name="Énfasis1" xfId="3" builtinId="29"/>
    <cellStyle name="Énfasis2" xfId="5" builtinId="33"/>
    <cellStyle name="Millares" xfId="1" builtinId="3"/>
    <cellStyle name="Millares 2" xfId="13"/>
    <cellStyle name="Moneda 2" xfId="11"/>
    <cellStyle name="Normal" xfId="0" builtinId="0"/>
    <cellStyle name="Normal 2" xfId="8"/>
    <cellStyle name="Normal 3" xfId="10"/>
    <cellStyle name="Porcentaje" xfId="2" builtinId="5"/>
    <cellStyle name="Porcentaje 2" xfId="1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3"/>
  <sheetViews>
    <sheetView view="pageBreakPreview" topLeftCell="B33" zoomScale="90" zoomScaleSheetLayoutView="90" workbookViewId="0">
      <selection activeCell="G51" sqref="G51"/>
    </sheetView>
  </sheetViews>
  <sheetFormatPr baseColWidth="10" defaultRowHeight="15" x14ac:dyDescent="0.25"/>
  <cols>
    <col min="1" max="1" width="2" customWidth="1"/>
    <col min="2" max="2" width="57.42578125" customWidth="1"/>
    <col min="3" max="3" width="24" bestFit="1" customWidth="1"/>
    <col min="4" max="4" width="23.140625" bestFit="1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  <col min="9" max="9" width="16" bestFit="1" customWidth="1"/>
    <col min="10" max="10" width="13.7109375" customWidth="1"/>
    <col min="11" max="11" width="12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208" t="s">
        <v>0</v>
      </c>
      <c r="C2" s="208"/>
      <c r="D2" s="208"/>
      <c r="E2" s="208"/>
      <c r="F2" s="208"/>
      <c r="G2" s="208"/>
      <c r="H2" s="2">
        <v>12</v>
      </c>
    </row>
    <row r="3" spans="2:8" ht="15.75" x14ac:dyDescent="0.25">
      <c r="B3" s="209" t="s">
        <v>1</v>
      </c>
      <c r="C3" s="209"/>
      <c r="D3" s="209"/>
      <c r="E3" s="209"/>
      <c r="F3" s="209"/>
      <c r="G3" s="209"/>
    </row>
    <row r="4" spans="2:8" x14ac:dyDescent="0.25">
      <c r="B4" s="210" t="s">
        <v>2</v>
      </c>
      <c r="C4" s="211"/>
      <c r="D4" s="211"/>
      <c r="E4" s="211"/>
      <c r="F4" s="211"/>
      <c r="G4" s="211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212" t="s">
        <v>50</v>
      </c>
      <c r="C6" s="213"/>
      <c r="D6" s="213"/>
      <c r="E6" s="213"/>
      <c r="F6" s="213"/>
      <c r="G6" s="214"/>
    </row>
    <row r="7" spans="2:8" ht="15" customHeight="1" x14ac:dyDescent="0.25">
      <c r="B7" s="215" t="s">
        <v>61</v>
      </c>
      <c r="C7" s="216"/>
      <c r="D7" s="216"/>
      <c r="E7" s="216"/>
      <c r="F7" s="216"/>
      <c r="G7" s="217"/>
    </row>
    <row r="8" spans="2:8" ht="15" customHeight="1" x14ac:dyDescent="0.25">
      <c r="B8" s="218"/>
      <c r="C8" s="219"/>
      <c r="D8" s="219"/>
      <c r="E8" s="219"/>
      <c r="F8" s="219"/>
      <c r="G8" s="220"/>
    </row>
    <row r="9" spans="2:8" ht="35.25" customHeight="1" x14ac:dyDescent="0.25">
      <c r="B9" s="218"/>
      <c r="C9" s="219"/>
      <c r="D9" s="219"/>
      <c r="E9" s="219"/>
      <c r="F9" s="219"/>
      <c r="G9" s="220"/>
    </row>
    <row r="10" spans="2:8" ht="32.25" customHeight="1" thickBot="1" x14ac:dyDescent="0.3">
      <c r="B10" s="221"/>
      <c r="C10" s="222"/>
      <c r="D10" s="222"/>
      <c r="E10" s="222"/>
      <c r="F10" s="222"/>
      <c r="G10" s="223"/>
    </row>
    <row r="11" spans="2:8" ht="17.25" thickBot="1" x14ac:dyDescent="0.35">
      <c r="B11" s="207"/>
      <c r="C11" s="207"/>
      <c r="D11" s="207"/>
      <c r="E11" s="207"/>
      <c r="F11" s="207"/>
      <c r="G11" s="207"/>
    </row>
    <row r="12" spans="2:8" x14ac:dyDescent="0.25">
      <c r="B12" s="224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225"/>
      <c r="C13" s="7"/>
      <c r="D13" s="7"/>
      <c r="E13" s="8"/>
      <c r="F13" s="9" t="s">
        <v>56</v>
      </c>
      <c r="G13" s="10" t="s">
        <v>9</v>
      </c>
    </row>
    <row r="14" spans="2:8" x14ac:dyDescent="0.25">
      <c r="B14" s="226" t="s">
        <v>10</v>
      </c>
      <c r="C14" s="228" t="s">
        <v>48</v>
      </c>
      <c r="D14" s="231" t="s">
        <v>11</v>
      </c>
      <c r="E14" s="231" t="s">
        <v>12</v>
      </c>
      <c r="F14" s="248" t="s">
        <v>13</v>
      </c>
      <c r="G14" s="232" t="s">
        <v>49</v>
      </c>
    </row>
    <row r="15" spans="2:8" x14ac:dyDescent="0.25">
      <c r="B15" s="227"/>
      <c r="C15" s="229"/>
      <c r="D15" s="229"/>
      <c r="E15" s="229"/>
      <c r="F15" s="249"/>
      <c r="G15" s="233"/>
    </row>
    <row r="16" spans="2:8" ht="15.75" thickBot="1" x14ac:dyDescent="0.3">
      <c r="B16" s="227"/>
      <c r="C16" s="230"/>
      <c r="D16" s="230"/>
      <c r="E16" s="230"/>
      <c r="F16" s="245"/>
      <c r="G16" s="234"/>
      <c r="H16" s="11"/>
    </row>
    <row r="17" spans="2:8" ht="16.5" x14ac:dyDescent="0.3">
      <c r="B17" s="59" t="s">
        <v>15</v>
      </c>
      <c r="C17" s="63">
        <v>7500000</v>
      </c>
      <c r="D17" s="57">
        <v>1</v>
      </c>
      <c r="E17" s="12">
        <v>0.2</v>
      </c>
      <c r="F17" s="64">
        <f>+E17*D17*$H$2</f>
        <v>2.4000000000000004</v>
      </c>
      <c r="G17" s="71">
        <f>+ROUND(F17*C17,0)</f>
        <v>18000000</v>
      </c>
      <c r="H17" s="77"/>
    </row>
    <row r="18" spans="2:8" ht="16.5" x14ac:dyDescent="0.3">
      <c r="B18" s="82" t="s">
        <v>55</v>
      </c>
      <c r="C18" s="79">
        <v>5500000</v>
      </c>
      <c r="D18" s="80">
        <v>0</v>
      </c>
      <c r="E18" s="81">
        <v>0.2</v>
      </c>
      <c r="F18" s="66">
        <f t="shared" ref="F18:F28" si="0">+E18*D18*$H$2</f>
        <v>0</v>
      </c>
      <c r="G18" s="72">
        <f t="shared" ref="G18:G28" si="1">+ROUND(F18*C18,0)</f>
        <v>0</v>
      </c>
      <c r="H18" s="77"/>
    </row>
    <row r="19" spans="2:8" ht="16.5" x14ac:dyDescent="0.3">
      <c r="B19" s="60" t="s">
        <v>51</v>
      </c>
      <c r="C19" s="65">
        <v>5000000</v>
      </c>
      <c r="D19" s="56">
        <v>1</v>
      </c>
      <c r="E19" s="13">
        <v>1</v>
      </c>
      <c r="F19" s="66">
        <f t="shared" si="0"/>
        <v>12</v>
      </c>
      <c r="G19" s="72">
        <f t="shared" si="1"/>
        <v>60000000</v>
      </c>
      <c r="H19" s="77"/>
    </row>
    <row r="20" spans="2:8" ht="16.5" x14ac:dyDescent="0.3">
      <c r="B20" s="60" t="s">
        <v>16</v>
      </c>
      <c r="C20" s="65">
        <v>4500000</v>
      </c>
      <c r="D20" s="56">
        <v>1</v>
      </c>
      <c r="E20" s="13">
        <v>0.2</v>
      </c>
      <c r="F20" s="66">
        <f t="shared" si="0"/>
        <v>2.4000000000000004</v>
      </c>
      <c r="G20" s="72">
        <f t="shared" si="1"/>
        <v>10800000</v>
      </c>
      <c r="H20" s="77"/>
    </row>
    <row r="21" spans="2:8" ht="16.5" x14ac:dyDescent="0.3">
      <c r="B21" s="61" t="s">
        <v>17</v>
      </c>
      <c r="C21" s="65">
        <v>4000000</v>
      </c>
      <c r="D21" s="56">
        <v>1</v>
      </c>
      <c r="E21" s="13">
        <v>0.2</v>
      </c>
      <c r="F21" s="66">
        <f t="shared" si="0"/>
        <v>2.4000000000000004</v>
      </c>
      <c r="G21" s="72">
        <f t="shared" si="1"/>
        <v>9600000</v>
      </c>
      <c r="H21" s="77"/>
    </row>
    <row r="22" spans="2:8" s="1" customFormat="1" ht="16.5" x14ac:dyDescent="0.3">
      <c r="B22" s="61" t="s">
        <v>53</v>
      </c>
      <c r="C22" s="65">
        <v>4000000</v>
      </c>
      <c r="D22" s="56">
        <v>0</v>
      </c>
      <c r="E22" s="13">
        <v>0.3</v>
      </c>
      <c r="F22" s="66">
        <f t="shared" si="0"/>
        <v>0</v>
      </c>
      <c r="G22" s="72">
        <f t="shared" si="1"/>
        <v>0</v>
      </c>
      <c r="H22" s="77"/>
    </row>
    <row r="23" spans="2:8" ht="16.5" x14ac:dyDescent="0.3">
      <c r="B23" s="61" t="s">
        <v>18</v>
      </c>
      <c r="C23" s="65">
        <v>4000000</v>
      </c>
      <c r="D23" s="56">
        <v>1</v>
      </c>
      <c r="E23" s="13">
        <v>0.2</v>
      </c>
      <c r="F23" s="66">
        <f t="shared" si="0"/>
        <v>2.4000000000000004</v>
      </c>
      <c r="G23" s="72">
        <f t="shared" si="1"/>
        <v>9600000</v>
      </c>
      <c r="H23" s="77"/>
    </row>
    <row r="24" spans="2:8" ht="16.5" x14ac:dyDescent="0.3">
      <c r="B24" s="61" t="s">
        <v>19</v>
      </c>
      <c r="C24" s="65">
        <v>3000000</v>
      </c>
      <c r="D24" s="56">
        <v>0</v>
      </c>
      <c r="E24" s="13">
        <v>0.5</v>
      </c>
      <c r="F24" s="66">
        <f t="shared" si="0"/>
        <v>0</v>
      </c>
      <c r="G24" s="72">
        <f t="shared" si="1"/>
        <v>0</v>
      </c>
      <c r="H24" s="77"/>
    </row>
    <row r="25" spans="2:8" ht="16.5" x14ac:dyDescent="0.3">
      <c r="B25" s="61" t="s">
        <v>20</v>
      </c>
      <c r="C25" s="65">
        <v>3000000</v>
      </c>
      <c r="D25" s="56">
        <v>0</v>
      </c>
      <c r="E25" s="13">
        <v>0.4</v>
      </c>
      <c r="F25" s="66">
        <f t="shared" si="0"/>
        <v>0</v>
      </c>
      <c r="G25" s="72">
        <f t="shared" si="1"/>
        <v>0</v>
      </c>
      <c r="H25" s="77"/>
    </row>
    <row r="26" spans="2:8" ht="16.5" x14ac:dyDescent="0.3">
      <c r="B26" s="61" t="s">
        <v>21</v>
      </c>
      <c r="C26" s="65">
        <v>1000000</v>
      </c>
      <c r="D26" s="56">
        <v>0</v>
      </c>
      <c r="E26" s="14">
        <v>1</v>
      </c>
      <c r="F26" s="66">
        <f t="shared" si="0"/>
        <v>0</v>
      </c>
      <c r="G26" s="72">
        <f t="shared" si="1"/>
        <v>0</v>
      </c>
      <c r="H26" s="77"/>
    </row>
    <row r="27" spans="2:8" ht="16.5" x14ac:dyDescent="0.3">
      <c r="B27" s="61" t="s">
        <v>22</v>
      </c>
      <c r="C27" s="65">
        <v>1000000</v>
      </c>
      <c r="D27" s="56">
        <v>0</v>
      </c>
      <c r="E27" s="14">
        <v>1</v>
      </c>
      <c r="F27" s="66">
        <f t="shared" si="0"/>
        <v>0</v>
      </c>
      <c r="G27" s="72">
        <f t="shared" si="1"/>
        <v>0</v>
      </c>
      <c r="H27" s="77"/>
    </row>
    <row r="28" spans="2:8" ht="17.25" thickBot="1" x14ac:dyDescent="0.35">
      <c r="B28" s="62" t="s">
        <v>23</v>
      </c>
      <c r="C28" s="67">
        <v>1500000</v>
      </c>
      <c r="D28" s="58">
        <v>1</v>
      </c>
      <c r="E28" s="15">
        <v>1</v>
      </c>
      <c r="F28" s="68">
        <f t="shared" si="0"/>
        <v>12</v>
      </c>
      <c r="G28" s="73">
        <f t="shared" si="1"/>
        <v>18000000</v>
      </c>
      <c r="H28" s="77"/>
    </row>
    <row r="29" spans="2:8" ht="15.75" x14ac:dyDescent="0.25">
      <c r="B29" s="235" t="s">
        <v>24</v>
      </c>
      <c r="C29" s="236"/>
      <c r="D29" s="236"/>
      <c r="E29" s="236"/>
      <c r="F29" s="236"/>
      <c r="G29" s="16">
        <f>+ROUND(SUM(G17:G28),0)</f>
        <v>126000000</v>
      </c>
    </row>
    <row r="30" spans="2:8" ht="15.75" x14ac:dyDescent="0.25">
      <c r="B30" s="237" t="s">
        <v>25</v>
      </c>
      <c r="C30" s="238"/>
      <c r="D30" s="238"/>
      <c r="E30" s="238"/>
      <c r="F30" s="239"/>
      <c r="G30" s="17">
        <v>2.2000000000000002</v>
      </c>
    </row>
    <row r="31" spans="2:8" ht="16.5" thickBot="1" x14ac:dyDescent="0.3">
      <c r="B31" s="240" t="s">
        <v>26</v>
      </c>
      <c r="C31" s="241"/>
      <c r="D31" s="241"/>
      <c r="E31" s="241"/>
      <c r="F31" s="241"/>
      <c r="G31" s="18">
        <f>+ROUND(G29*G30,0)</f>
        <v>277200000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10" x14ac:dyDescent="0.25">
      <c r="B33" s="242" t="s">
        <v>27</v>
      </c>
      <c r="C33" s="76" t="s">
        <v>28</v>
      </c>
      <c r="D33" s="19" t="s">
        <v>29</v>
      </c>
      <c r="E33" s="19" t="s">
        <v>30</v>
      </c>
      <c r="F33" s="20" t="s">
        <v>31</v>
      </c>
      <c r="G33" s="48" t="s">
        <v>32</v>
      </c>
    </row>
    <row r="34" spans="2:10" x14ac:dyDescent="0.25">
      <c r="B34" s="243"/>
      <c r="C34" s="230" t="s">
        <v>33</v>
      </c>
      <c r="D34" s="245" t="s">
        <v>34</v>
      </c>
      <c r="E34" s="229" t="s">
        <v>35</v>
      </c>
      <c r="F34" s="245" t="s">
        <v>36</v>
      </c>
      <c r="G34" s="21" t="s">
        <v>37</v>
      </c>
    </row>
    <row r="35" spans="2:10" x14ac:dyDescent="0.25">
      <c r="B35" s="243"/>
      <c r="C35" s="244"/>
      <c r="D35" s="246"/>
      <c r="E35" s="229"/>
      <c r="F35" s="246"/>
      <c r="G35" s="247" t="s">
        <v>14</v>
      </c>
    </row>
    <row r="36" spans="2:10" x14ac:dyDescent="0.25">
      <c r="B36" s="243"/>
      <c r="C36" s="244"/>
      <c r="D36" s="246"/>
      <c r="E36" s="229"/>
      <c r="F36" s="246"/>
      <c r="G36" s="233"/>
    </row>
    <row r="37" spans="2:10" ht="15.75" thickBot="1" x14ac:dyDescent="0.3">
      <c r="B37" s="243"/>
      <c r="C37" s="244"/>
      <c r="D37" s="246"/>
      <c r="E37" s="230"/>
      <c r="F37" s="246"/>
      <c r="G37" s="234"/>
    </row>
    <row r="38" spans="2:10" ht="16.5" x14ac:dyDescent="0.25">
      <c r="B38" s="49" t="s">
        <v>38</v>
      </c>
      <c r="C38" s="54">
        <v>0</v>
      </c>
      <c r="D38" s="43" t="s">
        <v>39</v>
      </c>
      <c r="E38" s="44">
        <v>12</v>
      </c>
      <c r="F38" s="69">
        <v>4000000</v>
      </c>
      <c r="G38" s="85">
        <f>+ROUND(F38*E38*C38,0)</f>
        <v>0</v>
      </c>
    </row>
    <row r="39" spans="2:10" ht="26.25" x14ac:dyDescent="0.25">
      <c r="B39" s="42" t="s">
        <v>52</v>
      </c>
      <c r="C39" s="74">
        <v>0</v>
      </c>
      <c r="D39" s="75" t="s">
        <v>39</v>
      </c>
      <c r="E39" s="22">
        <v>12</v>
      </c>
      <c r="F39" s="70">
        <v>2000000</v>
      </c>
      <c r="G39" s="86">
        <f t="shared" ref="G39:G42" si="2">+ROUND(F39*E39*C39,0)</f>
        <v>0</v>
      </c>
    </row>
    <row r="40" spans="2:10" ht="16.5" x14ac:dyDescent="0.25">
      <c r="B40" s="50" t="s">
        <v>42</v>
      </c>
      <c r="C40" s="74">
        <v>0</v>
      </c>
      <c r="D40" s="75" t="s">
        <v>39</v>
      </c>
      <c r="E40" s="22">
        <v>12</v>
      </c>
      <c r="F40" s="84">
        <v>499999.71988796006</v>
      </c>
      <c r="G40" s="86">
        <f>F40*E40*C40</f>
        <v>0</v>
      </c>
    </row>
    <row r="41" spans="2:10" ht="16.5" x14ac:dyDescent="0.25">
      <c r="B41" s="51" t="s">
        <v>47</v>
      </c>
      <c r="C41" s="74">
        <v>0</v>
      </c>
      <c r="D41" s="75" t="s">
        <v>39</v>
      </c>
      <c r="E41" s="22">
        <v>12</v>
      </c>
      <c r="F41" s="70">
        <v>500000</v>
      </c>
      <c r="G41" s="86">
        <f>F41*E41*C41</f>
        <v>0</v>
      </c>
    </row>
    <row r="42" spans="2:10" ht="16.5" x14ac:dyDescent="0.3">
      <c r="B42" s="52" t="s">
        <v>40</v>
      </c>
      <c r="C42" s="74">
        <v>0</v>
      </c>
      <c r="D42" s="75" t="s">
        <v>39</v>
      </c>
      <c r="E42" s="22">
        <v>12</v>
      </c>
      <c r="F42" s="70">
        <v>300000</v>
      </c>
      <c r="G42" s="86">
        <f t="shared" si="2"/>
        <v>0</v>
      </c>
    </row>
    <row r="43" spans="2:10" ht="16.5" x14ac:dyDescent="0.3">
      <c r="B43" s="78" t="s">
        <v>54</v>
      </c>
      <c r="C43" s="74">
        <v>0</v>
      </c>
      <c r="D43" s="75" t="s">
        <v>41</v>
      </c>
      <c r="E43" s="22">
        <v>1</v>
      </c>
      <c r="F43" s="70">
        <v>17500000</v>
      </c>
      <c r="G43" s="86">
        <f>+ROUND(F43*E43*C43,0)</f>
        <v>0</v>
      </c>
    </row>
    <row r="44" spans="2:10" ht="17.25" thickBot="1" x14ac:dyDescent="0.3">
      <c r="B44" s="53" t="s">
        <v>46</v>
      </c>
      <c r="C44" s="55">
        <v>5</v>
      </c>
      <c r="D44" s="45" t="s">
        <v>39</v>
      </c>
      <c r="E44" s="46">
        <v>12</v>
      </c>
      <c r="F44" s="70">
        <v>623880.03837534995</v>
      </c>
      <c r="G44" s="87">
        <f>(F44*E44*C44)</f>
        <v>37432802.302520998</v>
      </c>
      <c r="H44" s="11"/>
    </row>
    <row r="45" spans="2:10" ht="16.5" thickBot="1" x14ac:dyDescent="0.3">
      <c r="B45" s="23" t="s">
        <v>43</v>
      </c>
      <c r="C45" s="24"/>
      <c r="D45" s="25"/>
      <c r="E45" s="25"/>
      <c r="F45" s="26"/>
      <c r="G45" s="88">
        <f>SUM(G38:G44)</f>
        <v>37432802.302520998</v>
      </c>
    </row>
    <row r="46" spans="2:10" ht="16.5" thickBot="1" x14ac:dyDescent="0.3">
      <c r="B46" s="27"/>
      <c r="C46" s="28"/>
      <c r="D46" s="29"/>
      <c r="E46" s="29"/>
      <c r="F46" s="29"/>
      <c r="G46" s="89"/>
    </row>
    <row r="47" spans="2:10" ht="15.75" x14ac:dyDescent="0.25">
      <c r="B47" s="30" t="s">
        <v>44</v>
      </c>
      <c r="C47" s="31"/>
      <c r="D47" s="32"/>
      <c r="E47" s="32"/>
      <c r="F47" s="33"/>
      <c r="G47" s="90">
        <f>G45+G31</f>
        <v>314632802.30252099</v>
      </c>
      <c r="I47" s="100"/>
    </row>
    <row r="48" spans="2:10" ht="16.5" thickBot="1" x14ac:dyDescent="0.3">
      <c r="B48" s="34" t="s">
        <v>57</v>
      </c>
      <c r="C48" s="35"/>
      <c r="D48" s="36"/>
      <c r="E48" s="36"/>
      <c r="F48" s="37"/>
      <c r="G48" s="91">
        <f>G47*0.19</f>
        <v>59780232.437478989</v>
      </c>
      <c r="J48" s="100"/>
    </row>
    <row r="49" spans="2:11" ht="21.75" thickBot="1" x14ac:dyDescent="0.4">
      <c r="B49" s="38" t="s">
        <v>45</v>
      </c>
      <c r="C49" s="39"/>
      <c r="D49" s="40"/>
      <c r="E49" s="40"/>
      <c r="F49" s="95" t="s">
        <v>59</v>
      </c>
      <c r="G49" s="104">
        <f>+G48+G47</f>
        <v>374413034.74000001</v>
      </c>
      <c r="H49" s="41"/>
      <c r="I49" s="100"/>
      <c r="K49" s="100"/>
    </row>
    <row r="50" spans="2:11" ht="19.5" thickBot="1" x14ac:dyDescent="0.35">
      <c r="F50" s="97"/>
      <c r="G50" s="98"/>
    </row>
    <row r="51" spans="2:11" ht="18.75" thickBot="1" x14ac:dyDescent="0.3">
      <c r="F51" s="95" t="s">
        <v>58</v>
      </c>
      <c r="G51" s="105">
        <f>ROUND(G49/12,0)</f>
        <v>31201086</v>
      </c>
    </row>
    <row r="52" spans="2:11" ht="15.75" x14ac:dyDescent="0.25">
      <c r="B52" s="47"/>
    </row>
    <row r="53" spans="2:11" x14ac:dyDescent="0.25">
      <c r="G53" s="83"/>
    </row>
  </sheetData>
  <mergeCells count="22"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  <mergeCell ref="B12:B13"/>
    <mergeCell ref="B14:B16"/>
    <mergeCell ref="C14:C16"/>
    <mergeCell ref="D14:D16"/>
    <mergeCell ref="E14:E16"/>
    <mergeCell ref="B11:G11"/>
    <mergeCell ref="B2:G2"/>
    <mergeCell ref="B3:G3"/>
    <mergeCell ref="B4:G4"/>
    <mergeCell ref="B6:G6"/>
    <mergeCell ref="B7:G10"/>
  </mergeCells>
  <pageMargins left="0.70866141732283472" right="0.70866141732283472" top="0.74803149606299213" bottom="0.74803149606299213" header="0.31496062992125984" footer="0.31496062992125984"/>
  <pageSetup scale="50" orientation="portrait" horizontalDpi="4294967293" verticalDpi="0" r:id="rId1"/>
  <colBreaks count="1" manualBreakCount="1">
    <brk id="7" max="4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3"/>
  <sheetViews>
    <sheetView view="pageBreakPreview" topLeftCell="B33" zoomScale="90" zoomScaleSheetLayoutView="90" workbookViewId="0">
      <selection activeCell="G51" sqref="G51"/>
    </sheetView>
  </sheetViews>
  <sheetFormatPr baseColWidth="10" defaultRowHeight="15" x14ac:dyDescent="0.25"/>
  <cols>
    <col min="1" max="1" width="2" customWidth="1"/>
    <col min="2" max="2" width="57.42578125" customWidth="1"/>
    <col min="3" max="3" width="24" bestFit="1" customWidth="1"/>
    <col min="4" max="4" width="23.140625" bestFit="1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  <col min="9" max="9" width="16" bestFit="1" customWidth="1"/>
    <col min="10" max="10" width="13.7109375" customWidth="1"/>
    <col min="11" max="11" width="12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208" t="s">
        <v>0</v>
      </c>
      <c r="C2" s="208"/>
      <c r="D2" s="208"/>
      <c r="E2" s="208"/>
      <c r="F2" s="208"/>
      <c r="G2" s="208"/>
      <c r="H2" s="2">
        <v>12</v>
      </c>
    </row>
    <row r="3" spans="2:8" ht="15.75" x14ac:dyDescent="0.25">
      <c r="B3" s="209" t="s">
        <v>1</v>
      </c>
      <c r="C3" s="209"/>
      <c r="D3" s="209"/>
      <c r="E3" s="209"/>
      <c r="F3" s="209"/>
      <c r="G3" s="209"/>
    </row>
    <row r="4" spans="2:8" x14ac:dyDescent="0.25">
      <c r="B4" s="210" t="s">
        <v>2</v>
      </c>
      <c r="C4" s="211"/>
      <c r="D4" s="211"/>
      <c r="E4" s="211"/>
      <c r="F4" s="211"/>
      <c r="G4" s="211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212" t="s">
        <v>50</v>
      </c>
      <c r="C6" s="213"/>
      <c r="D6" s="213"/>
      <c r="E6" s="213"/>
      <c r="F6" s="213"/>
      <c r="G6" s="214"/>
    </row>
    <row r="7" spans="2:8" ht="15" customHeight="1" x14ac:dyDescent="0.25">
      <c r="B7" s="215" t="s">
        <v>61</v>
      </c>
      <c r="C7" s="216"/>
      <c r="D7" s="216"/>
      <c r="E7" s="216"/>
      <c r="F7" s="216"/>
      <c r="G7" s="217"/>
    </row>
    <row r="8" spans="2:8" ht="15" customHeight="1" x14ac:dyDescent="0.25">
      <c r="B8" s="218"/>
      <c r="C8" s="219"/>
      <c r="D8" s="219"/>
      <c r="E8" s="219"/>
      <c r="F8" s="219"/>
      <c r="G8" s="220"/>
    </row>
    <row r="9" spans="2:8" ht="35.25" customHeight="1" x14ac:dyDescent="0.25">
      <c r="B9" s="218"/>
      <c r="C9" s="219"/>
      <c r="D9" s="219"/>
      <c r="E9" s="219"/>
      <c r="F9" s="219"/>
      <c r="G9" s="220"/>
    </row>
    <row r="10" spans="2:8" ht="32.25" customHeight="1" thickBot="1" x14ac:dyDescent="0.3">
      <c r="B10" s="221"/>
      <c r="C10" s="222"/>
      <c r="D10" s="222"/>
      <c r="E10" s="222"/>
      <c r="F10" s="222"/>
      <c r="G10" s="223"/>
    </row>
    <row r="11" spans="2:8" ht="17.25" thickBot="1" x14ac:dyDescent="0.35">
      <c r="B11" s="207"/>
      <c r="C11" s="207"/>
      <c r="D11" s="207"/>
      <c r="E11" s="207"/>
      <c r="F11" s="207"/>
      <c r="G11" s="207"/>
    </row>
    <row r="12" spans="2:8" x14ac:dyDescent="0.25">
      <c r="B12" s="224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225"/>
      <c r="C13" s="7"/>
      <c r="D13" s="7"/>
      <c r="E13" s="8"/>
      <c r="F13" s="9" t="s">
        <v>56</v>
      </c>
      <c r="G13" s="10" t="s">
        <v>9</v>
      </c>
    </row>
    <row r="14" spans="2:8" x14ac:dyDescent="0.25">
      <c r="B14" s="226" t="s">
        <v>10</v>
      </c>
      <c r="C14" s="228" t="s">
        <v>48</v>
      </c>
      <c r="D14" s="231" t="s">
        <v>11</v>
      </c>
      <c r="E14" s="231" t="s">
        <v>12</v>
      </c>
      <c r="F14" s="248" t="s">
        <v>13</v>
      </c>
      <c r="G14" s="232" t="s">
        <v>49</v>
      </c>
    </row>
    <row r="15" spans="2:8" x14ac:dyDescent="0.25">
      <c r="B15" s="227"/>
      <c r="C15" s="229"/>
      <c r="D15" s="229"/>
      <c r="E15" s="229"/>
      <c r="F15" s="249"/>
      <c r="G15" s="233"/>
    </row>
    <row r="16" spans="2:8" ht="15.75" thickBot="1" x14ac:dyDescent="0.3">
      <c r="B16" s="227"/>
      <c r="C16" s="230"/>
      <c r="D16" s="230"/>
      <c r="E16" s="230"/>
      <c r="F16" s="245"/>
      <c r="G16" s="234"/>
      <c r="H16" s="11"/>
    </row>
    <row r="17" spans="2:8" ht="16.5" x14ac:dyDescent="0.3">
      <c r="B17" s="59" t="s">
        <v>15</v>
      </c>
      <c r="C17" s="63">
        <v>7500000</v>
      </c>
      <c r="D17" s="57">
        <v>1</v>
      </c>
      <c r="E17" s="12">
        <v>0.2</v>
      </c>
      <c r="F17" s="64">
        <f>+E17*D17*$H$2</f>
        <v>2.4000000000000004</v>
      </c>
      <c r="G17" s="71">
        <f>+ROUND(F17*C17,0)</f>
        <v>18000000</v>
      </c>
      <c r="H17" s="77"/>
    </row>
    <row r="18" spans="2:8" ht="16.5" x14ac:dyDescent="0.3">
      <c r="B18" s="82" t="s">
        <v>55</v>
      </c>
      <c r="C18" s="79">
        <v>5500000</v>
      </c>
      <c r="D18" s="80">
        <v>0</v>
      </c>
      <c r="E18" s="81">
        <v>0.2</v>
      </c>
      <c r="F18" s="66">
        <f t="shared" ref="F18:F28" si="0">+E18*D18*$H$2</f>
        <v>0</v>
      </c>
      <c r="G18" s="72">
        <f t="shared" ref="G18:G28" si="1">+ROUND(F18*C18,0)</f>
        <v>0</v>
      </c>
      <c r="H18" s="77"/>
    </row>
    <row r="19" spans="2:8" ht="16.5" x14ac:dyDescent="0.3">
      <c r="B19" s="60" t="s">
        <v>51</v>
      </c>
      <c r="C19" s="65">
        <v>5000000</v>
      </c>
      <c r="D19" s="56">
        <v>1</v>
      </c>
      <c r="E19" s="13">
        <v>1</v>
      </c>
      <c r="F19" s="66">
        <f t="shared" si="0"/>
        <v>12</v>
      </c>
      <c r="G19" s="72">
        <f t="shared" si="1"/>
        <v>60000000</v>
      </c>
      <c r="H19" s="77"/>
    </row>
    <row r="20" spans="2:8" ht="16.5" x14ac:dyDescent="0.3">
      <c r="B20" s="60" t="s">
        <v>16</v>
      </c>
      <c r="C20" s="65">
        <v>4500000</v>
      </c>
      <c r="D20" s="56">
        <v>1</v>
      </c>
      <c r="E20" s="13">
        <v>0.2</v>
      </c>
      <c r="F20" s="66">
        <f t="shared" si="0"/>
        <v>2.4000000000000004</v>
      </c>
      <c r="G20" s="72">
        <f t="shared" si="1"/>
        <v>10800000</v>
      </c>
      <c r="H20" s="77"/>
    </row>
    <row r="21" spans="2:8" ht="16.5" x14ac:dyDescent="0.3">
      <c r="B21" s="61" t="s">
        <v>17</v>
      </c>
      <c r="C21" s="65">
        <v>4000000</v>
      </c>
      <c r="D21" s="56">
        <v>1</v>
      </c>
      <c r="E21" s="13">
        <v>0.2</v>
      </c>
      <c r="F21" s="66">
        <f t="shared" si="0"/>
        <v>2.4000000000000004</v>
      </c>
      <c r="G21" s="72">
        <f t="shared" si="1"/>
        <v>9600000</v>
      </c>
      <c r="H21" s="77"/>
    </row>
    <row r="22" spans="2:8" s="1" customFormat="1" ht="16.5" x14ac:dyDescent="0.3">
      <c r="B22" s="61" t="s">
        <v>53</v>
      </c>
      <c r="C22" s="65">
        <v>4000000</v>
      </c>
      <c r="D22" s="56">
        <v>0</v>
      </c>
      <c r="E22" s="13">
        <v>0.3</v>
      </c>
      <c r="F22" s="66">
        <f t="shared" si="0"/>
        <v>0</v>
      </c>
      <c r="G22" s="72">
        <f t="shared" si="1"/>
        <v>0</v>
      </c>
      <c r="H22" s="77"/>
    </row>
    <row r="23" spans="2:8" ht="16.5" x14ac:dyDescent="0.3">
      <c r="B23" s="61" t="s">
        <v>18</v>
      </c>
      <c r="C23" s="65">
        <v>4000000</v>
      </c>
      <c r="D23" s="56">
        <v>1</v>
      </c>
      <c r="E23" s="13">
        <v>0.2</v>
      </c>
      <c r="F23" s="66">
        <f t="shared" si="0"/>
        <v>2.4000000000000004</v>
      </c>
      <c r="G23" s="72">
        <f t="shared" si="1"/>
        <v>9600000</v>
      </c>
      <c r="H23" s="77"/>
    </row>
    <row r="24" spans="2:8" ht="16.5" x14ac:dyDescent="0.3">
      <c r="B24" s="61" t="s">
        <v>19</v>
      </c>
      <c r="C24" s="65">
        <v>3000000</v>
      </c>
      <c r="D24" s="56">
        <v>0</v>
      </c>
      <c r="E24" s="13">
        <v>0.5</v>
      </c>
      <c r="F24" s="66">
        <f t="shared" si="0"/>
        <v>0</v>
      </c>
      <c r="G24" s="72">
        <f t="shared" si="1"/>
        <v>0</v>
      </c>
      <c r="H24" s="77"/>
    </row>
    <row r="25" spans="2:8" ht="16.5" x14ac:dyDescent="0.3">
      <c r="B25" s="61" t="s">
        <v>20</v>
      </c>
      <c r="C25" s="65">
        <v>3000000</v>
      </c>
      <c r="D25" s="56">
        <v>0</v>
      </c>
      <c r="E25" s="13">
        <v>0.4</v>
      </c>
      <c r="F25" s="66">
        <f t="shared" si="0"/>
        <v>0</v>
      </c>
      <c r="G25" s="72">
        <f t="shared" si="1"/>
        <v>0</v>
      </c>
      <c r="H25" s="77"/>
    </row>
    <row r="26" spans="2:8" ht="16.5" x14ac:dyDescent="0.3">
      <c r="B26" s="61" t="s">
        <v>21</v>
      </c>
      <c r="C26" s="65">
        <v>1000000</v>
      </c>
      <c r="D26" s="56">
        <v>0</v>
      </c>
      <c r="E26" s="14">
        <v>1</v>
      </c>
      <c r="F26" s="66">
        <f t="shared" si="0"/>
        <v>0</v>
      </c>
      <c r="G26" s="72">
        <f t="shared" si="1"/>
        <v>0</v>
      </c>
      <c r="H26" s="77"/>
    </row>
    <row r="27" spans="2:8" ht="16.5" x14ac:dyDescent="0.3">
      <c r="B27" s="61" t="s">
        <v>22</v>
      </c>
      <c r="C27" s="65">
        <v>1000000</v>
      </c>
      <c r="D27" s="56">
        <v>0</v>
      </c>
      <c r="E27" s="14">
        <v>1</v>
      </c>
      <c r="F27" s="66">
        <f t="shared" si="0"/>
        <v>0</v>
      </c>
      <c r="G27" s="72">
        <f t="shared" si="1"/>
        <v>0</v>
      </c>
      <c r="H27" s="77"/>
    </row>
    <row r="28" spans="2:8" ht="17.25" thickBot="1" x14ac:dyDescent="0.35">
      <c r="B28" s="62" t="s">
        <v>23</v>
      </c>
      <c r="C28" s="67">
        <v>1500000</v>
      </c>
      <c r="D28" s="58">
        <v>1</v>
      </c>
      <c r="E28" s="15">
        <v>1</v>
      </c>
      <c r="F28" s="68">
        <f t="shared" si="0"/>
        <v>12</v>
      </c>
      <c r="G28" s="73">
        <f t="shared" si="1"/>
        <v>18000000</v>
      </c>
      <c r="H28" s="77"/>
    </row>
    <row r="29" spans="2:8" ht="15.75" x14ac:dyDescent="0.25">
      <c r="B29" s="235" t="s">
        <v>24</v>
      </c>
      <c r="C29" s="236"/>
      <c r="D29" s="236"/>
      <c r="E29" s="236"/>
      <c r="F29" s="236"/>
      <c r="G29" s="16">
        <f>+ROUND(SUM(G17:G28),0)</f>
        <v>126000000</v>
      </c>
    </row>
    <row r="30" spans="2:8" ht="15.75" x14ac:dyDescent="0.25">
      <c r="B30" s="237" t="s">
        <v>25</v>
      </c>
      <c r="C30" s="238"/>
      <c r="D30" s="238"/>
      <c r="E30" s="238"/>
      <c r="F30" s="239"/>
      <c r="G30" s="17">
        <v>2.2000000000000002</v>
      </c>
    </row>
    <row r="31" spans="2:8" ht="16.5" thickBot="1" x14ac:dyDescent="0.3">
      <c r="B31" s="240" t="s">
        <v>26</v>
      </c>
      <c r="C31" s="241"/>
      <c r="D31" s="241"/>
      <c r="E31" s="241"/>
      <c r="F31" s="241"/>
      <c r="G31" s="18">
        <f>+ROUND(G29*G30,0)</f>
        <v>277200000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10" x14ac:dyDescent="0.25">
      <c r="B33" s="242" t="s">
        <v>27</v>
      </c>
      <c r="C33" s="101" t="s">
        <v>28</v>
      </c>
      <c r="D33" s="19" t="s">
        <v>29</v>
      </c>
      <c r="E33" s="19" t="s">
        <v>30</v>
      </c>
      <c r="F33" s="20" t="s">
        <v>31</v>
      </c>
      <c r="G33" s="48" t="s">
        <v>32</v>
      </c>
    </row>
    <row r="34" spans="2:10" x14ac:dyDescent="0.25">
      <c r="B34" s="243"/>
      <c r="C34" s="230" t="s">
        <v>33</v>
      </c>
      <c r="D34" s="245" t="s">
        <v>34</v>
      </c>
      <c r="E34" s="229" t="s">
        <v>35</v>
      </c>
      <c r="F34" s="245" t="s">
        <v>36</v>
      </c>
      <c r="G34" s="21" t="s">
        <v>37</v>
      </c>
    </row>
    <row r="35" spans="2:10" x14ac:dyDescent="0.25">
      <c r="B35" s="243"/>
      <c r="C35" s="244"/>
      <c r="D35" s="246"/>
      <c r="E35" s="229"/>
      <c r="F35" s="246"/>
      <c r="G35" s="247" t="s">
        <v>14</v>
      </c>
    </row>
    <row r="36" spans="2:10" x14ac:dyDescent="0.25">
      <c r="B36" s="243"/>
      <c r="C36" s="244"/>
      <c r="D36" s="246"/>
      <c r="E36" s="229"/>
      <c r="F36" s="246"/>
      <c r="G36" s="233"/>
    </row>
    <row r="37" spans="2:10" ht="15.75" thickBot="1" x14ac:dyDescent="0.3">
      <c r="B37" s="243"/>
      <c r="C37" s="244"/>
      <c r="D37" s="246"/>
      <c r="E37" s="230"/>
      <c r="F37" s="246"/>
      <c r="G37" s="234"/>
    </row>
    <row r="38" spans="2:10" ht="16.5" x14ac:dyDescent="0.25">
      <c r="B38" s="49" t="s">
        <v>38</v>
      </c>
      <c r="C38" s="54">
        <v>0</v>
      </c>
      <c r="D38" s="43" t="s">
        <v>39</v>
      </c>
      <c r="E38" s="44">
        <v>12</v>
      </c>
      <c r="F38" s="69">
        <v>4000000</v>
      </c>
      <c r="G38" s="85">
        <f>+ROUND(F38*E38*C38,0)</f>
        <v>0</v>
      </c>
    </row>
    <row r="39" spans="2:10" ht="26.25" x14ac:dyDescent="0.25">
      <c r="B39" s="42" t="s">
        <v>52</v>
      </c>
      <c r="C39" s="102">
        <v>0</v>
      </c>
      <c r="D39" s="103" t="s">
        <v>39</v>
      </c>
      <c r="E39" s="22">
        <v>12</v>
      </c>
      <c r="F39" s="70">
        <v>2000000</v>
      </c>
      <c r="G39" s="86">
        <f t="shared" ref="G39:G42" si="2">+ROUND(F39*E39*C39,0)</f>
        <v>0</v>
      </c>
    </row>
    <row r="40" spans="2:10" ht="16.5" x14ac:dyDescent="0.25">
      <c r="B40" s="50" t="s">
        <v>42</v>
      </c>
      <c r="C40" s="102">
        <v>0</v>
      </c>
      <c r="D40" s="103" t="s">
        <v>39</v>
      </c>
      <c r="E40" s="22">
        <v>12</v>
      </c>
      <c r="F40" s="84">
        <v>499999.71988796006</v>
      </c>
      <c r="G40" s="86">
        <f>F40*E40*C40</f>
        <v>0</v>
      </c>
    </row>
    <row r="41" spans="2:10" ht="16.5" x14ac:dyDescent="0.25">
      <c r="B41" s="51" t="s">
        <v>47</v>
      </c>
      <c r="C41" s="102">
        <v>0</v>
      </c>
      <c r="D41" s="103" t="s">
        <v>39</v>
      </c>
      <c r="E41" s="22">
        <v>12</v>
      </c>
      <c r="F41" s="70">
        <v>500000</v>
      </c>
      <c r="G41" s="86">
        <f>F41*E41*C41</f>
        <v>0</v>
      </c>
    </row>
    <row r="42" spans="2:10" ht="16.5" x14ac:dyDescent="0.3">
      <c r="B42" s="52" t="s">
        <v>40</v>
      </c>
      <c r="C42" s="102">
        <v>0</v>
      </c>
      <c r="D42" s="103" t="s">
        <v>39</v>
      </c>
      <c r="E42" s="22">
        <v>12</v>
      </c>
      <c r="F42" s="70">
        <v>300000</v>
      </c>
      <c r="G42" s="86">
        <f t="shared" si="2"/>
        <v>0</v>
      </c>
    </row>
    <row r="43" spans="2:10" ht="16.5" x14ac:dyDescent="0.3">
      <c r="B43" s="78" t="s">
        <v>54</v>
      </c>
      <c r="C43" s="102">
        <v>0</v>
      </c>
      <c r="D43" s="103" t="s">
        <v>41</v>
      </c>
      <c r="E43" s="22">
        <v>1</v>
      </c>
      <c r="F43" s="70">
        <v>17500000</v>
      </c>
      <c r="G43" s="86">
        <f>+ROUND(F43*E43*C43,0)</f>
        <v>0</v>
      </c>
    </row>
    <row r="44" spans="2:10" ht="17.25" thickBot="1" x14ac:dyDescent="0.3">
      <c r="B44" s="53" t="s">
        <v>46</v>
      </c>
      <c r="C44" s="55">
        <v>5</v>
      </c>
      <c r="D44" s="45" t="s">
        <v>39</v>
      </c>
      <c r="E44" s="46">
        <v>12</v>
      </c>
      <c r="F44" s="70">
        <v>623880.67000000004</v>
      </c>
      <c r="G44" s="87">
        <f>(F44*E44*C44)</f>
        <v>37432840.200000003</v>
      </c>
      <c r="H44" s="11"/>
    </row>
    <row r="45" spans="2:10" ht="16.5" thickBot="1" x14ac:dyDescent="0.3">
      <c r="B45" s="23" t="s">
        <v>43</v>
      </c>
      <c r="C45" s="24"/>
      <c r="D45" s="25"/>
      <c r="E45" s="25"/>
      <c r="F45" s="26"/>
      <c r="G45" s="88">
        <f>SUM(G38:G44)</f>
        <v>37432840.200000003</v>
      </c>
    </row>
    <row r="46" spans="2:10" ht="16.5" thickBot="1" x14ac:dyDescent="0.3">
      <c r="B46" s="27"/>
      <c r="C46" s="28"/>
      <c r="D46" s="29"/>
      <c r="E46" s="29"/>
      <c r="F46" s="29"/>
      <c r="G46" s="89"/>
    </row>
    <row r="47" spans="2:10" ht="15.75" x14ac:dyDescent="0.25">
      <c r="B47" s="30" t="s">
        <v>44</v>
      </c>
      <c r="C47" s="31"/>
      <c r="D47" s="32"/>
      <c r="E47" s="32"/>
      <c r="F47" s="33"/>
      <c r="G47" s="90">
        <f>ROUND(G45+G31,0)</f>
        <v>314632840</v>
      </c>
      <c r="I47" s="100"/>
    </row>
    <row r="48" spans="2:10" ht="16.5" thickBot="1" x14ac:dyDescent="0.3">
      <c r="B48" s="34" t="s">
        <v>57</v>
      </c>
      <c r="C48" s="35"/>
      <c r="D48" s="36"/>
      <c r="E48" s="36"/>
      <c r="F48" s="37"/>
      <c r="G48" s="91">
        <f>ROUND(G47*0.19,0)</f>
        <v>59780240</v>
      </c>
      <c r="J48" s="100"/>
    </row>
    <row r="49" spans="2:11" ht="21.75" thickBot="1" x14ac:dyDescent="0.4">
      <c r="B49" s="38" t="s">
        <v>45</v>
      </c>
      <c r="C49" s="39"/>
      <c r="D49" s="40"/>
      <c r="E49" s="40"/>
      <c r="F49" s="95" t="s">
        <v>59</v>
      </c>
      <c r="G49" s="96">
        <f>+G48+G47</f>
        <v>374413080</v>
      </c>
      <c r="H49" s="41"/>
      <c r="I49" s="100"/>
      <c r="K49" s="100"/>
    </row>
    <row r="50" spans="2:11" ht="19.5" thickBot="1" x14ac:dyDescent="0.35">
      <c r="F50" s="97"/>
      <c r="G50" s="98"/>
    </row>
    <row r="51" spans="2:11" ht="18.75" thickBot="1" x14ac:dyDescent="0.3">
      <c r="D51" s="106"/>
      <c r="E51" s="107">
        <f>+G51/G49</f>
        <v>8.3333333333333329E-2</v>
      </c>
      <c r="F51" s="95" t="s">
        <v>58</v>
      </c>
      <c r="G51" s="105">
        <f>ROUND(G49/12,0)</f>
        <v>31201090</v>
      </c>
    </row>
    <row r="52" spans="2:11" ht="15.75" x14ac:dyDescent="0.25">
      <c r="B52" s="47"/>
    </row>
    <row r="53" spans="2:11" x14ac:dyDescent="0.25">
      <c r="G53" s="83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0866141732283472" right="0.70866141732283472" top="0.74803149606299213" bottom="0.74803149606299213" header="0.31496062992125984" footer="0.31496062992125984"/>
  <pageSetup scale="50" orientation="portrait" horizontalDpi="4294967293" verticalDpi="0" r:id="rId1"/>
  <colBreaks count="1" manualBreakCount="1">
    <brk id="7" max="4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47"/>
  <sheetViews>
    <sheetView tabSelected="1" view="pageBreakPreview" topLeftCell="A22" zoomScaleSheetLayoutView="100" workbookViewId="0">
      <selection activeCell="D44" sqref="D44:F47"/>
    </sheetView>
  </sheetViews>
  <sheetFormatPr baseColWidth="10" defaultRowHeight="15" x14ac:dyDescent="0.25"/>
  <cols>
    <col min="1" max="1" width="2" style="109" customWidth="1"/>
    <col min="2" max="2" width="57.42578125" style="109" customWidth="1"/>
    <col min="3" max="3" width="24" style="109" bestFit="1" customWidth="1"/>
    <col min="4" max="4" width="23.140625" style="109" bestFit="1" customWidth="1"/>
    <col min="5" max="5" width="26.140625" style="109" bestFit="1" customWidth="1"/>
    <col min="6" max="6" width="28" style="109" customWidth="1"/>
    <col min="7" max="7" width="24.28515625" style="109" customWidth="1"/>
    <col min="8" max="8" width="25.140625" style="109" bestFit="1" customWidth="1"/>
    <col min="9" max="9" width="16" style="109" bestFit="1" customWidth="1"/>
    <col min="10" max="10" width="13.7109375" style="109" customWidth="1"/>
    <col min="11" max="11" width="12.140625" style="109" bestFit="1" customWidth="1"/>
    <col min="12" max="16384" width="11.42578125" style="109"/>
  </cols>
  <sheetData>
    <row r="1" spans="2:8" ht="16.5" x14ac:dyDescent="0.3">
      <c r="B1" s="108"/>
      <c r="C1" s="108"/>
      <c r="D1" s="108"/>
      <c r="E1" s="108"/>
      <c r="F1" s="108"/>
      <c r="G1" s="108"/>
    </row>
    <row r="2" spans="2:8" ht="21" x14ac:dyDescent="0.35">
      <c r="B2" s="276" t="s">
        <v>0</v>
      </c>
      <c r="C2" s="276"/>
      <c r="D2" s="276"/>
      <c r="E2" s="276"/>
      <c r="F2" s="276"/>
      <c r="G2" s="276"/>
      <c r="H2" s="110">
        <v>12</v>
      </c>
    </row>
    <row r="3" spans="2:8" ht="15.75" x14ac:dyDescent="0.25">
      <c r="B3" s="277" t="s">
        <v>1</v>
      </c>
      <c r="C3" s="277"/>
      <c r="D3" s="277"/>
      <c r="E3" s="277"/>
      <c r="F3" s="277"/>
      <c r="G3" s="277"/>
    </row>
    <row r="4" spans="2:8" x14ac:dyDescent="0.25">
      <c r="B4" s="278" t="s">
        <v>2</v>
      </c>
      <c r="C4" s="278"/>
      <c r="D4" s="278"/>
      <c r="E4" s="278"/>
      <c r="F4" s="278"/>
      <c r="G4" s="278"/>
    </row>
    <row r="5" spans="2:8" ht="17.25" thickBot="1" x14ac:dyDescent="0.35">
      <c r="B5" s="111"/>
      <c r="C5" s="111"/>
      <c r="D5" s="111"/>
      <c r="E5" s="111"/>
      <c r="F5" s="111"/>
      <c r="G5" s="111"/>
    </row>
    <row r="6" spans="2:8" ht="19.5" thickBot="1" x14ac:dyDescent="0.35">
      <c r="B6" s="279" t="s">
        <v>50</v>
      </c>
      <c r="C6" s="280"/>
      <c r="D6" s="280"/>
      <c r="E6" s="280"/>
      <c r="F6" s="280"/>
      <c r="G6" s="281"/>
    </row>
    <row r="7" spans="2:8" ht="15" customHeight="1" x14ac:dyDescent="0.25">
      <c r="B7" s="282" t="s">
        <v>61</v>
      </c>
      <c r="C7" s="283"/>
      <c r="D7" s="283"/>
      <c r="E7" s="283"/>
      <c r="F7" s="283"/>
      <c r="G7" s="284"/>
    </row>
    <row r="8" spans="2:8" ht="15" customHeight="1" x14ac:dyDescent="0.25">
      <c r="B8" s="285"/>
      <c r="C8" s="286"/>
      <c r="D8" s="286"/>
      <c r="E8" s="286"/>
      <c r="F8" s="286"/>
      <c r="G8" s="287"/>
    </row>
    <row r="9" spans="2:8" x14ac:dyDescent="0.25">
      <c r="B9" s="285"/>
      <c r="C9" s="286"/>
      <c r="D9" s="286"/>
      <c r="E9" s="286"/>
      <c r="F9" s="286"/>
      <c r="G9" s="287"/>
    </row>
    <row r="10" spans="2:8" ht="15.75" thickBot="1" x14ac:dyDescent="0.3">
      <c r="B10" s="288"/>
      <c r="C10" s="289"/>
      <c r="D10" s="289"/>
      <c r="E10" s="289"/>
      <c r="F10" s="289"/>
      <c r="G10" s="290"/>
    </row>
    <row r="11" spans="2:8" ht="17.25" thickBot="1" x14ac:dyDescent="0.35">
      <c r="B11" s="275"/>
      <c r="C11" s="275"/>
      <c r="D11" s="275"/>
      <c r="E11" s="275"/>
      <c r="F11" s="275"/>
      <c r="G11" s="275"/>
    </row>
    <row r="12" spans="2:8" x14ac:dyDescent="0.25">
      <c r="B12" s="270" t="s">
        <v>3</v>
      </c>
      <c r="C12" s="112" t="s">
        <v>4</v>
      </c>
      <c r="D12" s="112" t="s">
        <v>5</v>
      </c>
      <c r="E12" s="112" t="s">
        <v>6</v>
      </c>
      <c r="F12" s="113" t="s">
        <v>7</v>
      </c>
      <c r="G12" s="114" t="s">
        <v>8</v>
      </c>
    </row>
    <row r="13" spans="2:8" ht="15.75" thickBot="1" x14ac:dyDescent="0.3">
      <c r="B13" s="271"/>
      <c r="C13" s="115"/>
      <c r="D13" s="115"/>
      <c r="E13" s="116"/>
      <c r="F13" s="117" t="s">
        <v>56</v>
      </c>
      <c r="G13" s="118" t="s">
        <v>9</v>
      </c>
    </row>
    <row r="14" spans="2:8" x14ac:dyDescent="0.25">
      <c r="B14" s="272" t="s">
        <v>10</v>
      </c>
      <c r="C14" s="274" t="s">
        <v>48</v>
      </c>
      <c r="D14" s="274" t="s">
        <v>11</v>
      </c>
      <c r="E14" s="274" t="s">
        <v>12</v>
      </c>
      <c r="F14" s="268" t="s">
        <v>13</v>
      </c>
      <c r="G14" s="250" t="s">
        <v>49</v>
      </c>
    </row>
    <row r="15" spans="2:8" x14ac:dyDescent="0.25">
      <c r="B15" s="273"/>
      <c r="C15" s="266"/>
      <c r="D15" s="266"/>
      <c r="E15" s="266"/>
      <c r="F15" s="269"/>
      <c r="G15" s="251"/>
    </row>
    <row r="16" spans="2:8" ht="15.75" thickBot="1" x14ac:dyDescent="0.3">
      <c r="B16" s="273"/>
      <c r="C16" s="262"/>
      <c r="D16" s="262"/>
      <c r="E16" s="262"/>
      <c r="F16" s="264"/>
      <c r="G16" s="252"/>
      <c r="H16" s="119"/>
    </row>
    <row r="17" spans="2:8" ht="16.5" x14ac:dyDescent="0.3">
      <c r="B17" s="120" t="s">
        <v>15</v>
      </c>
      <c r="C17" s="121"/>
      <c r="D17" s="122">
        <v>1</v>
      </c>
      <c r="E17" s="123">
        <v>0.3</v>
      </c>
      <c r="F17" s="124">
        <f>+E17*D17*$H$2</f>
        <v>3.5999999999999996</v>
      </c>
      <c r="G17" s="125">
        <f>+ROUND(F17*C17,0)</f>
        <v>0</v>
      </c>
      <c r="H17" s="126"/>
    </row>
    <row r="18" spans="2:8" ht="16.5" x14ac:dyDescent="0.3">
      <c r="B18" s="127" t="s">
        <v>51</v>
      </c>
      <c r="C18" s="128"/>
      <c r="D18" s="129">
        <v>1</v>
      </c>
      <c r="E18" s="130">
        <v>1</v>
      </c>
      <c r="F18" s="131">
        <f t="shared" ref="F18:F22" si="0">+E18*D18*$H$2</f>
        <v>12</v>
      </c>
      <c r="G18" s="132">
        <f t="shared" ref="G18:G22" si="1">+ROUND(F18*C18,0)</f>
        <v>0</v>
      </c>
      <c r="H18" s="126"/>
    </row>
    <row r="19" spans="2:8" ht="16.5" x14ac:dyDescent="0.3">
      <c r="B19" s="127" t="s">
        <v>16</v>
      </c>
      <c r="C19" s="128"/>
      <c r="D19" s="129">
        <v>1</v>
      </c>
      <c r="E19" s="130">
        <v>0.2</v>
      </c>
      <c r="F19" s="131">
        <f t="shared" si="0"/>
        <v>2.4000000000000004</v>
      </c>
      <c r="G19" s="132">
        <f t="shared" si="1"/>
        <v>0</v>
      </c>
      <c r="H19" s="126"/>
    </row>
    <row r="20" spans="2:8" ht="16.5" x14ac:dyDescent="0.3">
      <c r="B20" s="133" t="s">
        <v>17</v>
      </c>
      <c r="C20" s="128"/>
      <c r="D20" s="129">
        <v>1</v>
      </c>
      <c r="E20" s="130">
        <v>0.2</v>
      </c>
      <c r="F20" s="131">
        <f t="shared" si="0"/>
        <v>2.4000000000000004</v>
      </c>
      <c r="G20" s="132">
        <f t="shared" si="1"/>
        <v>0</v>
      </c>
      <c r="H20" s="126"/>
    </row>
    <row r="21" spans="2:8" ht="16.5" x14ac:dyDescent="0.3">
      <c r="B21" s="133" t="s">
        <v>18</v>
      </c>
      <c r="C21" s="128"/>
      <c r="D21" s="129">
        <v>1</v>
      </c>
      <c r="E21" s="130">
        <v>0.3</v>
      </c>
      <c r="F21" s="131">
        <f t="shared" si="0"/>
        <v>3.5999999999999996</v>
      </c>
      <c r="G21" s="132">
        <f t="shared" si="1"/>
        <v>0</v>
      </c>
      <c r="H21" s="126"/>
    </row>
    <row r="22" spans="2:8" ht="17.25" thickBot="1" x14ac:dyDescent="0.35">
      <c r="B22" s="134" t="s">
        <v>23</v>
      </c>
      <c r="C22" s="135"/>
      <c r="D22" s="136">
        <v>1</v>
      </c>
      <c r="E22" s="137">
        <v>1</v>
      </c>
      <c r="F22" s="138">
        <f t="shared" si="0"/>
        <v>12</v>
      </c>
      <c r="G22" s="139">
        <f t="shared" si="1"/>
        <v>0</v>
      </c>
      <c r="H22" s="126"/>
    </row>
    <row r="23" spans="2:8" ht="15.75" x14ac:dyDescent="0.25">
      <c r="B23" s="253" t="s">
        <v>24</v>
      </c>
      <c r="C23" s="254"/>
      <c r="D23" s="254"/>
      <c r="E23" s="254"/>
      <c r="F23" s="254"/>
      <c r="G23" s="140">
        <f>+ROUND(SUM(G17:G22),0)</f>
        <v>0</v>
      </c>
    </row>
    <row r="24" spans="2:8" ht="15.75" x14ac:dyDescent="0.25">
      <c r="B24" s="255" t="s">
        <v>25</v>
      </c>
      <c r="C24" s="256"/>
      <c r="D24" s="256"/>
      <c r="E24" s="256"/>
      <c r="F24" s="257"/>
      <c r="G24" s="141">
        <v>2.2000000000000002</v>
      </c>
    </row>
    <row r="25" spans="2:8" ht="16.5" thickBot="1" x14ac:dyDescent="0.3">
      <c r="B25" s="258" t="s">
        <v>26</v>
      </c>
      <c r="C25" s="259"/>
      <c r="D25" s="259"/>
      <c r="E25" s="259"/>
      <c r="F25" s="259"/>
      <c r="G25" s="142">
        <f>+ROUND(G23*G24,0)</f>
        <v>0</v>
      </c>
    </row>
    <row r="26" spans="2:8" ht="17.25" thickBot="1" x14ac:dyDescent="0.35">
      <c r="B26" s="108"/>
      <c r="C26" s="108"/>
      <c r="D26" s="108"/>
      <c r="E26" s="108"/>
      <c r="F26" s="108"/>
      <c r="G26" s="108"/>
    </row>
    <row r="27" spans="2:8" x14ac:dyDescent="0.25">
      <c r="B27" s="260" t="s">
        <v>27</v>
      </c>
      <c r="C27" s="143" t="s">
        <v>28</v>
      </c>
      <c r="D27" s="144" t="s">
        <v>29</v>
      </c>
      <c r="E27" s="144" t="s">
        <v>30</v>
      </c>
      <c r="F27" s="145" t="s">
        <v>31</v>
      </c>
      <c r="G27" s="146" t="s">
        <v>32</v>
      </c>
    </row>
    <row r="28" spans="2:8" x14ac:dyDescent="0.25">
      <c r="B28" s="261"/>
      <c r="C28" s="262" t="s">
        <v>33</v>
      </c>
      <c r="D28" s="264" t="s">
        <v>34</v>
      </c>
      <c r="E28" s="266" t="s">
        <v>35</v>
      </c>
      <c r="F28" s="264" t="s">
        <v>36</v>
      </c>
      <c r="G28" s="147" t="s">
        <v>37</v>
      </c>
    </row>
    <row r="29" spans="2:8" x14ac:dyDescent="0.25">
      <c r="B29" s="261"/>
      <c r="C29" s="263"/>
      <c r="D29" s="265"/>
      <c r="E29" s="266"/>
      <c r="F29" s="265"/>
      <c r="G29" s="267" t="s">
        <v>14</v>
      </c>
    </row>
    <row r="30" spans="2:8" x14ac:dyDescent="0.25">
      <c r="B30" s="261"/>
      <c r="C30" s="263"/>
      <c r="D30" s="265"/>
      <c r="E30" s="266"/>
      <c r="F30" s="265"/>
      <c r="G30" s="251"/>
    </row>
    <row r="31" spans="2:8" ht="15.75" thickBot="1" x14ac:dyDescent="0.3">
      <c r="B31" s="261"/>
      <c r="C31" s="263"/>
      <c r="D31" s="265"/>
      <c r="E31" s="262"/>
      <c r="F31" s="265"/>
      <c r="G31" s="252"/>
    </row>
    <row r="32" spans="2:8" ht="15.75" x14ac:dyDescent="0.25">
      <c r="B32" s="148" t="s">
        <v>63</v>
      </c>
      <c r="C32" s="149">
        <v>1</v>
      </c>
      <c r="D32" s="149" t="s">
        <v>39</v>
      </c>
      <c r="E32" s="150">
        <v>12</v>
      </c>
      <c r="F32" s="151"/>
      <c r="G32" s="152">
        <f>+ROUND(F32*E32*C32,0)</f>
        <v>0</v>
      </c>
    </row>
    <row r="33" spans="2:11" ht="15.75" x14ac:dyDescent="0.25">
      <c r="B33" s="153" t="s">
        <v>40</v>
      </c>
      <c r="C33" s="154">
        <v>1</v>
      </c>
      <c r="D33" s="154" t="s">
        <v>39</v>
      </c>
      <c r="E33" s="155">
        <v>12</v>
      </c>
      <c r="F33" s="156"/>
      <c r="G33" s="157">
        <f t="shared" ref="G33:G35" si="2">+ROUND(F33*E33*C33,0)</f>
        <v>0</v>
      </c>
    </row>
    <row r="34" spans="2:11" ht="15.75" x14ac:dyDescent="0.25">
      <c r="B34" s="153" t="s">
        <v>64</v>
      </c>
      <c r="C34" s="154">
        <v>1</v>
      </c>
      <c r="D34" s="154" t="s">
        <v>41</v>
      </c>
      <c r="E34" s="155">
        <v>1</v>
      </c>
      <c r="F34" s="156"/>
      <c r="G34" s="157">
        <f t="shared" si="2"/>
        <v>0</v>
      </c>
    </row>
    <row r="35" spans="2:11" ht="27" customHeight="1" x14ac:dyDescent="0.25">
      <c r="B35" s="158" t="s">
        <v>65</v>
      </c>
      <c r="C35" s="159">
        <v>1</v>
      </c>
      <c r="D35" s="159" t="s">
        <v>39</v>
      </c>
      <c r="E35" s="160">
        <v>12</v>
      </c>
      <c r="F35" s="161"/>
      <c r="G35" s="157">
        <f t="shared" si="2"/>
        <v>0</v>
      </c>
    </row>
    <row r="36" spans="2:11" ht="16.5" thickBot="1" x14ac:dyDescent="0.3">
      <c r="B36" s="162" t="s">
        <v>46</v>
      </c>
      <c r="C36" s="163">
        <v>1</v>
      </c>
      <c r="D36" s="164" t="s">
        <v>39</v>
      </c>
      <c r="E36" s="165">
        <v>12</v>
      </c>
      <c r="F36" s="166"/>
      <c r="G36" s="167">
        <f t="shared" ref="G36" si="3">+ROUND(F36*E36*C36,0)</f>
        <v>0</v>
      </c>
    </row>
    <row r="37" spans="2:11" ht="16.5" thickBot="1" x14ac:dyDescent="0.3">
      <c r="B37" s="168" t="s">
        <v>43</v>
      </c>
      <c r="C37" s="169"/>
      <c r="D37" s="170"/>
      <c r="E37" s="170"/>
      <c r="F37" s="171"/>
      <c r="G37" s="172">
        <f>SUM(G32:G35)</f>
        <v>0</v>
      </c>
    </row>
    <row r="38" spans="2:11" ht="16.5" thickBot="1" x14ac:dyDescent="0.3">
      <c r="B38" s="173"/>
      <c r="C38" s="174"/>
      <c r="D38" s="175"/>
      <c r="E38" s="175"/>
      <c r="F38" s="175"/>
      <c r="G38" s="176"/>
    </row>
    <row r="39" spans="2:11" ht="15.75" x14ac:dyDescent="0.25">
      <c r="B39" s="177" t="s">
        <v>44</v>
      </c>
      <c r="C39" s="178"/>
      <c r="D39" s="179"/>
      <c r="E39" s="179"/>
      <c r="F39" s="180"/>
      <c r="G39" s="181">
        <f>ROUND(G37+G25,0)</f>
        <v>0</v>
      </c>
      <c r="I39" s="182"/>
    </row>
    <row r="40" spans="2:11" ht="16.5" thickBot="1" x14ac:dyDescent="0.3">
      <c r="B40" s="183" t="s">
        <v>57</v>
      </c>
      <c r="C40" s="184"/>
      <c r="D40" s="185"/>
      <c r="E40" s="185"/>
      <c r="F40" s="186"/>
      <c r="G40" s="187">
        <f>ROUND(G39*0.19,0)</f>
        <v>0</v>
      </c>
      <c r="J40" s="182"/>
    </row>
    <row r="41" spans="2:11" ht="21.75" thickBot="1" x14ac:dyDescent="0.4">
      <c r="B41" s="188" t="s">
        <v>45</v>
      </c>
      <c r="C41" s="189"/>
      <c r="D41" s="190"/>
      <c r="E41" s="190"/>
      <c r="F41" s="191" t="s">
        <v>59</v>
      </c>
      <c r="G41" s="192">
        <f>+G40+G39</f>
        <v>0</v>
      </c>
      <c r="H41" s="193"/>
      <c r="I41" s="182"/>
      <c r="K41" s="182"/>
    </row>
    <row r="42" spans="2:11" ht="19.5" thickBot="1" x14ac:dyDescent="0.35">
      <c r="F42" s="194"/>
      <c r="G42" s="195"/>
    </row>
    <row r="43" spans="2:11" ht="18.75" thickBot="1" x14ac:dyDescent="0.3">
      <c r="D43" s="196"/>
      <c r="E43" s="196"/>
      <c r="F43" s="197" t="s">
        <v>58</v>
      </c>
      <c r="G43" s="198" t="s">
        <v>62</v>
      </c>
    </row>
    <row r="44" spans="2:11" ht="15.75" x14ac:dyDescent="0.25">
      <c r="B44" s="199"/>
      <c r="D44" s="200"/>
      <c r="E44" s="200"/>
      <c r="F44" s="200"/>
      <c r="G44" s="196"/>
    </row>
    <row r="45" spans="2:11" ht="18.75" x14ac:dyDescent="0.3">
      <c r="D45" s="201"/>
      <c r="E45" s="202"/>
      <c r="F45" s="202"/>
      <c r="G45" s="203"/>
    </row>
    <row r="46" spans="2:11" ht="19.5" thickBot="1" x14ac:dyDescent="0.35">
      <c r="D46" s="201"/>
      <c r="E46" s="202"/>
      <c r="F46" s="204"/>
    </row>
    <row r="47" spans="2:11" ht="19.5" thickTop="1" x14ac:dyDescent="0.3">
      <c r="D47" s="205"/>
      <c r="E47" s="205"/>
      <c r="F47" s="206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3:F23"/>
    <mergeCell ref="B24:F24"/>
    <mergeCell ref="B25:F25"/>
    <mergeCell ref="B27:B31"/>
    <mergeCell ref="C28:C31"/>
    <mergeCell ref="D28:D31"/>
    <mergeCell ref="E28:E31"/>
    <mergeCell ref="F28:F31"/>
    <mergeCell ref="G29:G31"/>
    <mergeCell ref="F14:F16"/>
  </mergeCells>
  <pageMargins left="0.70866141732283472" right="0.70866141732283472" top="0.74803149606299213" bottom="0.74803149606299213" header="0.31496062992125984" footer="0.31496062992125984"/>
  <pageSetup scale="48" orientation="portrait" horizontalDpi="4294967293" verticalDpi="0" r:id="rId1"/>
  <colBreaks count="1" manualBreakCount="1">
    <brk id="7" max="4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3"/>
  <sheetViews>
    <sheetView view="pageBreakPreview" topLeftCell="A31" zoomScale="90" zoomScaleSheetLayoutView="90" workbookViewId="0">
      <selection activeCell="G51" sqref="G51"/>
    </sheetView>
  </sheetViews>
  <sheetFormatPr baseColWidth="10" defaultRowHeight="15" x14ac:dyDescent="0.25"/>
  <cols>
    <col min="1" max="1" width="2" customWidth="1"/>
    <col min="2" max="2" width="57.42578125" customWidth="1"/>
    <col min="3" max="3" width="24" customWidth="1"/>
    <col min="4" max="4" width="23.140625" customWidth="1"/>
    <col min="5" max="5" width="26.140625" customWidth="1"/>
    <col min="6" max="6" width="20.7109375" customWidth="1"/>
    <col min="7" max="7" width="24.28515625" customWidth="1"/>
    <col min="8" max="8" width="25.140625" customWidth="1"/>
    <col min="9" max="9" width="16" customWidth="1"/>
    <col min="10" max="10" width="13.7109375" customWidth="1"/>
    <col min="11" max="11" width="12.140625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208" t="s">
        <v>0</v>
      </c>
      <c r="C2" s="208"/>
      <c r="D2" s="208"/>
      <c r="E2" s="208"/>
      <c r="F2" s="208"/>
      <c r="G2" s="208"/>
      <c r="H2" s="2">
        <v>12</v>
      </c>
    </row>
    <row r="3" spans="2:8" ht="15.75" x14ac:dyDescent="0.25">
      <c r="B3" s="209" t="s">
        <v>1</v>
      </c>
      <c r="C3" s="209"/>
      <c r="D3" s="209"/>
      <c r="E3" s="209"/>
      <c r="F3" s="209"/>
      <c r="G3" s="209"/>
    </row>
    <row r="4" spans="2:8" x14ac:dyDescent="0.25">
      <c r="B4" s="210" t="s">
        <v>2</v>
      </c>
      <c r="C4" s="211"/>
      <c r="D4" s="211"/>
      <c r="E4" s="211"/>
      <c r="F4" s="211"/>
      <c r="G4" s="211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212" t="s">
        <v>50</v>
      </c>
      <c r="C6" s="213"/>
      <c r="D6" s="213"/>
      <c r="E6" s="213"/>
      <c r="F6" s="213"/>
      <c r="G6" s="214"/>
    </row>
    <row r="7" spans="2:8" ht="15" customHeight="1" x14ac:dyDescent="0.25">
      <c r="B7" s="215" t="s">
        <v>60</v>
      </c>
      <c r="C7" s="216"/>
      <c r="D7" s="216"/>
      <c r="E7" s="216"/>
      <c r="F7" s="216"/>
      <c r="G7" s="217"/>
    </row>
    <row r="8" spans="2:8" ht="15" customHeight="1" x14ac:dyDescent="0.25">
      <c r="B8" s="218"/>
      <c r="C8" s="219"/>
      <c r="D8" s="219"/>
      <c r="E8" s="219"/>
      <c r="F8" s="219"/>
      <c r="G8" s="220"/>
    </row>
    <row r="9" spans="2:8" ht="35.25" customHeight="1" x14ac:dyDescent="0.25">
      <c r="B9" s="218"/>
      <c r="C9" s="219"/>
      <c r="D9" s="219"/>
      <c r="E9" s="219"/>
      <c r="F9" s="219"/>
      <c r="G9" s="220"/>
    </row>
    <row r="10" spans="2:8" ht="32.25" customHeight="1" thickBot="1" x14ac:dyDescent="0.3">
      <c r="B10" s="221"/>
      <c r="C10" s="222"/>
      <c r="D10" s="222"/>
      <c r="E10" s="222"/>
      <c r="F10" s="222"/>
      <c r="G10" s="223"/>
    </row>
    <row r="11" spans="2:8" ht="17.25" thickBot="1" x14ac:dyDescent="0.35">
      <c r="B11" s="207"/>
      <c r="C11" s="207"/>
      <c r="D11" s="207"/>
      <c r="E11" s="207"/>
      <c r="F11" s="207"/>
      <c r="G11" s="207"/>
    </row>
    <row r="12" spans="2:8" x14ac:dyDescent="0.25">
      <c r="B12" s="224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225"/>
      <c r="C13" s="7"/>
      <c r="D13" s="7"/>
      <c r="E13" s="8"/>
      <c r="F13" s="9" t="s">
        <v>56</v>
      </c>
      <c r="G13" s="10" t="s">
        <v>9</v>
      </c>
    </row>
    <row r="14" spans="2:8" x14ac:dyDescent="0.25">
      <c r="B14" s="226" t="s">
        <v>10</v>
      </c>
      <c r="C14" s="228" t="s">
        <v>48</v>
      </c>
      <c r="D14" s="231" t="s">
        <v>11</v>
      </c>
      <c r="E14" s="231" t="s">
        <v>12</v>
      </c>
      <c r="F14" s="248" t="s">
        <v>13</v>
      </c>
      <c r="G14" s="232" t="s">
        <v>49</v>
      </c>
    </row>
    <row r="15" spans="2:8" x14ac:dyDescent="0.25">
      <c r="B15" s="227"/>
      <c r="C15" s="229"/>
      <c r="D15" s="229"/>
      <c r="E15" s="229"/>
      <c r="F15" s="249"/>
      <c r="G15" s="233"/>
    </row>
    <row r="16" spans="2:8" ht="15.75" thickBot="1" x14ac:dyDescent="0.3">
      <c r="B16" s="227"/>
      <c r="C16" s="230"/>
      <c r="D16" s="230"/>
      <c r="E16" s="230"/>
      <c r="F16" s="245"/>
      <c r="G16" s="234"/>
      <c r="H16" s="11"/>
    </row>
    <row r="17" spans="2:8" ht="16.5" x14ac:dyDescent="0.3">
      <c r="B17" s="59" t="s">
        <v>15</v>
      </c>
      <c r="C17" s="63">
        <v>7500000</v>
      </c>
      <c r="D17" s="57">
        <v>1</v>
      </c>
      <c r="E17" s="12">
        <v>0.2</v>
      </c>
      <c r="F17" s="64">
        <f>+E17*D17*$H$2</f>
        <v>2.4000000000000004</v>
      </c>
      <c r="G17" s="71">
        <f>+ROUND(F17*C17,0)</f>
        <v>18000000</v>
      </c>
      <c r="H17" s="77"/>
    </row>
    <row r="18" spans="2:8" ht="16.5" x14ac:dyDescent="0.3">
      <c r="B18" s="82" t="s">
        <v>55</v>
      </c>
      <c r="C18" s="79">
        <v>5500000</v>
      </c>
      <c r="D18" s="80">
        <v>0</v>
      </c>
      <c r="E18" s="81">
        <v>0.2</v>
      </c>
      <c r="F18" s="66">
        <f t="shared" ref="F18:F28" si="0">+E18*D18*$H$2</f>
        <v>0</v>
      </c>
      <c r="G18" s="72">
        <f t="shared" ref="G18:G28" si="1">+ROUND(F18*C18,0)</f>
        <v>0</v>
      </c>
      <c r="H18" s="77"/>
    </row>
    <row r="19" spans="2:8" ht="16.5" x14ac:dyDescent="0.3">
      <c r="B19" s="60" t="s">
        <v>51</v>
      </c>
      <c r="C19" s="65">
        <v>5000000</v>
      </c>
      <c r="D19" s="56">
        <v>1</v>
      </c>
      <c r="E19" s="13">
        <v>1</v>
      </c>
      <c r="F19" s="66">
        <f t="shared" si="0"/>
        <v>12</v>
      </c>
      <c r="G19" s="72">
        <f t="shared" si="1"/>
        <v>60000000</v>
      </c>
      <c r="H19" s="77"/>
    </row>
    <row r="20" spans="2:8" ht="16.5" x14ac:dyDescent="0.3">
      <c r="B20" s="60" t="s">
        <v>16</v>
      </c>
      <c r="C20" s="65">
        <v>4500000</v>
      </c>
      <c r="D20" s="56">
        <v>1</v>
      </c>
      <c r="E20" s="13">
        <v>0.2</v>
      </c>
      <c r="F20" s="66">
        <f t="shared" si="0"/>
        <v>2.4000000000000004</v>
      </c>
      <c r="G20" s="72">
        <f t="shared" si="1"/>
        <v>10800000</v>
      </c>
      <c r="H20" s="77"/>
    </row>
    <row r="21" spans="2:8" ht="16.5" x14ac:dyDescent="0.3">
      <c r="B21" s="61" t="s">
        <v>17</v>
      </c>
      <c r="C21" s="65">
        <v>4000000</v>
      </c>
      <c r="D21" s="56">
        <v>1</v>
      </c>
      <c r="E21" s="13">
        <v>0.2</v>
      </c>
      <c r="F21" s="66">
        <f t="shared" si="0"/>
        <v>2.4000000000000004</v>
      </c>
      <c r="G21" s="72">
        <f t="shared" si="1"/>
        <v>9600000</v>
      </c>
      <c r="H21" s="77"/>
    </row>
    <row r="22" spans="2:8" s="1" customFormat="1" ht="16.5" x14ac:dyDescent="0.3">
      <c r="B22" s="61" t="s">
        <v>53</v>
      </c>
      <c r="C22" s="65">
        <v>4000000</v>
      </c>
      <c r="D22" s="56">
        <v>0</v>
      </c>
      <c r="E22" s="13">
        <v>0.3</v>
      </c>
      <c r="F22" s="66">
        <f t="shared" si="0"/>
        <v>0</v>
      </c>
      <c r="G22" s="72">
        <f t="shared" si="1"/>
        <v>0</v>
      </c>
      <c r="H22" s="77"/>
    </row>
    <row r="23" spans="2:8" ht="16.5" x14ac:dyDescent="0.3">
      <c r="B23" s="61" t="s">
        <v>18</v>
      </c>
      <c r="C23" s="65">
        <v>4000000</v>
      </c>
      <c r="D23" s="56">
        <v>1</v>
      </c>
      <c r="E23" s="13">
        <v>0.2</v>
      </c>
      <c r="F23" s="66">
        <f t="shared" si="0"/>
        <v>2.4000000000000004</v>
      </c>
      <c r="G23" s="72">
        <f t="shared" si="1"/>
        <v>9600000</v>
      </c>
      <c r="H23" s="77"/>
    </row>
    <row r="24" spans="2:8" ht="16.5" x14ac:dyDescent="0.3">
      <c r="B24" s="61" t="s">
        <v>19</v>
      </c>
      <c r="C24" s="65">
        <v>3000000</v>
      </c>
      <c r="D24" s="56">
        <v>0</v>
      </c>
      <c r="E24" s="13">
        <v>0.5</v>
      </c>
      <c r="F24" s="66">
        <f t="shared" si="0"/>
        <v>0</v>
      </c>
      <c r="G24" s="72">
        <f t="shared" si="1"/>
        <v>0</v>
      </c>
      <c r="H24" s="77"/>
    </row>
    <row r="25" spans="2:8" ht="16.5" x14ac:dyDescent="0.3">
      <c r="B25" s="61" t="s">
        <v>20</v>
      </c>
      <c r="C25" s="65">
        <v>3000000</v>
      </c>
      <c r="D25" s="56">
        <v>0</v>
      </c>
      <c r="E25" s="13">
        <v>0.4</v>
      </c>
      <c r="F25" s="66">
        <f t="shared" si="0"/>
        <v>0</v>
      </c>
      <c r="G25" s="72">
        <f t="shared" si="1"/>
        <v>0</v>
      </c>
      <c r="H25" s="77"/>
    </row>
    <row r="26" spans="2:8" ht="16.5" x14ac:dyDescent="0.3">
      <c r="B26" s="61" t="s">
        <v>21</v>
      </c>
      <c r="C26" s="65">
        <v>1000000</v>
      </c>
      <c r="D26" s="56">
        <v>0</v>
      </c>
      <c r="E26" s="14">
        <v>1</v>
      </c>
      <c r="F26" s="66">
        <f t="shared" si="0"/>
        <v>0</v>
      </c>
      <c r="G26" s="72">
        <f t="shared" si="1"/>
        <v>0</v>
      </c>
      <c r="H26" s="77"/>
    </row>
    <row r="27" spans="2:8" ht="16.5" x14ac:dyDescent="0.3">
      <c r="B27" s="61" t="s">
        <v>22</v>
      </c>
      <c r="C27" s="65">
        <v>1000000</v>
      </c>
      <c r="D27" s="56">
        <v>0</v>
      </c>
      <c r="E27" s="14">
        <v>1</v>
      </c>
      <c r="F27" s="66">
        <f t="shared" si="0"/>
        <v>0</v>
      </c>
      <c r="G27" s="72">
        <f t="shared" si="1"/>
        <v>0</v>
      </c>
      <c r="H27" s="77"/>
    </row>
    <row r="28" spans="2:8" ht="17.25" thickBot="1" x14ac:dyDescent="0.35">
      <c r="B28" s="62" t="s">
        <v>23</v>
      </c>
      <c r="C28" s="67">
        <v>1500000</v>
      </c>
      <c r="D28" s="58">
        <v>1</v>
      </c>
      <c r="E28" s="15">
        <v>1</v>
      </c>
      <c r="F28" s="68">
        <f t="shared" si="0"/>
        <v>12</v>
      </c>
      <c r="G28" s="73">
        <f t="shared" si="1"/>
        <v>18000000</v>
      </c>
      <c r="H28" s="77"/>
    </row>
    <row r="29" spans="2:8" ht="15.75" x14ac:dyDescent="0.25">
      <c r="B29" s="235" t="s">
        <v>24</v>
      </c>
      <c r="C29" s="236"/>
      <c r="D29" s="236"/>
      <c r="E29" s="236"/>
      <c r="F29" s="236"/>
      <c r="G29" s="16">
        <f>+ROUND(SUM(G17:G28),0)</f>
        <v>126000000</v>
      </c>
    </row>
    <row r="30" spans="2:8" ht="15.75" x14ac:dyDescent="0.25">
      <c r="B30" s="237" t="s">
        <v>25</v>
      </c>
      <c r="C30" s="238"/>
      <c r="D30" s="238"/>
      <c r="E30" s="238"/>
      <c r="F30" s="239"/>
      <c r="G30" s="17">
        <v>2.2000000000000002</v>
      </c>
    </row>
    <row r="31" spans="2:8" ht="16.5" thickBot="1" x14ac:dyDescent="0.3">
      <c r="B31" s="240" t="s">
        <v>26</v>
      </c>
      <c r="C31" s="241"/>
      <c r="D31" s="241"/>
      <c r="E31" s="241"/>
      <c r="F31" s="241"/>
      <c r="G31" s="18">
        <f>+ROUND(G29*G30,0)</f>
        <v>277200000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10" x14ac:dyDescent="0.25">
      <c r="B33" s="242" t="s">
        <v>27</v>
      </c>
      <c r="C33" s="92" t="s">
        <v>28</v>
      </c>
      <c r="D33" s="19" t="s">
        <v>29</v>
      </c>
      <c r="E33" s="19" t="s">
        <v>30</v>
      </c>
      <c r="F33" s="20" t="s">
        <v>31</v>
      </c>
      <c r="G33" s="48" t="s">
        <v>32</v>
      </c>
    </row>
    <row r="34" spans="2:10" x14ac:dyDescent="0.25">
      <c r="B34" s="243"/>
      <c r="C34" s="230" t="s">
        <v>33</v>
      </c>
      <c r="D34" s="245" t="s">
        <v>34</v>
      </c>
      <c r="E34" s="229" t="s">
        <v>35</v>
      </c>
      <c r="F34" s="245" t="s">
        <v>36</v>
      </c>
      <c r="G34" s="21" t="s">
        <v>37</v>
      </c>
    </row>
    <row r="35" spans="2:10" x14ac:dyDescent="0.25">
      <c r="B35" s="243"/>
      <c r="C35" s="244"/>
      <c r="D35" s="246"/>
      <c r="E35" s="229"/>
      <c r="F35" s="246"/>
      <c r="G35" s="247" t="s">
        <v>14</v>
      </c>
    </row>
    <row r="36" spans="2:10" x14ac:dyDescent="0.25">
      <c r="B36" s="243"/>
      <c r="C36" s="244"/>
      <c r="D36" s="246"/>
      <c r="E36" s="229"/>
      <c r="F36" s="246"/>
      <c r="G36" s="233"/>
    </row>
    <row r="37" spans="2:10" ht="15.75" thickBot="1" x14ac:dyDescent="0.3">
      <c r="B37" s="243"/>
      <c r="C37" s="244"/>
      <c r="D37" s="246"/>
      <c r="E37" s="230"/>
      <c r="F37" s="246"/>
      <c r="G37" s="234"/>
    </row>
    <row r="38" spans="2:10" ht="16.5" x14ac:dyDescent="0.25">
      <c r="B38" s="49" t="s">
        <v>38</v>
      </c>
      <c r="C38" s="54">
        <v>0</v>
      </c>
      <c r="D38" s="43" t="s">
        <v>39</v>
      </c>
      <c r="E38" s="44">
        <v>12</v>
      </c>
      <c r="F38" s="69">
        <v>4000000</v>
      </c>
      <c r="G38" s="85">
        <f>+ROUND(F38*E38*C38,0)</f>
        <v>0</v>
      </c>
    </row>
    <row r="39" spans="2:10" ht="26.25" x14ac:dyDescent="0.25">
      <c r="B39" s="42" t="s">
        <v>52</v>
      </c>
      <c r="C39" s="93">
        <v>0</v>
      </c>
      <c r="D39" s="94" t="s">
        <v>39</v>
      </c>
      <c r="E39" s="22">
        <v>12</v>
      </c>
      <c r="F39" s="70">
        <v>2000000</v>
      </c>
      <c r="G39" s="86">
        <f t="shared" ref="G39:G42" si="2">+ROUND(F39*E39*C39,0)</f>
        <v>0</v>
      </c>
    </row>
    <row r="40" spans="2:10" ht="16.5" x14ac:dyDescent="0.25">
      <c r="B40" s="50" t="s">
        <v>42</v>
      </c>
      <c r="C40" s="93">
        <v>0</v>
      </c>
      <c r="D40" s="94" t="s">
        <v>39</v>
      </c>
      <c r="E40" s="22">
        <v>12</v>
      </c>
      <c r="F40" s="84">
        <v>499999.71988796006</v>
      </c>
      <c r="G40" s="86">
        <f>F40*E40*C40</f>
        <v>0</v>
      </c>
    </row>
    <row r="41" spans="2:10" ht="16.5" x14ac:dyDescent="0.25">
      <c r="B41" s="51" t="s">
        <v>47</v>
      </c>
      <c r="C41" s="93">
        <v>0</v>
      </c>
      <c r="D41" s="94" t="s">
        <v>39</v>
      </c>
      <c r="E41" s="22">
        <v>12</v>
      </c>
      <c r="F41" s="70">
        <v>500000</v>
      </c>
      <c r="G41" s="86">
        <f>F41*E41*C41</f>
        <v>0</v>
      </c>
    </row>
    <row r="42" spans="2:10" ht="16.5" x14ac:dyDescent="0.3">
      <c r="B42" s="52" t="s">
        <v>40</v>
      </c>
      <c r="C42" s="93">
        <v>0</v>
      </c>
      <c r="D42" s="94" t="s">
        <v>39</v>
      </c>
      <c r="E42" s="22">
        <v>12</v>
      </c>
      <c r="F42" s="70">
        <v>300000</v>
      </c>
      <c r="G42" s="86">
        <f t="shared" si="2"/>
        <v>0</v>
      </c>
    </row>
    <row r="43" spans="2:10" ht="16.5" x14ac:dyDescent="0.3">
      <c r="B43" s="78" t="s">
        <v>54</v>
      </c>
      <c r="C43" s="93">
        <v>0</v>
      </c>
      <c r="D43" s="94" t="s">
        <v>41</v>
      </c>
      <c r="E43" s="22">
        <v>1</v>
      </c>
      <c r="F43" s="70">
        <v>17500000</v>
      </c>
      <c r="G43" s="86">
        <f>+ROUND(F43*E43*C43,0)</f>
        <v>0</v>
      </c>
    </row>
    <row r="44" spans="2:10" ht="17.25" thickBot="1" x14ac:dyDescent="0.3">
      <c r="B44" s="53" t="s">
        <v>46</v>
      </c>
      <c r="C44" s="55">
        <v>3</v>
      </c>
      <c r="D44" s="45" t="s">
        <v>39</v>
      </c>
      <c r="E44" s="46">
        <v>12</v>
      </c>
      <c r="F44" s="70">
        <v>573128.87488328491</v>
      </c>
      <c r="G44" s="87">
        <f>(F44*E44*C44)</f>
        <v>20632639.49579826</v>
      </c>
      <c r="H44" s="11"/>
    </row>
    <row r="45" spans="2:10" ht="16.5" thickBot="1" x14ac:dyDescent="0.3">
      <c r="B45" s="23" t="s">
        <v>43</v>
      </c>
      <c r="C45" s="24"/>
      <c r="D45" s="25"/>
      <c r="E45" s="25"/>
      <c r="F45" s="26"/>
      <c r="G45" s="88">
        <f>SUM(G38:G44)</f>
        <v>20632639.49579826</v>
      </c>
    </row>
    <row r="46" spans="2:10" ht="16.5" thickBot="1" x14ac:dyDescent="0.3">
      <c r="B46" s="27"/>
      <c r="C46" s="28"/>
      <c r="D46" s="29"/>
      <c r="E46" s="29"/>
      <c r="F46" s="29"/>
      <c r="G46" s="89"/>
    </row>
    <row r="47" spans="2:10" ht="15.75" x14ac:dyDescent="0.25">
      <c r="B47" s="30" t="s">
        <v>44</v>
      </c>
      <c r="C47" s="31"/>
      <c r="D47" s="32"/>
      <c r="E47" s="32"/>
      <c r="F47" s="33"/>
      <c r="G47" s="90">
        <f>G45+G31</f>
        <v>297832639.49579823</v>
      </c>
      <c r="I47" s="100"/>
    </row>
    <row r="48" spans="2:10" ht="16.5" thickBot="1" x14ac:dyDescent="0.3">
      <c r="B48" s="34" t="s">
        <v>57</v>
      </c>
      <c r="C48" s="35"/>
      <c r="D48" s="36"/>
      <c r="E48" s="36"/>
      <c r="F48" s="37"/>
      <c r="G48" s="91">
        <f>G47*0.19</f>
        <v>56588201.504201666</v>
      </c>
      <c r="J48" s="100"/>
    </row>
    <row r="49" spans="2:11" ht="21.75" thickBot="1" x14ac:dyDescent="0.4">
      <c r="B49" s="38" t="s">
        <v>45</v>
      </c>
      <c r="C49" s="39"/>
      <c r="D49" s="40"/>
      <c r="E49" s="40"/>
      <c r="F49" s="95" t="s">
        <v>59</v>
      </c>
      <c r="G49" s="96">
        <f>+G48+G47</f>
        <v>354420840.99999988</v>
      </c>
      <c r="H49" s="41"/>
      <c r="I49" s="100"/>
      <c r="K49" s="100"/>
    </row>
    <row r="50" spans="2:11" ht="19.5" thickBot="1" x14ac:dyDescent="0.35">
      <c r="F50" s="97"/>
      <c r="G50" s="98"/>
    </row>
    <row r="51" spans="2:11" ht="18.75" thickBot="1" x14ac:dyDescent="0.3">
      <c r="F51" s="95" t="s">
        <v>58</v>
      </c>
      <c r="G51" s="99">
        <f>ROUND(G49/12,0)</f>
        <v>29535070</v>
      </c>
    </row>
    <row r="52" spans="2:11" ht="15.75" x14ac:dyDescent="0.25">
      <c r="B52" s="47"/>
    </row>
    <row r="53" spans="2:11" x14ac:dyDescent="0.25">
      <c r="G53" s="83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0866141732283472" right="0.70866141732283472" top="0.74803149606299213" bottom="0.74803149606299213" header="0.31496062992125984" footer="0.31496062992125984"/>
  <pageSetup scale="50" orientation="portrait" horizontalDpi="4294967293" verticalDpi="0" r:id="rId1"/>
  <colBreaks count="1" manualBreakCount="1">
    <brk id="7" max="4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PETRODECOL (FONDEADO) </vt:lpstr>
      <vt:lpstr>PETRODECOL  (CONTRACTUAL)</vt:lpstr>
      <vt:lpstr>PETRODECOL </vt:lpstr>
      <vt:lpstr>TUMACO PACIFIC PORT</vt:lpstr>
      <vt:lpstr>'PETRODECOL '!Área_de_impresión</vt:lpstr>
      <vt:lpstr>'PETRODECOL  (CONTRACTUAL)'!Área_de_impresión</vt:lpstr>
      <vt:lpstr>'PETRODECOL (FONDEADO) '!Área_de_impresión</vt:lpstr>
      <vt:lpstr>'TUMACO PACIFIC PORT'!Área_de_impresión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Alexei Landinez Santos</dc:creator>
  <cp:lastModifiedBy>Maria Camila Anaya Latorre</cp:lastModifiedBy>
  <cp:lastPrinted>2017-07-27T16:24:45Z</cp:lastPrinted>
  <dcterms:created xsi:type="dcterms:W3CDTF">2015-01-08T19:59:29Z</dcterms:created>
  <dcterms:modified xsi:type="dcterms:W3CDTF">2017-11-14T15:47:02Z</dcterms:modified>
</cp:coreProperties>
</file>