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_Jackeline Torres Angel_ANI\Proyectos\Públicas 4G\2. GRUPO 1_2O NEIVA SANTANA MOCOA_CO3\F. CONTRATO\MATRIZ ADJUDICACION\"/>
    </mc:Choice>
  </mc:AlternateContent>
  <bookViews>
    <workbookView xWindow="120" yWindow="60" windowWidth="18915" windowHeight="11565" tabRatio="384"/>
  </bookViews>
  <sheets>
    <sheet name="Tablero Adjudicación" sheetId="2" r:id="rId1"/>
    <sheet name="Datos Grupo 3" sheetId="3" state="hidden" r:id="rId2"/>
  </sheets>
  <definedNames>
    <definedName name="_xlnm.Print_Area" localSheetId="0">'Tablero Adjudicación'!$A$1:$O$38</definedName>
  </definedNames>
  <calcPr calcId="152511" iterate="1"/>
</workbook>
</file>

<file path=xl/calcChain.xml><?xml version="1.0" encoding="utf-8"?>
<calcChain xmlns="http://schemas.openxmlformats.org/spreadsheetml/2006/main">
  <c r="P42" i="3" l="1"/>
  <c r="O42" i="3"/>
  <c r="D43" i="3"/>
  <c r="Q42" i="3"/>
  <c r="E43" i="3"/>
  <c r="F43" i="3"/>
  <c r="G43" i="3"/>
  <c r="H43" i="3"/>
  <c r="I43" i="3"/>
  <c r="J43" i="3"/>
  <c r="BA19" i="3"/>
  <c r="BB19" i="3"/>
  <c r="BC19" i="3"/>
  <c r="BD19" i="3"/>
  <c r="BE19" i="3"/>
  <c r="BA20" i="3"/>
  <c r="BB20" i="3"/>
  <c r="BC20" i="3"/>
  <c r="BD20" i="3"/>
  <c r="BE20" i="3"/>
  <c r="BA21" i="3"/>
  <c r="BB21" i="3"/>
  <c r="BC21" i="3"/>
  <c r="BD21" i="3"/>
  <c r="BE21" i="3"/>
  <c r="BA22" i="3"/>
  <c r="BB22" i="3"/>
  <c r="BC22" i="3"/>
  <c r="BD22" i="3"/>
  <c r="BE22" i="3"/>
  <c r="BA23" i="3"/>
  <c r="BB23" i="3"/>
  <c r="BC23" i="3"/>
  <c r="BD23" i="3"/>
  <c r="BE23" i="3"/>
  <c r="BA24" i="3"/>
  <c r="BB24" i="3"/>
  <c r="BC24" i="3"/>
  <c r="BD24" i="3"/>
  <c r="BE24" i="3"/>
  <c r="BA25" i="3"/>
  <c r="BB25" i="3"/>
  <c r="BC25" i="3"/>
  <c r="BD25" i="3"/>
  <c r="BE25" i="3"/>
  <c r="BA26" i="3"/>
  <c r="BB26" i="3"/>
  <c r="BC26" i="3"/>
  <c r="BD26" i="3"/>
  <c r="BE26" i="3"/>
  <c r="BA27" i="3"/>
  <c r="BB27" i="3"/>
  <c r="BC27" i="3"/>
  <c r="BD27" i="3"/>
  <c r="BE27" i="3"/>
  <c r="BA28" i="3"/>
  <c r="BB28" i="3"/>
  <c r="BC28" i="3"/>
  <c r="BD28" i="3"/>
  <c r="BE28" i="3"/>
  <c r="BA29" i="3"/>
  <c r="BB29" i="3"/>
  <c r="BC29" i="3"/>
  <c r="BD29" i="3"/>
  <c r="BE29" i="3"/>
  <c r="BA30" i="3"/>
  <c r="BB30" i="3"/>
  <c r="BC30" i="3"/>
  <c r="BD30" i="3"/>
  <c r="BE30" i="3"/>
  <c r="BA31" i="3"/>
  <c r="BB31" i="3"/>
  <c r="BC31" i="3"/>
  <c r="BD31" i="3"/>
  <c r="BE31" i="3"/>
  <c r="BA32" i="3"/>
  <c r="BB32" i="3"/>
  <c r="BC32" i="3"/>
  <c r="BD32" i="3"/>
  <c r="BE32" i="3"/>
  <c r="BA33" i="3"/>
  <c r="BB33" i="3"/>
  <c r="BC33" i="3"/>
  <c r="BD33" i="3"/>
  <c r="BE33" i="3"/>
  <c r="BA34" i="3"/>
  <c r="BB34" i="3"/>
  <c r="BC34" i="3"/>
  <c r="BD34" i="3"/>
  <c r="BE34" i="3"/>
  <c r="BA35" i="3"/>
  <c r="BB35" i="3"/>
  <c r="BC35" i="3"/>
  <c r="BD35" i="3"/>
  <c r="BE35" i="3"/>
  <c r="BA36" i="3"/>
  <c r="BB36" i="3"/>
  <c r="BC36" i="3"/>
  <c r="BD36" i="3"/>
  <c r="BE36" i="3"/>
  <c r="BA37" i="3"/>
  <c r="BB37" i="3"/>
  <c r="BC37" i="3"/>
  <c r="BD37" i="3"/>
  <c r="BE37" i="3"/>
  <c r="BA38" i="3"/>
  <c r="BB38" i="3"/>
  <c r="BC38" i="3"/>
  <c r="BD38" i="3"/>
  <c r="BE38" i="3"/>
  <c r="BA39" i="3"/>
  <c r="BB39" i="3"/>
  <c r="BC39" i="3"/>
  <c r="BD39" i="3"/>
  <c r="BE39" i="3"/>
  <c r="BA40" i="3"/>
  <c r="BB40" i="3"/>
  <c r="BC40" i="3"/>
  <c r="BD40" i="3"/>
  <c r="BE40" i="3"/>
  <c r="BA41" i="3"/>
  <c r="BB41" i="3"/>
  <c r="BC41" i="3"/>
  <c r="BD41" i="3"/>
  <c r="BE41" i="3"/>
  <c r="AZ20" i="3"/>
  <c r="AZ21" i="3"/>
  <c r="AZ22" i="3"/>
  <c r="AZ23" i="3"/>
  <c r="AZ24" i="3"/>
  <c r="AZ25" i="3"/>
  <c r="AZ26" i="3"/>
  <c r="AZ27" i="3"/>
  <c r="AZ28" i="3"/>
  <c r="AZ29" i="3"/>
  <c r="AZ30" i="3"/>
  <c r="AZ31" i="3"/>
  <c r="AZ32" i="3"/>
  <c r="AZ33" i="3"/>
  <c r="AZ34" i="3"/>
  <c r="AZ35" i="3"/>
  <c r="AZ36" i="3"/>
  <c r="AZ37" i="3"/>
  <c r="AZ38" i="3"/>
  <c r="AZ39" i="3"/>
  <c r="AZ40" i="3"/>
  <c r="AZ41" i="3"/>
  <c r="AZ19" i="3"/>
  <c r="D70" i="3"/>
  <c r="D71" i="3"/>
  <c r="D72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48" i="3"/>
  <c r="D47" i="3"/>
  <c r="D73" i="3"/>
  <c r="O41" i="3"/>
  <c r="X41" i="3"/>
  <c r="V41" i="3"/>
  <c r="O40" i="3"/>
  <c r="W40" i="3"/>
  <c r="Y40" i="3"/>
  <c r="O39" i="3"/>
  <c r="W39" i="3"/>
  <c r="Z39" i="3"/>
  <c r="O38" i="3"/>
  <c r="W38" i="3"/>
  <c r="AA38" i="3"/>
  <c r="O37" i="3"/>
  <c r="W37" i="3"/>
  <c r="AB37" i="3"/>
  <c r="O36" i="3"/>
  <c r="W36" i="3"/>
  <c r="AC36" i="3"/>
  <c r="O35" i="3"/>
  <c r="W35" i="3"/>
  <c r="AD35" i="3"/>
  <c r="O34" i="3"/>
  <c r="W34" i="3"/>
  <c r="AE34" i="3"/>
  <c r="O33" i="3"/>
  <c r="W33" i="3"/>
  <c r="AF33" i="3"/>
  <c r="O32" i="3"/>
  <c r="O31" i="3"/>
  <c r="W31" i="3"/>
  <c r="AH31" i="3"/>
  <c r="O30" i="3"/>
  <c r="W30" i="3"/>
  <c r="AI30" i="3"/>
  <c r="O29" i="3"/>
  <c r="O28" i="3"/>
  <c r="W28" i="3"/>
  <c r="AK28" i="3"/>
  <c r="O27" i="3"/>
  <c r="W27" i="3"/>
  <c r="AL27" i="3"/>
  <c r="O26" i="3"/>
  <c r="W26" i="3"/>
  <c r="AM26" i="3"/>
  <c r="O25" i="3"/>
  <c r="W25" i="3"/>
  <c r="AN25" i="3"/>
  <c r="O24" i="3"/>
  <c r="O23" i="3"/>
  <c r="W23" i="3"/>
  <c r="AP23" i="3"/>
  <c r="O22" i="3"/>
  <c r="W22" i="3"/>
  <c r="AQ22" i="3"/>
  <c r="O21" i="3"/>
  <c r="O20" i="3"/>
  <c r="W20" i="3"/>
  <c r="AS20" i="3"/>
  <c r="O19" i="3"/>
  <c r="W19" i="3"/>
  <c r="AT19" i="3"/>
  <c r="O18" i="3"/>
  <c r="W18" i="3"/>
  <c r="AU18" i="3"/>
  <c r="O17" i="3"/>
  <c r="W17" i="3"/>
  <c r="AV17" i="3"/>
  <c r="O16" i="3"/>
  <c r="W16" i="3"/>
  <c r="AW16" i="3"/>
  <c r="B16" i="3"/>
  <c r="P16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D6" i="3"/>
  <c r="D8" i="3"/>
  <c r="W41" i="3"/>
  <c r="B17" i="3"/>
  <c r="P17" i="3"/>
  <c r="O43" i="3"/>
  <c r="D5" i="3"/>
  <c r="W24" i="3"/>
  <c r="AO24" i="3"/>
  <c r="W29" i="3"/>
  <c r="AJ29" i="3"/>
  <c r="W21" i="3"/>
  <c r="AR21" i="3"/>
  <c r="W32" i="3"/>
  <c r="AG32" i="3"/>
  <c r="D9" i="3"/>
  <c r="AW15" i="3"/>
  <c r="Q16" i="3"/>
  <c r="R16" i="3"/>
  <c r="AV16" i="3"/>
  <c r="AV15" i="3"/>
  <c r="B18" i="3"/>
  <c r="P18" i="3"/>
  <c r="Q17" i="3"/>
  <c r="R17" i="3"/>
  <c r="B19" i="3"/>
  <c r="P19" i="3"/>
  <c r="AU17" i="3"/>
  <c r="AU16" i="3"/>
  <c r="AU15" i="3"/>
  <c r="Q18" i="3"/>
  <c r="R18" i="3"/>
  <c r="B20" i="3"/>
  <c r="P20" i="3"/>
  <c r="AT18" i="3"/>
  <c r="AT17" i="3"/>
  <c r="AT16" i="3"/>
  <c r="AT15" i="3"/>
  <c r="B21" i="3"/>
  <c r="P21" i="3"/>
  <c r="Q20" i="3"/>
  <c r="R20" i="3"/>
  <c r="AS19" i="3"/>
  <c r="AS18" i="3"/>
  <c r="AS17" i="3"/>
  <c r="AS16" i="3"/>
  <c r="AS15" i="3"/>
  <c r="Q19" i="3"/>
  <c r="AR20" i="3"/>
  <c r="AR19" i="3"/>
  <c r="AR18" i="3"/>
  <c r="AR17" i="3"/>
  <c r="AR16" i="3"/>
  <c r="AR15" i="3"/>
  <c r="B22" i="3"/>
  <c r="P22" i="3"/>
  <c r="R19" i="3"/>
  <c r="Q21" i="3"/>
  <c r="R21" i="3"/>
  <c r="B23" i="3"/>
  <c r="P23" i="3"/>
  <c r="AQ21" i="3"/>
  <c r="AQ20" i="3"/>
  <c r="AQ19" i="3"/>
  <c r="AQ18" i="3"/>
  <c r="AQ17" i="3"/>
  <c r="AQ16" i="3"/>
  <c r="AQ15" i="3"/>
  <c r="B24" i="3"/>
  <c r="P24" i="3"/>
  <c r="AP22" i="3"/>
  <c r="AP21" i="3"/>
  <c r="AP20" i="3"/>
  <c r="AP19" i="3"/>
  <c r="AP18" i="3"/>
  <c r="AP17" i="3"/>
  <c r="AP16" i="3"/>
  <c r="AP15" i="3"/>
  <c r="Q22" i="3"/>
  <c r="R22" i="3"/>
  <c r="Q23" i="3"/>
  <c r="R23" i="3"/>
  <c r="B25" i="3"/>
  <c r="P25" i="3"/>
  <c r="AO23" i="3"/>
  <c r="AO22" i="3"/>
  <c r="AO21" i="3"/>
  <c r="AO20" i="3"/>
  <c r="AO19" i="3"/>
  <c r="AO18" i="3"/>
  <c r="AO17" i="3"/>
  <c r="AO16" i="3"/>
  <c r="AO15" i="3"/>
  <c r="B26" i="3"/>
  <c r="P26" i="3"/>
  <c r="AN24" i="3"/>
  <c r="AN23" i="3"/>
  <c r="AN22" i="3"/>
  <c r="AN21" i="3"/>
  <c r="AN20" i="3"/>
  <c r="AN19" i="3"/>
  <c r="AN18" i="3"/>
  <c r="AN17" i="3"/>
  <c r="AN16" i="3"/>
  <c r="AN15" i="3"/>
  <c r="Q24" i="3"/>
  <c r="R24" i="3"/>
  <c r="Q26" i="3"/>
  <c r="R26" i="3"/>
  <c r="B27" i="3"/>
  <c r="P27" i="3"/>
  <c r="AM25" i="3"/>
  <c r="AM24" i="3"/>
  <c r="AM23" i="3"/>
  <c r="AM22" i="3"/>
  <c r="AM21" i="3"/>
  <c r="AM20" i="3"/>
  <c r="AM19" i="3"/>
  <c r="AM18" i="3"/>
  <c r="AM17" i="3"/>
  <c r="AM16" i="3"/>
  <c r="AM15" i="3"/>
  <c r="Q25" i="3"/>
  <c r="R25" i="3"/>
  <c r="B28" i="3"/>
  <c r="P28" i="3"/>
  <c r="AL26" i="3"/>
  <c r="AL25" i="3"/>
  <c r="AL24" i="3"/>
  <c r="AL23" i="3"/>
  <c r="AL22" i="3"/>
  <c r="AL21" i="3"/>
  <c r="AL20" i="3"/>
  <c r="AL19" i="3"/>
  <c r="AL18" i="3"/>
  <c r="AL17" i="3"/>
  <c r="AL16" i="3"/>
  <c r="AL15" i="3"/>
  <c r="B29" i="3"/>
  <c r="P29" i="3"/>
  <c r="Q28" i="3"/>
  <c r="R28" i="3"/>
  <c r="AK27" i="3"/>
  <c r="AK26" i="3"/>
  <c r="AK25" i="3"/>
  <c r="AK24" i="3"/>
  <c r="AK23" i="3"/>
  <c r="AK22" i="3"/>
  <c r="AK21" i="3"/>
  <c r="AK20" i="3"/>
  <c r="AK19" i="3"/>
  <c r="AK18" i="3"/>
  <c r="AK17" i="3"/>
  <c r="AK16" i="3"/>
  <c r="AK15" i="3"/>
  <c r="Q27" i="3"/>
  <c r="R27" i="3"/>
  <c r="B30" i="3"/>
  <c r="P30" i="3"/>
  <c r="AJ28" i="3"/>
  <c r="AJ27" i="3"/>
  <c r="AJ26" i="3"/>
  <c r="AJ25" i="3"/>
  <c r="AJ24" i="3"/>
  <c r="AJ23" i="3"/>
  <c r="AJ22" i="3"/>
  <c r="AJ21" i="3"/>
  <c r="AJ20" i="3"/>
  <c r="AJ19" i="3"/>
  <c r="AJ18" i="3"/>
  <c r="AJ17" i="3"/>
  <c r="AJ16" i="3"/>
  <c r="AJ15" i="3"/>
  <c r="Q29" i="3"/>
  <c r="R29" i="3"/>
  <c r="B31" i="3"/>
  <c r="P31" i="3"/>
  <c r="AI29" i="3"/>
  <c r="AI28" i="3"/>
  <c r="AI27" i="3"/>
  <c r="AI26" i="3"/>
  <c r="AI25" i="3"/>
  <c r="AI24" i="3"/>
  <c r="AI23" i="3"/>
  <c r="AI22" i="3"/>
  <c r="AI21" i="3"/>
  <c r="AI20" i="3"/>
  <c r="AI19" i="3"/>
  <c r="AI18" i="3"/>
  <c r="AI17" i="3"/>
  <c r="AI16" i="3"/>
  <c r="AI15" i="3"/>
  <c r="Q30" i="3"/>
  <c r="R30" i="3"/>
  <c r="B32" i="3"/>
  <c r="P32" i="3"/>
  <c r="AH30" i="3"/>
  <c r="AH29" i="3"/>
  <c r="AH28" i="3"/>
  <c r="AH27" i="3"/>
  <c r="AH26" i="3"/>
  <c r="AH25" i="3"/>
  <c r="AH24" i="3"/>
  <c r="AH23" i="3"/>
  <c r="AH22" i="3"/>
  <c r="AH21" i="3"/>
  <c r="AH20" i="3"/>
  <c r="AH19" i="3"/>
  <c r="AH18" i="3"/>
  <c r="AH17" i="3"/>
  <c r="AH16" i="3"/>
  <c r="AH15" i="3"/>
  <c r="Q31" i="3"/>
  <c r="R31" i="3"/>
  <c r="AG31" i="3"/>
  <c r="AG30" i="3"/>
  <c r="AG29" i="3"/>
  <c r="AG28" i="3"/>
  <c r="AG27" i="3"/>
  <c r="AG26" i="3"/>
  <c r="AG25" i="3"/>
  <c r="AG24" i="3"/>
  <c r="AG23" i="3"/>
  <c r="AG22" i="3"/>
  <c r="AG21" i="3"/>
  <c r="AG20" i="3"/>
  <c r="AG19" i="3"/>
  <c r="AG18" i="3"/>
  <c r="AG17" i="3"/>
  <c r="AG16" i="3"/>
  <c r="AG15" i="3"/>
  <c r="B33" i="3"/>
  <c r="P33" i="3"/>
  <c r="Q32" i="3"/>
  <c r="R32" i="3"/>
  <c r="B34" i="3"/>
  <c r="P34" i="3"/>
  <c r="Q33" i="3"/>
  <c r="R33" i="3"/>
  <c r="AF32" i="3"/>
  <c r="AF31" i="3"/>
  <c r="AF30" i="3"/>
  <c r="AF29" i="3"/>
  <c r="AF28" i="3"/>
  <c r="AF27" i="3"/>
  <c r="AF26" i="3"/>
  <c r="AF25" i="3"/>
  <c r="AF24" i="3"/>
  <c r="AF23" i="3"/>
  <c r="AF22" i="3"/>
  <c r="AF21" i="3"/>
  <c r="AF20" i="3"/>
  <c r="AF19" i="3"/>
  <c r="AF18" i="3"/>
  <c r="AF17" i="3"/>
  <c r="AF16" i="3"/>
  <c r="AF15" i="3"/>
  <c r="B35" i="3"/>
  <c r="P35" i="3"/>
  <c r="AE33" i="3"/>
  <c r="AE32" i="3"/>
  <c r="AE31" i="3"/>
  <c r="AE30" i="3"/>
  <c r="AE29" i="3"/>
  <c r="AE28" i="3"/>
  <c r="AE27" i="3"/>
  <c r="AE26" i="3"/>
  <c r="AE25" i="3"/>
  <c r="AE24" i="3"/>
  <c r="AE23" i="3"/>
  <c r="AE22" i="3"/>
  <c r="AE21" i="3"/>
  <c r="AE20" i="3"/>
  <c r="AE19" i="3"/>
  <c r="AE18" i="3"/>
  <c r="AE17" i="3"/>
  <c r="AE16" i="3"/>
  <c r="AE15" i="3"/>
  <c r="Q34" i="3"/>
  <c r="R34" i="3"/>
  <c r="B36" i="3"/>
  <c r="P36" i="3"/>
  <c r="AD34" i="3"/>
  <c r="AD33" i="3"/>
  <c r="AD32" i="3"/>
  <c r="AD31" i="3"/>
  <c r="AD30" i="3"/>
  <c r="AD29" i="3"/>
  <c r="AD28" i="3"/>
  <c r="AD27" i="3"/>
  <c r="AD26" i="3"/>
  <c r="AD25" i="3"/>
  <c r="AD24" i="3"/>
  <c r="AD23" i="3"/>
  <c r="AD22" i="3"/>
  <c r="AD21" i="3"/>
  <c r="AD20" i="3"/>
  <c r="AD19" i="3"/>
  <c r="AD18" i="3"/>
  <c r="AD17" i="3"/>
  <c r="AD16" i="3"/>
  <c r="AD15" i="3"/>
  <c r="Q35" i="3"/>
  <c r="R35" i="3"/>
  <c r="B37" i="3"/>
  <c r="P37" i="3"/>
  <c r="Q36" i="3"/>
  <c r="R36" i="3"/>
  <c r="AC35" i="3"/>
  <c r="AC34" i="3"/>
  <c r="AC33" i="3"/>
  <c r="AC32" i="3"/>
  <c r="AC31" i="3"/>
  <c r="AC30" i="3"/>
  <c r="AC29" i="3"/>
  <c r="AC28" i="3"/>
  <c r="AC27" i="3"/>
  <c r="AC26" i="3"/>
  <c r="AC25" i="3"/>
  <c r="AC24" i="3"/>
  <c r="AC23" i="3"/>
  <c r="AC22" i="3"/>
  <c r="AC21" i="3"/>
  <c r="AC20" i="3"/>
  <c r="AC19" i="3"/>
  <c r="AC18" i="3"/>
  <c r="AC17" i="3"/>
  <c r="AC16" i="3"/>
  <c r="AC15" i="3"/>
  <c r="B38" i="3"/>
  <c r="P38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Q37" i="3"/>
  <c r="R37" i="3"/>
  <c r="B39" i="3"/>
  <c r="P39" i="3"/>
  <c r="AA37" i="3"/>
  <c r="AA36" i="3"/>
  <c r="AA35" i="3"/>
  <c r="AA34" i="3"/>
  <c r="AA33" i="3"/>
  <c r="AA32" i="3"/>
  <c r="AA31" i="3"/>
  <c r="AA30" i="3"/>
  <c r="AA29" i="3"/>
  <c r="AA28" i="3"/>
  <c r="AA27" i="3"/>
  <c r="AA26" i="3"/>
  <c r="AA25" i="3"/>
  <c r="AA24" i="3"/>
  <c r="AA23" i="3"/>
  <c r="AA22" i="3"/>
  <c r="AA21" i="3"/>
  <c r="AA20" i="3"/>
  <c r="AA19" i="3"/>
  <c r="AA18" i="3"/>
  <c r="AA17" i="3"/>
  <c r="AA16" i="3"/>
  <c r="AA15" i="3"/>
  <c r="B40" i="3"/>
  <c r="P40" i="3"/>
  <c r="Q39" i="3"/>
  <c r="R39" i="3"/>
  <c r="Z38" i="3"/>
  <c r="Z37" i="3"/>
  <c r="Z36" i="3"/>
  <c r="Z35" i="3"/>
  <c r="Z34" i="3"/>
  <c r="Z33" i="3"/>
  <c r="Z32" i="3"/>
  <c r="Z31" i="3"/>
  <c r="Z30" i="3"/>
  <c r="Z29" i="3"/>
  <c r="Z28" i="3"/>
  <c r="Z27" i="3"/>
  <c r="Z26" i="3"/>
  <c r="Z25" i="3"/>
  <c r="Z24" i="3"/>
  <c r="Z23" i="3"/>
  <c r="Z22" i="3"/>
  <c r="Z21" i="3"/>
  <c r="Z20" i="3"/>
  <c r="Z19" i="3"/>
  <c r="Z18" i="3"/>
  <c r="Z17" i="3"/>
  <c r="Z16" i="3"/>
  <c r="Z15" i="3"/>
  <c r="Q38" i="3"/>
  <c r="R38" i="3"/>
  <c r="Y39" i="3"/>
  <c r="Y38" i="3"/>
  <c r="Y37" i="3"/>
  <c r="Y36" i="3"/>
  <c r="Y35" i="3"/>
  <c r="Y34" i="3"/>
  <c r="Y33" i="3"/>
  <c r="Y32" i="3"/>
  <c r="Y31" i="3"/>
  <c r="Y30" i="3"/>
  <c r="Y29" i="3"/>
  <c r="Y28" i="3"/>
  <c r="Y27" i="3"/>
  <c r="Y26" i="3"/>
  <c r="Y25" i="3"/>
  <c r="Y24" i="3"/>
  <c r="Y23" i="3"/>
  <c r="Y22" i="3"/>
  <c r="Y21" i="3"/>
  <c r="Y20" i="3"/>
  <c r="Y19" i="3"/>
  <c r="Y18" i="3"/>
  <c r="Y17" i="3"/>
  <c r="Y16" i="3"/>
  <c r="Y15" i="3"/>
  <c r="B41" i="3"/>
  <c r="P41" i="3"/>
  <c r="D10" i="3"/>
  <c r="X40" i="3"/>
  <c r="Q40" i="3"/>
  <c r="R40" i="3"/>
  <c r="V40" i="3"/>
  <c r="X39" i="3"/>
  <c r="Q41" i="3"/>
  <c r="P43" i="3"/>
  <c r="E5" i="3"/>
  <c r="R41" i="3"/>
  <c r="Q43" i="3"/>
  <c r="R43" i="3"/>
  <c r="V39" i="3"/>
  <c r="X38" i="3"/>
  <c r="D12" i="3"/>
  <c r="X37" i="3"/>
  <c r="V38" i="3"/>
  <c r="X36" i="3"/>
  <c r="V37" i="3"/>
  <c r="V36" i="3"/>
  <c r="X35" i="3"/>
  <c r="V35" i="3"/>
  <c r="X34" i="3"/>
  <c r="V34" i="3"/>
  <c r="X33" i="3"/>
  <c r="V33" i="3"/>
  <c r="X32" i="3"/>
  <c r="V32" i="3"/>
  <c r="X31" i="3"/>
  <c r="V31" i="3"/>
  <c r="X30" i="3"/>
  <c r="V30" i="3"/>
  <c r="X29" i="3"/>
  <c r="V29" i="3"/>
  <c r="X28" i="3"/>
  <c r="V28" i="3"/>
  <c r="X27" i="3"/>
  <c r="V27" i="3"/>
  <c r="X26" i="3"/>
  <c r="V26" i="3"/>
  <c r="X25" i="3"/>
  <c r="V25" i="3"/>
  <c r="X24" i="3"/>
  <c r="X23" i="3"/>
  <c r="V24" i="3"/>
  <c r="X22" i="3"/>
  <c r="V23" i="3"/>
  <c r="X21" i="3"/>
  <c r="V22" i="3"/>
  <c r="X20" i="3"/>
  <c r="V21" i="3"/>
  <c r="X19" i="3"/>
  <c r="V20" i="3"/>
  <c r="X18" i="3"/>
  <c r="V19" i="3"/>
  <c r="V18" i="3"/>
  <c r="X17" i="3"/>
  <c r="X16" i="3"/>
  <c r="V17" i="3"/>
  <c r="V16" i="3"/>
  <c r="X15" i="3"/>
  <c r="V15" i="3"/>
</calcChain>
</file>

<file path=xl/sharedStrings.xml><?xml version="1.0" encoding="utf-8"?>
<sst xmlns="http://schemas.openxmlformats.org/spreadsheetml/2006/main" count="101" uniqueCount="50">
  <si>
    <t>Total</t>
  </si>
  <si>
    <t>%</t>
  </si>
  <si>
    <t>METODO:</t>
  </si>
  <si>
    <t>BALOTA:</t>
  </si>
  <si>
    <t>check</t>
  </si>
  <si>
    <t>Año</t>
  </si>
  <si>
    <t>Fecha</t>
  </si>
  <si>
    <t>% VF ofertado</t>
  </si>
  <si>
    <r>
      <t xml:space="preserve"> </t>
    </r>
    <r>
      <rPr>
        <b/>
        <sz val="11"/>
        <color theme="1"/>
        <rFont val="Calibri"/>
        <family val="2"/>
      </rPr>
      <t>∑VP =</t>
    </r>
  </si>
  <si>
    <r>
      <t xml:space="preserve"> </t>
    </r>
    <r>
      <rPr>
        <b/>
        <sz val="11"/>
        <color theme="1"/>
        <rFont val="Calibri"/>
        <family val="2"/>
      </rPr>
      <t>∑VP ctes 31/12/2012 =</t>
    </r>
  </si>
  <si>
    <t>% Dólares =</t>
  </si>
  <si>
    <t>TRM dia oferta =</t>
  </si>
  <si>
    <t>VF Dólares =</t>
  </si>
  <si>
    <t>Proyecto</t>
  </si>
  <si>
    <t>TDI =</t>
  </si>
  <si>
    <t>Tasa descuento =</t>
  </si>
  <si>
    <t>VPAA  Perfil V.F =</t>
  </si>
  <si>
    <t>VPAA  Perfil O.E. =</t>
  </si>
  <si>
    <t>V I G E N C I A S   F.</t>
  </si>
  <si>
    <t>Perfil O.E. ($COP)</t>
  </si>
  <si>
    <t>Porción Dólares</t>
  </si>
  <si>
    <t>Porción Pesos</t>
  </si>
  <si>
    <t>UF 1</t>
  </si>
  <si>
    <t>UF 2</t>
  </si>
  <si>
    <t>UF 3</t>
  </si>
  <si>
    <t>UF 4</t>
  </si>
  <si>
    <t>UF 5</t>
  </si>
  <si>
    <t>UF 6</t>
  </si>
  <si>
    <t>TOTAL</t>
  </si>
  <si>
    <t>Vigencias Futuras</t>
  </si>
  <si>
    <t>Perfil Vigencias Futuras</t>
  </si>
  <si>
    <t>OF.ECON. (700 puntos):</t>
  </si>
  <si>
    <t>Oferta 1</t>
  </si>
  <si>
    <t>Oferta 2</t>
  </si>
  <si>
    <t>Agencia Nacional de Infraestructura</t>
  </si>
  <si>
    <t>El perfil de vigencias futuras aprobadas por el Gobierno Nacional:</t>
  </si>
  <si>
    <t>Perimetral del Oriente de Cundinamarca</t>
  </si>
  <si>
    <t>Vigencias Futuras solicitadas por el Proponente en pesos de diciembre de 2013</t>
  </si>
  <si>
    <t xml:space="preserve"> Licitación Pública No.   VJ-VE-IP-017-2013</t>
  </si>
  <si>
    <t>Proyecto Vial "Santana - Mocoa - Neiva"</t>
  </si>
  <si>
    <t>2. INFRAESTRUCTURA VIAL PARA COLOMBIA</t>
  </si>
  <si>
    <t>1.  CONCESIONARIA VÌAS DEL DESARROLLO 4</t>
  </si>
  <si>
    <t>OK</t>
  </si>
  <si>
    <t>Perfil de vigencias adjudicado</t>
  </si>
  <si>
    <t>Límite inferior (90%)</t>
  </si>
  <si>
    <t>PUNTAJE OFERTA ECONÓMICA</t>
  </si>
  <si>
    <t>MEDIA GEOMETRICA CON P.O.</t>
  </si>
  <si>
    <t>No. Oferta</t>
  </si>
  <si>
    <t>Proponente</t>
  </si>
  <si>
    <t>Puntaje Oferta Económica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</si>
</sst>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(* #,##0_);_(* \(#,##0\);_(* &quot;-&quot;??_);_(@_)"/>
    <numFmt numFmtId="168" formatCode="#,##0.0"/>
    <numFmt numFmtId="169" formatCode="_(&quot;C$&quot;* #,##0_);_(&quot;C$&quot;* \(#,##0\);_(&quot;C$&quot;* &quot;-&quot;_);_(@_)"/>
    <numFmt numFmtId="170" formatCode="_(&quot;C$&quot;* #,##0.00_);_(&quot;C$&quot;* \(#,##0.00\);_(&quot;C$&quot;* &quot;-&quot;??_);_(@_)"/>
    <numFmt numFmtId="171" formatCode="_([$€-2]* #,##0.00_);_([$€-2]* \(#,##0.00\);_([$€-2]* &quot;-&quot;??_)"/>
    <numFmt numFmtId="172" formatCode="_ * #,##0.00_ ;_ * \-#,##0.00_ ;_ * &quot;-&quot;??_ ;_ @_ "/>
    <numFmt numFmtId="173" formatCode="_ &quot;$&quot;\ * #,##0.00_ ;_ &quot;$&quot;\ * \-#,##0.00_ ;_ &quot;$&quot;\ * &quot;-&quot;??_ ;_ @_ "/>
    <numFmt numFmtId="174" formatCode="_(&quot;$&quot;\ * #,##0_);_(&quot;$&quot;\ * \(#,##0\);_(&quot;$&quot;\ * &quot;-&quot;??_);_(@_)"/>
    <numFmt numFmtId="175" formatCode="0.0%"/>
    <numFmt numFmtId="176" formatCode="0.0000%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24"/>
      <name val="Arial"/>
      <family val="2"/>
    </font>
    <font>
      <u/>
      <sz val="10"/>
      <color indexed="36"/>
      <name val="Arial"/>
      <family val="2"/>
    </font>
    <font>
      <u/>
      <sz val="8"/>
      <color indexed="12"/>
      <name val="Arial"/>
      <family val="2"/>
    </font>
    <font>
      <sz val="11"/>
      <color indexed="8"/>
      <name val="Calibri"/>
      <family val="2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4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  <font>
      <sz val="12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1"/>
      <color rgb="FF3D3D3D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8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/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167" fontId="13" fillId="0" borderId="0" xfId="1" applyNumberFormat="1" applyFont="1" applyFill="1" applyBorder="1" applyAlignment="1" applyProtection="1">
      <alignment horizontal="center" vertical="center" wrapText="1"/>
      <protection locked="0"/>
    </xf>
    <xf numFmtId="6" fontId="0" fillId="0" borderId="0" xfId="0" applyNumberFormat="1"/>
    <xf numFmtId="6" fontId="0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/>
    <xf numFmtId="6" fontId="0" fillId="0" borderId="1" xfId="0" applyNumberFormat="1" applyBorder="1"/>
    <xf numFmtId="6" fontId="9" fillId="0" borderId="0" xfId="0" applyNumberFormat="1" applyFont="1"/>
    <xf numFmtId="6" fontId="2" fillId="0" borderId="0" xfId="0" applyNumberFormat="1" applyFont="1"/>
    <xf numFmtId="6" fontId="11" fillId="0" borderId="1" xfId="0" applyNumberFormat="1" applyFont="1" applyBorder="1" applyAlignment="1">
      <alignment horizontal="center"/>
    </xf>
    <xf numFmtId="44" fontId="9" fillId="0" borderId="0" xfId="31" applyFont="1"/>
    <xf numFmtId="6" fontId="10" fillId="0" borderId="1" xfId="0" applyNumberFormat="1" applyFont="1" applyBorder="1" applyAlignment="1">
      <alignment horizontal="center"/>
    </xf>
    <xf numFmtId="10" fontId="0" fillId="0" borderId="0" xfId="0" applyNumberFormat="1" applyFont="1"/>
    <xf numFmtId="176" fontId="8" fillId="0" borderId="0" xfId="0" applyNumberFormat="1" applyFont="1"/>
    <xf numFmtId="166" fontId="8" fillId="0" borderId="0" xfId="1" applyFont="1"/>
    <xf numFmtId="175" fontId="8" fillId="0" borderId="0" xfId="0" applyNumberFormat="1" applyFont="1"/>
    <xf numFmtId="0" fontId="16" fillId="0" borderId="2" xfId="0" applyFont="1" applyBorder="1"/>
    <xf numFmtId="0" fontId="17" fillId="0" borderId="2" xfId="0" applyFont="1" applyBorder="1"/>
    <xf numFmtId="176" fontId="18" fillId="0" borderId="2" xfId="0" applyNumberFormat="1" applyFont="1" applyBorder="1"/>
    <xf numFmtId="0" fontId="17" fillId="0" borderId="0" xfId="0" applyFont="1"/>
    <xf numFmtId="0" fontId="16" fillId="0" borderId="0" xfId="0" applyFont="1"/>
    <xf numFmtId="0" fontId="19" fillId="0" borderId="0" xfId="0" applyFont="1"/>
    <xf numFmtId="6" fontId="19" fillId="0" borderId="0" xfId="0" applyNumberFormat="1" applyFont="1"/>
    <xf numFmtId="6" fontId="20" fillId="0" borderId="0" xfId="0" applyNumberFormat="1" applyFont="1"/>
    <xf numFmtId="44" fontId="20" fillId="0" borderId="0" xfId="31" applyFont="1"/>
    <xf numFmtId="166" fontId="20" fillId="0" borderId="0" xfId="1" applyFont="1" applyAlignment="1">
      <alignment horizontal="right"/>
    </xf>
    <xf numFmtId="166" fontId="20" fillId="0" borderId="0" xfId="1" applyFont="1" applyAlignment="1">
      <alignment horizontal="left"/>
    </xf>
    <xf numFmtId="0" fontId="21" fillId="0" borderId="0" xfId="0" applyFont="1"/>
    <xf numFmtId="9" fontId="2" fillId="0" borderId="0" xfId="2" applyFont="1"/>
    <xf numFmtId="166" fontId="9" fillId="0" borderId="0" xfId="1" applyFont="1"/>
    <xf numFmtId="0" fontId="10" fillId="2" borderId="1" xfId="0" applyFont="1" applyFill="1" applyBorder="1" applyAlignment="1">
      <alignment horizontal="center"/>
    </xf>
    <xf numFmtId="0" fontId="17" fillId="0" borderId="0" xfId="0" applyFont="1" applyFill="1"/>
    <xf numFmtId="0" fontId="0" fillId="0" borderId="0" xfId="0" applyFill="1"/>
    <xf numFmtId="6" fontId="0" fillId="0" borderId="0" xfId="0" applyNumberFormat="1" applyFill="1"/>
    <xf numFmtId="6" fontId="9" fillId="0" borderId="0" xfId="0" applyNumberFormat="1" applyFont="1" applyFill="1"/>
    <xf numFmtId="44" fontId="9" fillId="0" borderId="0" xfId="31" applyFont="1" applyFill="1"/>
    <xf numFmtId="0" fontId="2" fillId="2" borderId="3" xfId="0" applyFont="1" applyFill="1" applyBorder="1" applyAlignment="1">
      <alignment horizontal="center"/>
    </xf>
    <xf numFmtId="6" fontId="0" fillId="0" borderId="3" xfId="0" applyNumberFormat="1" applyBorder="1"/>
    <xf numFmtId="6" fontId="8" fillId="0" borderId="3" xfId="0" applyNumberFormat="1" applyFont="1" applyBorder="1" applyAlignment="1">
      <alignment horizontal="center"/>
    </xf>
    <xf numFmtId="9" fontId="8" fillId="0" borderId="3" xfId="0" applyNumberFormat="1" applyFont="1" applyBorder="1" applyAlignment="1">
      <alignment horizontal="center"/>
    </xf>
    <xf numFmtId="0" fontId="2" fillId="0" borderId="4" xfId="0" applyFont="1" applyFill="1" applyBorder="1"/>
    <xf numFmtId="6" fontId="10" fillId="0" borderId="4" xfId="0" applyNumberFormat="1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6" fontId="11" fillId="0" borderId="6" xfId="0" applyNumberFormat="1" applyFont="1" applyFill="1" applyBorder="1"/>
    <xf numFmtId="167" fontId="11" fillId="0" borderId="6" xfId="1" applyNumberFormat="1" applyFont="1" applyFill="1" applyBorder="1" applyAlignment="1">
      <alignment horizontal="center"/>
    </xf>
    <xf numFmtId="167" fontId="0" fillId="0" borderId="0" xfId="0" applyNumberFormat="1"/>
    <xf numFmtId="167" fontId="2" fillId="0" borderId="0" xfId="0" applyNumberFormat="1" applyFont="1"/>
    <xf numFmtId="166" fontId="0" fillId="0" borderId="0" xfId="1" applyFont="1"/>
    <xf numFmtId="167" fontId="13" fillId="0" borderId="1" xfId="1" applyNumberFormat="1" applyFont="1" applyFill="1" applyBorder="1" applyAlignment="1" applyProtection="1">
      <alignment horizontal="center" vertical="center" wrapText="1"/>
      <protection locked="0"/>
    </xf>
    <xf numFmtId="167" fontId="24" fillId="0" borderId="1" xfId="1" applyNumberFormat="1" applyFont="1" applyFill="1" applyBorder="1" applyAlignment="1" applyProtection="1">
      <alignment horizontal="center" vertical="center" wrapText="1"/>
      <protection locked="0"/>
    </xf>
    <xf numFmtId="167" fontId="10" fillId="0" borderId="4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 vertical="center"/>
    </xf>
    <xf numFmtId="10" fontId="26" fillId="0" borderId="0" xfId="2" applyNumberFormat="1" applyFont="1" applyBorder="1" applyAlignment="1">
      <alignment horizontal="center" vertical="center"/>
    </xf>
    <xf numFmtId="167" fontId="24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34" fillId="5" borderId="1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35" fillId="5" borderId="1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vertical="center"/>
    </xf>
    <xf numFmtId="0" fontId="12" fillId="4" borderId="0" xfId="0" applyFont="1" applyFill="1" applyBorder="1" applyAlignment="1" applyProtection="1">
      <alignment horizontal="center" vertical="center"/>
      <protection locked="0"/>
    </xf>
    <xf numFmtId="175" fontId="12" fillId="4" borderId="0" xfId="2" applyNumberFormat="1" applyFont="1" applyFill="1" applyBorder="1" applyAlignment="1" applyProtection="1">
      <alignment horizontal="center" vertical="center"/>
      <protection locked="0"/>
    </xf>
    <xf numFmtId="167" fontId="12" fillId="4" borderId="0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4" borderId="0" xfId="0" applyFont="1" applyFill="1" applyAlignment="1">
      <alignment horizontal="left" vertical="center"/>
    </xf>
    <xf numFmtId="0" fontId="33" fillId="0" borderId="0" xfId="0" applyFont="1" applyAlignment="1">
      <alignment vertical="center"/>
    </xf>
    <xf numFmtId="0" fontId="14" fillId="4" borderId="0" xfId="0" applyFont="1" applyFill="1" applyAlignment="1">
      <alignment vertical="center"/>
    </xf>
    <xf numFmtId="0" fontId="23" fillId="0" borderId="0" xfId="0" applyFont="1" applyFill="1" applyAlignment="1" applyProtection="1">
      <alignment vertical="center"/>
      <protection locked="0"/>
    </xf>
    <xf numFmtId="0" fontId="22" fillId="0" borderId="0" xfId="0" applyFont="1" applyFill="1" applyAlignment="1">
      <alignment vertical="center"/>
    </xf>
    <xf numFmtId="0" fontId="29" fillId="0" borderId="0" xfId="0" applyFont="1" applyAlignment="1">
      <alignment vertical="center"/>
    </xf>
    <xf numFmtId="0" fontId="29" fillId="4" borderId="0" xfId="0" applyFont="1" applyFill="1" applyAlignment="1">
      <alignment vertical="center"/>
    </xf>
    <xf numFmtId="174" fontId="23" fillId="0" borderId="0" xfId="29" applyNumberFormat="1" applyFont="1" applyFill="1" applyAlignment="1" applyProtection="1">
      <alignment horizontal="left" vertical="center"/>
      <protection locked="0"/>
    </xf>
    <xf numFmtId="9" fontId="22" fillId="0" borderId="0" xfId="2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23" fillId="0" borderId="0" xfId="0" applyFont="1" applyFill="1" applyBorder="1" applyAlignment="1" applyProtection="1">
      <alignment vertical="center"/>
      <protection locked="0"/>
    </xf>
    <xf numFmtId="0" fontId="22" fillId="0" borderId="0" xfId="0" applyFont="1" applyFill="1" applyBorder="1" applyAlignment="1">
      <alignment vertical="center"/>
    </xf>
    <xf numFmtId="174" fontId="23" fillId="0" borderId="0" xfId="29" applyNumberFormat="1" applyFont="1" applyFill="1" applyBorder="1" applyAlignment="1" applyProtection="1">
      <alignment horizontal="left" vertical="center"/>
      <protection locked="0"/>
    </xf>
    <xf numFmtId="9" fontId="22" fillId="0" borderId="0" xfId="2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6" fontId="27" fillId="0" borderId="0" xfId="1" applyNumberFormat="1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167" fontId="13" fillId="6" borderId="1" xfId="1" applyNumberFormat="1" applyFont="1" applyFill="1" applyBorder="1" applyAlignment="1" applyProtection="1">
      <alignment horizontal="center" vertical="center" wrapText="1"/>
      <protection locked="0"/>
    </xf>
    <xf numFmtId="0" fontId="25" fillId="6" borderId="0" xfId="0" applyFont="1" applyFill="1" applyBorder="1" applyAlignment="1">
      <alignment horizontal="left" vertical="center" wrapText="1"/>
    </xf>
    <xf numFmtId="0" fontId="30" fillId="4" borderId="0" xfId="0" applyFont="1" applyFill="1" applyAlignment="1">
      <alignment horizontal="center" vertical="center"/>
    </xf>
    <xf numFmtId="0" fontId="31" fillId="4" borderId="0" xfId="0" applyFont="1" applyFill="1" applyAlignment="1">
      <alignment horizontal="center" vertical="center"/>
    </xf>
    <xf numFmtId="0" fontId="32" fillId="4" borderId="0" xfId="0" applyFont="1" applyFill="1" applyAlignment="1">
      <alignment horizontal="center" vertical="center"/>
    </xf>
    <xf numFmtId="0" fontId="34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/>
    </xf>
    <xf numFmtId="167" fontId="36" fillId="0" borderId="1" xfId="1" applyNumberFormat="1" applyFont="1" applyFill="1" applyBorder="1" applyAlignment="1" applyProtection="1">
      <alignment horizontal="center" vertical="center" wrapText="1"/>
      <protection locked="0"/>
    </xf>
    <xf numFmtId="167" fontId="16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37" fillId="5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left" vertical="center" wrapText="1"/>
    </xf>
    <xf numFmtId="167" fontId="27" fillId="0" borderId="1" xfId="1" applyNumberFormat="1" applyFont="1" applyBorder="1" applyAlignment="1" applyProtection="1">
      <alignment horizontal="center" vertical="center"/>
      <protection locked="0"/>
    </xf>
    <xf numFmtId="10" fontId="26" fillId="0" borderId="1" xfId="2" applyNumberFormat="1" applyFont="1" applyBorder="1" applyAlignment="1">
      <alignment horizontal="center" vertical="center"/>
    </xf>
  </cellXfs>
  <cellStyles count="33">
    <cellStyle name="Coma1" xfId="6"/>
    <cellStyle name="Comma [0]_ventas1-Pacto Andino" xfId="7"/>
    <cellStyle name="Comma_ventas1-Pacto Andino" xfId="8"/>
    <cellStyle name="Currency [0]_DEPRECIACIONES" xfId="9"/>
    <cellStyle name="Currency_DEPRECIACIONES" xfId="10"/>
    <cellStyle name="Euro" xfId="11"/>
    <cellStyle name="Followed Hyperlink" xfId="12"/>
    <cellStyle name="Hyperlink" xfId="13"/>
    <cellStyle name="Javier" xfId="14"/>
    <cellStyle name="Millares" xfId="1" builtinId="3"/>
    <cellStyle name="Millares 2" xfId="15"/>
    <cellStyle name="Millares 3" xfId="16"/>
    <cellStyle name="Millares 4" xfId="17"/>
    <cellStyle name="Millares 4 2" xfId="32"/>
    <cellStyle name="Millares 5" xfId="18"/>
    <cellStyle name="Millares 6" xfId="19"/>
    <cellStyle name="Millares 7" xfId="30"/>
    <cellStyle name="Moneda" xfId="29" builtinId="4"/>
    <cellStyle name="Moneda 2" xfId="20"/>
    <cellStyle name="Moneda 3" xfId="21"/>
    <cellStyle name="Moneda 4" xfId="22"/>
    <cellStyle name="Moneda 5" xfId="31"/>
    <cellStyle name="Normal" xfId="0" builtinId="0"/>
    <cellStyle name="Normal 2" xfId="5"/>
    <cellStyle name="Normal 2 3" xfId="23"/>
    <cellStyle name="Normal 3" xfId="24"/>
    <cellStyle name="Normal 4" xfId="25"/>
    <cellStyle name="Normal 5" xfId="26"/>
    <cellStyle name="Normal 6" xfId="27"/>
    <cellStyle name="Normal 7" xfId="3"/>
    <cellStyle name="Porcentaje" xfId="2" builtinId="5"/>
    <cellStyle name="Porcentaje 2" xfId="4"/>
    <cellStyle name="Porcentual 2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232834</xdr:colOff>
      <xdr:row>3</xdr:row>
      <xdr:rowOff>127000</xdr:rowOff>
    </xdr:from>
    <xdr:to>
      <xdr:col>1</xdr:col>
      <xdr:colOff>985309</xdr:colOff>
      <xdr:row>6</xdr:row>
      <xdr:rowOff>26064</xdr:rowOff>
    </xdr:to>
    <xdr:pic>
      <xdr:nvPicPr>
        <xdr:cNvPr id="2" name="3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281" t="28709" r="59613" b="56253"/>
        <a:stretch/>
      </xdr:blipFill>
      <xdr:spPr>
        <a:xfrm>
          <a:off x="232834" y="285750"/>
          <a:ext cx="1376892" cy="5552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Y50"/>
  <sheetViews>
    <sheetView showGridLines="0" tabSelected="1" topLeftCell="A33" zoomScale="85" zoomScaleNormal="85" zoomScaleSheetLayoutView="150" workbookViewId="0">
      <selection activeCell="C42" sqref="C42"/>
    </sheetView>
  </sheetViews>
  <sheetFormatPr baseColWidth="10" defaultColWidth="11.42578125" defaultRowHeight="12.75" x14ac:dyDescent="0.25"/>
  <cols>
    <col min="1" max="1" width="9.28515625" style="65" bestFit="1" customWidth="1"/>
    <col min="2" max="2" width="44" style="65" customWidth="1"/>
    <col min="3" max="3" width="44" style="82" customWidth="1"/>
    <col min="4" max="4" width="22" style="82" bestFit="1" customWidth="1"/>
    <col min="5" max="5" width="12" style="82" customWidth="1"/>
    <col min="6" max="6" width="18.140625" style="82" customWidth="1"/>
    <col min="7" max="7" width="28.5703125" style="82" hidden="1" customWidth="1"/>
    <col min="8" max="8" width="36.42578125" style="82" hidden="1" customWidth="1"/>
    <col min="9" max="9" width="32.28515625" style="65" hidden="1" customWidth="1"/>
    <col min="10" max="10" width="7" style="65" hidden="1" customWidth="1"/>
    <col min="11" max="11" width="6.85546875" style="65" hidden="1" customWidth="1"/>
    <col min="12" max="12" width="7" style="65" hidden="1" customWidth="1"/>
    <col min="13" max="13" width="25.42578125" style="65" customWidth="1"/>
    <col min="14" max="14" width="20.5703125" style="65" bestFit="1" customWidth="1"/>
    <col min="15" max="18" width="17.5703125" style="65" customWidth="1"/>
    <col min="19" max="19" width="22.5703125" style="73" customWidth="1"/>
    <col min="20" max="20" width="12.42578125" style="73" customWidth="1"/>
    <col min="21" max="21" width="17.7109375" style="73" customWidth="1"/>
    <col min="22" max="16384" width="11.42578125" style="65"/>
  </cols>
  <sheetData>
    <row r="1" spans="1:25" hidden="1" x14ac:dyDescent="0.25">
      <c r="A1" s="64" t="s">
        <v>3</v>
      </c>
      <c r="B1" s="2">
        <v>3</v>
      </c>
      <c r="C1" s="65"/>
      <c r="D1" s="65"/>
      <c r="E1" s="65"/>
      <c r="F1" s="65"/>
      <c r="G1" s="65"/>
      <c r="H1" s="65"/>
      <c r="R1" s="65" t="s">
        <v>2</v>
      </c>
      <c r="S1" s="66">
        <v>3</v>
      </c>
      <c r="T1" s="66"/>
      <c r="U1" s="66"/>
    </row>
    <row r="2" spans="1:25" hidden="1" x14ac:dyDescent="0.25">
      <c r="C2" s="65"/>
      <c r="D2" s="65"/>
      <c r="E2" s="65"/>
      <c r="F2" s="65"/>
      <c r="G2" s="65"/>
      <c r="H2" s="65"/>
      <c r="R2" s="65" t="s">
        <v>31</v>
      </c>
      <c r="S2" s="66"/>
      <c r="T2" s="67">
        <v>0.98026224045238664</v>
      </c>
      <c r="U2" s="68">
        <v>975254552720.99988</v>
      </c>
    </row>
    <row r="3" spans="1:25" x14ac:dyDescent="0.25">
      <c r="C3" s="65"/>
      <c r="D3" s="65"/>
      <c r="E3" s="65"/>
      <c r="F3" s="65"/>
      <c r="G3" s="65"/>
      <c r="H3" s="65"/>
      <c r="S3" s="66"/>
      <c r="T3" s="67"/>
      <c r="U3" s="68"/>
    </row>
    <row r="4" spans="1:25" x14ac:dyDescent="0.25">
      <c r="C4" s="65"/>
      <c r="D4" s="65"/>
      <c r="E4" s="65"/>
      <c r="F4" s="65"/>
      <c r="G4" s="65"/>
      <c r="H4" s="65"/>
      <c r="S4" s="66"/>
      <c r="T4" s="67"/>
      <c r="U4" s="68"/>
    </row>
    <row r="5" spans="1:25" s="69" customFormat="1" ht="23.25" x14ac:dyDescent="0.25">
      <c r="B5" s="94" t="s">
        <v>34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70"/>
      <c r="P5" s="70"/>
      <c r="Q5" s="70"/>
      <c r="R5" s="70"/>
      <c r="S5" s="71"/>
      <c r="T5" s="71"/>
      <c r="U5" s="71"/>
      <c r="V5" s="70"/>
      <c r="W5" s="70"/>
      <c r="X5" s="70"/>
      <c r="Y5" s="70"/>
    </row>
    <row r="6" spans="1:25" s="69" customFormat="1" ht="15.75" x14ac:dyDescent="0.25">
      <c r="B6" s="95" t="s">
        <v>38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70"/>
      <c r="P6" s="70"/>
      <c r="Q6" s="70"/>
      <c r="R6" s="70"/>
      <c r="S6" s="71"/>
      <c r="T6" s="71"/>
      <c r="U6" s="71"/>
      <c r="V6" s="70"/>
      <c r="W6" s="70"/>
      <c r="X6" s="70"/>
      <c r="Y6" s="70"/>
    </row>
    <row r="7" spans="1:25" s="69" customFormat="1" ht="15.75" x14ac:dyDescent="0.25">
      <c r="B7" s="96" t="s">
        <v>39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70"/>
      <c r="P7" s="72"/>
      <c r="Q7" s="72"/>
      <c r="R7" s="72"/>
      <c r="S7" s="71"/>
      <c r="T7" s="71"/>
      <c r="U7" s="71"/>
      <c r="V7" s="70"/>
      <c r="W7" s="70"/>
      <c r="X7" s="70"/>
      <c r="Y7" s="70"/>
    </row>
    <row r="8" spans="1:25" x14ac:dyDescent="0.25">
      <c r="C8" s="65"/>
      <c r="D8" s="65"/>
      <c r="E8" s="65"/>
      <c r="F8" s="65"/>
      <c r="G8" s="65"/>
      <c r="H8" s="65"/>
      <c r="S8" s="66"/>
      <c r="T8" s="67"/>
      <c r="U8" s="68"/>
    </row>
    <row r="9" spans="1:25" ht="15.75" customHeight="1" x14ac:dyDescent="0.25">
      <c r="B9" s="97" t="s">
        <v>37</v>
      </c>
      <c r="C9" s="97"/>
      <c r="D9" s="59"/>
      <c r="E9" s="59"/>
      <c r="F9" s="59"/>
      <c r="G9" s="59"/>
      <c r="H9" s="65"/>
      <c r="J9" s="74"/>
      <c r="K9" s="75"/>
      <c r="L9" s="78"/>
      <c r="M9" s="79"/>
    </row>
    <row r="10" spans="1:25" ht="97.5" customHeight="1" x14ac:dyDescent="0.25">
      <c r="A10" s="58" t="s">
        <v>5</v>
      </c>
      <c r="B10" s="60" t="s">
        <v>41</v>
      </c>
      <c r="C10" s="91" t="s">
        <v>40</v>
      </c>
      <c r="D10" s="61"/>
      <c r="E10" s="61"/>
      <c r="F10" s="61"/>
      <c r="G10" s="61"/>
      <c r="H10" s="65"/>
      <c r="I10" s="74"/>
      <c r="J10" s="75"/>
      <c r="K10" s="78"/>
      <c r="L10" s="79"/>
      <c r="M10" s="58" t="s">
        <v>35</v>
      </c>
      <c r="N10" s="62" t="s">
        <v>32</v>
      </c>
      <c r="O10" s="62" t="s">
        <v>33</v>
      </c>
      <c r="P10" s="63"/>
      <c r="Q10" s="63"/>
      <c r="R10" s="63"/>
      <c r="S10" s="63"/>
      <c r="T10" s="65"/>
      <c r="U10" s="65"/>
    </row>
    <row r="11" spans="1:25" ht="15.6" hidden="1" customHeight="1" x14ac:dyDescent="0.25">
      <c r="A11" s="80">
        <v>2014</v>
      </c>
      <c r="B11" s="52">
        <v>0</v>
      </c>
      <c r="C11" s="92">
        <v>0</v>
      </c>
      <c r="D11" s="3"/>
      <c r="E11" s="3"/>
      <c r="F11" s="3"/>
      <c r="G11" s="3"/>
      <c r="H11" s="65"/>
      <c r="I11" s="74"/>
      <c r="J11" s="75"/>
      <c r="K11" s="78"/>
      <c r="L11" s="79"/>
      <c r="M11" s="52">
        <v>0</v>
      </c>
      <c r="N11" s="52">
        <v>0</v>
      </c>
      <c r="O11" s="52">
        <v>0</v>
      </c>
      <c r="P11" s="3"/>
      <c r="Q11" s="3"/>
      <c r="R11" s="3"/>
      <c r="S11" s="3"/>
      <c r="T11" s="65"/>
      <c r="U11" s="65"/>
    </row>
    <row r="12" spans="1:25" ht="15.75" hidden="1" customHeight="1" x14ac:dyDescent="0.25">
      <c r="A12" s="80">
        <v>2015</v>
      </c>
      <c r="B12" s="52">
        <v>0</v>
      </c>
      <c r="C12" s="92">
        <v>0</v>
      </c>
      <c r="D12" s="3"/>
      <c r="E12" s="3"/>
      <c r="F12" s="3"/>
      <c r="G12" s="3"/>
      <c r="H12" s="65"/>
      <c r="I12" s="74"/>
      <c r="J12" s="75"/>
      <c r="K12" s="78"/>
      <c r="L12" s="79"/>
      <c r="M12" s="52">
        <v>0</v>
      </c>
      <c r="N12" s="52">
        <v>0</v>
      </c>
      <c r="O12" s="52">
        <v>0</v>
      </c>
      <c r="P12" s="3"/>
      <c r="Q12" s="3"/>
      <c r="R12" s="3"/>
      <c r="S12" s="3"/>
      <c r="T12" s="65"/>
      <c r="U12" s="65"/>
    </row>
    <row r="13" spans="1:25" ht="15.75" hidden="1" customHeight="1" x14ac:dyDescent="0.25">
      <c r="A13" s="80">
        <v>2016</v>
      </c>
      <c r="B13" s="52">
        <v>0</v>
      </c>
      <c r="C13" s="92">
        <v>0</v>
      </c>
      <c r="D13" s="3"/>
      <c r="E13" s="3"/>
      <c r="F13" s="3"/>
      <c r="G13" s="3"/>
      <c r="H13" s="65"/>
      <c r="I13" s="74"/>
      <c r="J13" s="75"/>
      <c r="K13" s="78"/>
      <c r="L13" s="79"/>
      <c r="M13" s="52">
        <v>0</v>
      </c>
      <c r="N13" s="52">
        <v>0</v>
      </c>
      <c r="O13" s="52">
        <v>0</v>
      </c>
      <c r="P13" s="3"/>
      <c r="Q13" s="3"/>
      <c r="R13" s="3"/>
      <c r="S13" s="3"/>
      <c r="T13" s="65"/>
      <c r="U13" s="65"/>
    </row>
    <row r="14" spans="1:25" ht="15.75" hidden="1" customHeight="1" x14ac:dyDescent="0.25">
      <c r="A14" s="80">
        <v>2017</v>
      </c>
      <c r="B14" s="52">
        <v>0</v>
      </c>
      <c r="C14" s="92">
        <v>0</v>
      </c>
      <c r="D14" s="3"/>
      <c r="E14" s="3"/>
      <c r="F14" s="3"/>
      <c r="G14" s="3"/>
      <c r="H14" s="65"/>
      <c r="I14" s="74"/>
      <c r="J14" s="75"/>
      <c r="K14" s="78"/>
      <c r="L14" s="79"/>
      <c r="M14" s="52">
        <v>0</v>
      </c>
      <c r="N14" s="52">
        <v>0</v>
      </c>
      <c r="O14" s="52">
        <v>0</v>
      </c>
      <c r="P14" s="3"/>
      <c r="Q14" s="3"/>
      <c r="R14" s="3"/>
      <c r="S14" s="3"/>
      <c r="T14" s="65"/>
      <c r="U14" s="65"/>
    </row>
    <row r="15" spans="1:25" ht="14.45" hidden="1" customHeight="1" x14ac:dyDescent="0.25">
      <c r="A15" s="80">
        <v>2018</v>
      </c>
      <c r="B15" s="52">
        <v>0</v>
      </c>
      <c r="C15" s="92">
        <v>0</v>
      </c>
      <c r="D15" s="3"/>
      <c r="E15" s="3"/>
      <c r="F15" s="3"/>
      <c r="G15" s="3"/>
      <c r="H15" s="65"/>
      <c r="I15" s="74"/>
      <c r="J15" s="75"/>
      <c r="K15" s="78"/>
      <c r="L15" s="79"/>
      <c r="M15" s="52">
        <v>0</v>
      </c>
      <c r="N15" s="52">
        <v>0</v>
      </c>
      <c r="O15" s="52">
        <v>0</v>
      </c>
      <c r="P15" s="3"/>
      <c r="Q15" s="3"/>
      <c r="R15" s="3"/>
      <c r="S15" s="3"/>
      <c r="T15" s="65"/>
      <c r="U15" s="65"/>
    </row>
    <row r="16" spans="1:25" x14ac:dyDescent="0.25">
      <c r="A16" s="80">
        <v>2019</v>
      </c>
      <c r="B16" s="52">
        <v>65642163409</v>
      </c>
      <c r="C16" s="92">
        <v>65642163409</v>
      </c>
      <c r="D16" s="3"/>
      <c r="E16" s="3"/>
      <c r="F16" s="3"/>
      <c r="G16" s="3"/>
      <c r="H16" s="65"/>
      <c r="I16" s="74"/>
      <c r="J16" s="75"/>
      <c r="K16" s="78"/>
      <c r="L16" s="79"/>
      <c r="M16" s="52">
        <v>65642163409</v>
      </c>
      <c r="N16" s="53" t="s">
        <v>42</v>
      </c>
      <c r="O16" s="53" t="s">
        <v>42</v>
      </c>
      <c r="P16" s="57"/>
      <c r="Q16" s="57"/>
      <c r="R16" s="57"/>
      <c r="S16" s="57"/>
      <c r="T16" s="65"/>
      <c r="U16" s="65"/>
    </row>
    <row r="17" spans="1:21" x14ac:dyDescent="0.25">
      <c r="A17" s="80">
        <v>2020</v>
      </c>
      <c r="B17" s="52">
        <v>131284326818</v>
      </c>
      <c r="C17" s="92">
        <v>131284326818</v>
      </c>
      <c r="D17" s="3"/>
      <c r="E17" s="3"/>
      <c r="F17" s="3"/>
      <c r="G17" s="3"/>
      <c r="H17" s="65"/>
      <c r="I17" s="74"/>
      <c r="J17" s="75"/>
      <c r="K17" s="78"/>
      <c r="L17" s="79"/>
      <c r="M17" s="52">
        <v>131284326818</v>
      </c>
      <c r="N17" s="53" t="s">
        <v>42</v>
      </c>
      <c r="O17" s="53" t="s">
        <v>42</v>
      </c>
      <c r="P17" s="57"/>
      <c r="Q17" s="57"/>
      <c r="R17" s="57"/>
      <c r="S17" s="57"/>
      <c r="T17" s="65"/>
      <c r="U17" s="65"/>
    </row>
    <row r="18" spans="1:21" x14ac:dyDescent="0.25">
      <c r="A18" s="80">
        <v>2021</v>
      </c>
      <c r="B18" s="52">
        <v>131284326818</v>
      </c>
      <c r="C18" s="92">
        <v>131284326818</v>
      </c>
      <c r="D18" s="3"/>
      <c r="E18" s="3"/>
      <c r="F18" s="3"/>
      <c r="G18" s="3"/>
      <c r="H18" s="65"/>
      <c r="I18" s="74"/>
      <c r="J18" s="75"/>
      <c r="K18" s="78"/>
      <c r="L18" s="79"/>
      <c r="M18" s="52">
        <v>131284326818</v>
      </c>
      <c r="N18" s="53" t="s">
        <v>42</v>
      </c>
      <c r="O18" s="53" t="s">
        <v>42</v>
      </c>
      <c r="P18" s="57"/>
      <c r="Q18" s="57"/>
      <c r="R18" s="57"/>
      <c r="S18" s="57"/>
      <c r="T18" s="65"/>
      <c r="U18" s="65"/>
    </row>
    <row r="19" spans="1:21" x14ac:dyDescent="0.25">
      <c r="A19" s="80">
        <v>2022</v>
      </c>
      <c r="B19" s="52">
        <v>131284326818</v>
      </c>
      <c r="C19" s="92">
        <v>131284326818</v>
      </c>
      <c r="D19" s="3"/>
      <c r="E19" s="3"/>
      <c r="F19" s="3"/>
      <c r="G19" s="3"/>
      <c r="H19" s="65"/>
      <c r="I19" s="74"/>
      <c r="J19" s="75"/>
      <c r="K19" s="78"/>
      <c r="L19" s="79"/>
      <c r="M19" s="52">
        <v>131284326818</v>
      </c>
      <c r="N19" s="53" t="s">
        <v>42</v>
      </c>
      <c r="O19" s="53" t="s">
        <v>42</v>
      </c>
      <c r="P19" s="57"/>
      <c r="Q19" s="57"/>
      <c r="R19" s="57"/>
      <c r="S19" s="57"/>
      <c r="T19" s="65"/>
      <c r="U19" s="65"/>
    </row>
    <row r="20" spans="1:21" x14ac:dyDescent="0.25">
      <c r="A20" s="80">
        <v>2023</v>
      </c>
      <c r="B20" s="52">
        <v>131284326818</v>
      </c>
      <c r="C20" s="92">
        <v>131284326818</v>
      </c>
      <c r="D20" s="3"/>
      <c r="E20" s="3"/>
      <c r="F20" s="3"/>
      <c r="G20" s="3"/>
      <c r="H20" s="65"/>
      <c r="I20" s="74"/>
      <c r="J20" s="75"/>
      <c r="K20" s="78"/>
      <c r="L20" s="79"/>
      <c r="M20" s="52">
        <v>131284326818</v>
      </c>
      <c r="N20" s="53" t="s">
        <v>42</v>
      </c>
      <c r="O20" s="53" t="s">
        <v>42</v>
      </c>
      <c r="P20" s="57"/>
      <c r="Q20" s="57"/>
      <c r="R20" s="57"/>
      <c r="S20" s="57"/>
      <c r="T20" s="65"/>
      <c r="U20" s="65"/>
    </row>
    <row r="21" spans="1:21" x14ac:dyDescent="0.25">
      <c r="A21" s="80">
        <v>2024</v>
      </c>
      <c r="B21" s="52">
        <v>131284326818</v>
      </c>
      <c r="C21" s="92">
        <v>131284326818</v>
      </c>
      <c r="D21" s="3"/>
      <c r="E21" s="3"/>
      <c r="F21" s="3"/>
      <c r="G21" s="3"/>
      <c r="H21" s="65"/>
      <c r="I21" s="74"/>
      <c r="J21" s="75"/>
      <c r="K21" s="78"/>
      <c r="L21" s="79"/>
      <c r="M21" s="52">
        <v>131284326818</v>
      </c>
      <c r="N21" s="53" t="s">
        <v>42</v>
      </c>
      <c r="O21" s="53" t="s">
        <v>42</v>
      </c>
      <c r="P21" s="57"/>
      <c r="Q21" s="57"/>
      <c r="R21" s="57"/>
      <c r="S21" s="57"/>
      <c r="T21" s="65"/>
      <c r="U21" s="65"/>
    </row>
    <row r="22" spans="1:21" x14ac:dyDescent="0.25">
      <c r="A22" s="80">
        <v>2025</v>
      </c>
      <c r="B22" s="52">
        <v>131284326818</v>
      </c>
      <c r="C22" s="92">
        <v>131284326818</v>
      </c>
      <c r="D22" s="3"/>
      <c r="E22" s="3"/>
      <c r="F22" s="3"/>
      <c r="G22" s="3"/>
      <c r="H22" s="65"/>
      <c r="I22" s="74"/>
      <c r="J22" s="75"/>
      <c r="K22" s="78"/>
      <c r="L22" s="79"/>
      <c r="M22" s="52">
        <v>131284326818</v>
      </c>
      <c r="N22" s="53" t="s">
        <v>42</v>
      </c>
      <c r="O22" s="53" t="s">
        <v>42</v>
      </c>
      <c r="P22" s="57"/>
      <c r="Q22" s="57"/>
      <c r="R22" s="57"/>
      <c r="S22" s="57"/>
      <c r="T22" s="65"/>
      <c r="U22" s="65"/>
    </row>
    <row r="23" spans="1:21" x14ac:dyDescent="0.25">
      <c r="A23" s="80">
        <v>2026</v>
      </c>
      <c r="B23" s="52">
        <v>131284326818</v>
      </c>
      <c r="C23" s="92">
        <v>131284326818</v>
      </c>
      <c r="D23" s="3"/>
      <c r="E23" s="3"/>
      <c r="F23" s="3"/>
      <c r="G23" s="3"/>
      <c r="H23" s="65"/>
      <c r="I23" s="74"/>
      <c r="J23" s="75"/>
      <c r="K23" s="78"/>
      <c r="L23" s="79"/>
      <c r="M23" s="52">
        <v>131284326818</v>
      </c>
      <c r="N23" s="53" t="s">
        <v>42</v>
      </c>
      <c r="O23" s="53" t="s">
        <v>42</v>
      </c>
      <c r="P23" s="57"/>
      <c r="Q23" s="57"/>
      <c r="R23" s="57"/>
      <c r="S23" s="57"/>
      <c r="T23" s="65"/>
      <c r="U23" s="65"/>
    </row>
    <row r="24" spans="1:21" x14ac:dyDescent="0.25">
      <c r="A24" s="80">
        <v>2027</v>
      </c>
      <c r="B24" s="52">
        <v>131284326818</v>
      </c>
      <c r="C24" s="92">
        <v>131284326818</v>
      </c>
      <c r="D24" s="3"/>
      <c r="E24" s="3"/>
      <c r="F24" s="3"/>
      <c r="G24" s="3"/>
      <c r="H24" s="65"/>
      <c r="I24" s="74"/>
      <c r="J24" s="75"/>
      <c r="K24" s="78"/>
      <c r="L24" s="79"/>
      <c r="M24" s="52">
        <v>131284326818</v>
      </c>
      <c r="N24" s="53" t="s">
        <v>42</v>
      </c>
      <c r="O24" s="53" t="s">
        <v>42</v>
      </c>
      <c r="P24" s="57"/>
      <c r="Q24" s="57"/>
      <c r="R24" s="57"/>
      <c r="S24" s="57"/>
      <c r="T24" s="65"/>
      <c r="U24" s="65"/>
    </row>
    <row r="25" spans="1:21" x14ac:dyDescent="0.25">
      <c r="A25" s="80">
        <v>2028</v>
      </c>
      <c r="B25" s="52">
        <v>131284326818</v>
      </c>
      <c r="C25" s="92">
        <v>131284326818</v>
      </c>
      <c r="D25" s="3"/>
      <c r="E25" s="3"/>
      <c r="F25" s="3"/>
      <c r="G25" s="3"/>
      <c r="H25" s="65"/>
      <c r="I25" s="74"/>
      <c r="J25" s="75"/>
      <c r="K25" s="78"/>
      <c r="L25" s="79"/>
      <c r="M25" s="52">
        <v>131284326818</v>
      </c>
      <c r="N25" s="53" t="s">
        <v>42</v>
      </c>
      <c r="O25" s="53" t="s">
        <v>42</v>
      </c>
      <c r="P25" s="57"/>
      <c r="Q25" s="57"/>
      <c r="R25" s="57"/>
      <c r="S25" s="57"/>
      <c r="T25" s="65"/>
      <c r="U25" s="65"/>
    </row>
    <row r="26" spans="1:21" x14ac:dyDescent="0.25">
      <c r="A26" s="80">
        <v>2029</v>
      </c>
      <c r="B26" s="52">
        <v>131284326818</v>
      </c>
      <c r="C26" s="92">
        <v>131284326818</v>
      </c>
      <c r="D26" s="3"/>
      <c r="E26" s="3"/>
      <c r="F26" s="3"/>
      <c r="G26" s="3"/>
      <c r="H26" s="65"/>
      <c r="I26" s="74"/>
      <c r="J26" s="75"/>
      <c r="K26" s="78"/>
      <c r="L26" s="79"/>
      <c r="M26" s="52">
        <v>131284326818</v>
      </c>
      <c r="N26" s="53" t="s">
        <v>42</v>
      </c>
      <c r="O26" s="53" t="s">
        <v>42</v>
      </c>
      <c r="P26" s="57"/>
      <c r="Q26" s="57"/>
      <c r="R26" s="57"/>
      <c r="S26" s="57"/>
      <c r="T26" s="65"/>
      <c r="U26" s="65"/>
    </row>
    <row r="27" spans="1:21" x14ac:dyDescent="0.25">
      <c r="A27" s="80">
        <v>2030</v>
      </c>
      <c r="B27" s="52">
        <v>131284326818</v>
      </c>
      <c r="C27" s="92">
        <v>131284326818</v>
      </c>
      <c r="D27" s="3"/>
      <c r="E27" s="3"/>
      <c r="F27" s="3"/>
      <c r="G27" s="3"/>
      <c r="H27" s="65"/>
      <c r="I27" s="74"/>
      <c r="J27" s="75"/>
      <c r="K27" s="78"/>
      <c r="L27" s="79"/>
      <c r="M27" s="52">
        <v>131284326818</v>
      </c>
      <c r="N27" s="53" t="s">
        <v>42</v>
      </c>
      <c r="O27" s="53" t="s">
        <v>42</v>
      </c>
      <c r="P27" s="57"/>
      <c r="Q27" s="57"/>
      <c r="R27" s="57"/>
      <c r="S27" s="57"/>
      <c r="T27" s="65"/>
      <c r="U27" s="65"/>
    </row>
    <row r="28" spans="1:21" x14ac:dyDescent="0.25">
      <c r="A28" s="80">
        <v>2031</v>
      </c>
      <c r="B28" s="52">
        <v>131284326818</v>
      </c>
      <c r="C28" s="92">
        <v>131284326818</v>
      </c>
      <c r="D28" s="3"/>
      <c r="E28" s="3"/>
      <c r="F28" s="3"/>
      <c r="G28" s="3"/>
      <c r="H28" s="65"/>
      <c r="I28" s="74"/>
      <c r="J28" s="75"/>
      <c r="K28" s="78"/>
      <c r="L28" s="79"/>
      <c r="M28" s="52">
        <v>131284326818</v>
      </c>
      <c r="N28" s="53" t="s">
        <v>42</v>
      </c>
      <c r="O28" s="53" t="s">
        <v>42</v>
      </c>
      <c r="P28" s="57"/>
      <c r="Q28" s="57"/>
      <c r="R28" s="57"/>
      <c r="S28" s="57"/>
      <c r="T28" s="65"/>
      <c r="U28" s="65"/>
    </row>
    <row r="29" spans="1:21" x14ac:dyDescent="0.25">
      <c r="A29" s="80">
        <v>2032</v>
      </c>
      <c r="B29" s="52">
        <v>131284326818</v>
      </c>
      <c r="C29" s="92">
        <v>131284326818</v>
      </c>
      <c r="D29" s="3"/>
      <c r="E29" s="3"/>
      <c r="F29" s="3"/>
      <c r="G29" s="3"/>
      <c r="H29" s="65"/>
      <c r="I29" s="74"/>
      <c r="J29" s="75"/>
      <c r="K29" s="78"/>
      <c r="L29" s="79"/>
      <c r="M29" s="52">
        <v>131284326818</v>
      </c>
      <c r="N29" s="53" t="s">
        <v>42</v>
      </c>
      <c r="O29" s="53" t="s">
        <v>42</v>
      </c>
      <c r="P29" s="57"/>
      <c r="Q29" s="57"/>
      <c r="R29" s="57"/>
      <c r="S29" s="57"/>
      <c r="T29" s="65"/>
      <c r="U29" s="65"/>
    </row>
    <row r="30" spans="1:21" x14ac:dyDescent="0.25">
      <c r="A30" s="80">
        <v>2033</v>
      </c>
      <c r="B30" s="52">
        <v>131284326818</v>
      </c>
      <c r="C30" s="92">
        <v>131284326818</v>
      </c>
      <c r="D30" s="3"/>
      <c r="E30" s="3"/>
      <c r="F30" s="3"/>
      <c r="G30" s="3"/>
      <c r="H30" s="65"/>
      <c r="I30" s="74"/>
      <c r="J30" s="75"/>
      <c r="K30" s="78"/>
      <c r="L30" s="79"/>
      <c r="M30" s="52">
        <v>131284326818</v>
      </c>
      <c r="N30" s="53" t="s">
        <v>42</v>
      </c>
      <c r="O30" s="53" t="s">
        <v>42</v>
      </c>
      <c r="P30" s="57"/>
      <c r="Q30" s="57"/>
      <c r="R30" s="57"/>
      <c r="S30" s="57"/>
      <c r="T30" s="65"/>
      <c r="U30" s="65"/>
    </row>
    <row r="31" spans="1:21" x14ac:dyDescent="0.25">
      <c r="A31" s="80">
        <v>2034</v>
      </c>
      <c r="B31" s="52">
        <v>131284326818</v>
      </c>
      <c r="C31" s="92">
        <v>131284326818</v>
      </c>
      <c r="D31" s="3"/>
      <c r="E31" s="3"/>
      <c r="F31" s="3"/>
      <c r="G31" s="3"/>
      <c r="H31" s="65"/>
      <c r="I31" s="74"/>
      <c r="J31" s="75"/>
      <c r="K31" s="78"/>
      <c r="L31" s="79"/>
      <c r="M31" s="52">
        <v>131284326818</v>
      </c>
      <c r="N31" s="53" t="s">
        <v>42</v>
      </c>
      <c r="O31" s="53" t="s">
        <v>42</v>
      </c>
      <c r="P31" s="57"/>
      <c r="Q31" s="57"/>
      <c r="R31" s="57"/>
      <c r="S31" s="57"/>
      <c r="T31" s="65"/>
      <c r="U31" s="65"/>
    </row>
    <row r="32" spans="1:21" x14ac:dyDescent="0.25">
      <c r="A32" s="80">
        <v>2035</v>
      </c>
      <c r="B32" s="52">
        <v>131284326818</v>
      </c>
      <c r="C32" s="92">
        <v>131284326818</v>
      </c>
      <c r="D32" s="3"/>
      <c r="E32" s="3"/>
      <c r="F32" s="3"/>
      <c r="G32" s="3"/>
      <c r="H32" s="65"/>
      <c r="I32" s="74"/>
      <c r="J32" s="75"/>
      <c r="K32" s="78"/>
      <c r="L32" s="79"/>
      <c r="M32" s="52">
        <v>131284326818</v>
      </c>
      <c r="N32" s="53" t="s">
        <v>42</v>
      </c>
      <c r="O32" s="53" t="s">
        <v>42</v>
      </c>
      <c r="P32" s="57"/>
      <c r="Q32" s="57"/>
      <c r="R32" s="57"/>
      <c r="S32" s="57"/>
      <c r="T32" s="65"/>
      <c r="U32" s="65"/>
    </row>
    <row r="33" spans="1:21" x14ac:dyDescent="0.25">
      <c r="A33" s="80">
        <v>2036</v>
      </c>
      <c r="B33" s="52">
        <v>131284326818</v>
      </c>
      <c r="C33" s="92">
        <v>131284326818</v>
      </c>
      <c r="D33" s="3"/>
      <c r="E33" s="3"/>
      <c r="F33" s="3"/>
      <c r="G33" s="3"/>
      <c r="H33" s="65"/>
      <c r="I33" s="74"/>
      <c r="J33" s="75"/>
      <c r="K33" s="78"/>
      <c r="L33" s="79"/>
      <c r="M33" s="52">
        <v>131284326818</v>
      </c>
      <c r="N33" s="53" t="s">
        <v>42</v>
      </c>
      <c r="O33" s="53" t="s">
        <v>42</v>
      </c>
      <c r="P33" s="57"/>
      <c r="Q33" s="57"/>
      <c r="R33" s="57"/>
      <c r="S33" s="57"/>
      <c r="T33" s="65"/>
      <c r="U33" s="65"/>
    </row>
    <row r="34" spans="1:21" x14ac:dyDescent="0.25">
      <c r="A34" s="80">
        <v>2037</v>
      </c>
      <c r="B34" s="52">
        <v>131284326818</v>
      </c>
      <c r="C34" s="92">
        <v>131284326818</v>
      </c>
      <c r="D34" s="3"/>
      <c r="E34" s="3"/>
      <c r="F34" s="3"/>
      <c r="G34" s="3"/>
      <c r="H34" s="65"/>
      <c r="I34" s="74"/>
      <c r="J34" s="75"/>
      <c r="K34" s="78"/>
      <c r="L34" s="79"/>
      <c r="M34" s="52">
        <v>131284326818</v>
      </c>
      <c r="N34" s="53" t="s">
        <v>42</v>
      </c>
      <c r="O34" s="53" t="s">
        <v>42</v>
      </c>
      <c r="P34" s="57"/>
      <c r="Q34" s="57"/>
      <c r="R34" s="57"/>
      <c r="S34" s="57"/>
      <c r="T34" s="65"/>
      <c r="U34" s="65"/>
    </row>
    <row r="35" spans="1:21" x14ac:dyDescent="0.25">
      <c r="A35" s="80">
        <v>2038</v>
      </c>
      <c r="B35" s="52">
        <v>131284326818</v>
      </c>
      <c r="C35" s="92">
        <v>131284326818</v>
      </c>
      <c r="D35" s="3"/>
      <c r="E35" s="3"/>
      <c r="F35" s="3"/>
      <c r="G35" s="3"/>
      <c r="H35" s="65"/>
      <c r="I35" s="74"/>
      <c r="J35" s="75"/>
      <c r="K35" s="78"/>
      <c r="L35" s="79"/>
      <c r="M35" s="52">
        <v>131284326818</v>
      </c>
      <c r="N35" s="53" t="s">
        <v>42</v>
      </c>
      <c r="O35" s="53" t="s">
        <v>42</v>
      </c>
      <c r="P35" s="57"/>
      <c r="Q35" s="57"/>
      <c r="R35" s="57"/>
      <c r="S35" s="57"/>
      <c r="T35" s="65"/>
      <c r="U35" s="65"/>
    </row>
    <row r="36" spans="1:21" x14ac:dyDescent="0.25">
      <c r="A36" s="80">
        <v>2039</v>
      </c>
      <c r="B36" s="52">
        <v>131284326818</v>
      </c>
      <c r="C36" s="92">
        <v>81558649698</v>
      </c>
      <c r="D36" s="3"/>
      <c r="E36" s="3"/>
      <c r="F36" s="3"/>
      <c r="G36" s="3"/>
      <c r="H36" s="65"/>
      <c r="I36" s="74"/>
      <c r="J36" s="75"/>
      <c r="K36" s="78"/>
      <c r="L36" s="79"/>
      <c r="M36" s="52">
        <v>131284326818</v>
      </c>
      <c r="N36" s="53" t="s">
        <v>42</v>
      </c>
      <c r="O36" s="53" t="s">
        <v>42</v>
      </c>
      <c r="P36" s="57"/>
      <c r="Q36" s="57"/>
      <c r="R36" s="57"/>
      <c r="S36" s="57"/>
      <c r="T36" s="65"/>
      <c r="U36" s="65"/>
    </row>
    <row r="37" spans="1:21" x14ac:dyDescent="0.25">
      <c r="A37" s="80">
        <v>2040</v>
      </c>
      <c r="B37" s="52">
        <v>65642163409</v>
      </c>
      <c r="C37" s="92">
        <v>0</v>
      </c>
      <c r="D37" s="3"/>
      <c r="E37" s="3"/>
      <c r="F37" s="3"/>
      <c r="G37" s="3"/>
      <c r="H37" s="65"/>
      <c r="I37" s="74"/>
      <c r="J37" s="75"/>
      <c r="K37" s="78"/>
      <c r="L37" s="79"/>
      <c r="M37" s="52">
        <v>65642163409</v>
      </c>
      <c r="N37" s="53" t="s">
        <v>42</v>
      </c>
      <c r="O37" s="53" t="s">
        <v>42</v>
      </c>
      <c r="P37" s="57"/>
      <c r="Q37" s="57"/>
      <c r="R37" s="57"/>
      <c r="S37" s="57"/>
      <c r="T37" s="65"/>
      <c r="U37" s="65"/>
    </row>
    <row r="38" spans="1:21" x14ac:dyDescent="0.25">
      <c r="I38" s="83"/>
      <c r="J38" s="84"/>
      <c r="K38" s="85"/>
      <c r="L38" s="86"/>
      <c r="M38" s="87"/>
      <c r="N38" s="88"/>
      <c r="O38" s="76"/>
      <c r="P38" s="76"/>
      <c r="Q38" s="76"/>
      <c r="R38" s="76"/>
      <c r="S38" s="77"/>
    </row>
    <row r="39" spans="1:21" s="83" customFormat="1" ht="36" x14ac:dyDescent="0.25">
      <c r="A39" s="55"/>
      <c r="B39" s="93" t="s">
        <v>43</v>
      </c>
      <c r="C39" s="89"/>
      <c r="D39" s="56"/>
      <c r="E39" s="90"/>
      <c r="F39" s="90"/>
      <c r="G39" s="90"/>
      <c r="H39" s="90"/>
      <c r="S39" s="81"/>
      <c r="T39" s="81"/>
      <c r="U39" s="81"/>
    </row>
    <row r="40" spans="1:21" s="83" customFormat="1" x14ac:dyDescent="0.25">
      <c r="A40" s="90"/>
      <c r="B40" s="90"/>
      <c r="C40" s="90"/>
      <c r="D40" s="90"/>
      <c r="E40" s="90"/>
      <c r="F40" s="90"/>
      <c r="G40" s="90"/>
      <c r="H40" s="90"/>
      <c r="S40" s="81"/>
      <c r="T40" s="81"/>
      <c r="U40" s="81"/>
    </row>
    <row r="42" spans="1:21" ht="21" x14ac:dyDescent="0.25">
      <c r="A42" s="98" t="s">
        <v>44</v>
      </c>
      <c r="B42" s="98"/>
      <c r="C42" s="99">
        <v>890950939878.58789</v>
      </c>
      <c r="D42" s="100"/>
    </row>
    <row r="43" spans="1:21" x14ac:dyDescent="0.25">
      <c r="C43" s="65"/>
      <c r="D43" s="65"/>
    </row>
    <row r="44" spans="1:21" x14ac:dyDescent="0.25">
      <c r="C44" s="65"/>
      <c r="D44" s="65"/>
    </row>
    <row r="45" spans="1:21" x14ac:dyDescent="0.25">
      <c r="C45" s="65"/>
      <c r="D45" s="65"/>
    </row>
    <row r="46" spans="1:21" x14ac:dyDescent="0.25">
      <c r="C46" s="65"/>
      <c r="D46" s="65"/>
    </row>
    <row r="47" spans="1:21" x14ac:dyDescent="0.25">
      <c r="A47" s="101" t="s">
        <v>45</v>
      </c>
      <c r="B47" s="101"/>
      <c r="C47" s="102" t="s">
        <v>46</v>
      </c>
      <c r="D47" s="103"/>
    </row>
    <row r="48" spans="1:21" ht="42" x14ac:dyDescent="0.25">
      <c r="A48" s="104" t="s">
        <v>47</v>
      </c>
      <c r="B48" s="104" t="s">
        <v>48</v>
      </c>
      <c r="C48" s="104" t="s">
        <v>49</v>
      </c>
      <c r="D48" s="104" t="s">
        <v>1</v>
      </c>
    </row>
    <row r="49" spans="1:4" ht="36" x14ac:dyDescent="0.25">
      <c r="A49" s="105">
        <v>1</v>
      </c>
      <c r="B49" s="106" t="s">
        <v>41</v>
      </c>
      <c r="C49" s="107">
        <v>686</v>
      </c>
      <c r="D49" s="108">
        <v>1</v>
      </c>
    </row>
    <row r="50" spans="1:4" ht="36" x14ac:dyDescent="0.25">
      <c r="A50" s="105">
        <v>2</v>
      </c>
      <c r="B50" s="106" t="s">
        <v>40</v>
      </c>
      <c r="C50" s="107">
        <v>700</v>
      </c>
      <c r="D50" s="108">
        <v>0.98026224045238664</v>
      </c>
    </row>
  </sheetData>
  <dataConsolidate/>
  <mergeCells count="7">
    <mergeCell ref="A47:B47"/>
    <mergeCell ref="C47:D47"/>
    <mergeCell ref="B5:N5"/>
    <mergeCell ref="B6:N6"/>
    <mergeCell ref="B7:N7"/>
    <mergeCell ref="B9:C9"/>
    <mergeCell ref="A42:B42"/>
  </mergeCells>
  <pageMargins left="0.70866141732283472" right="0.70866141732283472" top="0.74803149606299213" bottom="0.74803149606299213" header="0.31496062992125984" footer="0.31496062992125984"/>
  <pageSetup paperSize="5"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BE73"/>
  <sheetViews>
    <sheetView workbookViewId="0">
      <pane xSplit="8" ySplit="1" topLeftCell="I2" activePane="bottomRight" state="frozen"/>
      <selection activeCell="E22" sqref="E22"/>
      <selection pane="topRight" activeCell="E22" sqref="E22"/>
      <selection pane="bottomLeft" activeCell="E22" sqref="E22"/>
      <selection pane="bottomRight" activeCell="D20" sqref="D20"/>
    </sheetView>
  </sheetViews>
  <sheetFormatPr baseColWidth="10" defaultRowHeight="15" x14ac:dyDescent="0.25"/>
  <cols>
    <col min="1" max="1" width="20.7109375" bestFit="1" customWidth="1"/>
    <col min="2" max="2" width="5.28515625" bestFit="1" customWidth="1"/>
    <col min="3" max="3" width="6.5703125" bestFit="1" customWidth="1"/>
    <col min="4" max="4" width="21.5703125" bestFit="1" customWidth="1"/>
    <col min="5" max="5" width="17.85546875" bestFit="1" customWidth="1"/>
    <col min="6" max="6" width="17.42578125" bestFit="1" customWidth="1"/>
    <col min="7" max="7" width="18.5703125" bestFit="1" customWidth="1"/>
    <col min="8" max="8" width="17.42578125" bestFit="1" customWidth="1"/>
    <col min="9" max="9" width="15.7109375" style="25" bestFit="1" customWidth="1"/>
    <col min="10" max="10" width="18.5703125" bestFit="1" customWidth="1"/>
    <col min="11" max="11" width="6.7109375" style="36" bestFit="1" customWidth="1"/>
    <col min="12" max="12" width="9.5703125" style="1" bestFit="1" customWidth="1"/>
    <col min="13" max="14" width="17.42578125" bestFit="1" customWidth="1"/>
    <col min="15" max="15" width="18" customWidth="1"/>
    <col min="16" max="16" width="15.7109375" bestFit="1" customWidth="1"/>
    <col min="17" max="17" width="18.140625" customWidth="1"/>
    <col min="18" max="35" width="15.7109375" bestFit="1" customWidth="1"/>
    <col min="36" max="37" width="14.7109375" bestFit="1" customWidth="1"/>
    <col min="38" max="40" width="3" bestFit="1" customWidth="1"/>
    <col min="52" max="52" width="14.7109375" bestFit="1" customWidth="1"/>
  </cols>
  <sheetData>
    <row r="1" spans="1:49" s="23" customFormat="1" ht="18.75" x14ac:dyDescent="0.3">
      <c r="A1" s="20" t="s">
        <v>13</v>
      </c>
      <c r="B1" s="21"/>
      <c r="C1" s="21"/>
      <c r="D1" s="22" t="s">
        <v>36</v>
      </c>
      <c r="E1" s="21"/>
      <c r="F1" s="21"/>
      <c r="G1" s="21"/>
      <c r="H1" s="21"/>
      <c r="I1" s="25"/>
      <c r="K1" s="35"/>
      <c r="L1" s="24"/>
    </row>
    <row r="2" spans="1:49" x14ac:dyDescent="0.25">
      <c r="A2" t="s">
        <v>14</v>
      </c>
      <c r="D2" s="17">
        <v>5.6709999999999998E-3</v>
      </c>
    </row>
    <row r="3" spans="1:49" x14ac:dyDescent="0.25">
      <c r="A3" t="s">
        <v>10</v>
      </c>
      <c r="D3" s="19">
        <v>0.32</v>
      </c>
    </row>
    <row r="4" spans="1:49" x14ac:dyDescent="0.25">
      <c r="A4" t="s">
        <v>11</v>
      </c>
      <c r="D4" s="18">
        <v>2021</v>
      </c>
    </row>
    <row r="5" spans="1:49" x14ac:dyDescent="0.25">
      <c r="A5" t="s">
        <v>12</v>
      </c>
      <c r="D5" s="4">
        <f>+D3*O43/D4</f>
        <v>419151267.53678375</v>
      </c>
      <c r="E5" s="33">
        <f>+D5-P43</f>
        <v>0</v>
      </c>
    </row>
    <row r="6" spans="1:49" x14ac:dyDescent="0.25">
      <c r="A6" t="s">
        <v>15</v>
      </c>
      <c r="D6" s="16">
        <f>+(1+D2)^12-1</f>
        <v>7.0215216311309225E-2</v>
      </c>
    </row>
    <row r="7" spans="1:49" x14ac:dyDescent="0.25">
      <c r="A7" s="31" t="s">
        <v>18</v>
      </c>
      <c r="B7" s="1" t="s">
        <v>1</v>
      </c>
      <c r="C7" s="1"/>
      <c r="D7" s="16"/>
      <c r="E7" s="32"/>
    </row>
    <row r="8" spans="1:49" s="4" customFormat="1" x14ac:dyDescent="0.25">
      <c r="A8" t="s">
        <v>16</v>
      </c>
      <c r="D8" s="4">
        <f>+NPV(D6,D15:D41)</f>
        <v>1036974079424.2269</v>
      </c>
      <c r="E8"/>
      <c r="G8"/>
      <c r="I8" s="26"/>
      <c r="K8" s="37"/>
      <c r="L8" s="12"/>
    </row>
    <row r="9" spans="1:49" s="4" customFormat="1" x14ac:dyDescent="0.25">
      <c r="A9" t="s">
        <v>17</v>
      </c>
      <c r="D9" s="5">
        <f>+NPV(D6,O15:O41)</f>
        <v>1036974079424.2269</v>
      </c>
      <c r="E9"/>
      <c r="G9"/>
      <c r="I9" s="26"/>
      <c r="K9" s="37"/>
      <c r="L9" s="12"/>
    </row>
    <row r="10" spans="1:49" s="4" customFormat="1" x14ac:dyDescent="0.25">
      <c r="A10" t="s">
        <v>17</v>
      </c>
      <c r="D10" s="5">
        <f>-PV($D$6,B41,0,D41,0)-PV($D$6,B40,0,D40,0)-PV($D$6,B39,0,D39,0)-PV($D$6,B38,0,D38,0)-PV($D$6,B37,0,D37,0)-PV($D$6,B36,0,D36,0)-PV($D$6,B35,0,D35,0)-PV($D$6,B34,0,D34,0)-PV($D$6,B33,0,D33,0)-PV($D$6,B32,0,D32,0)-PV($D$6,B31,0,D31,0)-PV($D$6,B30,0,D30,0)-PV($D$6,B29,0,D29,0)-PV($D$6,B28,0,D28,0)-PV($D$6,B27,0,D27,0)-PV($D$6,B26,0,D26,0)-PV($D$6,B25,0,D25,0)-PV($D$6,B24,0,D24,0)-PV($D$6,B23,0,D23,0)-PV($D$6,B22,0,D22,0)-PV($D$6,B21,0,D21,0)-PV($D$6,B20,0,D20,0)-PV($D$6,B19,0,D19,0)-PV($D$6,B18,0,D18,0)-PV($D$6,B17,0,D17,0)-PV($D$6,B16,0,D16,0)-PV($D$6,B15,0,D15,0)</f>
        <v>1036974079424.2275</v>
      </c>
      <c r="E10"/>
      <c r="G10"/>
      <c r="I10" s="26"/>
      <c r="K10" s="37"/>
      <c r="L10" s="12"/>
    </row>
    <row r="11" spans="1:49" s="4" customFormat="1" x14ac:dyDescent="0.25">
      <c r="A11"/>
      <c r="D11" s="5"/>
      <c r="E11"/>
      <c r="G11"/>
      <c r="I11" s="26"/>
      <c r="K11" s="37"/>
      <c r="L11" s="12"/>
    </row>
    <row r="12" spans="1:49" s="4" customFormat="1" x14ac:dyDescent="0.25">
      <c r="A12"/>
      <c r="B12" s="29" t="s">
        <v>4</v>
      </c>
      <c r="C12" s="29"/>
      <c r="D12" s="30">
        <f>+D8-D9+D9-D10+D8-D10+D5-P43</f>
        <v>-1.2205243110656738E-3</v>
      </c>
      <c r="E12"/>
      <c r="G12"/>
      <c r="I12" s="26"/>
      <c r="K12" s="37"/>
      <c r="L12" s="12"/>
    </row>
    <row r="13" spans="1:49" s="4" customFormat="1" x14ac:dyDescent="0.25">
      <c r="A13"/>
      <c r="E13"/>
      <c r="G13"/>
      <c r="I13" s="26"/>
      <c r="K13" s="37"/>
      <c r="L13" s="12"/>
    </row>
    <row r="14" spans="1:49" s="4" customFormat="1" x14ac:dyDescent="0.25">
      <c r="A14" s="6" t="s">
        <v>6</v>
      </c>
      <c r="B14" s="6" t="s">
        <v>5</v>
      </c>
      <c r="C14" s="6"/>
      <c r="D14" s="6" t="s">
        <v>30</v>
      </c>
      <c r="E14" s="34" t="s">
        <v>22</v>
      </c>
      <c r="F14" s="34" t="s">
        <v>23</v>
      </c>
      <c r="G14" s="34" t="s">
        <v>24</v>
      </c>
      <c r="H14" s="34" t="s">
        <v>25</v>
      </c>
      <c r="I14" s="34" t="s">
        <v>26</v>
      </c>
      <c r="J14" s="34" t="s">
        <v>27</v>
      </c>
      <c r="N14" s="40" t="s">
        <v>7</v>
      </c>
      <c r="O14" s="6" t="s">
        <v>19</v>
      </c>
      <c r="P14" s="6" t="s">
        <v>20</v>
      </c>
      <c r="Q14" s="6" t="s">
        <v>21</v>
      </c>
      <c r="R14" s="26"/>
      <c r="T14" s="37"/>
      <c r="U14" s="1"/>
      <c r="V14" s="6" t="s">
        <v>5</v>
      </c>
      <c r="W14" s="6"/>
      <c r="X14" s="6">
        <v>1</v>
      </c>
      <c r="Y14" s="6">
        <v>2</v>
      </c>
      <c r="Z14" s="6">
        <v>3</v>
      </c>
      <c r="AA14" s="6">
        <v>4</v>
      </c>
      <c r="AB14" s="6">
        <v>5</v>
      </c>
      <c r="AC14" s="6">
        <v>6</v>
      </c>
      <c r="AD14" s="6">
        <v>7</v>
      </c>
      <c r="AE14" s="6">
        <v>8</v>
      </c>
      <c r="AF14" s="6">
        <v>9</v>
      </c>
      <c r="AG14" s="6">
        <v>10</v>
      </c>
      <c r="AH14" s="6">
        <v>11</v>
      </c>
      <c r="AI14" s="6">
        <v>12</v>
      </c>
      <c r="AJ14" s="6">
        <v>13</v>
      </c>
      <c r="AK14" s="6">
        <v>14</v>
      </c>
      <c r="AL14" s="6">
        <v>15</v>
      </c>
      <c r="AM14" s="6">
        <v>16</v>
      </c>
      <c r="AN14" s="6">
        <v>17</v>
      </c>
      <c r="AO14" s="6">
        <v>18</v>
      </c>
      <c r="AP14" s="6">
        <v>19</v>
      </c>
      <c r="AQ14" s="6">
        <v>20</v>
      </c>
      <c r="AR14" s="6">
        <v>21</v>
      </c>
      <c r="AS14" s="6">
        <v>22</v>
      </c>
      <c r="AT14" s="6">
        <v>23</v>
      </c>
      <c r="AU14" s="6">
        <v>24</v>
      </c>
      <c r="AV14" s="6">
        <v>25</v>
      </c>
      <c r="AW14" s="6">
        <v>26</v>
      </c>
    </row>
    <row r="15" spans="1:49" s="4" customFormat="1" x14ac:dyDescent="0.25">
      <c r="A15" s="9">
        <v>41274</v>
      </c>
      <c r="B15" s="8">
        <v>0</v>
      </c>
      <c r="C15" s="46"/>
      <c r="D15" s="47"/>
      <c r="N15" s="41"/>
      <c r="O15" s="10"/>
      <c r="P15" s="10"/>
      <c r="Q15" s="10"/>
      <c r="R15" s="27" t="s">
        <v>4</v>
      </c>
      <c r="S15" s="11"/>
      <c r="T15" s="38"/>
      <c r="U15" s="7" t="s">
        <v>8</v>
      </c>
      <c r="V15" s="12">
        <f>SUM(X15:AW15)</f>
        <v>1036974079424.2272</v>
      </c>
      <c r="W15" s="4">
        <v>0</v>
      </c>
      <c r="X15" s="4">
        <f t="shared" ref="X15:AW15" si="0">+-PV($D$6,$B16-$B15,0,X16,0)</f>
        <v>19818726848.107334</v>
      </c>
      <c r="Y15" s="4">
        <f t="shared" si="0"/>
        <v>21210303040.761944</v>
      </c>
      <c r="Z15" s="4">
        <f t="shared" si="0"/>
        <v>22699589056.797462</v>
      </c>
      <c r="AA15" s="4">
        <f t="shared" si="0"/>
        <v>24293445612.598324</v>
      </c>
      <c r="AB15" s="4">
        <f t="shared" si="0"/>
        <v>25999215151.23394</v>
      </c>
      <c r="AC15" s="4">
        <f t="shared" si="0"/>
        <v>27824755667.002098</v>
      </c>
      <c r="AD15" s="4">
        <f t="shared" si="0"/>
        <v>29778476904.969978</v>
      </c>
      <c r="AE15" s="4">
        <f t="shared" si="0"/>
        <v>31869379102.273773</v>
      </c>
      <c r="AF15" s="4">
        <f t="shared" si="0"/>
        <v>34107094449.647045</v>
      </c>
      <c r="AG15" s="4">
        <f t="shared" si="0"/>
        <v>36501931464.179268</v>
      </c>
      <c r="AH15" s="4">
        <f t="shared" si="0"/>
        <v>39064922477.717201</v>
      </c>
      <c r="AI15" s="4">
        <f t="shared" si="0"/>
        <v>41807874459.674644</v>
      </c>
      <c r="AJ15" s="4">
        <f t="shared" si="0"/>
        <v>44743423408.376762</v>
      </c>
      <c r="AK15" s="4">
        <f t="shared" si="0"/>
        <v>47885092561.504433</v>
      </c>
      <c r="AL15" s="4">
        <f t="shared" si="0"/>
        <v>51247354693.797531</v>
      </c>
      <c r="AM15" s="4">
        <f t="shared" si="0"/>
        <v>54845698789.004913</v>
      </c>
      <c r="AN15" s="4">
        <f t="shared" si="0"/>
        <v>58696701393.219803</v>
      </c>
      <c r="AO15" s="4">
        <f t="shared" si="0"/>
        <v>62818102978.305054</v>
      </c>
      <c r="AP15" s="4">
        <f t="shared" si="0"/>
        <v>67228889667.192841</v>
      </c>
      <c r="AQ15" s="4">
        <f t="shared" si="0"/>
        <v>158165658498.99246</v>
      </c>
      <c r="AR15" s="4">
        <f t="shared" si="0"/>
        <v>31983051735.64093</v>
      </c>
      <c r="AS15" s="4">
        <f t="shared" si="0"/>
        <v>104384391463.22942</v>
      </c>
      <c r="AT15" s="4">
        <f t="shared" si="0"/>
        <v>0</v>
      </c>
      <c r="AU15" s="4">
        <f t="shared" si="0"/>
        <v>0</v>
      </c>
      <c r="AV15" s="4">
        <f t="shared" si="0"/>
        <v>0</v>
      </c>
      <c r="AW15" s="4">
        <f t="shared" si="0"/>
        <v>0</v>
      </c>
    </row>
    <row r="16" spans="1:49" s="4" customFormat="1" x14ac:dyDescent="0.25">
      <c r="A16" s="9">
        <f>+EOMONTH(A15,12)</f>
        <v>41639</v>
      </c>
      <c r="B16" s="8">
        <f>+B15+1</f>
        <v>1</v>
      </c>
      <c r="C16" s="46">
        <v>2013</v>
      </c>
      <c r="D16" s="48">
        <v>0</v>
      </c>
      <c r="N16" s="42"/>
      <c r="O16" s="13">
        <f t="shared" ref="O16:O41" si="1">+N16*D16</f>
        <v>0</v>
      </c>
      <c r="P16" s="13">
        <f t="shared" ref="P16:P41" si="2">IF(AND(B16&lt;20,B16&gt;=5),+$D$5/15,0)</f>
        <v>0</v>
      </c>
      <c r="Q16" s="13">
        <f t="shared" ref="Q16:Q41" si="3">+O16-P16*$D$4</f>
        <v>0</v>
      </c>
      <c r="R16" s="28">
        <f t="shared" ref="R16:R43" si="4">+P16*$D$4+Q16-O16</f>
        <v>0</v>
      </c>
      <c r="S16" s="14"/>
      <c r="T16" s="39"/>
      <c r="U16" s="1"/>
      <c r="V16" s="12">
        <f t="shared" ref="V16:V41" si="5">SUM(X16:AW16)</f>
        <v>1109785438720.2202</v>
      </c>
      <c r="W16" s="4">
        <f t="shared" ref="W16:W41" si="6">+O16</f>
        <v>0</v>
      </c>
      <c r="X16" s="4">
        <f t="shared" ref="X16:AV16" si="7">+-PV($D$6,$B17-$B16,0,X17,0)</f>
        <v>21210303040.761944</v>
      </c>
      <c r="Y16" s="4">
        <f t="shared" si="7"/>
        <v>22699589056.797462</v>
      </c>
      <c r="Z16" s="4">
        <f t="shared" si="7"/>
        <v>24293445612.598324</v>
      </c>
      <c r="AA16" s="4">
        <f t="shared" si="7"/>
        <v>25999215151.23394</v>
      </c>
      <c r="AB16" s="4">
        <f t="shared" si="7"/>
        <v>27824755667.002098</v>
      </c>
      <c r="AC16" s="4">
        <f t="shared" si="7"/>
        <v>29778476904.969978</v>
      </c>
      <c r="AD16" s="4">
        <f t="shared" si="7"/>
        <v>31869379102.273773</v>
      </c>
      <c r="AE16" s="4">
        <f t="shared" si="7"/>
        <v>34107094449.647045</v>
      </c>
      <c r="AF16" s="4">
        <f t="shared" si="7"/>
        <v>36501931464.179268</v>
      </c>
      <c r="AG16" s="4">
        <f t="shared" si="7"/>
        <v>39064922477.717201</v>
      </c>
      <c r="AH16" s="4">
        <f t="shared" si="7"/>
        <v>41807874459.674644</v>
      </c>
      <c r="AI16" s="4">
        <f t="shared" si="7"/>
        <v>44743423408.376762</v>
      </c>
      <c r="AJ16" s="4">
        <f t="shared" si="7"/>
        <v>47885092561.504433</v>
      </c>
      <c r="AK16" s="4">
        <f t="shared" si="7"/>
        <v>51247354693.797531</v>
      </c>
      <c r="AL16" s="4">
        <f t="shared" si="7"/>
        <v>54845698789.004913</v>
      </c>
      <c r="AM16" s="4">
        <f t="shared" si="7"/>
        <v>58696701393.219803</v>
      </c>
      <c r="AN16" s="4">
        <f t="shared" si="7"/>
        <v>62818102978.305054</v>
      </c>
      <c r="AO16" s="4">
        <f t="shared" si="7"/>
        <v>67228889667.192841</v>
      </c>
      <c r="AP16" s="4">
        <f t="shared" si="7"/>
        <v>71949380697.54393</v>
      </c>
      <c r="AQ16" s="4">
        <f t="shared" si="7"/>
        <v>169271294423.5199</v>
      </c>
      <c r="AR16" s="4">
        <f t="shared" si="7"/>
        <v>34228748631.554752</v>
      </c>
      <c r="AS16" s="4">
        <f t="shared" si="7"/>
        <v>111713764089.34445</v>
      </c>
      <c r="AT16" s="4">
        <f t="shared" si="7"/>
        <v>0</v>
      </c>
      <c r="AU16" s="4">
        <f t="shared" si="7"/>
        <v>0</v>
      </c>
      <c r="AV16" s="4">
        <f t="shared" si="7"/>
        <v>0</v>
      </c>
      <c r="AW16" s="4">
        <f>+W16</f>
        <v>0</v>
      </c>
    </row>
    <row r="17" spans="1:57" s="4" customFormat="1" x14ac:dyDescent="0.25">
      <c r="A17" s="9">
        <f t="shared" ref="A17:A42" si="8">+EOMONTH(A16,12)</f>
        <v>42004</v>
      </c>
      <c r="B17" s="8">
        <f t="shared" ref="B17:B41" si="9">+B16+1</f>
        <v>2</v>
      </c>
      <c r="C17" s="46">
        <v>2014</v>
      </c>
      <c r="D17" s="48">
        <v>0</v>
      </c>
      <c r="N17" s="42"/>
      <c r="O17" s="13">
        <f t="shared" si="1"/>
        <v>0</v>
      </c>
      <c r="P17" s="13">
        <f t="shared" si="2"/>
        <v>0</v>
      </c>
      <c r="Q17" s="13">
        <f t="shared" si="3"/>
        <v>0</v>
      </c>
      <c r="R17" s="28">
        <f t="shared" si="4"/>
        <v>0</v>
      </c>
      <c r="S17" s="14"/>
      <c r="T17" s="39"/>
      <c r="U17" s="1"/>
      <c r="V17" s="12">
        <f t="shared" si="5"/>
        <v>1187709263359.1016</v>
      </c>
      <c r="W17" s="4">
        <f t="shared" si="6"/>
        <v>0</v>
      </c>
      <c r="X17" s="4">
        <f t="shared" ref="X17:AU17" si="10">+-PV($D$6,$B18-$B17,0,X18,0)</f>
        <v>22699589056.797462</v>
      </c>
      <c r="Y17" s="4">
        <f t="shared" si="10"/>
        <v>24293445612.598324</v>
      </c>
      <c r="Z17" s="4">
        <f t="shared" si="10"/>
        <v>25999215151.23394</v>
      </c>
      <c r="AA17" s="4">
        <f t="shared" si="10"/>
        <v>27824755667.002098</v>
      </c>
      <c r="AB17" s="4">
        <f t="shared" si="10"/>
        <v>29778476904.969978</v>
      </c>
      <c r="AC17" s="4">
        <f t="shared" si="10"/>
        <v>31869379102.273773</v>
      </c>
      <c r="AD17" s="4">
        <f t="shared" si="10"/>
        <v>34107094449.647045</v>
      </c>
      <c r="AE17" s="4">
        <f t="shared" si="10"/>
        <v>36501931464.179268</v>
      </c>
      <c r="AF17" s="4">
        <f t="shared" si="10"/>
        <v>39064922477.717201</v>
      </c>
      <c r="AG17" s="4">
        <f t="shared" si="10"/>
        <v>41807874459.674644</v>
      </c>
      <c r="AH17" s="4">
        <f t="shared" si="10"/>
        <v>44743423408.376762</v>
      </c>
      <c r="AI17" s="4">
        <f t="shared" si="10"/>
        <v>47885092561.504433</v>
      </c>
      <c r="AJ17" s="4">
        <f t="shared" si="10"/>
        <v>51247354693.797531</v>
      </c>
      <c r="AK17" s="4">
        <f t="shared" si="10"/>
        <v>54845698789.004913</v>
      </c>
      <c r="AL17" s="4">
        <f t="shared" si="10"/>
        <v>58696701393.219803</v>
      </c>
      <c r="AM17" s="4">
        <f t="shared" si="10"/>
        <v>62818102978.305054</v>
      </c>
      <c r="AN17" s="4">
        <f t="shared" si="10"/>
        <v>67228889667.192841</v>
      </c>
      <c r="AO17" s="4">
        <f t="shared" si="10"/>
        <v>71949380697.54393</v>
      </c>
      <c r="AP17" s="4">
        <f t="shared" si="10"/>
        <v>77001322026.686707</v>
      </c>
      <c r="AQ17" s="4">
        <f t="shared" si="10"/>
        <v>181156714976.76266</v>
      </c>
      <c r="AR17" s="4">
        <f t="shared" si="10"/>
        <v>36632127620.784798</v>
      </c>
      <c r="AS17" s="4">
        <f t="shared" si="10"/>
        <v>119557770199.82834</v>
      </c>
      <c r="AT17" s="4">
        <f t="shared" si="10"/>
        <v>0</v>
      </c>
      <c r="AU17" s="4">
        <f t="shared" si="10"/>
        <v>0</v>
      </c>
      <c r="AV17" s="4">
        <f>+W17</f>
        <v>0</v>
      </c>
    </row>
    <row r="18" spans="1:57" s="4" customFormat="1" x14ac:dyDescent="0.25">
      <c r="A18" s="9">
        <f t="shared" si="8"/>
        <v>42369</v>
      </c>
      <c r="B18" s="8">
        <f t="shared" si="9"/>
        <v>3</v>
      </c>
      <c r="C18" s="46">
        <v>2015</v>
      </c>
      <c r="D18" s="48">
        <v>0</v>
      </c>
      <c r="N18" s="42"/>
      <c r="O18" s="13">
        <f t="shared" si="1"/>
        <v>0</v>
      </c>
      <c r="P18" s="13">
        <f t="shared" si="2"/>
        <v>0</v>
      </c>
      <c r="Q18" s="13">
        <f t="shared" si="3"/>
        <v>0</v>
      </c>
      <c r="R18" s="28">
        <f t="shared" si="4"/>
        <v>0</v>
      </c>
      <c r="S18" s="14"/>
      <c r="T18" s="39"/>
      <c r="U18" s="1"/>
      <c r="V18" s="12">
        <f t="shared" si="5"/>
        <v>1271104526200.8064</v>
      </c>
      <c r="W18" s="4">
        <f t="shared" si="6"/>
        <v>0</v>
      </c>
      <c r="X18" s="4">
        <f t="shared" ref="X18:AT18" si="11">+-PV($D$6,$B19-$B18,0,X19,0)</f>
        <v>24293445612.598324</v>
      </c>
      <c r="Y18" s="4">
        <f t="shared" si="11"/>
        <v>25999215151.23394</v>
      </c>
      <c r="Z18" s="4">
        <f t="shared" si="11"/>
        <v>27824755667.002098</v>
      </c>
      <c r="AA18" s="4">
        <f t="shared" si="11"/>
        <v>29778476904.969978</v>
      </c>
      <c r="AB18" s="4">
        <f t="shared" si="11"/>
        <v>31869379102.273773</v>
      </c>
      <c r="AC18" s="4">
        <f t="shared" si="11"/>
        <v>34107094449.647045</v>
      </c>
      <c r="AD18" s="4">
        <f t="shared" si="11"/>
        <v>36501931464.179268</v>
      </c>
      <c r="AE18" s="4">
        <f t="shared" si="11"/>
        <v>39064922477.717201</v>
      </c>
      <c r="AF18" s="4">
        <f t="shared" si="11"/>
        <v>41807874459.674644</v>
      </c>
      <c r="AG18" s="4">
        <f t="shared" si="11"/>
        <v>44743423408.376762</v>
      </c>
      <c r="AH18" s="4">
        <f t="shared" si="11"/>
        <v>47885092561.504433</v>
      </c>
      <c r="AI18" s="4">
        <f t="shared" si="11"/>
        <v>51247354693.797531</v>
      </c>
      <c r="AJ18" s="4">
        <f t="shared" si="11"/>
        <v>54845698789.004913</v>
      </c>
      <c r="AK18" s="4">
        <f t="shared" si="11"/>
        <v>58696701393.219803</v>
      </c>
      <c r="AL18" s="4">
        <f t="shared" si="11"/>
        <v>62818102978.305054</v>
      </c>
      <c r="AM18" s="4">
        <f t="shared" si="11"/>
        <v>67228889667.192841</v>
      </c>
      <c r="AN18" s="4">
        <f t="shared" si="11"/>
        <v>71949380697.54393</v>
      </c>
      <c r="AO18" s="4">
        <f t="shared" si="11"/>
        <v>77001322026.686707</v>
      </c>
      <c r="AP18" s="4">
        <f t="shared" si="11"/>
        <v>82407986509.047287</v>
      </c>
      <c r="AQ18" s="4">
        <f t="shared" si="11"/>
        <v>193876672905.10223</v>
      </c>
      <c r="AR18" s="4">
        <f t="shared" si="11"/>
        <v>39204260385.621689</v>
      </c>
      <c r="AS18" s="4">
        <f t="shared" si="11"/>
        <v>127952544896.10709</v>
      </c>
      <c r="AT18" s="4">
        <f t="shared" si="11"/>
        <v>0</v>
      </c>
      <c r="AU18" s="4">
        <f>+W18</f>
        <v>0</v>
      </c>
    </row>
    <row r="19" spans="1:57" s="4" customFormat="1" x14ac:dyDescent="0.25">
      <c r="A19" s="9">
        <f t="shared" si="8"/>
        <v>42735</v>
      </c>
      <c r="B19" s="8">
        <f t="shared" si="9"/>
        <v>4</v>
      </c>
      <c r="C19" s="46">
        <v>2016</v>
      </c>
      <c r="D19" s="48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51"/>
      <c r="N19" s="43">
        <v>1</v>
      </c>
      <c r="O19" s="13">
        <f t="shared" si="1"/>
        <v>0</v>
      </c>
      <c r="P19" s="13">
        <f t="shared" si="2"/>
        <v>0</v>
      </c>
      <c r="Q19" s="13">
        <f t="shared" si="3"/>
        <v>0</v>
      </c>
      <c r="R19" s="28">
        <f t="shared" si="4"/>
        <v>0</v>
      </c>
      <c r="S19" s="14"/>
      <c r="T19" s="39"/>
      <c r="U19" s="1"/>
      <c r="V19" s="12">
        <f t="shared" si="5"/>
        <v>1360355405462.2805</v>
      </c>
      <c r="W19" s="4">
        <f t="shared" si="6"/>
        <v>0</v>
      </c>
      <c r="X19" s="4">
        <f t="shared" ref="X19:AS19" si="12">+-PV($D$6,$B20-$B19,0,X20,0)</f>
        <v>25999215151.23394</v>
      </c>
      <c r="Y19" s="4">
        <f t="shared" si="12"/>
        <v>27824755667.002098</v>
      </c>
      <c r="Z19" s="4">
        <f t="shared" si="12"/>
        <v>29778476904.969978</v>
      </c>
      <c r="AA19" s="4">
        <f t="shared" si="12"/>
        <v>31869379102.273773</v>
      </c>
      <c r="AB19" s="4">
        <f t="shared" si="12"/>
        <v>34107094449.647045</v>
      </c>
      <c r="AC19" s="4">
        <f t="shared" si="12"/>
        <v>36501931464.179268</v>
      </c>
      <c r="AD19" s="4">
        <f t="shared" si="12"/>
        <v>39064922477.717201</v>
      </c>
      <c r="AE19" s="4">
        <f t="shared" si="12"/>
        <v>41807874459.674644</v>
      </c>
      <c r="AF19" s="4">
        <f t="shared" si="12"/>
        <v>44743423408.376762</v>
      </c>
      <c r="AG19" s="4">
        <f t="shared" si="12"/>
        <v>47885092561.504433</v>
      </c>
      <c r="AH19" s="4">
        <f t="shared" si="12"/>
        <v>51247354693.797531</v>
      </c>
      <c r="AI19" s="4">
        <f t="shared" si="12"/>
        <v>54845698789.004913</v>
      </c>
      <c r="AJ19" s="4">
        <f t="shared" si="12"/>
        <v>58696701393.219803</v>
      </c>
      <c r="AK19" s="4">
        <f t="shared" si="12"/>
        <v>62818102978.305054</v>
      </c>
      <c r="AL19" s="4">
        <f t="shared" si="12"/>
        <v>67228889667.192841</v>
      </c>
      <c r="AM19" s="4">
        <f t="shared" si="12"/>
        <v>71949380697.54393</v>
      </c>
      <c r="AN19" s="4">
        <f t="shared" si="12"/>
        <v>77001322026.686707</v>
      </c>
      <c r="AO19" s="4">
        <f t="shared" si="12"/>
        <v>82407986509.047287</v>
      </c>
      <c r="AP19" s="4">
        <f t="shared" si="12"/>
        <v>88194281107.559494</v>
      </c>
      <c r="AQ19" s="4">
        <f t="shared" si="12"/>
        <v>207489765430.85092</v>
      </c>
      <c r="AR19" s="4">
        <f t="shared" si="12"/>
        <v>41956996008.923004</v>
      </c>
      <c r="AS19" s="4">
        <f t="shared" si="12"/>
        <v>136936760513.56975</v>
      </c>
      <c r="AT19" s="4">
        <f>+W19</f>
        <v>0</v>
      </c>
      <c r="AZ19" s="4">
        <f>+ROUND(E19*1000000,0)</f>
        <v>0</v>
      </c>
      <c r="BA19" s="4">
        <f t="shared" ref="BA19:BE34" si="13">+ROUND(F19*1000000,0)</f>
        <v>0</v>
      </c>
      <c r="BB19" s="4">
        <f t="shared" si="13"/>
        <v>0</v>
      </c>
      <c r="BC19" s="4">
        <f t="shared" si="13"/>
        <v>0</v>
      </c>
      <c r="BD19" s="4">
        <f t="shared" si="13"/>
        <v>0</v>
      </c>
      <c r="BE19" s="4">
        <f t="shared" si="13"/>
        <v>0</v>
      </c>
    </row>
    <row r="20" spans="1:57" s="4" customFormat="1" x14ac:dyDescent="0.25">
      <c r="A20" s="9">
        <f t="shared" si="8"/>
        <v>43100</v>
      </c>
      <c r="B20" s="8">
        <f t="shared" si="9"/>
        <v>5</v>
      </c>
      <c r="C20" s="46">
        <v>2017</v>
      </c>
      <c r="D20" s="48">
        <v>146551804774</v>
      </c>
      <c r="K20" s="51"/>
      <c r="N20" s="43">
        <v>1</v>
      </c>
      <c r="O20" s="13">
        <f t="shared" si="1"/>
        <v>146551804774</v>
      </c>
      <c r="P20" s="13">
        <f t="shared" si="2"/>
        <v>27943417.835785583</v>
      </c>
      <c r="Q20" s="13">
        <f t="shared" si="3"/>
        <v>90078157327.877335</v>
      </c>
      <c r="R20" s="28">
        <f t="shared" si="4"/>
        <v>0</v>
      </c>
      <c r="S20" s="14"/>
      <c r="T20" s="39"/>
      <c r="U20" s="1"/>
      <c r="V20" s="12">
        <f t="shared" si="5"/>
        <v>1455873054517.073</v>
      </c>
      <c r="W20" s="4">
        <f t="shared" si="6"/>
        <v>146551804774</v>
      </c>
      <c r="X20" s="4">
        <f t="shared" ref="X20:AR20" si="14">+-PV($D$6,$B21-$B20,0,X21,0)</f>
        <v>27824755667.002098</v>
      </c>
      <c r="Y20" s="4">
        <f t="shared" si="14"/>
        <v>29778476904.969978</v>
      </c>
      <c r="Z20" s="4">
        <f t="shared" si="14"/>
        <v>31869379102.273773</v>
      </c>
      <c r="AA20" s="4">
        <f t="shared" si="14"/>
        <v>34107094449.647045</v>
      </c>
      <c r="AB20" s="4">
        <f t="shared" si="14"/>
        <v>36501931464.179268</v>
      </c>
      <c r="AC20" s="4">
        <f t="shared" si="14"/>
        <v>39064922477.717201</v>
      </c>
      <c r="AD20" s="4">
        <f t="shared" si="14"/>
        <v>41807874459.674644</v>
      </c>
      <c r="AE20" s="4">
        <f t="shared" si="14"/>
        <v>44743423408.376762</v>
      </c>
      <c r="AF20" s="4">
        <f t="shared" si="14"/>
        <v>47885092561.504433</v>
      </c>
      <c r="AG20" s="4">
        <f t="shared" si="14"/>
        <v>51247354693.797531</v>
      </c>
      <c r="AH20" s="4">
        <f t="shared" si="14"/>
        <v>54845698789.004913</v>
      </c>
      <c r="AI20" s="4">
        <f t="shared" si="14"/>
        <v>58696701393.219803</v>
      </c>
      <c r="AJ20" s="4">
        <f t="shared" si="14"/>
        <v>62818102978.305054</v>
      </c>
      <c r="AK20" s="4">
        <f t="shared" si="14"/>
        <v>67228889667.192841</v>
      </c>
      <c r="AL20" s="4">
        <f t="shared" si="14"/>
        <v>71949380697.54393</v>
      </c>
      <c r="AM20" s="4">
        <f t="shared" si="14"/>
        <v>77001322026.686707</v>
      </c>
      <c r="AN20" s="4">
        <f t="shared" si="14"/>
        <v>82407986509.047287</v>
      </c>
      <c r="AO20" s="4">
        <f t="shared" si="14"/>
        <v>88194281107.559494</v>
      </c>
      <c r="AP20" s="4">
        <f t="shared" si="14"/>
        <v>94386861632.947189</v>
      </c>
      <c r="AQ20" s="4">
        <f t="shared" si="14"/>
        <v>222058704192.96094</v>
      </c>
      <c r="AR20" s="4">
        <f t="shared" si="14"/>
        <v>44903015559.462273</v>
      </c>
      <c r="AS20" s="4">
        <f>+W20</f>
        <v>146551804774</v>
      </c>
      <c r="AZ20" s="4">
        <f t="shared" ref="AZ20:AZ41" si="15">+ROUND(E20*1000000,0)</f>
        <v>0</v>
      </c>
      <c r="BA20" s="4">
        <f t="shared" si="13"/>
        <v>0</v>
      </c>
      <c r="BB20" s="4">
        <f t="shared" si="13"/>
        <v>0</v>
      </c>
      <c r="BC20" s="4">
        <f t="shared" si="13"/>
        <v>0</v>
      </c>
      <c r="BD20" s="4">
        <f t="shared" si="13"/>
        <v>0</v>
      </c>
      <c r="BE20" s="4">
        <f t="shared" si="13"/>
        <v>0</v>
      </c>
    </row>
    <row r="21" spans="1:57" s="4" customFormat="1" x14ac:dyDescent="0.25">
      <c r="A21" s="9">
        <f t="shared" si="8"/>
        <v>43465</v>
      </c>
      <c r="B21" s="8">
        <f t="shared" si="9"/>
        <v>6</v>
      </c>
      <c r="C21" s="46">
        <v>2018</v>
      </c>
      <c r="D21" s="48">
        <v>48055890510</v>
      </c>
      <c r="K21" s="51"/>
      <c r="N21" s="43">
        <v>1</v>
      </c>
      <c r="O21" s="13">
        <f t="shared" si="1"/>
        <v>48055890510</v>
      </c>
      <c r="P21" s="13">
        <f t="shared" si="2"/>
        <v>27943417.835785583</v>
      </c>
      <c r="Q21" s="13">
        <f t="shared" si="3"/>
        <v>-8417756936.1226654</v>
      </c>
      <c r="R21" s="28">
        <f t="shared" si="4"/>
        <v>0</v>
      </c>
      <c r="S21" s="14"/>
      <c r="T21" s="39"/>
      <c r="U21" s="1"/>
      <c r="V21" s="12">
        <f t="shared" si="5"/>
        <v>1401255524514.7769</v>
      </c>
      <c r="W21" s="4">
        <f t="shared" si="6"/>
        <v>48055890510</v>
      </c>
      <c r="X21" s="4">
        <f t="shared" ref="X21:AQ21" si="16">+-PV($D$6,$B22-$B21,0,X22,0)</f>
        <v>29778476904.969978</v>
      </c>
      <c r="Y21" s="4">
        <f t="shared" si="16"/>
        <v>31869379102.273773</v>
      </c>
      <c r="Z21" s="4">
        <f t="shared" si="16"/>
        <v>34107094449.647045</v>
      </c>
      <c r="AA21" s="4">
        <f t="shared" si="16"/>
        <v>36501931464.179268</v>
      </c>
      <c r="AB21" s="4">
        <f t="shared" si="16"/>
        <v>39064922477.717201</v>
      </c>
      <c r="AC21" s="4">
        <f t="shared" si="16"/>
        <v>41807874459.674644</v>
      </c>
      <c r="AD21" s="4">
        <f t="shared" si="16"/>
        <v>44743423408.376762</v>
      </c>
      <c r="AE21" s="4">
        <f t="shared" si="16"/>
        <v>47885092561.504433</v>
      </c>
      <c r="AF21" s="4">
        <f t="shared" si="16"/>
        <v>51247354693.797531</v>
      </c>
      <c r="AG21" s="4">
        <f t="shared" si="16"/>
        <v>54845698789.004913</v>
      </c>
      <c r="AH21" s="4">
        <f t="shared" si="16"/>
        <v>58696701393.219803</v>
      </c>
      <c r="AI21" s="4">
        <f t="shared" si="16"/>
        <v>62818102978.305054</v>
      </c>
      <c r="AJ21" s="4">
        <f t="shared" si="16"/>
        <v>67228889667.192841</v>
      </c>
      <c r="AK21" s="4">
        <f t="shared" si="16"/>
        <v>71949380697.54393</v>
      </c>
      <c r="AL21" s="4">
        <f t="shared" si="16"/>
        <v>77001322026.686707</v>
      </c>
      <c r="AM21" s="4">
        <f t="shared" si="16"/>
        <v>82407986509.047287</v>
      </c>
      <c r="AN21" s="4">
        <f t="shared" si="16"/>
        <v>88194281107.559494</v>
      </c>
      <c r="AO21" s="4">
        <f t="shared" si="16"/>
        <v>94386861632.947189</v>
      </c>
      <c r="AP21" s="4">
        <f t="shared" si="16"/>
        <v>101014255539.4502</v>
      </c>
      <c r="AQ21" s="4">
        <f t="shared" si="16"/>
        <v>237650604141.67871</v>
      </c>
      <c r="AR21" s="4">
        <f>+W21</f>
        <v>48055890510</v>
      </c>
      <c r="AZ21" s="4">
        <f t="shared" si="15"/>
        <v>0</v>
      </c>
      <c r="BA21" s="4">
        <f t="shared" si="13"/>
        <v>0</v>
      </c>
      <c r="BB21" s="4">
        <f t="shared" si="13"/>
        <v>0</v>
      </c>
      <c r="BC21" s="4">
        <f t="shared" si="13"/>
        <v>0</v>
      </c>
      <c r="BD21" s="4">
        <f t="shared" si="13"/>
        <v>0</v>
      </c>
      <c r="BE21" s="4">
        <f t="shared" si="13"/>
        <v>0</v>
      </c>
    </row>
    <row r="22" spans="1:57" s="4" customFormat="1" x14ac:dyDescent="0.25">
      <c r="A22" s="9">
        <f t="shared" si="8"/>
        <v>43830</v>
      </c>
      <c r="B22" s="8">
        <f t="shared" si="9"/>
        <v>7</v>
      </c>
      <c r="C22" s="46">
        <v>2019</v>
      </c>
      <c r="D22" s="48">
        <v>254337292718</v>
      </c>
      <c r="K22" s="51"/>
      <c r="N22" s="43">
        <v>1</v>
      </c>
      <c r="O22" s="13">
        <f t="shared" si="1"/>
        <v>254337292718</v>
      </c>
      <c r="P22" s="13">
        <f t="shared" si="2"/>
        <v>27943417.835785583</v>
      </c>
      <c r="Q22" s="13">
        <f t="shared" si="3"/>
        <v>197863645271.87732</v>
      </c>
      <c r="R22" s="28">
        <f t="shared" si="4"/>
        <v>0</v>
      </c>
      <c r="S22" s="14"/>
      <c r="T22" s="39"/>
      <c r="U22" s="1"/>
      <c r="V22" s="12">
        <f t="shared" si="5"/>
        <v>1448214839018.8066</v>
      </c>
      <c r="W22" s="4">
        <f t="shared" si="6"/>
        <v>254337292718</v>
      </c>
      <c r="X22" s="4">
        <f t="shared" ref="X22:AP22" si="17">+-PV($D$6,$B23-$B22,0,X23,0)</f>
        <v>31869379102.273773</v>
      </c>
      <c r="Y22" s="4">
        <f t="shared" si="17"/>
        <v>34107094449.647045</v>
      </c>
      <c r="Z22" s="4">
        <f t="shared" si="17"/>
        <v>36501931464.179268</v>
      </c>
      <c r="AA22" s="4">
        <f t="shared" si="17"/>
        <v>39064922477.717201</v>
      </c>
      <c r="AB22" s="4">
        <f t="shared" si="17"/>
        <v>41807874459.674644</v>
      </c>
      <c r="AC22" s="4">
        <f t="shared" si="17"/>
        <v>44743423408.376762</v>
      </c>
      <c r="AD22" s="4">
        <f t="shared" si="17"/>
        <v>47885092561.504433</v>
      </c>
      <c r="AE22" s="4">
        <f t="shared" si="17"/>
        <v>51247354693.797531</v>
      </c>
      <c r="AF22" s="4">
        <f t="shared" si="17"/>
        <v>54845698789.004913</v>
      </c>
      <c r="AG22" s="4">
        <f t="shared" si="17"/>
        <v>58696701393.219803</v>
      </c>
      <c r="AH22" s="4">
        <f t="shared" si="17"/>
        <v>62818102978.305054</v>
      </c>
      <c r="AI22" s="4">
        <f t="shared" si="17"/>
        <v>67228889667.192841</v>
      </c>
      <c r="AJ22" s="4">
        <f t="shared" si="17"/>
        <v>71949380697.54393</v>
      </c>
      <c r="AK22" s="4">
        <f t="shared" si="17"/>
        <v>77001322026.686707</v>
      </c>
      <c r="AL22" s="4">
        <f t="shared" si="17"/>
        <v>82407986509.047287</v>
      </c>
      <c r="AM22" s="4">
        <f t="shared" si="17"/>
        <v>88194281107.559494</v>
      </c>
      <c r="AN22" s="4">
        <f t="shared" si="17"/>
        <v>94386861632.947189</v>
      </c>
      <c r="AO22" s="4">
        <f t="shared" si="17"/>
        <v>101014255539.4502</v>
      </c>
      <c r="AP22" s="4">
        <f t="shared" si="17"/>
        <v>108106993342.67856</v>
      </c>
      <c r="AQ22" s="4">
        <f>+W22</f>
        <v>254337292718</v>
      </c>
      <c r="AZ22" s="4">
        <f t="shared" si="15"/>
        <v>0</v>
      </c>
      <c r="BA22" s="4">
        <f t="shared" si="13"/>
        <v>0</v>
      </c>
      <c r="BB22" s="4">
        <f t="shared" si="13"/>
        <v>0</v>
      </c>
      <c r="BC22" s="4">
        <f t="shared" si="13"/>
        <v>0</v>
      </c>
      <c r="BD22" s="4">
        <f t="shared" si="13"/>
        <v>0</v>
      </c>
      <c r="BE22" s="4">
        <f t="shared" si="13"/>
        <v>0</v>
      </c>
    </row>
    <row r="23" spans="1:57" s="4" customFormat="1" x14ac:dyDescent="0.25">
      <c r="A23" s="9">
        <f t="shared" si="8"/>
        <v>44196</v>
      </c>
      <c r="B23" s="8">
        <f t="shared" si="9"/>
        <v>8</v>
      </c>
      <c r="C23" s="46">
        <v>2020</v>
      </c>
      <c r="D23" s="48">
        <v>115697749265</v>
      </c>
      <c r="K23" s="51"/>
      <c r="N23" s="43">
        <v>1</v>
      </c>
      <c r="O23" s="13">
        <f t="shared" si="1"/>
        <v>115697749265</v>
      </c>
      <c r="P23" s="13">
        <f t="shared" si="2"/>
        <v>27943417.835785583</v>
      </c>
      <c r="Q23" s="13">
        <f t="shared" si="3"/>
        <v>59224101818.877335</v>
      </c>
      <c r="R23" s="28">
        <f t="shared" si="4"/>
        <v>0</v>
      </c>
      <c r="S23" s="14"/>
      <c r="T23" s="39"/>
      <c r="U23" s="1"/>
      <c r="V23" s="12">
        <f t="shared" si="5"/>
        <v>1277705916463.5327</v>
      </c>
      <c r="W23" s="4">
        <f t="shared" si="6"/>
        <v>115697749265</v>
      </c>
      <c r="X23" s="4">
        <f t="shared" ref="X23:AO23" si="18">+-PV($D$6,$B24-$B23,0,X24,0)</f>
        <v>34107094449.647045</v>
      </c>
      <c r="Y23" s="4">
        <f t="shared" si="18"/>
        <v>36501931464.179268</v>
      </c>
      <c r="Z23" s="4">
        <f t="shared" si="18"/>
        <v>39064922477.717201</v>
      </c>
      <c r="AA23" s="4">
        <f t="shared" si="18"/>
        <v>41807874459.674644</v>
      </c>
      <c r="AB23" s="4">
        <f t="shared" si="18"/>
        <v>44743423408.376762</v>
      </c>
      <c r="AC23" s="4">
        <f t="shared" si="18"/>
        <v>47885092561.504433</v>
      </c>
      <c r="AD23" s="4">
        <f t="shared" si="18"/>
        <v>51247354693.797531</v>
      </c>
      <c r="AE23" s="4">
        <f t="shared" si="18"/>
        <v>54845698789.004913</v>
      </c>
      <c r="AF23" s="4">
        <f t="shared" si="18"/>
        <v>58696701393.219803</v>
      </c>
      <c r="AG23" s="4">
        <f t="shared" si="18"/>
        <v>62818102978.305054</v>
      </c>
      <c r="AH23" s="4">
        <f t="shared" si="18"/>
        <v>67228889667.192841</v>
      </c>
      <c r="AI23" s="4">
        <f t="shared" si="18"/>
        <v>71949380697.54393</v>
      </c>
      <c r="AJ23" s="4">
        <f t="shared" si="18"/>
        <v>77001322026.686707</v>
      </c>
      <c r="AK23" s="4">
        <f t="shared" si="18"/>
        <v>82407986509.047287</v>
      </c>
      <c r="AL23" s="4">
        <f t="shared" si="18"/>
        <v>88194281107.559494</v>
      </c>
      <c r="AM23" s="4">
        <f t="shared" si="18"/>
        <v>94386861632.947189</v>
      </c>
      <c r="AN23" s="4">
        <f t="shared" si="18"/>
        <v>101014255539.4502</v>
      </c>
      <c r="AO23" s="4">
        <f t="shared" si="18"/>
        <v>108106993342.67856</v>
      </c>
      <c r="AP23" s="4">
        <f>+W23</f>
        <v>115697749265</v>
      </c>
      <c r="AZ23" s="4">
        <f t="shared" si="15"/>
        <v>0</v>
      </c>
      <c r="BA23" s="4">
        <f t="shared" si="13"/>
        <v>0</v>
      </c>
      <c r="BB23" s="4">
        <f t="shared" si="13"/>
        <v>0</v>
      </c>
      <c r="BC23" s="4">
        <f t="shared" si="13"/>
        <v>0</v>
      </c>
      <c r="BD23" s="4">
        <f t="shared" si="13"/>
        <v>0</v>
      </c>
      <c r="BE23" s="4">
        <f t="shared" si="13"/>
        <v>0</v>
      </c>
    </row>
    <row r="24" spans="1:57" s="4" customFormat="1" x14ac:dyDescent="0.25">
      <c r="A24" s="9">
        <f t="shared" si="8"/>
        <v>44561</v>
      </c>
      <c r="B24" s="8">
        <f t="shared" si="9"/>
        <v>9</v>
      </c>
      <c r="C24" s="46">
        <v>2021</v>
      </c>
      <c r="D24" s="48">
        <v>115697749265</v>
      </c>
      <c r="K24" s="51"/>
      <c r="N24" s="43">
        <v>1</v>
      </c>
      <c r="O24" s="13">
        <f t="shared" si="1"/>
        <v>115697749265</v>
      </c>
      <c r="P24" s="13">
        <f t="shared" si="2"/>
        <v>27943417.835785583</v>
      </c>
      <c r="Q24" s="13">
        <f t="shared" si="3"/>
        <v>59224101818.877335</v>
      </c>
      <c r="R24" s="28">
        <f t="shared" si="4"/>
        <v>0</v>
      </c>
      <c r="S24" s="14"/>
      <c r="T24" s="39"/>
      <c r="U24" s="1"/>
      <c r="V24" s="12">
        <f t="shared" si="5"/>
        <v>1243598822013.8857</v>
      </c>
      <c r="W24" s="4">
        <f t="shared" si="6"/>
        <v>115697749265</v>
      </c>
      <c r="X24" s="4">
        <f t="shared" ref="X24:AN24" si="19">+-PV($D$6,$B25-$B24,0,X25,0)</f>
        <v>36501931464.179268</v>
      </c>
      <c r="Y24" s="4">
        <f t="shared" si="19"/>
        <v>39064922477.717201</v>
      </c>
      <c r="Z24" s="4">
        <f t="shared" si="19"/>
        <v>41807874459.674644</v>
      </c>
      <c r="AA24" s="4">
        <f t="shared" si="19"/>
        <v>44743423408.376762</v>
      </c>
      <c r="AB24" s="4">
        <f t="shared" si="19"/>
        <v>47885092561.504433</v>
      </c>
      <c r="AC24" s="4">
        <f t="shared" si="19"/>
        <v>51247354693.797531</v>
      </c>
      <c r="AD24" s="4">
        <f t="shared" si="19"/>
        <v>54845698789.004913</v>
      </c>
      <c r="AE24" s="4">
        <f t="shared" si="19"/>
        <v>58696701393.219803</v>
      </c>
      <c r="AF24" s="4">
        <f t="shared" si="19"/>
        <v>62818102978.305054</v>
      </c>
      <c r="AG24" s="4">
        <f t="shared" si="19"/>
        <v>67228889667.192841</v>
      </c>
      <c r="AH24" s="4">
        <f t="shared" si="19"/>
        <v>71949380697.54393</v>
      </c>
      <c r="AI24" s="4">
        <f t="shared" si="19"/>
        <v>77001322026.686707</v>
      </c>
      <c r="AJ24" s="4">
        <f t="shared" si="19"/>
        <v>82407986509.047287</v>
      </c>
      <c r="AK24" s="4">
        <f t="shared" si="19"/>
        <v>88194281107.559494</v>
      </c>
      <c r="AL24" s="4">
        <f t="shared" si="19"/>
        <v>94386861632.947189</v>
      </c>
      <c r="AM24" s="4">
        <f t="shared" si="19"/>
        <v>101014255539.4502</v>
      </c>
      <c r="AN24" s="4">
        <f t="shared" si="19"/>
        <v>108106993342.67856</v>
      </c>
      <c r="AO24" s="4">
        <f>+W24</f>
        <v>115697749265</v>
      </c>
      <c r="AZ24" s="4">
        <f t="shared" si="15"/>
        <v>0</v>
      </c>
      <c r="BA24" s="4">
        <f t="shared" si="13"/>
        <v>0</v>
      </c>
      <c r="BB24" s="4">
        <f t="shared" si="13"/>
        <v>0</v>
      </c>
      <c r="BC24" s="4">
        <f t="shared" si="13"/>
        <v>0</v>
      </c>
      <c r="BD24" s="4">
        <f t="shared" si="13"/>
        <v>0</v>
      </c>
      <c r="BE24" s="4">
        <f t="shared" si="13"/>
        <v>0</v>
      </c>
    </row>
    <row r="25" spans="1:57" s="4" customFormat="1" x14ac:dyDescent="0.25">
      <c r="A25" s="9">
        <f t="shared" si="8"/>
        <v>44926</v>
      </c>
      <c r="B25" s="8">
        <f t="shared" si="9"/>
        <v>10</v>
      </c>
      <c r="C25" s="46">
        <v>2022</v>
      </c>
      <c r="D25" s="48">
        <v>115697749265</v>
      </c>
      <c r="K25" s="51"/>
      <c r="N25" s="43">
        <v>1</v>
      </c>
      <c r="O25" s="13">
        <f t="shared" si="1"/>
        <v>115697749265</v>
      </c>
      <c r="P25" s="13">
        <f t="shared" si="2"/>
        <v>27943417.835785583</v>
      </c>
      <c r="Q25" s="13">
        <f t="shared" si="3"/>
        <v>59224101818.877335</v>
      </c>
      <c r="R25" s="28">
        <f t="shared" si="4"/>
        <v>0</v>
      </c>
      <c r="S25" s="14"/>
      <c r="T25" s="39"/>
      <c r="U25" s="1"/>
      <c r="V25" s="12">
        <f t="shared" si="5"/>
        <v>1207096890549.7063</v>
      </c>
      <c r="W25" s="4">
        <f t="shared" si="6"/>
        <v>115697749265</v>
      </c>
      <c r="X25" s="4">
        <f t="shared" ref="X25:AM25" si="20">+-PV($D$6,$B26-$B25,0,X26,0)</f>
        <v>39064922477.717201</v>
      </c>
      <c r="Y25" s="4">
        <f t="shared" si="20"/>
        <v>41807874459.674644</v>
      </c>
      <c r="Z25" s="4">
        <f t="shared" si="20"/>
        <v>44743423408.376762</v>
      </c>
      <c r="AA25" s="4">
        <f t="shared" si="20"/>
        <v>47885092561.504433</v>
      </c>
      <c r="AB25" s="4">
        <f t="shared" si="20"/>
        <v>51247354693.797531</v>
      </c>
      <c r="AC25" s="4">
        <f t="shared" si="20"/>
        <v>54845698789.004913</v>
      </c>
      <c r="AD25" s="4">
        <f t="shared" si="20"/>
        <v>58696701393.219803</v>
      </c>
      <c r="AE25" s="4">
        <f t="shared" si="20"/>
        <v>62818102978.305054</v>
      </c>
      <c r="AF25" s="4">
        <f t="shared" si="20"/>
        <v>67228889667.192841</v>
      </c>
      <c r="AG25" s="4">
        <f t="shared" si="20"/>
        <v>71949380697.54393</v>
      </c>
      <c r="AH25" s="4">
        <f t="shared" si="20"/>
        <v>77001322026.686707</v>
      </c>
      <c r="AI25" s="4">
        <f t="shared" si="20"/>
        <v>82407986509.047287</v>
      </c>
      <c r="AJ25" s="4">
        <f t="shared" si="20"/>
        <v>88194281107.559494</v>
      </c>
      <c r="AK25" s="4">
        <f t="shared" si="20"/>
        <v>94386861632.947189</v>
      </c>
      <c r="AL25" s="4">
        <f t="shared" si="20"/>
        <v>101014255539.4502</v>
      </c>
      <c r="AM25" s="4">
        <f t="shared" si="20"/>
        <v>108106993342.67856</v>
      </c>
      <c r="AN25" s="4">
        <f>+W25</f>
        <v>115697749265</v>
      </c>
      <c r="AZ25" s="4">
        <f t="shared" si="15"/>
        <v>0</v>
      </c>
      <c r="BA25" s="4">
        <f t="shared" si="13"/>
        <v>0</v>
      </c>
      <c r="BB25" s="4">
        <f t="shared" si="13"/>
        <v>0</v>
      </c>
      <c r="BC25" s="4">
        <f t="shared" si="13"/>
        <v>0</v>
      </c>
      <c r="BD25" s="4">
        <f t="shared" si="13"/>
        <v>0</v>
      </c>
      <c r="BE25" s="4">
        <f t="shared" si="13"/>
        <v>0</v>
      </c>
    </row>
    <row r="26" spans="1:57" s="4" customFormat="1" x14ac:dyDescent="0.25">
      <c r="A26" s="9">
        <f t="shared" si="8"/>
        <v>45291</v>
      </c>
      <c r="B26" s="8">
        <f t="shared" si="9"/>
        <v>11</v>
      </c>
      <c r="C26" s="46">
        <v>2023</v>
      </c>
      <c r="D26" s="48">
        <v>115697749265</v>
      </c>
      <c r="K26" s="51"/>
      <c r="N26" s="43">
        <v>1</v>
      </c>
      <c r="O26" s="13">
        <f t="shared" si="1"/>
        <v>115697749265</v>
      </c>
      <c r="P26" s="13">
        <f t="shared" si="2"/>
        <v>27943417.835785583</v>
      </c>
      <c r="Q26" s="13">
        <f t="shared" si="3"/>
        <v>59224101818.877335</v>
      </c>
      <c r="R26" s="28">
        <f t="shared" si="4"/>
        <v>0</v>
      </c>
      <c r="S26" s="14"/>
      <c r="T26" s="39"/>
      <c r="U26" s="1"/>
      <c r="V26" s="12">
        <f t="shared" si="5"/>
        <v>1168031968071.9893</v>
      </c>
      <c r="W26" s="4">
        <f t="shared" si="6"/>
        <v>115697749265</v>
      </c>
      <c r="X26" s="4">
        <f t="shared" ref="X26:AL26" si="21">+-PV($D$6,$B27-$B26,0,X27,0)</f>
        <v>41807874459.674644</v>
      </c>
      <c r="Y26" s="4">
        <f t="shared" si="21"/>
        <v>44743423408.376762</v>
      </c>
      <c r="Z26" s="4">
        <f t="shared" si="21"/>
        <v>47885092561.504433</v>
      </c>
      <c r="AA26" s="4">
        <f t="shared" si="21"/>
        <v>51247354693.797531</v>
      </c>
      <c r="AB26" s="4">
        <f t="shared" si="21"/>
        <v>54845698789.004913</v>
      </c>
      <c r="AC26" s="4">
        <f t="shared" si="21"/>
        <v>58696701393.219803</v>
      </c>
      <c r="AD26" s="4">
        <f t="shared" si="21"/>
        <v>62818102978.305054</v>
      </c>
      <c r="AE26" s="4">
        <f t="shared" si="21"/>
        <v>67228889667.192841</v>
      </c>
      <c r="AF26" s="4">
        <f t="shared" si="21"/>
        <v>71949380697.54393</v>
      </c>
      <c r="AG26" s="4">
        <f t="shared" si="21"/>
        <v>77001322026.686707</v>
      </c>
      <c r="AH26" s="4">
        <f t="shared" si="21"/>
        <v>82407986509.047287</v>
      </c>
      <c r="AI26" s="4">
        <f t="shared" si="21"/>
        <v>88194281107.559494</v>
      </c>
      <c r="AJ26" s="4">
        <f t="shared" si="21"/>
        <v>94386861632.947189</v>
      </c>
      <c r="AK26" s="4">
        <f t="shared" si="21"/>
        <v>101014255539.4502</v>
      </c>
      <c r="AL26" s="4">
        <f t="shared" si="21"/>
        <v>108106993342.67856</v>
      </c>
      <c r="AM26" s="4">
        <f>+W26</f>
        <v>115697749265</v>
      </c>
      <c r="AZ26" s="4">
        <f t="shared" si="15"/>
        <v>0</v>
      </c>
      <c r="BA26" s="4">
        <f t="shared" si="13"/>
        <v>0</v>
      </c>
      <c r="BB26" s="4">
        <f t="shared" si="13"/>
        <v>0</v>
      </c>
      <c r="BC26" s="4">
        <f t="shared" si="13"/>
        <v>0</v>
      </c>
      <c r="BD26" s="4">
        <f t="shared" si="13"/>
        <v>0</v>
      </c>
      <c r="BE26" s="4">
        <f t="shared" si="13"/>
        <v>0</v>
      </c>
    </row>
    <row r="27" spans="1:57" s="4" customFormat="1" x14ac:dyDescent="0.25">
      <c r="A27" s="9">
        <f t="shared" si="8"/>
        <v>45657</v>
      </c>
      <c r="B27" s="8">
        <f t="shared" si="9"/>
        <v>12</v>
      </c>
      <c r="C27" s="46">
        <v>2024</v>
      </c>
      <c r="D27" s="48">
        <v>115697749265</v>
      </c>
      <c r="K27" s="51"/>
      <c r="N27" s="43">
        <v>1</v>
      </c>
      <c r="O27" s="13">
        <f t="shared" si="1"/>
        <v>115697749265</v>
      </c>
      <c r="P27" s="13">
        <f t="shared" si="2"/>
        <v>27943417.835785583</v>
      </c>
      <c r="Q27" s="13">
        <f t="shared" si="3"/>
        <v>59224101818.877335</v>
      </c>
      <c r="R27" s="28">
        <f t="shared" si="4"/>
        <v>0</v>
      </c>
      <c r="S27" s="14"/>
      <c r="T27" s="39"/>
      <c r="U27" s="1"/>
      <c r="V27" s="12">
        <f t="shared" si="5"/>
        <v>1126224093612.3147</v>
      </c>
      <c r="W27" s="4">
        <f t="shared" si="6"/>
        <v>115697749265</v>
      </c>
      <c r="X27" s="4">
        <f t="shared" ref="X27:AK27" si="22">+-PV($D$6,$B28-$B27,0,X28,0)</f>
        <v>44743423408.376762</v>
      </c>
      <c r="Y27" s="4">
        <f t="shared" si="22"/>
        <v>47885092561.504433</v>
      </c>
      <c r="Z27" s="4">
        <f t="shared" si="22"/>
        <v>51247354693.797531</v>
      </c>
      <c r="AA27" s="4">
        <f t="shared" si="22"/>
        <v>54845698789.004913</v>
      </c>
      <c r="AB27" s="4">
        <f t="shared" si="22"/>
        <v>58696701393.219803</v>
      </c>
      <c r="AC27" s="4">
        <f t="shared" si="22"/>
        <v>62818102978.305054</v>
      </c>
      <c r="AD27" s="4">
        <f t="shared" si="22"/>
        <v>67228889667.192841</v>
      </c>
      <c r="AE27" s="4">
        <f t="shared" si="22"/>
        <v>71949380697.54393</v>
      </c>
      <c r="AF27" s="4">
        <f t="shared" si="22"/>
        <v>77001322026.686707</v>
      </c>
      <c r="AG27" s="4">
        <f t="shared" si="22"/>
        <v>82407986509.047287</v>
      </c>
      <c r="AH27" s="4">
        <f t="shared" si="22"/>
        <v>88194281107.559494</v>
      </c>
      <c r="AI27" s="4">
        <f t="shared" si="22"/>
        <v>94386861632.947189</v>
      </c>
      <c r="AJ27" s="4">
        <f t="shared" si="22"/>
        <v>101014255539.4502</v>
      </c>
      <c r="AK27" s="4">
        <f t="shared" si="22"/>
        <v>108106993342.67856</v>
      </c>
      <c r="AL27" s="4">
        <f>+W27</f>
        <v>115697749265</v>
      </c>
      <c r="AZ27" s="4">
        <f t="shared" si="15"/>
        <v>0</v>
      </c>
      <c r="BA27" s="4">
        <f t="shared" si="13"/>
        <v>0</v>
      </c>
      <c r="BB27" s="4">
        <f t="shared" si="13"/>
        <v>0</v>
      </c>
      <c r="BC27" s="4">
        <f t="shared" si="13"/>
        <v>0</v>
      </c>
      <c r="BD27" s="4">
        <f t="shared" si="13"/>
        <v>0</v>
      </c>
      <c r="BE27" s="4">
        <f t="shared" si="13"/>
        <v>0</v>
      </c>
    </row>
    <row r="28" spans="1:57" s="4" customFormat="1" x14ac:dyDescent="0.25">
      <c r="A28" s="9">
        <f t="shared" si="8"/>
        <v>46022</v>
      </c>
      <c r="B28" s="8">
        <f t="shared" si="9"/>
        <v>13</v>
      </c>
      <c r="C28" s="46">
        <v>2025</v>
      </c>
      <c r="D28" s="48">
        <v>115697749265</v>
      </c>
      <c r="K28" s="51"/>
      <c r="N28" s="43">
        <v>1</v>
      </c>
      <c r="O28" s="13">
        <f t="shared" si="1"/>
        <v>115697749265</v>
      </c>
      <c r="P28" s="13">
        <f t="shared" si="2"/>
        <v>27943417.835785583</v>
      </c>
      <c r="Q28" s="13">
        <f t="shared" si="3"/>
        <v>59224101818.877335</v>
      </c>
      <c r="R28" s="28">
        <f t="shared" si="4"/>
        <v>0</v>
      </c>
      <c r="S28" s="14"/>
      <c r="T28" s="39"/>
      <c r="U28" s="1"/>
      <c r="V28" s="12">
        <f t="shared" si="5"/>
        <v>1081480670203.9379</v>
      </c>
      <c r="W28" s="4">
        <f t="shared" si="6"/>
        <v>115697749265</v>
      </c>
      <c r="X28" s="4">
        <f t="shared" ref="X28:AJ28" si="23">+-PV($D$6,$B29-$B28,0,X29,0)</f>
        <v>47885092561.504433</v>
      </c>
      <c r="Y28" s="4">
        <f t="shared" si="23"/>
        <v>51247354693.797531</v>
      </c>
      <c r="Z28" s="4">
        <f t="shared" si="23"/>
        <v>54845698789.004913</v>
      </c>
      <c r="AA28" s="4">
        <f t="shared" si="23"/>
        <v>58696701393.219803</v>
      </c>
      <c r="AB28" s="4">
        <f t="shared" si="23"/>
        <v>62818102978.305054</v>
      </c>
      <c r="AC28" s="4">
        <f t="shared" si="23"/>
        <v>67228889667.192841</v>
      </c>
      <c r="AD28" s="4">
        <f t="shared" si="23"/>
        <v>71949380697.54393</v>
      </c>
      <c r="AE28" s="4">
        <f t="shared" si="23"/>
        <v>77001322026.686707</v>
      </c>
      <c r="AF28" s="4">
        <f t="shared" si="23"/>
        <v>82407986509.047287</v>
      </c>
      <c r="AG28" s="4">
        <f t="shared" si="23"/>
        <v>88194281107.559494</v>
      </c>
      <c r="AH28" s="4">
        <f t="shared" si="23"/>
        <v>94386861632.947189</v>
      </c>
      <c r="AI28" s="4">
        <f t="shared" si="23"/>
        <v>101014255539.4502</v>
      </c>
      <c r="AJ28" s="4">
        <f t="shared" si="23"/>
        <v>108106993342.67856</v>
      </c>
      <c r="AK28" s="4">
        <f>+W28</f>
        <v>115697749265</v>
      </c>
      <c r="AZ28" s="4">
        <f t="shared" si="15"/>
        <v>0</v>
      </c>
      <c r="BA28" s="4">
        <f t="shared" si="13"/>
        <v>0</v>
      </c>
      <c r="BB28" s="4">
        <f t="shared" si="13"/>
        <v>0</v>
      </c>
      <c r="BC28" s="4">
        <f t="shared" si="13"/>
        <v>0</v>
      </c>
      <c r="BD28" s="4">
        <f t="shared" si="13"/>
        <v>0</v>
      </c>
      <c r="BE28" s="4">
        <f t="shared" si="13"/>
        <v>0</v>
      </c>
    </row>
    <row r="29" spans="1:57" s="4" customFormat="1" x14ac:dyDescent="0.25">
      <c r="A29" s="9">
        <f t="shared" si="8"/>
        <v>46387</v>
      </c>
      <c r="B29" s="8">
        <f t="shared" si="9"/>
        <v>14</v>
      </c>
      <c r="C29" s="46">
        <v>2026</v>
      </c>
      <c r="D29" s="48">
        <v>115697749265</v>
      </c>
      <c r="K29" s="51"/>
      <c r="N29" s="43">
        <v>1</v>
      </c>
      <c r="O29" s="13">
        <f t="shared" si="1"/>
        <v>115697749265</v>
      </c>
      <c r="P29" s="13">
        <f t="shared" si="2"/>
        <v>27943417.835785583</v>
      </c>
      <c r="Q29" s="13">
        <f t="shared" si="3"/>
        <v>59224101818.877335</v>
      </c>
      <c r="R29" s="28">
        <f t="shared" si="4"/>
        <v>0</v>
      </c>
      <c r="S29" s="14"/>
      <c r="T29" s="39"/>
      <c r="U29" s="1"/>
      <c r="V29" s="12">
        <f t="shared" si="5"/>
        <v>1033595577642.4335</v>
      </c>
      <c r="W29" s="4">
        <f t="shared" si="6"/>
        <v>115697749265</v>
      </c>
      <c r="X29" s="4">
        <f t="shared" ref="X29:AI29" si="24">+-PV($D$6,$B30-$B29,0,X30,0)</f>
        <v>51247354693.797531</v>
      </c>
      <c r="Y29" s="4">
        <f t="shared" si="24"/>
        <v>54845698789.004913</v>
      </c>
      <c r="Z29" s="4">
        <f t="shared" si="24"/>
        <v>58696701393.219803</v>
      </c>
      <c r="AA29" s="4">
        <f t="shared" si="24"/>
        <v>62818102978.305054</v>
      </c>
      <c r="AB29" s="4">
        <f t="shared" si="24"/>
        <v>67228889667.192841</v>
      </c>
      <c r="AC29" s="4">
        <f t="shared" si="24"/>
        <v>71949380697.54393</v>
      </c>
      <c r="AD29" s="4">
        <f t="shared" si="24"/>
        <v>77001322026.686707</v>
      </c>
      <c r="AE29" s="4">
        <f t="shared" si="24"/>
        <v>82407986509.047287</v>
      </c>
      <c r="AF29" s="4">
        <f t="shared" si="24"/>
        <v>88194281107.559494</v>
      </c>
      <c r="AG29" s="4">
        <f t="shared" si="24"/>
        <v>94386861632.947189</v>
      </c>
      <c r="AH29" s="4">
        <f t="shared" si="24"/>
        <v>101014255539.4502</v>
      </c>
      <c r="AI29" s="4">
        <f t="shared" si="24"/>
        <v>108106993342.67856</v>
      </c>
      <c r="AJ29" s="4">
        <f>+W29</f>
        <v>115697749265</v>
      </c>
      <c r="AZ29" s="4">
        <f t="shared" si="15"/>
        <v>0</v>
      </c>
      <c r="BA29" s="4">
        <f t="shared" si="13"/>
        <v>0</v>
      </c>
      <c r="BB29" s="4">
        <f t="shared" si="13"/>
        <v>0</v>
      </c>
      <c r="BC29" s="4">
        <f t="shared" si="13"/>
        <v>0</v>
      </c>
      <c r="BD29" s="4">
        <f t="shared" si="13"/>
        <v>0</v>
      </c>
      <c r="BE29" s="4">
        <f t="shared" si="13"/>
        <v>0</v>
      </c>
    </row>
    <row r="30" spans="1:57" s="4" customFormat="1" x14ac:dyDescent="0.25">
      <c r="A30" s="9">
        <f t="shared" si="8"/>
        <v>46752</v>
      </c>
      <c r="B30" s="8">
        <f t="shared" si="9"/>
        <v>15</v>
      </c>
      <c r="C30" s="46">
        <v>2027</v>
      </c>
      <c r="D30" s="48">
        <v>115697749265</v>
      </c>
      <c r="K30" s="51"/>
      <c r="N30" s="43">
        <v>1</v>
      </c>
      <c r="O30" s="13">
        <f t="shared" si="1"/>
        <v>115697749265</v>
      </c>
      <c r="P30" s="13">
        <f t="shared" si="2"/>
        <v>27943417.835785583</v>
      </c>
      <c r="Q30" s="13">
        <f t="shared" si="3"/>
        <v>59224101818.877335</v>
      </c>
      <c r="R30" s="28">
        <f t="shared" si="4"/>
        <v>0</v>
      </c>
      <c r="S30" s="14"/>
      <c r="T30" s="39"/>
      <c r="U30" s="1"/>
      <c r="V30" s="12">
        <f t="shared" si="5"/>
        <v>982348222948.63599</v>
      </c>
      <c r="W30" s="4">
        <f t="shared" si="6"/>
        <v>115697749265</v>
      </c>
      <c r="X30" s="4">
        <f t="shared" ref="X30:AH30" si="25">+-PV($D$6,$B31-$B30,0,X31,0)</f>
        <v>54845698789.004913</v>
      </c>
      <c r="Y30" s="4">
        <f t="shared" si="25"/>
        <v>58696701393.219803</v>
      </c>
      <c r="Z30" s="4">
        <f t="shared" si="25"/>
        <v>62818102978.305054</v>
      </c>
      <c r="AA30" s="4">
        <f t="shared" si="25"/>
        <v>67228889667.192841</v>
      </c>
      <c r="AB30" s="4">
        <f t="shared" si="25"/>
        <v>71949380697.54393</v>
      </c>
      <c r="AC30" s="4">
        <f t="shared" si="25"/>
        <v>77001322026.686707</v>
      </c>
      <c r="AD30" s="4">
        <f t="shared" si="25"/>
        <v>82407986509.047287</v>
      </c>
      <c r="AE30" s="4">
        <f t="shared" si="25"/>
        <v>88194281107.559494</v>
      </c>
      <c r="AF30" s="4">
        <f t="shared" si="25"/>
        <v>94386861632.947189</v>
      </c>
      <c r="AG30" s="4">
        <f t="shared" si="25"/>
        <v>101014255539.4502</v>
      </c>
      <c r="AH30" s="4">
        <f t="shared" si="25"/>
        <v>108106993342.67856</v>
      </c>
      <c r="AI30" s="4">
        <f>+W30</f>
        <v>115697749265</v>
      </c>
      <c r="AZ30" s="4">
        <f t="shared" si="15"/>
        <v>0</v>
      </c>
      <c r="BA30" s="4">
        <f t="shared" si="13"/>
        <v>0</v>
      </c>
      <c r="BB30" s="4">
        <f t="shared" si="13"/>
        <v>0</v>
      </c>
      <c r="BC30" s="4">
        <f t="shared" si="13"/>
        <v>0</v>
      </c>
      <c r="BD30" s="4">
        <f t="shared" si="13"/>
        <v>0</v>
      </c>
      <c r="BE30" s="4">
        <f t="shared" si="13"/>
        <v>0</v>
      </c>
    </row>
    <row r="31" spans="1:57" s="4" customFormat="1" x14ac:dyDescent="0.25">
      <c r="A31" s="9">
        <f t="shared" si="8"/>
        <v>47118</v>
      </c>
      <c r="B31" s="8">
        <f t="shared" si="9"/>
        <v>16</v>
      </c>
      <c r="C31" s="46">
        <v>2028</v>
      </c>
      <c r="D31" s="48">
        <v>115697749265</v>
      </c>
      <c r="K31" s="51"/>
      <c r="N31" s="43">
        <v>1</v>
      </c>
      <c r="O31" s="13">
        <f t="shared" si="1"/>
        <v>115697749265</v>
      </c>
      <c r="P31" s="13">
        <f t="shared" si="2"/>
        <v>27943417.835785583</v>
      </c>
      <c r="Q31" s="13">
        <f t="shared" si="3"/>
        <v>59224101818.877335</v>
      </c>
      <c r="R31" s="28">
        <f t="shared" si="4"/>
        <v>0</v>
      </c>
      <c r="S31" s="14"/>
      <c r="T31" s="39"/>
      <c r="U31" s="1"/>
      <c r="V31" s="12">
        <f t="shared" si="5"/>
        <v>927502524159.6311</v>
      </c>
      <c r="W31" s="4">
        <f t="shared" si="6"/>
        <v>115697749265</v>
      </c>
      <c r="X31" s="4">
        <f t="shared" ref="X31:AG31" si="26">+-PV($D$6,$B32-$B31,0,X32,0)</f>
        <v>58696701393.219803</v>
      </c>
      <c r="Y31" s="4">
        <f t="shared" si="26"/>
        <v>62818102978.305054</v>
      </c>
      <c r="Z31" s="4">
        <f t="shared" si="26"/>
        <v>67228889667.192841</v>
      </c>
      <c r="AA31" s="4">
        <f t="shared" si="26"/>
        <v>71949380697.54393</v>
      </c>
      <c r="AB31" s="4">
        <f t="shared" si="26"/>
        <v>77001322026.686707</v>
      </c>
      <c r="AC31" s="4">
        <f t="shared" si="26"/>
        <v>82407986509.047287</v>
      </c>
      <c r="AD31" s="4">
        <f t="shared" si="26"/>
        <v>88194281107.559494</v>
      </c>
      <c r="AE31" s="4">
        <f t="shared" si="26"/>
        <v>94386861632.947189</v>
      </c>
      <c r="AF31" s="4">
        <f t="shared" si="26"/>
        <v>101014255539.4502</v>
      </c>
      <c r="AG31" s="4">
        <f t="shared" si="26"/>
        <v>108106993342.67856</v>
      </c>
      <c r="AH31" s="4">
        <f>+W31</f>
        <v>115697749265</v>
      </c>
      <c r="AZ31" s="4">
        <f t="shared" si="15"/>
        <v>0</v>
      </c>
      <c r="BA31" s="4">
        <f t="shared" si="13"/>
        <v>0</v>
      </c>
      <c r="BB31" s="4">
        <f t="shared" si="13"/>
        <v>0</v>
      </c>
      <c r="BC31" s="4">
        <f t="shared" si="13"/>
        <v>0</v>
      </c>
      <c r="BD31" s="4">
        <f t="shared" si="13"/>
        <v>0</v>
      </c>
      <c r="BE31" s="4">
        <f t="shared" si="13"/>
        <v>0</v>
      </c>
    </row>
    <row r="32" spans="1:57" s="4" customFormat="1" x14ac:dyDescent="0.25">
      <c r="A32" s="9">
        <f t="shared" si="8"/>
        <v>47483</v>
      </c>
      <c r="B32" s="8">
        <f t="shared" si="9"/>
        <v>17</v>
      </c>
      <c r="C32" s="46">
        <v>2029</v>
      </c>
      <c r="D32" s="48">
        <v>115697749265</v>
      </c>
      <c r="K32" s="51"/>
      <c r="N32" s="43">
        <v>1</v>
      </c>
      <c r="O32" s="13">
        <f t="shared" si="1"/>
        <v>115697749265</v>
      </c>
      <c r="P32" s="13">
        <f t="shared" si="2"/>
        <v>27943417.835785583</v>
      </c>
      <c r="Q32" s="13">
        <f t="shared" si="3"/>
        <v>59224101818.877335</v>
      </c>
      <c r="R32" s="28">
        <f t="shared" si="4"/>
        <v>0</v>
      </c>
      <c r="S32" s="14"/>
      <c r="T32" s="39"/>
      <c r="U32" s="1"/>
      <c r="V32" s="12">
        <f t="shared" si="5"/>
        <v>868805822766.41125</v>
      </c>
      <c r="W32" s="4">
        <f t="shared" si="6"/>
        <v>115697749265</v>
      </c>
      <c r="X32" s="4">
        <f t="shared" ref="X32:AF32" si="27">+-PV($D$6,$B33-$B32,0,X33,0)</f>
        <v>62818102978.305054</v>
      </c>
      <c r="Y32" s="4">
        <f t="shared" si="27"/>
        <v>67228889667.192841</v>
      </c>
      <c r="Z32" s="4">
        <f t="shared" si="27"/>
        <v>71949380697.54393</v>
      </c>
      <c r="AA32" s="4">
        <f t="shared" si="27"/>
        <v>77001322026.686707</v>
      </c>
      <c r="AB32" s="4">
        <f t="shared" si="27"/>
        <v>82407986509.047287</v>
      </c>
      <c r="AC32" s="4">
        <f t="shared" si="27"/>
        <v>88194281107.559494</v>
      </c>
      <c r="AD32" s="4">
        <f t="shared" si="27"/>
        <v>94386861632.947189</v>
      </c>
      <c r="AE32" s="4">
        <f t="shared" si="27"/>
        <v>101014255539.4502</v>
      </c>
      <c r="AF32" s="4">
        <f t="shared" si="27"/>
        <v>108106993342.67856</v>
      </c>
      <c r="AG32" s="4">
        <f>+W32</f>
        <v>115697749265</v>
      </c>
      <c r="AZ32" s="4">
        <f t="shared" si="15"/>
        <v>0</v>
      </c>
      <c r="BA32" s="4">
        <f t="shared" si="13"/>
        <v>0</v>
      </c>
      <c r="BB32" s="4">
        <f t="shared" si="13"/>
        <v>0</v>
      </c>
      <c r="BC32" s="4">
        <f t="shared" si="13"/>
        <v>0</v>
      </c>
      <c r="BD32" s="4">
        <f t="shared" si="13"/>
        <v>0</v>
      </c>
      <c r="BE32" s="4">
        <f t="shared" si="13"/>
        <v>0</v>
      </c>
    </row>
    <row r="33" spans="1:57" s="4" customFormat="1" x14ac:dyDescent="0.25">
      <c r="A33" s="9">
        <f t="shared" si="8"/>
        <v>47848</v>
      </c>
      <c r="B33" s="8">
        <f t="shared" si="9"/>
        <v>18</v>
      </c>
      <c r="C33" s="46">
        <v>2030</v>
      </c>
      <c r="D33" s="48">
        <v>115697749265</v>
      </c>
      <c r="K33" s="51"/>
      <c r="N33" s="43">
        <v>1</v>
      </c>
      <c r="O33" s="13">
        <f t="shared" si="1"/>
        <v>115697749265</v>
      </c>
      <c r="P33" s="13">
        <f t="shared" si="2"/>
        <v>27943417.835785583</v>
      </c>
      <c r="Q33" s="13">
        <f t="shared" si="3"/>
        <v>59224101818.877335</v>
      </c>
      <c r="R33" s="28">
        <f t="shared" si="4"/>
        <v>0</v>
      </c>
      <c r="S33" s="14"/>
      <c r="T33" s="39"/>
      <c r="U33" s="1"/>
      <c r="V33" s="12">
        <f t="shared" si="5"/>
        <v>805987719788.10632</v>
      </c>
      <c r="W33" s="4">
        <f t="shared" si="6"/>
        <v>115697749265</v>
      </c>
      <c r="X33" s="4">
        <f t="shared" ref="X33:AE33" si="28">+-PV($D$6,$B34-$B33,0,X34,0)</f>
        <v>67228889667.192841</v>
      </c>
      <c r="Y33" s="4">
        <f t="shared" si="28"/>
        <v>71949380697.54393</v>
      </c>
      <c r="Z33" s="4">
        <f t="shared" si="28"/>
        <v>77001322026.686707</v>
      </c>
      <c r="AA33" s="4">
        <f t="shared" si="28"/>
        <v>82407986509.047287</v>
      </c>
      <c r="AB33" s="4">
        <f t="shared" si="28"/>
        <v>88194281107.559494</v>
      </c>
      <c r="AC33" s="4">
        <f t="shared" si="28"/>
        <v>94386861632.947189</v>
      </c>
      <c r="AD33" s="4">
        <f t="shared" si="28"/>
        <v>101014255539.4502</v>
      </c>
      <c r="AE33" s="4">
        <f t="shared" si="28"/>
        <v>108106993342.67856</v>
      </c>
      <c r="AF33" s="4">
        <f>+W33</f>
        <v>115697749265</v>
      </c>
      <c r="AZ33" s="4">
        <f t="shared" si="15"/>
        <v>0</v>
      </c>
      <c r="BA33" s="4">
        <f t="shared" si="13"/>
        <v>0</v>
      </c>
      <c r="BB33" s="4">
        <f t="shared" si="13"/>
        <v>0</v>
      </c>
      <c r="BC33" s="4">
        <f t="shared" si="13"/>
        <v>0</v>
      </c>
      <c r="BD33" s="4">
        <f t="shared" si="13"/>
        <v>0</v>
      </c>
      <c r="BE33" s="4">
        <f t="shared" si="13"/>
        <v>0</v>
      </c>
    </row>
    <row r="34" spans="1:57" s="4" customFormat="1" x14ac:dyDescent="0.25">
      <c r="A34" s="9">
        <f t="shared" si="8"/>
        <v>48213</v>
      </c>
      <c r="B34" s="8">
        <f t="shared" si="9"/>
        <v>19</v>
      </c>
      <c r="C34" s="46">
        <v>2031</v>
      </c>
      <c r="D34" s="48">
        <v>115697749265</v>
      </c>
      <c r="K34" s="51"/>
      <c r="N34" s="43">
        <v>1</v>
      </c>
      <c r="O34" s="13">
        <f t="shared" si="1"/>
        <v>115697749265</v>
      </c>
      <c r="P34" s="13">
        <f t="shared" si="2"/>
        <v>27943417.835785583</v>
      </c>
      <c r="Q34" s="13">
        <f t="shared" si="3"/>
        <v>59224101818.877335</v>
      </c>
      <c r="R34" s="28">
        <f t="shared" si="4"/>
        <v>0</v>
      </c>
      <c r="S34" s="14"/>
      <c r="T34" s="39"/>
      <c r="U34" s="1"/>
      <c r="V34" s="12">
        <f t="shared" si="5"/>
        <v>738758830120.91345</v>
      </c>
      <c r="W34" s="4">
        <f t="shared" si="6"/>
        <v>115697749265</v>
      </c>
      <c r="X34" s="4">
        <f t="shared" ref="X34:AD34" si="29">+-PV($D$6,$B35-$B34,0,X35,0)</f>
        <v>71949380697.54393</v>
      </c>
      <c r="Y34" s="4">
        <f t="shared" si="29"/>
        <v>77001322026.686707</v>
      </c>
      <c r="Z34" s="4">
        <f t="shared" si="29"/>
        <v>82407986509.047287</v>
      </c>
      <c r="AA34" s="4">
        <f t="shared" si="29"/>
        <v>88194281107.559494</v>
      </c>
      <c r="AB34" s="4">
        <f t="shared" si="29"/>
        <v>94386861632.947189</v>
      </c>
      <c r="AC34" s="4">
        <f t="shared" si="29"/>
        <v>101014255539.4502</v>
      </c>
      <c r="AD34" s="4">
        <f t="shared" si="29"/>
        <v>108106993342.67856</v>
      </c>
      <c r="AE34" s="4">
        <f>+W34</f>
        <v>115697749265</v>
      </c>
      <c r="AZ34" s="4">
        <f t="shared" si="15"/>
        <v>0</v>
      </c>
      <c r="BA34" s="4">
        <f t="shared" si="13"/>
        <v>0</v>
      </c>
      <c r="BB34" s="4">
        <f t="shared" si="13"/>
        <v>0</v>
      </c>
      <c r="BC34" s="4">
        <f t="shared" si="13"/>
        <v>0</v>
      </c>
      <c r="BD34" s="4">
        <f t="shared" si="13"/>
        <v>0</v>
      </c>
      <c r="BE34" s="4">
        <f t="shared" si="13"/>
        <v>0</v>
      </c>
    </row>
    <row r="35" spans="1:57" s="4" customFormat="1" x14ac:dyDescent="0.25">
      <c r="A35" s="9">
        <f t="shared" si="8"/>
        <v>48579</v>
      </c>
      <c r="B35" s="8">
        <f t="shared" si="9"/>
        <v>20</v>
      </c>
      <c r="C35" s="46">
        <v>2032</v>
      </c>
      <c r="D35" s="48">
        <v>115697749265</v>
      </c>
      <c r="K35" s="51"/>
      <c r="N35" s="43">
        <v>1</v>
      </c>
      <c r="O35" s="13">
        <f t="shared" si="1"/>
        <v>115697749265</v>
      </c>
      <c r="P35" s="13">
        <f t="shared" si="2"/>
        <v>0</v>
      </c>
      <c r="Q35" s="13">
        <f t="shared" si="3"/>
        <v>115697749265</v>
      </c>
      <c r="R35" s="28">
        <f t="shared" si="4"/>
        <v>0</v>
      </c>
      <c r="S35" s="14"/>
      <c r="T35" s="39"/>
      <c r="U35" s="1"/>
      <c r="V35" s="12">
        <f t="shared" si="5"/>
        <v>666809449423.36951</v>
      </c>
      <c r="W35" s="4">
        <f t="shared" si="6"/>
        <v>115697749265</v>
      </c>
      <c r="X35" s="4">
        <f t="shared" ref="X35:AC35" si="30">+-PV($D$6,$B36-$B35,0,X36,0)</f>
        <v>77001322026.686707</v>
      </c>
      <c r="Y35" s="4">
        <f t="shared" si="30"/>
        <v>82407986509.047287</v>
      </c>
      <c r="Z35" s="4">
        <f t="shared" si="30"/>
        <v>88194281107.559494</v>
      </c>
      <c r="AA35" s="4">
        <f t="shared" si="30"/>
        <v>94386861632.947189</v>
      </c>
      <c r="AB35" s="4">
        <f t="shared" si="30"/>
        <v>101014255539.4502</v>
      </c>
      <c r="AC35" s="4">
        <f t="shared" si="30"/>
        <v>108106993342.67856</v>
      </c>
      <c r="AD35" s="4">
        <f>+W35</f>
        <v>115697749265</v>
      </c>
      <c r="AZ35" s="4">
        <f t="shared" si="15"/>
        <v>0</v>
      </c>
      <c r="BA35" s="4">
        <f t="shared" ref="BA35:BA41" si="31">+ROUND(F35*1000000,0)</f>
        <v>0</v>
      </c>
      <c r="BB35" s="4">
        <f t="shared" ref="BB35:BB41" si="32">+ROUND(G35*1000000,0)</f>
        <v>0</v>
      </c>
      <c r="BC35" s="4">
        <f t="shared" ref="BC35:BC41" si="33">+ROUND(H35*1000000,0)</f>
        <v>0</v>
      </c>
      <c r="BD35" s="4">
        <f t="shared" ref="BD35:BD41" si="34">+ROUND(I35*1000000,0)</f>
        <v>0</v>
      </c>
      <c r="BE35" s="4">
        <f t="shared" ref="BE35:BE41" si="35">+ROUND(J35*1000000,0)</f>
        <v>0</v>
      </c>
    </row>
    <row r="36" spans="1:57" s="4" customFormat="1" x14ac:dyDescent="0.25">
      <c r="A36" s="9">
        <f t="shared" si="8"/>
        <v>48944</v>
      </c>
      <c r="B36" s="8">
        <f t="shared" si="9"/>
        <v>21</v>
      </c>
      <c r="C36" s="46">
        <v>2033</v>
      </c>
      <c r="D36" s="48">
        <v>115697749265</v>
      </c>
      <c r="K36" s="51"/>
      <c r="N36" s="43">
        <v>1</v>
      </c>
      <c r="O36" s="13">
        <f t="shared" si="1"/>
        <v>115697749265</v>
      </c>
      <c r="P36" s="13">
        <f t="shared" si="2"/>
        <v>0</v>
      </c>
      <c r="Q36" s="13">
        <f t="shared" si="3"/>
        <v>115697749265</v>
      </c>
      <c r="R36" s="28">
        <f t="shared" si="4"/>
        <v>0</v>
      </c>
      <c r="S36" s="14"/>
      <c r="T36" s="39"/>
      <c r="U36" s="1"/>
      <c r="V36" s="12">
        <f t="shared" si="5"/>
        <v>589808127396.68274</v>
      </c>
      <c r="W36" s="4">
        <f t="shared" si="6"/>
        <v>115697749265</v>
      </c>
      <c r="X36" s="4">
        <f>+-PV($D$6,$B37-$B36,0,X37,0)</f>
        <v>82407986509.047287</v>
      </c>
      <c r="Y36" s="4">
        <f>+-PV($D$6,$B37-$B36,0,Y37,0)</f>
        <v>88194281107.559494</v>
      </c>
      <c r="Z36" s="4">
        <f>+-PV($D$6,$B37-$B36,0,Z37,0)</f>
        <v>94386861632.947189</v>
      </c>
      <c r="AA36" s="4">
        <f>+-PV($D$6,$B37-$B36,0,AA37,0)</f>
        <v>101014255539.4502</v>
      </c>
      <c r="AB36" s="4">
        <f>+-PV($D$6,$B37-$B36,0,AB37,0)</f>
        <v>108106993342.67856</v>
      </c>
      <c r="AC36" s="4">
        <f>+W36</f>
        <v>115697749265</v>
      </c>
      <c r="AZ36" s="4">
        <f t="shared" si="15"/>
        <v>0</v>
      </c>
      <c r="BA36" s="4">
        <f t="shared" si="31"/>
        <v>0</v>
      </c>
      <c r="BB36" s="4">
        <f t="shared" si="32"/>
        <v>0</v>
      </c>
      <c r="BC36" s="4">
        <f t="shared" si="33"/>
        <v>0</v>
      </c>
      <c r="BD36" s="4">
        <f t="shared" si="34"/>
        <v>0</v>
      </c>
      <c r="BE36" s="4">
        <f t="shared" si="35"/>
        <v>0</v>
      </c>
    </row>
    <row r="37" spans="1:57" s="4" customFormat="1" x14ac:dyDescent="0.25">
      <c r="A37" s="9">
        <f t="shared" si="8"/>
        <v>49309</v>
      </c>
      <c r="B37" s="8">
        <f t="shared" si="9"/>
        <v>22</v>
      </c>
      <c r="C37" s="46">
        <v>2034</v>
      </c>
      <c r="D37" s="48">
        <v>115697749265</v>
      </c>
      <c r="K37" s="51"/>
      <c r="N37" s="43">
        <v>1</v>
      </c>
      <c r="O37" s="13">
        <f t="shared" si="1"/>
        <v>115697749265</v>
      </c>
      <c r="P37" s="13">
        <f t="shared" si="2"/>
        <v>0</v>
      </c>
      <c r="Q37" s="13">
        <f t="shared" si="3"/>
        <v>115697749265</v>
      </c>
      <c r="R37" s="28">
        <f t="shared" si="4"/>
        <v>0</v>
      </c>
      <c r="S37" s="14"/>
      <c r="T37" s="39"/>
      <c r="U37" s="1"/>
      <c r="V37" s="12">
        <f t="shared" si="5"/>
        <v>507400140887.6355</v>
      </c>
      <c r="W37" s="4">
        <f t="shared" si="6"/>
        <v>115697749265</v>
      </c>
      <c r="X37" s="4">
        <f>+-PV($D$6,$B38-$B37,0,X38,0)</f>
        <v>88194281107.559494</v>
      </c>
      <c r="Y37" s="4">
        <f>+-PV($D$6,$B38-$B37,0,Y38,0)</f>
        <v>94386861632.947189</v>
      </c>
      <c r="Z37" s="4">
        <f>+-PV($D$6,$B38-$B37,0,Z38,0)</f>
        <v>101014255539.4502</v>
      </c>
      <c r="AA37" s="4">
        <f>+-PV($D$6,$B38-$B37,0,AA38,0)</f>
        <v>108106993342.67856</v>
      </c>
      <c r="AB37" s="4">
        <f>+W37</f>
        <v>115697749265</v>
      </c>
      <c r="AZ37" s="4">
        <f t="shared" si="15"/>
        <v>0</v>
      </c>
      <c r="BA37" s="4">
        <f t="shared" si="31"/>
        <v>0</v>
      </c>
      <c r="BB37" s="4">
        <f t="shared" si="32"/>
        <v>0</v>
      </c>
      <c r="BC37" s="4">
        <f t="shared" si="33"/>
        <v>0</v>
      </c>
      <c r="BD37" s="4">
        <f t="shared" si="34"/>
        <v>0</v>
      </c>
      <c r="BE37" s="4">
        <f t="shared" si="35"/>
        <v>0</v>
      </c>
    </row>
    <row r="38" spans="1:57" s="4" customFormat="1" x14ac:dyDescent="0.25">
      <c r="A38" s="9">
        <f t="shared" si="8"/>
        <v>49674</v>
      </c>
      <c r="B38" s="8">
        <f t="shared" si="9"/>
        <v>23</v>
      </c>
      <c r="C38" s="46">
        <v>2035</v>
      </c>
      <c r="D38" s="48">
        <v>115697749265</v>
      </c>
      <c r="K38" s="51"/>
      <c r="N38" s="43">
        <v>1</v>
      </c>
      <c r="O38" s="13">
        <f t="shared" si="1"/>
        <v>115697749265</v>
      </c>
      <c r="P38" s="13">
        <f t="shared" si="2"/>
        <v>0</v>
      </c>
      <c r="Q38" s="13">
        <f t="shared" si="3"/>
        <v>115697749265</v>
      </c>
      <c r="R38" s="28">
        <f t="shared" si="4"/>
        <v>0</v>
      </c>
      <c r="S38" s="14"/>
      <c r="T38" s="39"/>
      <c r="U38" s="1"/>
      <c r="V38" s="12">
        <f t="shared" si="5"/>
        <v>419205859780.07593</v>
      </c>
      <c r="W38" s="4">
        <f t="shared" si="6"/>
        <v>115697749265</v>
      </c>
      <c r="X38" s="4">
        <f>+-PV($D$6,$B39-$B38,0,X39,0)</f>
        <v>94386861632.947189</v>
      </c>
      <c r="Y38" s="4">
        <f>+-PV($D$6,$B39-$B38,0,Y39,0)</f>
        <v>101014255539.4502</v>
      </c>
      <c r="Z38" s="4">
        <f>+-PV($D$6,$B39-$B38,0,Z39,0)</f>
        <v>108106993342.67856</v>
      </c>
      <c r="AA38" s="4">
        <f>+W38</f>
        <v>115697749265</v>
      </c>
      <c r="AZ38" s="4">
        <f t="shared" si="15"/>
        <v>0</v>
      </c>
      <c r="BA38" s="4">
        <f t="shared" si="31"/>
        <v>0</v>
      </c>
      <c r="BB38" s="4">
        <f t="shared" si="32"/>
        <v>0</v>
      </c>
      <c r="BC38" s="4">
        <f t="shared" si="33"/>
        <v>0</v>
      </c>
      <c r="BD38" s="4">
        <f t="shared" si="34"/>
        <v>0</v>
      </c>
      <c r="BE38" s="4">
        <f t="shared" si="35"/>
        <v>0</v>
      </c>
    </row>
    <row r="39" spans="1:57" s="4" customFormat="1" x14ac:dyDescent="0.25">
      <c r="A39" s="9">
        <f t="shared" si="8"/>
        <v>50040</v>
      </c>
      <c r="B39" s="8">
        <f t="shared" si="9"/>
        <v>24</v>
      </c>
      <c r="C39" s="46">
        <v>2036</v>
      </c>
      <c r="D39" s="48">
        <v>115697749265</v>
      </c>
      <c r="K39" s="51"/>
      <c r="N39" s="43">
        <v>1</v>
      </c>
      <c r="O39" s="13">
        <f t="shared" si="1"/>
        <v>115697749265</v>
      </c>
      <c r="P39" s="13">
        <f t="shared" si="2"/>
        <v>0</v>
      </c>
      <c r="Q39" s="13">
        <f t="shared" si="3"/>
        <v>115697749265</v>
      </c>
      <c r="R39" s="28">
        <f t="shared" si="4"/>
        <v>0</v>
      </c>
      <c r="S39" s="14"/>
      <c r="T39" s="39"/>
      <c r="U39" s="1"/>
      <c r="V39" s="12">
        <f t="shared" si="5"/>
        <v>324818998147.12878</v>
      </c>
      <c r="W39" s="4">
        <f t="shared" si="6"/>
        <v>115697749265</v>
      </c>
      <c r="X39" s="4">
        <f>+-PV($D$6,$B40-$B39,0,X40,0)</f>
        <v>101014255539.4502</v>
      </c>
      <c r="Y39" s="4">
        <f>+-PV($D$6,$B40-$B39,0,Y40,0)</f>
        <v>108106993342.67856</v>
      </c>
      <c r="Z39" s="4">
        <f>+W39</f>
        <v>115697749265</v>
      </c>
      <c r="AZ39" s="4">
        <f t="shared" si="15"/>
        <v>0</v>
      </c>
      <c r="BA39" s="4">
        <f t="shared" si="31"/>
        <v>0</v>
      </c>
      <c r="BB39" s="4">
        <f t="shared" si="32"/>
        <v>0</v>
      </c>
      <c r="BC39" s="4">
        <f t="shared" si="33"/>
        <v>0</v>
      </c>
      <c r="BD39" s="4">
        <f t="shared" si="34"/>
        <v>0</v>
      </c>
      <c r="BE39" s="4">
        <f t="shared" si="35"/>
        <v>0</v>
      </c>
    </row>
    <row r="40" spans="1:57" s="4" customFormat="1" x14ac:dyDescent="0.25">
      <c r="A40" s="9">
        <f t="shared" si="8"/>
        <v>50405</v>
      </c>
      <c r="B40" s="8">
        <f t="shared" si="9"/>
        <v>25</v>
      </c>
      <c r="C40" s="46">
        <v>2037</v>
      </c>
      <c r="D40" s="48">
        <v>115697749265</v>
      </c>
      <c r="K40" s="51"/>
      <c r="N40" s="43">
        <v>1</v>
      </c>
      <c r="O40" s="13">
        <f t="shared" si="1"/>
        <v>115697749265</v>
      </c>
      <c r="P40" s="13">
        <f t="shared" si="2"/>
        <v>0</v>
      </c>
      <c r="Q40" s="13">
        <f t="shared" si="3"/>
        <v>115697749265</v>
      </c>
      <c r="R40" s="28">
        <f t="shared" si="4"/>
        <v>0</v>
      </c>
      <c r="S40" s="14"/>
      <c r="T40" s="39"/>
      <c r="U40" s="1"/>
      <c r="V40" s="12">
        <f t="shared" si="5"/>
        <v>223804742607.67856</v>
      </c>
      <c r="W40" s="4">
        <f t="shared" si="6"/>
        <v>115697749265</v>
      </c>
      <c r="X40" s="4">
        <f>+-PV($D$6,$B41-$B40,0,X41,0)</f>
        <v>108106993342.67856</v>
      </c>
      <c r="Y40" s="4">
        <f>+W40</f>
        <v>115697749265</v>
      </c>
      <c r="AZ40" s="4">
        <f t="shared" si="15"/>
        <v>0</v>
      </c>
      <c r="BA40" s="4">
        <f t="shared" si="31"/>
        <v>0</v>
      </c>
      <c r="BB40" s="4">
        <f t="shared" si="32"/>
        <v>0</v>
      </c>
      <c r="BC40" s="4">
        <f t="shared" si="33"/>
        <v>0</v>
      </c>
      <c r="BD40" s="4">
        <f t="shared" si="34"/>
        <v>0</v>
      </c>
      <c r="BE40" s="4">
        <f t="shared" si="35"/>
        <v>0</v>
      </c>
    </row>
    <row r="41" spans="1:57" s="4" customFormat="1" x14ac:dyDescent="0.25">
      <c r="A41" s="9">
        <f t="shared" si="8"/>
        <v>50770</v>
      </c>
      <c r="B41" s="8">
        <f t="shared" si="9"/>
        <v>26</v>
      </c>
      <c r="C41" s="46">
        <v>2038</v>
      </c>
      <c r="D41" s="48">
        <v>115697749265</v>
      </c>
      <c r="K41" s="51"/>
      <c r="N41" s="43">
        <v>1</v>
      </c>
      <c r="O41" s="13">
        <f t="shared" si="1"/>
        <v>115697749265</v>
      </c>
      <c r="P41" s="13">
        <f t="shared" si="2"/>
        <v>0</v>
      </c>
      <c r="Q41" s="13">
        <f t="shared" si="3"/>
        <v>115697749265</v>
      </c>
      <c r="R41" s="28">
        <f t="shared" si="4"/>
        <v>0</v>
      </c>
      <c r="S41" s="14"/>
      <c r="T41" s="39"/>
      <c r="U41" s="1"/>
      <c r="V41" s="12">
        <f t="shared" si="5"/>
        <v>115697749265</v>
      </c>
      <c r="W41" s="4">
        <f t="shared" si="6"/>
        <v>115697749265</v>
      </c>
      <c r="X41" s="4">
        <f>+O41</f>
        <v>115697749265</v>
      </c>
      <c r="AZ41" s="4">
        <f t="shared" si="15"/>
        <v>0</v>
      </c>
      <c r="BA41" s="4">
        <f t="shared" si="31"/>
        <v>0</v>
      </c>
      <c r="BB41" s="4">
        <f t="shared" si="32"/>
        <v>0</v>
      </c>
      <c r="BC41" s="4">
        <f t="shared" si="33"/>
        <v>0</v>
      </c>
      <c r="BD41" s="4">
        <f t="shared" si="34"/>
        <v>0</v>
      </c>
      <c r="BE41" s="4">
        <f t="shared" si="35"/>
        <v>0</v>
      </c>
    </row>
    <row r="42" spans="1:57" s="4" customFormat="1" x14ac:dyDescent="0.25">
      <c r="A42" s="9">
        <f t="shared" si="8"/>
        <v>51135</v>
      </c>
      <c r="B42" s="8">
        <v>27</v>
      </c>
      <c r="C42" s="46">
        <v>2039</v>
      </c>
      <c r="D42" s="48">
        <v>115697749265</v>
      </c>
      <c r="K42" s="51"/>
      <c r="N42" s="43">
        <v>1</v>
      </c>
      <c r="O42" s="13">
        <f t="shared" ref="O42" si="36">+N42*D42</f>
        <v>115697749265</v>
      </c>
      <c r="P42" s="13">
        <f t="shared" ref="P42" si="37">IF(AND(B42&lt;20,B42&gt;=5),+$D$5/15,0)</f>
        <v>0</v>
      </c>
      <c r="Q42" s="13">
        <f t="shared" ref="Q42" si="38">+O42-P42*$D$4</f>
        <v>115697749265</v>
      </c>
      <c r="R42" s="28"/>
      <c r="S42" s="14"/>
      <c r="T42" s="39"/>
      <c r="U42" s="1"/>
      <c r="V42" s="12"/>
    </row>
    <row r="43" spans="1:57" x14ac:dyDescent="0.25">
      <c r="A43" s="7" t="s">
        <v>9</v>
      </c>
      <c r="C43" s="44" t="s">
        <v>0</v>
      </c>
      <c r="D43" s="54">
        <f>SUM(D16:D42)</f>
        <v>2762899973302</v>
      </c>
      <c r="E43" s="45">
        <f t="shared" ref="E43:J43" si="39">SUM(E16:E41)</f>
        <v>0</v>
      </c>
      <c r="F43" s="45">
        <f t="shared" si="39"/>
        <v>0</v>
      </c>
      <c r="G43" s="45">
        <f t="shared" si="39"/>
        <v>0</v>
      </c>
      <c r="H43" s="45">
        <f t="shared" si="39"/>
        <v>0</v>
      </c>
      <c r="I43" s="45">
        <f t="shared" si="39"/>
        <v>0</v>
      </c>
      <c r="J43" s="45">
        <f t="shared" si="39"/>
        <v>0</v>
      </c>
      <c r="O43" s="15">
        <f>SUM(O16:O41)</f>
        <v>2647202224037</v>
      </c>
      <c r="P43" s="15">
        <f>SUM(P16:P41)</f>
        <v>419151267.53678358</v>
      </c>
      <c r="Q43" s="15">
        <f>SUM(Q16:Q41)</f>
        <v>1800097512345.1597</v>
      </c>
      <c r="R43" s="28">
        <f t="shared" si="4"/>
        <v>0</v>
      </c>
      <c r="S43" s="14"/>
      <c r="T43" s="39"/>
      <c r="U43" s="1"/>
    </row>
    <row r="44" spans="1:57" x14ac:dyDescent="0.25">
      <c r="H44" s="4"/>
      <c r="I44" s="28"/>
      <c r="J44" s="14"/>
      <c r="K44" s="39"/>
    </row>
    <row r="46" spans="1:57" x14ac:dyDescent="0.25">
      <c r="C46" t="s">
        <v>5</v>
      </c>
      <c r="D46" t="s">
        <v>29</v>
      </c>
    </row>
    <row r="47" spans="1:57" x14ac:dyDescent="0.25">
      <c r="C47">
        <v>2013</v>
      </c>
      <c r="D47" s="49">
        <f t="shared" ref="D47:D72" si="40">+D16</f>
        <v>0</v>
      </c>
      <c r="E47" s="49"/>
    </row>
    <row r="48" spans="1:57" x14ac:dyDescent="0.25">
      <c r="C48">
        <v>2014</v>
      </c>
      <c r="D48" s="49">
        <f t="shared" si="40"/>
        <v>0</v>
      </c>
      <c r="E48" s="49"/>
    </row>
    <row r="49" spans="3:5" x14ac:dyDescent="0.25">
      <c r="C49">
        <v>2015</v>
      </c>
      <c r="D49" s="49">
        <f t="shared" si="40"/>
        <v>0</v>
      </c>
      <c r="E49" s="49"/>
    </row>
    <row r="50" spans="3:5" x14ac:dyDescent="0.25">
      <c r="C50">
        <v>2016</v>
      </c>
      <c r="D50" s="49">
        <f t="shared" si="40"/>
        <v>0</v>
      </c>
      <c r="E50" s="49"/>
    </row>
    <row r="51" spans="3:5" x14ac:dyDescent="0.25">
      <c r="C51">
        <v>2017</v>
      </c>
      <c r="D51" s="49">
        <f t="shared" si="40"/>
        <v>146551804774</v>
      </c>
      <c r="E51" s="49"/>
    </row>
    <row r="52" spans="3:5" x14ac:dyDescent="0.25">
      <c r="C52">
        <v>2018</v>
      </c>
      <c r="D52" s="49">
        <f t="shared" si="40"/>
        <v>48055890510</v>
      </c>
      <c r="E52" s="49"/>
    </row>
    <row r="53" spans="3:5" x14ac:dyDescent="0.25">
      <c r="C53">
        <v>2019</v>
      </c>
      <c r="D53" s="49">
        <f t="shared" si="40"/>
        <v>254337292718</v>
      </c>
      <c r="E53" s="49"/>
    </row>
    <row r="54" spans="3:5" x14ac:dyDescent="0.25">
      <c r="C54">
        <v>2020</v>
      </c>
      <c r="D54" s="49">
        <f t="shared" si="40"/>
        <v>115697749265</v>
      </c>
      <c r="E54" s="49"/>
    </row>
    <row r="55" spans="3:5" x14ac:dyDescent="0.25">
      <c r="C55">
        <v>2021</v>
      </c>
      <c r="D55" s="49">
        <f t="shared" si="40"/>
        <v>115697749265</v>
      </c>
      <c r="E55" s="49"/>
    </row>
    <row r="56" spans="3:5" x14ac:dyDescent="0.25">
      <c r="C56">
        <v>2022</v>
      </c>
      <c r="D56" s="49">
        <f t="shared" si="40"/>
        <v>115697749265</v>
      </c>
      <c r="E56" s="49"/>
    </row>
    <row r="57" spans="3:5" x14ac:dyDescent="0.25">
      <c r="C57">
        <v>2023</v>
      </c>
      <c r="D57" s="49">
        <f t="shared" si="40"/>
        <v>115697749265</v>
      </c>
      <c r="E57" s="49"/>
    </row>
    <row r="58" spans="3:5" x14ac:dyDescent="0.25">
      <c r="C58">
        <v>2024</v>
      </c>
      <c r="D58" s="49">
        <f t="shared" si="40"/>
        <v>115697749265</v>
      </c>
      <c r="E58" s="49"/>
    </row>
    <row r="59" spans="3:5" x14ac:dyDescent="0.25">
      <c r="C59">
        <v>2025</v>
      </c>
      <c r="D59" s="49">
        <f t="shared" si="40"/>
        <v>115697749265</v>
      </c>
      <c r="E59" s="49"/>
    </row>
    <row r="60" spans="3:5" x14ac:dyDescent="0.25">
      <c r="C60">
        <v>2026</v>
      </c>
      <c r="D60" s="49">
        <f t="shared" si="40"/>
        <v>115697749265</v>
      </c>
      <c r="E60" s="49"/>
    </row>
    <row r="61" spans="3:5" x14ac:dyDescent="0.25">
      <c r="C61">
        <v>2027</v>
      </c>
      <c r="D61" s="49">
        <f t="shared" si="40"/>
        <v>115697749265</v>
      </c>
      <c r="E61" s="49"/>
    </row>
    <row r="62" spans="3:5" x14ac:dyDescent="0.25">
      <c r="C62">
        <v>2028</v>
      </c>
      <c r="D62" s="49">
        <f t="shared" si="40"/>
        <v>115697749265</v>
      </c>
      <c r="E62" s="49"/>
    </row>
    <row r="63" spans="3:5" x14ac:dyDescent="0.25">
      <c r="C63">
        <v>2029</v>
      </c>
      <c r="D63" s="49">
        <f t="shared" si="40"/>
        <v>115697749265</v>
      </c>
      <c r="E63" s="49"/>
    </row>
    <row r="64" spans="3:5" x14ac:dyDescent="0.25">
      <c r="C64">
        <v>2030</v>
      </c>
      <c r="D64" s="49">
        <f t="shared" si="40"/>
        <v>115697749265</v>
      </c>
      <c r="E64" s="49"/>
    </row>
    <row r="65" spans="3:5" x14ac:dyDescent="0.25">
      <c r="C65">
        <v>2031</v>
      </c>
      <c r="D65" s="49">
        <f t="shared" si="40"/>
        <v>115697749265</v>
      </c>
      <c r="E65" s="49"/>
    </row>
    <row r="66" spans="3:5" x14ac:dyDescent="0.25">
      <c r="C66">
        <v>2032</v>
      </c>
      <c r="D66" s="49">
        <f t="shared" si="40"/>
        <v>115697749265</v>
      </c>
      <c r="E66" s="49"/>
    </row>
    <row r="67" spans="3:5" x14ac:dyDescent="0.25">
      <c r="C67">
        <v>2033</v>
      </c>
      <c r="D67" s="49">
        <f t="shared" si="40"/>
        <v>115697749265</v>
      </c>
      <c r="E67" s="49"/>
    </row>
    <row r="68" spans="3:5" x14ac:dyDescent="0.25">
      <c r="C68">
        <v>2034</v>
      </c>
      <c r="D68" s="49">
        <f t="shared" si="40"/>
        <v>115697749265</v>
      </c>
      <c r="E68" s="49"/>
    </row>
    <row r="69" spans="3:5" x14ac:dyDescent="0.25">
      <c r="C69">
        <v>2035</v>
      </c>
      <c r="D69" s="49">
        <f t="shared" si="40"/>
        <v>115697749265</v>
      </c>
      <c r="E69" s="49"/>
    </row>
    <row r="70" spans="3:5" x14ac:dyDescent="0.25">
      <c r="C70">
        <v>2036</v>
      </c>
      <c r="D70" s="49">
        <f t="shared" si="40"/>
        <v>115697749265</v>
      </c>
      <c r="E70" s="49"/>
    </row>
    <row r="71" spans="3:5" x14ac:dyDescent="0.25">
      <c r="C71">
        <v>2037</v>
      </c>
      <c r="D71" s="49">
        <f t="shared" si="40"/>
        <v>115697749265</v>
      </c>
      <c r="E71" s="49"/>
    </row>
    <row r="72" spans="3:5" x14ac:dyDescent="0.25">
      <c r="C72">
        <v>2038</v>
      </c>
      <c r="D72" s="49">
        <f t="shared" si="40"/>
        <v>115697749265</v>
      </c>
      <c r="E72" s="49"/>
    </row>
    <row r="73" spans="3:5" x14ac:dyDescent="0.25">
      <c r="C73" s="1" t="s">
        <v>28</v>
      </c>
      <c r="D73" s="50">
        <f>+D43</f>
        <v>2762899973302</v>
      </c>
      <c r="E73" s="50"/>
    </row>
  </sheetData>
  <pageMargins left="0.7" right="0.7" top="0.75" bottom="0.75" header="0.3" footer="0.3"/>
  <pageSetup paperSize="9" orientation="portrait" r:id="rId1"/>
  <ignoredErrors>
    <ignoredError sqref="D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Tablero Adjudicación</vt:lpstr>
      <vt:lpstr>Datos Grupo 3</vt:lpstr>
      <vt:lpstr>'Tablero Adjudicación'!Área_de_impresión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Maritza Soto Cardenas</dc:creator>
  <cp:lastModifiedBy>Jackeline Torres Angel</cp:lastModifiedBy>
  <cp:lastPrinted>2013-06-05T20:35:57Z</cp:lastPrinted>
  <dcterms:created xsi:type="dcterms:W3CDTF">2012-10-23T14:33:10Z</dcterms:created>
  <dcterms:modified xsi:type="dcterms:W3CDTF">2015-06-10T15:10:18Z</dcterms:modified>
</cp:coreProperties>
</file>