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11565" tabRatio="339" firstSheet="1" activeTab="1"/>
  </bookViews>
  <sheets>
    <sheet name="Math" sheetId="1" state="hidden" r:id="rId1"/>
    <sheet name="Tablero Adjudicación" sheetId="2" r:id="rId2"/>
    <sheet name="Puntaje Total" sheetId="3" r:id="rId3"/>
  </sheets>
  <definedNames>
    <definedName name="_xlnm.Print_Area" localSheetId="1">'Tablero Adjudicación'!$A$1:$D$51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<sst xmlns="http://schemas.openxmlformats.org/spreadsheetml/2006/main" count="127" uniqueCount="83">
  <si>
    <t>media aritmetica</t>
  </si>
  <si>
    <t>media aritmetica alta</t>
  </si>
  <si>
    <t>max</t>
  </si>
  <si>
    <t>media geometrica ppto oficial</t>
  </si>
  <si>
    <t>ppto oficial</t>
  </si>
  <si>
    <t>No ofertas</t>
  </si>
  <si>
    <t>Nro veces ppto oficial</t>
  </si>
  <si>
    <t>1. cualquier oferta por encima del ppto oficial se rechaza por la ANI</t>
  </si>
  <si>
    <t>2. si hay empate en el puntaje hasta 7 decimales se decidirá por balota entre todos los que empaten</t>
  </si>
  <si>
    <t>Reglas</t>
  </si>
  <si>
    <t>3. Queda desierto solo cuando todas las propuestas sean rechazadas</t>
  </si>
  <si>
    <t>4. En caso de que haya una sola oferta no se aplican las fórmulas y se adjudica si es mayor o igual al 70% del tope máximo establecido por la ANI en los pliegos</t>
  </si>
  <si>
    <t>No. Oferta</t>
  </si>
  <si>
    <t>MIN PARA ADJUDICAR (70%)</t>
  </si>
  <si>
    <t>ADJUDICACION APPs</t>
  </si>
  <si>
    <t xml:space="preserve">1.MEDIA ARITMETICA
</t>
  </si>
  <si>
    <t>2.MEDIA ARITMETICA
ALTA</t>
  </si>
  <si>
    <t>3.MEDIA
GEOMETRICA
PPTO OFICIAL</t>
  </si>
  <si>
    <t>1.</t>
  </si>
  <si>
    <t>2.</t>
  </si>
  <si>
    <t>3.</t>
  </si>
  <si>
    <t>método 2</t>
  </si>
  <si>
    <t>método 1</t>
  </si>
  <si>
    <t>método 3</t>
  </si>
  <si>
    <t>POSICIONES</t>
  </si>
  <si>
    <t>ORDEN</t>
  </si>
  <si>
    <t>NOMBRE</t>
  </si>
  <si>
    <t>=</t>
  </si>
  <si>
    <t>Media aritmética.</t>
  </si>
  <si>
    <t>Valor total corregido de la oferta económica de la propuesta i</t>
  </si>
  <si>
    <t>n</t>
  </si>
  <si>
    <t>Número total de las propuestas válidas presentadas.</t>
  </si>
  <si>
    <t>1)</t>
  </si>
  <si>
    <t>2)</t>
  </si>
  <si>
    <t>Media aritmética alta.</t>
  </si>
  <si>
    <t>3)</t>
  </si>
  <si>
    <t>Media geométrica con presupuesto oficial.</t>
  </si>
  <si>
    <t>nv</t>
  </si>
  <si>
    <t>Número de veces que se incluye el presupuesto oficial (PO).</t>
  </si>
  <si>
    <t>Número de propuestas económicas validas.</t>
  </si>
  <si>
    <t>PO</t>
  </si>
  <si>
    <t>Presupuesto oficial del proceso.</t>
  </si>
  <si>
    <t>Valor de la propuesta económica corregida del proponente i.</t>
  </si>
  <si>
    <t>producto p.o.</t>
  </si>
  <si>
    <t>producto ofertas</t>
  </si>
  <si>
    <t>raiz</t>
  </si>
  <si>
    <t>%</t>
  </si>
  <si>
    <r>
      <t>x</t>
    </r>
    <r>
      <rPr>
        <vertAlign val="subscript"/>
        <sz val="11"/>
        <color indexed="8"/>
        <rFont val="Arial"/>
        <family val="2"/>
      </rPr>
      <t>i</t>
    </r>
  </si>
  <si>
    <r>
      <t>V</t>
    </r>
    <r>
      <rPr>
        <vertAlign val="subscript"/>
        <sz val="11"/>
        <color indexed="8"/>
        <rFont val="Arial"/>
        <family val="2"/>
      </rPr>
      <t>max</t>
    </r>
  </si>
  <si>
    <r>
      <t>Valor total corregido de la propuesta más alta dentro del rango comprendido entre la media aritmética alta y el presupuesto oficial</t>
    </r>
    <r>
      <rPr>
        <sz val="8"/>
        <color indexed="8"/>
        <rFont val="Arial"/>
        <family val="2"/>
      </rPr>
      <t> </t>
    </r>
    <r>
      <rPr>
        <sz val="11"/>
        <color indexed="8"/>
        <rFont val="Arial"/>
        <family val="2"/>
      </rPr>
      <t>.</t>
    </r>
  </si>
  <si>
    <r>
      <t>P</t>
    </r>
    <r>
      <rPr>
        <vertAlign val="subscript"/>
        <sz val="11"/>
        <color indexed="8"/>
        <rFont val="Arial"/>
        <family val="2"/>
      </rPr>
      <t>i</t>
    </r>
  </si>
  <si>
    <t>No Oferta</t>
  </si>
  <si>
    <t>Valor de Ofertas Económicas</t>
  </si>
  <si>
    <t>Posición</t>
  </si>
  <si>
    <t>limite inf (90%)</t>
  </si>
  <si>
    <t>Válidas Método 1</t>
  </si>
  <si>
    <t>Válidas Método 2</t>
  </si>
  <si>
    <t>Válidas Método 3</t>
  </si>
  <si>
    <t>Oferta Económica</t>
  </si>
  <si>
    <t>Asignación de Puntaje</t>
  </si>
  <si>
    <t>BALOTA:</t>
  </si>
  <si>
    <t>Año</t>
  </si>
  <si>
    <t>MEDIA GEOMETRICA CON P.O.</t>
  </si>
  <si>
    <t>Total Ofertas Válidas</t>
  </si>
  <si>
    <t>Agencia Nacional de Infraestructura</t>
  </si>
  <si>
    <t>Límite inferior (90%)</t>
  </si>
  <si>
    <t>Vigencias Futuras solicitadas por el Proponente en pesos de diciembre de 2012</t>
  </si>
  <si>
    <t>Proponente</t>
  </si>
  <si>
    <t>VPAA FORMULADO (Calculo ANI)</t>
  </si>
  <si>
    <t>PUNTAJE OFERTA ECONÓMICA</t>
  </si>
  <si>
    <t>Oferta Técnica</t>
  </si>
  <si>
    <t>PUNTAJE TOTAL</t>
  </si>
  <si>
    <t>Puntaje Oferta Económica</t>
  </si>
  <si>
    <t>Media Geométrica con 1 vez el  V.O (Valor máximo de la oferta de acuerdo con 1.6 del Pliego - VPAA)</t>
  </si>
  <si>
    <t>Apoyo Industria Nacional</t>
  </si>
  <si>
    <t>Proyecto Vial  "Mar 1"</t>
  </si>
  <si>
    <t xml:space="preserve"> Licitación Pública No.  VJ-VE-IP-LP-022-2013</t>
  </si>
  <si>
    <t xml:space="preserve">1. ESTRUCTURA PLURAL CINTRA - CONCESIA </t>
  </si>
  <si>
    <t xml:space="preserve">2. ESTRUCTURA PLURAL VINCC DE URABÁ 1 </t>
  </si>
  <si>
    <t>3. ESTRUCTURA PLURAL SAC 4G</t>
  </si>
  <si>
    <t>Factor de Calidad</t>
  </si>
  <si>
    <t>rechazada</t>
  </si>
  <si>
    <t>nd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</si>
</sst>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[Red]\(&quot;$&quot;\ #,##0\)"/>
    <numFmt numFmtId="165" formatCode="_(* #,##0_);_(* \(#,##0\);_(* &quot;-&quot;_);_(@_)"/>
    <numFmt numFmtId="166" formatCode="_(&quot;$&quot;\ * #,##0.00_);_(&quot;$&quot;\ * \(#,##0.00\);_(&quot;$&quot;\ * &quot;-&quot;??_);_(@_)"/>
    <numFmt numFmtId="167" formatCode="_(* #,##0.00_);_(* \(#,##0.00\);_(* &quot;-&quot;??_);_(@_)"/>
    <numFmt numFmtId="168" formatCode="_(* #,##0_);_(* \(#,##0\);_(* &quot;-&quot;??_);_(@_)"/>
    <numFmt numFmtId="169" formatCode="#,##0.0"/>
    <numFmt numFmtId="170" formatCode="_(&quot;C$&quot;* #,##0_);_(&quot;C$&quot;* \(#,##0\);_(&quot;C$&quot;* &quot;-&quot;_);_(@_)"/>
    <numFmt numFmtId="171" formatCode="_(&quot;C$&quot;* #,##0.00_);_(&quot;C$&quot;* \(#,##0.00\);_(&quot;C$&quot;* &quot;-&quot;??_);_(@_)"/>
    <numFmt numFmtId="172" formatCode="_([$€-2]* #,##0.00_);_([$€-2]* \(#,##0.00\);_([$€-2]* &quot;-&quot;??_)"/>
    <numFmt numFmtId="173" formatCode="_ * #,##0.00_ ;_ * \-#,##0.00_ ;_ * &quot;-&quot;??_ ;_ @_ "/>
    <numFmt numFmtId="174" formatCode="_ &quot;$&quot;\ * #,##0.00_ ;_ &quot;$&quot;\ * \-#,##0.00_ ;_ &quot;$&quot;\ * &quot;-&quot;??_ ;_ @_ "/>
    <numFmt numFmtId="175" formatCode="0.0%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24"/>
      <name val="Arial"/>
      <family val="2"/>
    </font>
    <font>
      <u val="single"/>
      <sz val="10"/>
      <color indexed="36"/>
      <name val="Arial"/>
      <family val="2"/>
    </font>
    <font>
      <u val="single"/>
      <sz val="8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3"/>
      <name val="Arial Narrow"/>
      <family val="2"/>
    </font>
    <font>
      <sz val="12"/>
      <color indexed="56"/>
      <name val="Arial Narrow"/>
      <family val="2"/>
    </font>
    <font>
      <b/>
      <sz val="12"/>
      <color indexed="56"/>
      <name val="Arial Narrow"/>
      <family val="2"/>
    </font>
    <font>
      <b/>
      <sz val="12"/>
      <name val="Arial Narrow"/>
      <family val="2"/>
    </font>
    <font>
      <b/>
      <sz val="12"/>
      <color indexed="53"/>
      <name val="Calibri"/>
      <family val="2"/>
    </font>
    <font>
      <b/>
      <sz val="14"/>
      <color indexed="10"/>
      <name val="Calibri"/>
      <family val="2"/>
    </font>
    <font>
      <sz val="16"/>
      <name val="Arial Narrow"/>
      <family val="2"/>
    </font>
    <font>
      <b/>
      <sz val="11"/>
      <name val="Arial Narrow"/>
      <family val="2"/>
    </font>
    <font>
      <sz val="14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9" tint="-0.24997000396251678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8"/>
      <color theme="9" tint="-0.24997000396251678"/>
      <name val="Arial Narrow"/>
      <family val="2"/>
    </font>
    <font>
      <sz val="12"/>
      <color theme="3"/>
      <name val="Arial Narrow"/>
      <family val="2"/>
    </font>
    <font>
      <b/>
      <sz val="12"/>
      <color theme="3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169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172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38" fontId="8" fillId="0" borderId="0" applyFont="0" applyFill="0" applyBorder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ont="1" applyAlignment="1">
      <alignment/>
    </xf>
    <xf numFmtId="168" fontId="0" fillId="0" borderId="0" xfId="56" applyNumberFormat="1" applyFont="1" applyBorder="1" applyAlignment="1">
      <alignment horizontal="right"/>
    </xf>
    <xf numFmtId="168" fontId="5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5" fillId="0" borderId="0" xfId="0" applyFont="1" applyBorder="1" applyAlignment="1">
      <alignment wrapText="1"/>
    </xf>
    <xf numFmtId="0" fontId="55" fillId="0" borderId="0" xfId="0" applyFont="1" applyBorder="1" applyAlignment="1">
      <alignment horizontal="right"/>
    </xf>
    <xf numFmtId="0" fontId="55" fillId="0" borderId="0" xfId="0" applyFont="1" applyBorder="1" applyAlignment="1">
      <alignment/>
    </xf>
    <xf numFmtId="167" fontId="55" fillId="0" borderId="0" xfId="56" applyFont="1" applyBorder="1" applyAlignment="1">
      <alignment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57" fillId="0" borderId="0" xfId="0" applyFont="1" applyAlignment="1">
      <alignment horizontal="justify" vertical="center"/>
    </xf>
    <xf numFmtId="0" fontId="58" fillId="0" borderId="0" xfId="0" applyFont="1" applyAlignment="1">
      <alignment vertical="top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justify" vertical="center" wrapText="1"/>
    </xf>
    <xf numFmtId="0" fontId="57" fillId="0" borderId="0" xfId="0" applyFont="1" applyAlignment="1">
      <alignment horizontal="right" vertical="center" wrapText="1"/>
    </xf>
    <xf numFmtId="0" fontId="58" fillId="0" borderId="10" xfId="0" applyFont="1" applyBorder="1" applyAlignment="1">
      <alignment vertical="top" wrapText="1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justify" vertical="center" wrapText="1"/>
    </xf>
    <xf numFmtId="0" fontId="57" fillId="0" borderId="12" xfId="0" applyFont="1" applyBorder="1" applyAlignment="1">
      <alignment horizontal="right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justify" vertical="center" wrapText="1"/>
    </xf>
    <xf numFmtId="0" fontId="59" fillId="0" borderId="0" xfId="0" applyFont="1" applyAlignment="1">
      <alignment horizontal="justify" vertical="center"/>
    </xf>
    <xf numFmtId="0" fontId="57" fillId="0" borderId="0" xfId="0" applyFont="1" applyAlignment="1">
      <alignment vertical="top" wrapText="1"/>
    </xf>
    <xf numFmtId="168" fontId="0" fillId="0" borderId="0" xfId="56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168" fontId="55" fillId="0" borderId="0" xfId="0" applyNumberFormat="1" applyFont="1" applyBorder="1" applyAlignment="1">
      <alignment/>
    </xf>
    <xf numFmtId="167" fontId="0" fillId="0" borderId="0" xfId="56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168" fontId="0" fillId="0" borderId="14" xfId="56" applyNumberFormat="1" applyFont="1" applyFill="1" applyBorder="1" applyAlignment="1">
      <alignment horizontal="right"/>
    </xf>
    <xf numFmtId="0" fontId="55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68" fontId="0" fillId="33" borderId="0" xfId="0" applyNumberFormat="1" applyFont="1" applyFill="1" applyBorder="1" applyAlignment="1">
      <alignment/>
    </xf>
    <xf numFmtId="168" fontId="0" fillId="33" borderId="0" xfId="56" applyNumberFormat="1" applyFont="1" applyFill="1" applyBorder="1" applyAlignment="1">
      <alignment/>
    </xf>
    <xf numFmtId="0" fontId="43" fillId="34" borderId="0" xfId="0" applyFont="1" applyFill="1" applyBorder="1" applyAlignment="1">
      <alignment/>
    </xf>
    <xf numFmtId="168" fontId="40" fillId="34" borderId="0" xfId="56" applyNumberFormat="1" applyFont="1" applyFill="1" applyBorder="1" applyAlignment="1">
      <alignment horizontal="right"/>
    </xf>
    <xf numFmtId="0" fontId="60" fillId="35" borderId="0" xfId="0" applyFont="1" applyFill="1" applyBorder="1" applyAlignment="1" applyProtection="1">
      <alignment horizontal="center"/>
      <protection locked="0"/>
    </xf>
    <xf numFmtId="0" fontId="61" fillId="0" borderId="0" xfId="0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Alignment="1">
      <alignment/>
    </xf>
    <xf numFmtId="168" fontId="61" fillId="0" borderId="0" xfId="56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Fill="1" applyAlignment="1">
      <alignment/>
    </xf>
    <xf numFmtId="0" fontId="62" fillId="0" borderId="0" xfId="0" applyFont="1" applyAlignment="1">
      <alignment horizontal="center"/>
    </xf>
    <xf numFmtId="0" fontId="61" fillId="0" borderId="14" xfId="0" applyFont="1" applyFill="1" applyBorder="1" applyAlignment="1" applyProtection="1">
      <alignment horizontal="left"/>
      <protection locked="0"/>
    </xf>
    <xf numFmtId="168" fontId="61" fillId="0" borderId="0" xfId="0" applyNumberFormat="1" applyFont="1" applyFill="1" applyAlignment="1">
      <alignment horizontal="center"/>
    </xf>
    <xf numFmtId="0" fontId="55" fillId="0" borderId="14" xfId="0" applyFont="1" applyBorder="1" applyAlignment="1">
      <alignment/>
    </xf>
    <xf numFmtId="167" fontId="0" fillId="0" borderId="0" xfId="56" applyFont="1" applyBorder="1" applyAlignment="1">
      <alignment/>
    </xf>
    <xf numFmtId="0" fontId="61" fillId="0" borderId="14" xfId="0" applyFont="1" applyFill="1" applyBorder="1" applyAlignment="1">
      <alignment horizontal="center"/>
    </xf>
    <xf numFmtId="168" fontId="61" fillId="0" borderId="14" xfId="5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21" fillId="8" borderId="14" xfId="0" applyFont="1" applyFill="1" applyBorder="1" applyAlignment="1">
      <alignment horizontal="center" vertical="center" wrapText="1"/>
    </xf>
    <xf numFmtId="168" fontId="63" fillId="2" borderId="14" xfId="0" applyNumberFormat="1" applyFont="1" applyFill="1" applyBorder="1" applyAlignment="1">
      <alignment horizontal="left"/>
    </xf>
    <xf numFmtId="0" fontId="62" fillId="2" borderId="14" xfId="0" applyFont="1" applyFill="1" applyBorder="1" applyAlignment="1">
      <alignment/>
    </xf>
    <xf numFmtId="168" fontId="63" fillId="2" borderId="14" xfId="0" applyNumberFormat="1" applyFont="1" applyFill="1" applyBorder="1" applyAlignment="1">
      <alignment horizontal="center"/>
    </xf>
    <xf numFmtId="164" fontId="61" fillId="0" borderId="14" xfId="56" applyNumberFormat="1" applyFont="1" applyFill="1" applyBorder="1" applyAlignment="1" applyProtection="1">
      <alignment horizontal="center"/>
      <protection/>
    </xf>
    <xf numFmtId="0" fontId="61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168" fontId="64" fillId="0" borderId="14" xfId="56" applyNumberFormat="1" applyFont="1" applyFill="1" applyBorder="1" applyAlignment="1" applyProtection="1">
      <alignment horizontal="center" vertical="center" wrapText="1"/>
      <protection locked="0"/>
    </xf>
    <xf numFmtId="168" fontId="65" fillId="0" borderId="14" xfId="56" applyNumberFormat="1" applyFont="1" applyBorder="1" applyAlignment="1" applyProtection="1">
      <alignment/>
      <protection locked="0"/>
    </xf>
    <xf numFmtId="168" fontId="24" fillId="2" borderId="14" xfId="56" applyNumberFormat="1" applyFont="1" applyFill="1" applyBorder="1" applyAlignment="1">
      <alignment horizontal="center"/>
    </xf>
    <xf numFmtId="168" fontId="24" fillId="33" borderId="14" xfId="56" applyNumberFormat="1" applyFont="1" applyFill="1" applyBorder="1" applyAlignment="1">
      <alignment horizontal="center"/>
    </xf>
    <xf numFmtId="168" fontId="61" fillId="33" borderId="15" xfId="56" applyNumberFormat="1" applyFont="1" applyFill="1" applyBorder="1" applyAlignment="1" applyProtection="1">
      <alignment horizontal="center" vertical="center" wrapText="1"/>
      <protection locked="0"/>
    </xf>
    <xf numFmtId="0" fontId="21" fillId="8" borderId="16" xfId="0" applyFont="1" applyFill="1" applyBorder="1" applyAlignment="1">
      <alignment horizontal="center" vertical="center" wrapText="1"/>
    </xf>
    <xf numFmtId="168" fontId="64" fillId="0" borderId="0" xfId="56" applyNumberFormat="1" applyFont="1" applyFill="1" applyBorder="1" applyAlignment="1" applyProtection="1">
      <alignment horizontal="center" vertical="center" wrapText="1"/>
      <protection locked="0"/>
    </xf>
    <xf numFmtId="0" fontId="21" fillId="36" borderId="0" xfId="0" applyFont="1" applyFill="1" applyBorder="1" applyAlignment="1">
      <alignment horizontal="center" vertical="center" wrapText="1"/>
    </xf>
    <xf numFmtId="168" fontId="61" fillId="36" borderId="0" xfId="56" applyNumberFormat="1" applyFont="1" applyFill="1" applyBorder="1" applyAlignment="1" applyProtection="1">
      <alignment horizontal="center" vertical="center" wrapText="1"/>
      <protection locked="0"/>
    </xf>
    <xf numFmtId="164" fontId="61" fillId="36" borderId="0" xfId="56" applyNumberFormat="1" applyFont="1" applyFill="1" applyBorder="1" applyAlignment="1" applyProtection="1">
      <alignment horizontal="center"/>
      <protection/>
    </xf>
    <xf numFmtId="168" fontId="63" fillId="36" borderId="0" xfId="0" applyNumberFormat="1" applyFont="1" applyFill="1" applyBorder="1" applyAlignment="1">
      <alignment horizontal="center"/>
    </xf>
    <xf numFmtId="0" fontId="25" fillId="8" borderId="14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66" fillId="0" borderId="14" xfId="0" applyFont="1" applyBorder="1" applyAlignment="1">
      <alignment vertical="center" wrapText="1"/>
    </xf>
    <xf numFmtId="0" fontId="67" fillId="0" borderId="14" xfId="0" applyFont="1" applyBorder="1" applyAlignment="1">
      <alignment vertical="center" wrapText="1"/>
    </xf>
    <xf numFmtId="175" fontId="26" fillId="0" borderId="14" xfId="79" applyNumberFormat="1" applyFont="1" applyBorder="1" applyAlignment="1">
      <alignment horizontal="center" vertical="center"/>
    </xf>
    <xf numFmtId="0" fontId="66" fillId="0" borderId="14" xfId="0" applyFont="1" applyBorder="1" applyAlignment="1">
      <alignment horizontal="left" vertical="center" wrapText="1"/>
    </xf>
    <xf numFmtId="10" fontId="61" fillId="36" borderId="0" xfId="79" applyNumberFormat="1" applyFont="1" applyFill="1" applyBorder="1" applyAlignment="1" applyProtection="1">
      <alignment horizontal="center" vertical="center" wrapText="1"/>
      <protection locked="0"/>
    </xf>
    <xf numFmtId="0" fontId="55" fillId="0" borderId="14" xfId="0" applyFont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0" fontId="68" fillId="36" borderId="0" xfId="0" applyFont="1" applyFill="1" applyAlignment="1">
      <alignment horizontal="center" vertical="center"/>
    </xf>
    <xf numFmtId="0" fontId="69" fillId="36" borderId="0" xfId="0" applyFont="1" applyFill="1" applyAlignment="1">
      <alignment horizontal="center" vertical="center"/>
    </xf>
    <xf numFmtId="0" fontId="70" fillId="36" borderId="0" xfId="0" applyFont="1" applyFill="1" applyAlignment="1">
      <alignment horizontal="center" vertical="center"/>
    </xf>
    <xf numFmtId="0" fontId="61" fillId="8" borderId="14" xfId="0" applyFont="1" applyFill="1" applyBorder="1" applyAlignment="1">
      <alignment horizontal="center" vertical="center" wrapText="1"/>
    </xf>
    <xf numFmtId="0" fontId="61" fillId="8" borderId="14" xfId="0" applyFont="1" applyFill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21" fillId="8" borderId="17" xfId="0" applyFont="1" applyFill="1" applyBorder="1" applyAlignment="1">
      <alignment horizontal="center" vertical="center" wrapText="1"/>
    </xf>
    <xf numFmtId="0" fontId="21" fillId="8" borderId="18" xfId="0" applyFont="1" applyFill="1" applyBorder="1" applyAlignment="1">
      <alignment horizontal="center" vertical="center" wrapText="1"/>
    </xf>
    <xf numFmtId="0" fontId="21" fillId="8" borderId="15" xfId="0" applyFont="1" applyFill="1" applyBorder="1" applyAlignment="1">
      <alignment horizontal="center" vertical="center" wrapText="1"/>
    </xf>
    <xf numFmtId="0" fontId="61" fillId="0" borderId="17" xfId="0" applyFont="1" applyBorder="1" applyAlignment="1">
      <alignment horizontal="center"/>
    </xf>
    <xf numFmtId="0" fontId="61" fillId="0" borderId="15" xfId="0" applyFont="1" applyBorder="1" applyAlignment="1">
      <alignment horizontal="center"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a1" xfId="37"/>
    <cellStyle name="Comma [0]_ventas1-Pacto Andino" xfId="38"/>
    <cellStyle name="Comma_ventas1-Pacto Andino" xfId="39"/>
    <cellStyle name="Currency [0]_DEPRECIACIONES" xfId="40"/>
    <cellStyle name="Currency_DEPRECIACIONES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uro" xfId="51"/>
    <cellStyle name="Followed Hyperlink" xfId="52"/>
    <cellStyle name="Hyperlink" xfId="53"/>
    <cellStyle name="Incorrecto" xfId="54"/>
    <cellStyle name="Javier" xfId="55"/>
    <cellStyle name="Comma" xfId="56"/>
    <cellStyle name="Comma [0]" xfId="57"/>
    <cellStyle name="Millares 2" xfId="58"/>
    <cellStyle name="Millares 3" xfId="59"/>
    <cellStyle name="Millares 4" xfId="60"/>
    <cellStyle name="Millares 5" xfId="61"/>
    <cellStyle name="Millares 6" xfId="62"/>
    <cellStyle name="Millares 7" xfId="63"/>
    <cellStyle name="Currency" xfId="64"/>
    <cellStyle name="Currency [0]" xfId="65"/>
    <cellStyle name="Moneda 2" xfId="66"/>
    <cellStyle name="Moneda 3" xfId="67"/>
    <cellStyle name="Moneda 4" xfId="68"/>
    <cellStyle name="Moneda 5" xfId="69"/>
    <cellStyle name="Neutral" xfId="70"/>
    <cellStyle name="Normal 2" xfId="71"/>
    <cellStyle name="Normal 2 3" xfId="72"/>
    <cellStyle name="Normal 3" xfId="73"/>
    <cellStyle name="Normal 4" xfId="74"/>
    <cellStyle name="Normal 5" xfId="75"/>
    <cellStyle name="Normal 6" xfId="76"/>
    <cellStyle name="Normal 7" xfId="77"/>
    <cellStyle name="Notas" xfId="78"/>
    <cellStyle name="Percent" xfId="79"/>
    <cellStyle name="Porcentaje 2" xfId="80"/>
    <cellStyle name="Porcentual 2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0</xdr:rowOff>
    </xdr:from>
    <xdr:to>
      <xdr:col>2</xdr:col>
      <xdr:colOff>314325</xdr:colOff>
      <xdr:row>71</xdr:row>
      <xdr:rowOff>85725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325725"/>
          <a:ext cx="2981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3</xdr:row>
      <xdr:rowOff>123825</xdr:rowOff>
    </xdr:from>
    <xdr:to>
      <xdr:col>1</xdr:col>
      <xdr:colOff>981075</xdr:colOff>
      <xdr:row>6</xdr:row>
      <xdr:rowOff>28575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3280" t="28709" r="59613" b="56253"/>
        <a:stretch>
          <a:fillRect/>
        </a:stretch>
      </xdr:blipFill>
      <xdr:spPr>
        <a:xfrm>
          <a:off x="228600" y="28575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0</xdr:rowOff>
    </xdr:from>
    <xdr:to>
      <xdr:col>2</xdr:col>
      <xdr:colOff>676275</xdr:colOff>
      <xdr:row>4</xdr:row>
      <xdr:rowOff>95250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3280" t="28709" r="59613" b="56253"/>
        <a:stretch>
          <a:fillRect/>
        </a:stretch>
      </xdr:blipFill>
      <xdr:spPr>
        <a:xfrm>
          <a:off x="828675" y="190500"/>
          <a:ext cx="13716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V76"/>
  <sheetViews>
    <sheetView zoomScalePageLayoutView="0" workbookViewId="0" topLeftCell="A1">
      <selection activeCell="C5" sqref="C5"/>
    </sheetView>
  </sheetViews>
  <sheetFormatPr defaultColWidth="11.421875" defaultRowHeight="15"/>
  <cols>
    <col min="1" max="1" width="12.57421875" style="1" customWidth="1"/>
    <col min="2" max="2" width="27.421875" style="1" customWidth="1"/>
    <col min="3" max="3" width="20.28125" style="1" bestFit="1" customWidth="1"/>
    <col min="4" max="4" width="13.28125" style="1" customWidth="1"/>
    <col min="5" max="5" width="27.8515625" style="1" bestFit="1" customWidth="1"/>
    <col min="6" max="7" width="20.28125" style="1" bestFit="1" customWidth="1"/>
    <col min="8" max="8" width="21.8515625" style="1" customWidth="1"/>
    <col min="9" max="9" width="12.00390625" style="1" bestFit="1" customWidth="1"/>
    <col min="10" max="10" width="11.7109375" style="1" bestFit="1" customWidth="1"/>
    <col min="11" max="13" width="11.421875" style="1" customWidth="1"/>
    <col min="14" max="14" width="11.140625" style="1" customWidth="1"/>
    <col min="15" max="15" width="15.140625" style="1" bestFit="1" customWidth="1"/>
    <col min="16" max="16" width="8.421875" style="1" bestFit="1" customWidth="1"/>
    <col min="17" max="17" width="29.7109375" style="1" bestFit="1" customWidth="1"/>
    <col min="18" max="18" width="16.28125" style="1" bestFit="1" customWidth="1"/>
    <col min="19" max="19" width="28.140625" style="1" bestFit="1" customWidth="1"/>
    <col min="20" max="20" width="16.28125" style="1" bestFit="1" customWidth="1"/>
    <col min="21" max="21" width="28.140625" style="1" bestFit="1" customWidth="1"/>
    <col min="22" max="22" width="16.28125" style="1" bestFit="1" customWidth="1"/>
    <col min="23" max="16384" width="11.421875" style="1" customWidth="1"/>
  </cols>
  <sheetData>
    <row r="1" spans="1:22" ht="46.5">
      <c r="A1" s="3" t="s">
        <v>14</v>
      </c>
      <c r="B1" s="4"/>
      <c r="C1" s="4"/>
      <c r="D1" s="4"/>
      <c r="E1" s="4"/>
      <c r="F1" s="5" t="s">
        <v>15</v>
      </c>
      <c r="G1" s="5" t="s">
        <v>16</v>
      </c>
      <c r="H1" s="5" t="s">
        <v>17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5">
      <c r="A2" s="4"/>
      <c r="B2" s="4"/>
      <c r="C2" s="4"/>
      <c r="D2" s="6" t="s">
        <v>18</v>
      </c>
      <c r="E2" s="7" t="s">
        <v>0</v>
      </c>
      <c r="F2" s="24">
        <f>+AVERAGE('Tablero Adjudicación'!C41:C50)</f>
        <v>1199540927086</v>
      </c>
      <c r="G2" s="25"/>
      <c r="H2" s="2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5">
      <c r="A3" s="78" t="s">
        <v>5</v>
      </c>
      <c r="B3" s="78"/>
      <c r="C3" s="47" t="s">
        <v>6</v>
      </c>
      <c r="D3" s="6"/>
      <c r="E3" s="7" t="s">
        <v>54</v>
      </c>
      <c r="F3" s="36">
        <f>0.9*F2</f>
        <v>1079586834377.4</v>
      </c>
      <c r="G3" s="25"/>
      <c r="H3" s="2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5">
      <c r="A4" s="30">
        <v>2</v>
      </c>
      <c r="B4" s="30">
        <v>2</v>
      </c>
      <c r="C4" s="30">
        <v>2</v>
      </c>
      <c r="D4" s="6"/>
      <c r="E4" s="4"/>
      <c r="F4" s="25"/>
      <c r="G4" s="25"/>
      <c r="H4" s="2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5">
      <c r="A5" s="30">
        <v>3</v>
      </c>
      <c r="B5" s="30">
        <v>3</v>
      </c>
      <c r="C5" s="30">
        <v>1</v>
      </c>
      <c r="D5" s="6" t="s">
        <v>19</v>
      </c>
      <c r="E5" s="7" t="s">
        <v>0</v>
      </c>
      <c r="F5" s="25"/>
      <c r="G5" s="24">
        <f>+AVERAGE('Tablero Adjudicación'!C41:C50)</f>
        <v>1199540927086</v>
      </c>
      <c r="H5" s="2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5">
      <c r="A6" s="30">
        <v>4</v>
      </c>
      <c r="B6" s="30">
        <v>9</v>
      </c>
      <c r="C6" s="30">
        <v>3</v>
      </c>
      <c r="D6" s="4"/>
      <c r="E6" s="7" t="s">
        <v>2</v>
      </c>
      <c r="F6" s="25"/>
      <c r="G6" s="24">
        <f>+MAX('Tablero Adjudicación'!C41:C50)</f>
        <v>1278349785116</v>
      </c>
      <c r="H6" s="2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5">
      <c r="A7" s="30">
        <v>10</v>
      </c>
      <c r="B7" s="30">
        <v>12</v>
      </c>
      <c r="C7" s="30">
        <v>4</v>
      </c>
      <c r="D7" s="6"/>
      <c r="E7" s="7" t="s">
        <v>1</v>
      </c>
      <c r="F7" s="25"/>
      <c r="G7" s="24">
        <f>+AVERAGE(G5,G6)</f>
        <v>1238945356101</v>
      </c>
      <c r="H7" s="25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5">
      <c r="A8" s="30">
        <v>13</v>
      </c>
      <c r="B8" s="30">
        <v>15</v>
      </c>
      <c r="C8" s="30">
        <v>5</v>
      </c>
      <c r="D8" s="6"/>
      <c r="E8" s="7" t="s">
        <v>54</v>
      </c>
      <c r="F8" s="25"/>
      <c r="G8" s="36">
        <f>0.9*G7</f>
        <v>1115050820490.9001</v>
      </c>
      <c r="H8" s="25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5">
      <c r="A9" s="4"/>
      <c r="B9" s="4"/>
      <c r="C9" s="4"/>
      <c r="D9" s="4"/>
      <c r="E9" s="4"/>
      <c r="F9" s="25"/>
      <c r="G9" s="25"/>
      <c r="H9" s="25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15">
      <c r="A10" s="4"/>
      <c r="B10" s="4"/>
      <c r="C10" s="4"/>
      <c r="D10" s="6" t="s">
        <v>20</v>
      </c>
      <c r="E10" s="7" t="s">
        <v>4</v>
      </c>
      <c r="F10" s="26"/>
      <c r="G10" s="26"/>
      <c r="H10" s="24" t="e">
        <f>+'Tablero Adjudicación'!#REF!</f>
        <v>#REF!</v>
      </c>
      <c r="I10" s="4"/>
      <c r="J10" s="48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5">
      <c r="A11" s="7" t="s">
        <v>13</v>
      </c>
      <c r="B11" s="4"/>
      <c r="C11" s="8" t="e">
        <f>0.7*H10</f>
        <v>#REF!</v>
      </c>
      <c r="D11" s="4"/>
      <c r="E11" s="7" t="s">
        <v>3</v>
      </c>
      <c r="F11" s="25"/>
      <c r="G11" s="25"/>
      <c r="H11" s="24" t="e">
        <f>+(+H10^+VLOOKUP('Tablero Adjudicación'!$C$51,$A$4:$C$8,3)*PRODUCT('Tablero Adjudicación'!C41:C50))^(1/(+VLOOKUP('Tablero Adjudicación'!$C$51,$A$4:$C$8,3)+'Tablero Adjudicación'!C51))</f>
        <v>#REF!</v>
      </c>
      <c r="J11" s="2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15" hidden="1">
      <c r="A12" s="7"/>
      <c r="B12" s="4"/>
      <c r="C12" s="8"/>
      <c r="D12" s="4"/>
      <c r="E12" s="7"/>
      <c r="F12" s="26" t="s">
        <v>43</v>
      </c>
      <c r="G12" s="25"/>
      <c r="H12" s="24" t="e">
        <f>H10^VLOOKUP('Tablero Adjudicación'!$C$51,$A$4:$C$8,3)</f>
        <v>#REF!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15" hidden="1">
      <c r="A13" s="7"/>
      <c r="B13" s="4"/>
      <c r="C13" s="8"/>
      <c r="D13" s="4"/>
      <c r="E13" s="7"/>
      <c r="F13" s="26" t="s">
        <v>44</v>
      </c>
      <c r="G13" s="25"/>
      <c r="H13" s="24">
        <f>+PRODUCT('Tablero Adjudicación'!C41:C50)</f>
        <v>1.7179884064550472E+36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15" hidden="1">
      <c r="A14" s="7"/>
      <c r="B14" s="4"/>
      <c r="C14" s="8"/>
      <c r="D14" s="4"/>
      <c r="E14" s="7"/>
      <c r="F14" s="26" t="s">
        <v>45</v>
      </c>
      <c r="G14" s="25"/>
      <c r="H14" s="24" t="e">
        <f>+(H12*H13)^(1/('Tablero Adjudicación'!C51+VLOOKUP('Tablero Adjudicación'!$C$51,$A$4:$C$8,3)))</f>
        <v>#REF!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15">
      <c r="A15" s="7"/>
      <c r="B15" s="4"/>
      <c r="C15" s="8"/>
      <c r="D15" s="4"/>
      <c r="E15" s="7" t="s">
        <v>54</v>
      </c>
      <c r="F15" s="25"/>
      <c r="G15" s="25"/>
      <c r="H15" s="35" t="e">
        <f>0.9*H11</f>
        <v>#REF!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15">
      <c r="A16" s="4"/>
      <c r="B16" s="4"/>
      <c r="C16" s="4"/>
      <c r="D16" s="6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15">
      <c r="A18" s="4"/>
      <c r="B18" s="4"/>
      <c r="C18" s="4"/>
      <c r="D18" s="7" t="s">
        <v>51</v>
      </c>
      <c r="E18" s="10" t="s">
        <v>58</v>
      </c>
      <c r="F18" s="37" t="s">
        <v>55</v>
      </c>
      <c r="G18" s="37" t="s">
        <v>56</v>
      </c>
      <c r="H18" s="37" t="s">
        <v>57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5">
      <c r="A19" s="4"/>
      <c r="B19" s="4"/>
      <c r="C19" s="4"/>
      <c r="D19" s="4">
        <v>1</v>
      </c>
      <c r="E19" s="2">
        <f>+'Tablero Adjudicación'!C41</f>
        <v>1115352118453</v>
      </c>
      <c r="F19" s="38">
        <f>+IF('Tablero Adjudicación'!C41=0,"",IF('Tablero Adjudicación'!C41&lt;$F$3,"rechazada por &lt; 90%",'Tablero Adjudicación'!C41))</f>
        <v>1115352118453</v>
      </c>
      <c r="G19" s="38">
        <f>+IF('Tablero Adjudicación'!C41=0,"",IF('Tablero Adjudicación'!C41&lt;$G$8,"rechazada por &lt; 90%",'Tablero Adjudicación'!C41))</f>
        <v>1115352118453</v>
      </c>
      <c r="H19" s="38" t="e">
        <f>+IF('Tablero Adjudicación'!C41=0,"",IF('Tablero Adjudicación'!C41&lt;$H$15,"rechazada por &lt; 90%",'Tablero Adjudicación'!C41))</f>
        <v>#REF!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5">
      <c r="A20" s="4"/>
      <c r="B20" s="4"/>
      <c r="C20" s="4"/>
      <c r="D20" s="4">
        <v>2</v>
      </c>
      <c r="E20" s="2">
        <f>+'Tablero Adjudicación'!C42</f>
        <v>1278349785116</v>
      </c>
      <c r="F20" s="38">
        <f>+IF('Tablero Adjudicación'!C42=0,"",IF('Tablero Adjudicación'!C42&lt;$F$3,"rechazada por &lt; 90%",'Tablero Adjudicación'!C42))</f>
        <v>1278349785116</v>
      </c>
      <c r="G20" s="38">
        <f>+IF('Tablero Adjudicación'!C42=0,"",IF('Tablero Adjudicación'!C42&lt;$G$8,"rechazada por &lt; 90%",'Tablero Adjudicación'!C42))</f>
        <v>1278349785116</v>
      </c>
      <c r="H20" s="38" t="e">
        <f>+IF('Tablero Adjudicación'!C42=0,"",IF('Tablero Adjudicación'!C42&lt;$H$15,"rechazada por &lt; 90%",'Tablero Adjudicación'!C42))</f>
        <v>#REF!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5">
      <c r="A21" s="4"/>
      <c r="B21" s="4"/>
      <c r="C21" s="4"/>
      <c r="D21" s="4">
        <v>3</v>
      </c>
      <c r="E21" s="2">
        <f>+'Tablero Adjudicación'!C43</f>
        <v>1204920877689</v>
      </c>
      <c r="F21" s="38">
        <f>+IF('Tablero Adjudicación'!C43=0,"",IF('Tablero Adjudicación'!C43&lt;$F$3,"rechazada por &lt; 90%",'Tablero Adjudicación'!C43))</f>
        <v>1204920877689</v>
      </c>
      <c r="G21" s="38">
        <f>+IF('Tablero Adjudicación'!C43=0,"",IF('Tablero Adjudicación'!C43&lt;$G$8,"rechazada por &lt; 90%",'Tablero Adjudicación'!C43))</f>
        <v>1204920877689</v>
      </c>
      <c r="H21" s="38" t="e">
        <f>+IF('Tablero Adjudicación'!C43=0,"",IF('Tablero Adjudicación'!C43&lt;$H$15,"rechazada por &lt; 90%",'Tablero Adjudicación'!C43))</f>
        <v>#REF!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15">
      <c r="A22" s="4"/>
      <c r="B22" s="4"/>
      <c r="C22" s="4"/>
      <c r="D22" s="4">
        <v>4</v>
      </c>
      <c r="E22" s="2">
        <f>+'Tablero Adjudicación'!C44</f>
        <v>0</v>
      </c>
      <c r="F22" s="38">
        <f>+IF('Tablero Adjudicación'!C44=0,"",IF('Tablero Adjudicación'!C44&lt;$F$3,"rechazada por &lt; 90%",'Tablero Adjudicación'!C44))</f>
      </c>
      <c r="G22" s="38">
        <f>+IF('Tablero Adjudicación'!C44=0,"",IF('Tablero Adjudicación'!C44&lt;$G$8,"rechazada por &lt; 90%",'Tablero Adjudicación'!C44))</f>
      </c>
      <c r="H22" s="38">
        <f>+IF('Tablero Adjudicación'!C44=0,"",IF('Tablero Adjudicación'!C44&lt;$H$15,"rechazada por &lt; 90%",'Tablero Adjudicación'!C44))</f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5">
      <c r="A23" s="4"/>
      <c r="B23" s="4"/>
      <c r="C23" s="4"/>
      <c r="D23" s="4">
        <v>5</v>
      </c>
      <c r="E23" s="2">
        <f>+'Tablero Adjudicación'!C45</f>
        <v>0</v>
      </c>
      <c r="F23" s="38">
        <f>+IF('Tablero Adjudicación'!C45=0,"",IF('Tablero Adjudicación'!C45&lt;$F$3,"rechazada por &lt; 90%",'Tablero Adjudicación'!C45))</f>
      </c>
      <c r="G23" s="38">
        <f>+IF('Tablero Adjudicación'!C45=0,"",IF('Tablero Adjudicación'!C45&lt;$G$8,"rechazada por &lt; 90%",'Tablero Adjudicación'!C45))</f>
      </c>
      <c r="H23" s="38">
        <f>+IF('Tablero Adjudicación'!C45=0,"",IF('Tablero Adjudicación'!C45&lt;$H$15,"rechazada por &lt; 90%",'Tablero Adjudicación'!C45))</f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5">
      <c r="A24" s="4"/>
      <c r="B24" s="4"/>
      <c r="C24" s="4"/>
      <c r="D24" s="4">
        <v>6</v>
      </c>
      <c r="E24" s="2">
        <f>+'Tablero Adjudicación'!C46</f>
        <v>0</v>
      </c>
      <c r="F24" s="38">
        <f>+IF('Tablero Adjudicación'!C46=0,"",IF('Tablero Adjudicación'!C46&lt;$F$3,"rechazada por &lt; 90%",'Tablero Adjudicación'!C46))</f>
      </c>
      <c r="G24" s="38">
        <f>+IF('Tablero Adjudicación'!C46=0,"",IF('Tablero Adjudicación'!C46&lt;$G$8,"rechazada por &lt; 90%",'Tablero Adjudicación'!C46))</f>
      </c>
      <c r="H24" s="38">
        <f>+IF('Tablero Adjudicación'!C46=0,"",IF('Tablero Adjudicación'!C46&lt;$H$15,"rechazada por &lt; 90%",'Tablero Adjudicación'!C46))</f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5">
      <c r="A25" s="4"/>
      <c r="B25" s="4"/>
      <c r="C25" s="4"/>
      <c r="D25" s="4">
        <v>7</v>
      </c>
      <c r="E25" s="2">
        <f>+'Tablero Adjudicación'!C47</f>
        <v>0</v>
      </c>
      <c r="F25" s="38">
        <f>+IF('Tablero Adjudicación'!C47=0,"",IF('Tablero Adjudicación'!C47&lt;$F$3,"rechazada por &lt; 90%",'Tablero Adjudicación'!C47))</f>
      </c>
      <c r="G25" s="38">
        <f>+IF('Tablero Adjudicación'!C47=0,"",IF('Tablero Adjudicación'!C47&lt;$G$8,"rechazada por &lt; 90%",'Tablero Adjudicación'!C47))</f>
      </c>
      <c r="H25" s="38">
        <f>+IF('Tablero Adjudicación'!C47=0,"",IF('Tablero Adjudicación'!C47&lt;$H$15,"rechazada por &lt; 90%",'Tablero Adjudicación'!C47))</f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5">
      <c r="A26" s="4"/>
      <c r="B26" s="4"/>
      <c r="C26" s="4"/>
      <c r="D26" s="4">
        <v>8</v>
      </c>
      <c r="E26" s="2">
        <f>+'Tablero Adjudicación'!C48</f>
        <v>0</v>
      </c>
      <c r="F26" s="38">
        <f>+IF('Tablero Adjudicación'!C48=0,"",IF('Tablero Adjudicación'!C48&lt;$F$3,"rechazada por &lt; 90%",'Tablero Adjudicación'!C48))</f>
      </c>
      <c r="G26" s="38">
        <f>+IF('Tablero Adjudicación'!C48=0,"",IF('Tablero Adjudicación'!C48&lt;$G$8,"rechazada por &lt; 90%",'Tablero Adjudicación'!C48))</f>
      </c>
      <c r="H26" s="38">
        <f>+IF('Tablero Adjudicación'!C48=0,"",IF('Tablero Adjudicación'!C48&lt;$H$15,"rechazada por &lt; 90%",'Tablero Adjudicación'!C48))</f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5">
      <c r="A27" s="4"/>
      <c r="B27" s="4"/>
      <c r="C27" s="4"/>
      <c r="D27" s="4">
        <v>9</v>
      </c>
      <c r="E27" s="2">
        <f>+'Tablero Adjudicación'!C49</f>
        <v>0</v>
      </c>
      <c r="F27" s="38">
        <f>+IF('Tablero Adjudicación'!C49=0,"",IF('Tablero Adjudicación'!C49&lt;$F$3,"rechazada por &lt; 90%",'Tablero Adjudicación'!C49))</f>
      </c>
      <c r="G27" s="38">
        <f>+IF('Tablero Adjudicación'!C49=0,"",IF('Tablero Adjudicación'!C49&lt;$G$8,"rechazada por &lt; 90%",'Tablero Adjudicación'!C49))</f>
      </c>
      <c r="H27" s="38">
        <f>+IF('Tablero Adjudicación'!C49=0,"",IF('Tablero Adjudicación'!C49&lt;$H$15,"rechazada por &lt; 90%",'Tablero Adjudicación'!C49))</f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5">
      <c r="A28" s="4"/>
      <c r="B28" s="4"/>
      <c r="C28" s="4"/>
      <c r="D28" s="4">
        <v>10</v>
      </c>
      <c r="E28" s="2">
        <f>+'Tablero Adjudicación'!C50</f>
        <v>0</v>
      </c>
      <c r="F28" s="38">
        <f>+IF('Tablero Adjudicación'!C50=0,"",IF('Tablero Adjudicación'!C50&lt;$F$3,"rechazada por &lt; 90%",'Tablero Adjudicación'!C50))</f>
      </c>
      <c r="G28" s="38">
        <f>+IF('Tablero Adjudicación'!C50=0,"",IF('Tablero Adjudicación'!C50&lt;$G$8,"rechazada por &lt; 90%",'Tablero Adjudicación'!C50))</f>
      </c>
      <c r="H28" s="38">
        <f>+IF('Tablero Adjudicación'!C50=0,"",IF('Tablero Adjudicación'!C50&lt;$H$15,"rechazada por &lt; 90%",'Tablero Adjudicación'!C50))</f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5">
      <c r="A29" s="4"/>
      <c r="B29" s="4"/>
      <c r="C29" s="4"/>
      <c r="D29" s="4"/>
      <c r="E29" s="4"/>
      <c r="F29" s="2"/>
      <c r="G29" s="2"/>
      <c r="H29" s="2"/>
      <c r="I29" s="4"/>
      <c r="J29" s="7"/>
      <c r="K29" s="7"/>
      <c r="L29" s="7"/>
      <c r="M29" s="4"/>
      <c r="N29" s="4"/>
      <c r="O29" s="4"/>
      <c r="P29" s="4"/>
      <c r="Q29" s="7"/>
      <c r="R29" s="7"/>
      <c r="S29" s="7"/>
      <c r="T29" s="7"/>
      <c r="U29" s="7"/>
      <c r="V29" s="7"/>
    </row>
    <row r="30" spans="1:22" ht="15">
      <c r="A30" s="4"/>
      <c r="B30" s="4"/>
      <c r="C30" s="4"/>
      <c r="D30" s="4"/>
      <c r="E30" s="4"/>
      <c r="F30" s="2"/>
      <c r="G30" s="2"/>
      <c r="H30" s="2"/>
      <c r="I30" s="4"/>
      <c r="J30" s="7" t="s">
        <v>24</v>
      </c>
      <c r="K30" s="7" t="s">
        <v>24</v>
      </c>
      <c r="L30" s="7" t="s">
        <v>24</v>
      </c>
      <c r="M30" s="29"/>
      <c r="N30" s="4"/>
      <c r="O30" s="4"/>
      <c r="P30" s="4"/>
      <c r="Q30" s="7" t="s">
        <v>26</v>
      </c>
      <c r="R30" s="7" t="s">
        <v>25</v>
      </c>
      <c r="S30" s="7" t="s">
        <v>26</v>
      </c>
      <c r="T30" s="7" t="s">
        <v>25</v>
      </c>
      <c r="U30" s="7" t="s">
        <v>26</v>
      </c>
      <c r="V30" s="7" t="s">
        <v>25</v>
      </c>
    </row>
    <row r="31" spans="1:22" ht="15">
      <c r="A31" s="4"/>
      <c r="B31" s="4"/>
      <c r="C31" s="4"/>
      <c r="D31" s="4"/>
      <c r="E31" s="7" t="s">
        <v>59</v>
      </c>
      <c r="F31" s="33">
        <v>700</v>
      </c>
      <c r="G31" s="4"/>
      <c r="H31" s="4"/>
      <c r="I31" s="4"/>
      <c r="J31" s="9" t="s">
        <v>22</v>
      </c>
      <c r="K31" s="9" t="s">
        <v>21</v>
      </c>
      <c r="L31" s="9" t="s">
        <v>23</v>
      </c>
      <c r="M31" s="28"/>
      <c r="N31" s="79" t="s">
        <v>52</v>
      </c>
      <c r="O31" s="79"/>
      <c r="P31" s="33" t="s">
        <v>53</v>
      </c>
      <c r="Q31" s="33" t="s">
        <v>22</v>
      </c>
      <c r="R31" s="33" t="s">
        <v>22</v>
      </c>
      <c r="S31" s="33" t="s">
        <v>21</v>
      </c>
      <c r="T31" s="33" t="s">
        <v>21</v>
      </c>
      <c r="U31" s="33" t="s">
        <v>23</v>
      </c>
      <c r="V31" s="33" t="s">
        <v>23</v>
      </c>
    </row>
    <row r="32" spans="1:22" ht="15">
      <c r="A32" s="4"/>
      <c r="B32" s="4"/>
      <c r="C32" s="4"/>
      <c r="D32" s="4"/>
      <c r="E32" s="4">
        <v>1</v>
      </c>
      <c r="F32" s="27">
        <f>IF(F19="","",IF(ISERR(MIN($F$19:$F$28)/F19*$F$31),"rechazada",ROUNDDOWN(MIN($F$19:$F$28)/F19*$F$31,0)))</f>
        <v>700</v>
      </c>
      <c r="G32" s="27">
        <f>IF(G19="","",IF(ISERR(MIN($G$19:$G$28)/G19*$F$31),"rechazada",ROUNDDOWN(MIN($G$19:$G$28)/G19*$F$31,0)))</f>
        <v>700</v>
      </c>
      <c r="H32" s="27" t="e">
        <f>IF(H19="","",IF(ISERR(MIN($H$19:$H$28)/H19*$F$31),"rechazada",ROUNDDOWN(MIN($H$19:$H$28)/H19*$F$31,0)))</f>
        <v>#REF!</v>
      </c>
      <c r="I32" s="4"/>
      <c r="J32" s="30">
        <f aca="true" t="shared" si="0" ref="J32:J41">IF(ISERR(+RANK(F32,$F$32:$F$41,FALSE)),"rechazada",RANK(F32,$F$32:$F$41,FALSE))</f>
        <v>1</v>
      </c>
      <c r="K32" s="30">
        <f aca="true" t="shared" si="1" ref="K32:K41">IF(ISERR(+RANK(G32,$G$32:$G$41,FALSE)),"rechazada",RANK(G32,$G$32:$G$41,FALSE))</f>
        <v>1</v>
      </c>
      <c r="L32" s="30" t="str">
        <f aca="true" t="shared" si="2" ref="L32:L41">IF(ISERR(+RANK(H32,$H$32:$H$41,FALSE)),"rechazada",RANK(H32,$H$32:$H$41,FALSE))</f>
        <v>rechazada</v>
      </c>
      <c r="M32" s="28"/>
      <c r="N32" s="31" t="str">
        <f>+'Tablero Adjudicación'!B41</f>
        <v>1. ESTRUCTURA PLURAL CINTRA - CONCESIA </v>
      </c>
      <c r="O32" s="32">
        <f>+'Tablero Adjudicación'!C41</f>
        <v>1115352118453</v>
      </c>
      <c r="P32" s="34">
        <v>1</v>
      </c>
      <c r="Q32" s="4" t="str">
        <f aca="true" t="shared" si="3" ref="Q32:Q41">+VLOOKUP(P32,$J$32:$O$41,5,FALSE)</f>
        <v>1. ESTRUCTURA PLURAL CINTRA - CONCESIA </v>
      </c>
      <c r="R32" s="2">
        <f aca="true" t="shared" si="4" ref="R32:R41">+VLOOKUP(P32,$J$32:$O$41,6,FALSE)</f>
        <v>1115352118453</v>
      </c>
      <c r="S32" s="4" t="str">
        <f aca="true" t="shared" si="5" ref="S32:S41">VLOOKUP(P32,$K$32:$O$41,4,FALSE)</f>
        <v>1. ESTRUCTURA PLURAL CINTRA - CONCESIA </v>
      </c>
      <c r="T32" s="2">
        <f aca="true" t="shared" si="6" ref="T32:T41">+VLOOKUP(P32,$K$32:$O$41,5,FALSE)</f>
        <v>1115352118453</v>
      </c>
      <c r="U32" s="4" t="e">
        <f aca="true" t="shared" si="7" ref="U32:U41">+VLOOKUP(P32,$L$32:$O$41,3,FALSE)</f>
        <v>#N/A</v>
      </c>
      <c r="V32" s="2" t="e">
        <f aca="true" t="shared" si="8" ref="V32:V41">VLOOKUP(P32,$L$32:$O$41,4,FALSE)</f>
        <v>#N/A</v>
      </c>
    </row>
    <row r="33" spans="1:22" ht="15">
      <c r="A33" s="4"/>
      <c r="B33" s="4"/>
      <c r="C33" s="4"/>
      <c r="D33" s="4"/>
      <c r="E33" s="4">
        <v>2</v>
      </c>
      <c r="F33" s="27">
        <f aca="true" t="shared" si="9" ref="F33:F41">IF(F20="","",IF(ISERR(MIN($F$19:$F$28)/F20*$F$31),"rechazada",ROUNDDOWN(MIN($F$19:$F$28)/F20*$F$31,0)))</f>
        <v>610</v>
      </c>
      <c r="G33" s="27">
        <f aca="true" t="shared" si="10" ref="G33:G41">IF(G20="","",IF(ISERR(MIN($G$19:$G$28)/G20*$F$31),"rechazada",ROUNDDOWN(MIN($G$19:$G$28)/G20*$F$31,0)))</f>
        <v>610</v>
      </c>
      <c r="H33" s="27" t="e">
        <f aca="true" t="shared" si="11" ref="H33:H41">IF(H20="","",IF(ISERR(MIN($H$19:$H$28)/H20*$F$31),"rechazada",ROUNDDOWN(MIN($H$19:$H$28)/H20*$F$31,0)))</f>
        <v>#REF!</v>
      </c>
      <c r="I33" s="4"/>
      <c r="J33" s="30">
        <f t="shared" si="0"/>
        <v>3</v>
      </c>
      <c r="K33" s="30">
        <f t="shared" si="1"/>
        <v>3</v>
      </c>
      <c r="L33" s="30" t="str">
        <f t="shared" si="2"/>
        <v>rechazada</v>
      </c>
      <c r="M33" s="28"/>
      <c r="N33" s="31" t="str">
        <f>+'Tablero Adjudicación'!B42</f>
        <v>2. ESTRUCTURA PLURAL VINCC DE URABÁ 1 </v>
      </c>
      <c r="O33" s="32">
        <f>+'Tablero Adjudicación'!C42</f>
        <v>1278349785116</v>
      </c>
      <c r="P33" s="34">
        <v>2</v>
      </c>
      <c r="Q33" s="4" t="str">
        <f t="shared" si="3"/>
        <v>3. ESTRUCTURA PLURAL SAC 4G</v>
      </c>
      <c r="R33" s="2">
        <f t="shared" si="4"/>
        <v>1204920877689</v>
      </c>
      <c r="S33" s="4" t="str">
        <f t="shared" si="5"/>
        <v>3. ESTRUCTURA PLURAL SAC 4G</v>
      </c>
      <c r="T33" s="2">
        <f t="shared" si="6"/>
        <v>1204920877689</v>
      </c>
      <c r="U33" s="4" t="e">
        <f t="shared" si="7"/>
        <v>#N/A</v>
      </c>
      <c r="V33" s="2" t="e">
        <f t="shared" si="8"/>
        <v>#N/A</v>
      </c>
    </row>
    <row r="34" spans="1:22" ht="15">
      <c r="A34" s="4"/>
      <c r="B34" s="4"/>
      <c r="C34" s="4"/>
      <c r="D34" s="4"/>
      <c r="E34" s="4">
        <v>3</v>
      </c>
      <c r="F34" s="27">
        <f t="shared" si="9"/>
        <v>647</v>
      </c>
      <c r="G34" s="27">
        <f t="shared" si="10"/>
        <v>647</v>
      </c>
      <c r="H34" s="27" t="e">
        <f t="shared" si="11"/>
        <v>#REF!</v>
      </c>
      <c r="I34" s="4"/>
      <c r="J34" s="30">
        <f t="shared" si="0"/>
        <v>2</v>
      </c>
      <c r="K34" s="30">
        <f t="shared" si="1"/>
        <v>2</v>
      </c>
      <c r="L34" s="30" t="str">
        <f t="shared" si="2"/>
        <v>rechazada</v>
      </c>
      <c r="M34" s="28"/>
      <c r="N34" s="31" t="str">
        <f>+'Tablero Adjudicación'!B43</f>
        <v>3. ESTRUCTURA PLURAL SAC 4G</v>
      </c>
      <c r="O34" s="32">
        <f>+'Tablero Adjudicación'!C43</f>
        <v>1204920877689</v>
      </c>
      <c r="P34" s="34">
        <v>3</v>
      </c>
      <c r="Q34" s="4" t="str">
        <f t="shared" si="3"/>
        <v>2. ESTRUCTURA PLURAL VINCC DE URABÁ 1 </v>
      </c>
      <c r="R34" s="2">
        <f t="shared" si="4"/>
        <v>1278349785116</v>
      </c>
      <c r="S34" s="4" t="str">
        <f t="shared" si="5"/>
        <v>2. ESTRUCTURA PLURAL VINCC DE URABÁ 1 </v>
      </c>
      <c r="T34" s="2">
        <f t="shared" si="6"/>
        <v>1278349785116</v>
      </c>
      <c r="U34" s="4" t="e">
        <f t="shared" si="7"/>
        <v>#N/A</v>
      </c>
      <c r="V34" s="2" t="e">
        <f t="shared" si="8"/>
        <v>#N/A</v>
      </c>
    </row>
    <row r="35" spans="1:22" ht="15">
      <c r="A35" s="4"/>
      <c r="B35" s="4"/>
      <c r="C35" s="4"/>
      <c r="D35" s="4"/>
      <c r="E35" s="4">
        <v>4</v>
      </c>
      <c r="F35" s="27">
        <f t="shared" si="9"/>
      </c>
      <c r="G35" s="27">
        <f t="shared" si="10"/>
      </c>
      <c r="H35" s="27">
        <f t="shared" si="11"/>
      </c>
      <c r="I35" s="4"/>
      <c r="J35" s="30" t="str">
        <f t="shared" si="0"/>
        <v>rechazada</v>
      </c>
      <c r="K35" s="30" t="str">
        <f t="shared" si="1"/>
        <v>rechazada</v>
      </c>
      <c r="L35" s="30" t="str">
        <f t="shared" si="2"/>
        <v>rechazada</v>
      </c>
      <c r="M35" s="28"/>
      <c r="N35" s="31">
        <f>+'Tablero Adjudicación'!B44</f>
        <v>0</v>
      </c>
      <c r="O35" s="32">
        <f>+'Tablero Adjudicación'!C44</f>
        <v>0</v>
      </c>
      <c r="P35" s="34">
        <v>4</v>
      </c>
      <c r="Q35" s="4" t="e">
        <f t="shared" si="3"/>
        <v>#N/A</v>
      </c>
      <c r="R35" s="2" t="e">
        <f t="shared" si="4"/>
        <v>#N/A</v>
      </c>
      <c r="S35" s="4" t="e">
        <f t="shared" si="5"/>
        <v>#N/A</v>
      </c>
      <c r="T35" s="2" t="e">
        <f t="shared" si="6"/>
        <v>#N/A</v>
      </c>
      <c r="U35" s="4" t="e">
        <f t="shared" si="7"/>
        <v>#N/A</v>
      </c>
      <c r="V35" s="2" t="e">
        <f t="shared" si="8"/>
        <v>#N/A</v>
      </c>
    </row>
    <row r="36" spans="1:22" ht="15">
      <c r="A36" s="4"/>
      <c r="B36" s="4"/>
      <c r="C36" s="4"/>
      <c r="D36" s="4"/>
      <c r="E36" s="4">
        <v>5</v>
      </c>
      <c r="F36" s="27">
        <f t="shared" si="9"/>
      </c>
      <c r="G36" s="27">
        <f t="shared" si="10"/>
      </c>
      <c r="H36" s="27">
        <f t="shared" si="11"/>
      </c>
      <c r="I36" s="4"/>
      <c r="J36" s="30" t="str">
        <f t="shared" si="0"/>
        <v>rechazada</v>
      </c>
      <c r="K36" s="30" t="str">
        <f t="shared" si="1"/>
        <v>rechazada</v>
      </c>
      <c r="L36" s="30" t="str">
        <f t="shared" si="2"/>
        <v>rechazada</v>
      </c>
      <c r="M36" s="28"/>
      <c r="N36" s="31">
        <f>+'Tablero Adjudicación'!B45</f>
        <v>0</v>
      </c>
      <c r="O36" s="32">
        <f>+'Tablero Adjudicación'!C45</f>
        <v>0</v>
      </c>
      <c r="P36" s="34">
        <v>5</v>
      </c>
      <c r="Q36" s="4" t="e">
        <f t="shared" si="3"/>
        <v>#N/A</v>
      </c>
      <c r="R36" s="2" t="e">
        <f t="shared" si="4"/>
        <v>#N/A</v>
      </c>
      <c r="S36" s="4" t="e">
        <f t="shared" si="5"/>
        <v>#N/A</v>
      </c>
      <c r="T36" s="2" t="e">
        <f t="shared" si="6"/>
        <v>#N/A</v>
      </c>
      <c r="U36" s="4" t="e">
        <f t="shared" si="7"/>
        <v>#N/A</v>
      </c>
      <c r="V36" s="2" t="e">
        <f t="shared" si="8"/>
        <v>#N/A</v>
      </c>
    </row>
    <row r="37" spans="1:22" ht="15">
      <c r="A37" s="4"/>
      <c r="B37" s="4"/>
      <c r="C37" s="4"/>
      <c r="D37" s="4"/>
      <c r="E37" s="4">
        <v>6</v>
      </c>
      <c r="F37" s="27">
        <f t="shared" si="9"/>
      </c>
      <c r="G37" s="27">
        <f t="shared" si="10"/>
      </c>
      <c r="H37" s="27">
        <f t="shared" si="11"/>
      </c>
      <c r="I37" s="4"/>
      <c r="J37" s="30" t="str">
        <f t="shared" si="0"/>
        <v>rechazada</v>
      </c>
      <c r="K37" s="30" t="str">
        <f t="shared" si="1"/>
        <v>rechazada</v>
      </c>
      <c r="L37" s="30" t="str">
        <f t="shared" si="2"/>
        <v>rechazada</v>
      </c>
      <c r="M37" s="28"/>
      <c r="N37" s="31">
        <f>+'Tablero Adjudicación'!B46</f>
        <v>0</v>
      </c>
      <c r="O37" s="32">
        <f>+'Tablero Adjudicación'!C46</f>
        <v>0</v>
      </c>
      <c r="P37" s="34">
        <v>6</v>
      </c>
      <c r="Q37" s="4" t="e">
        <f t="shared" si="3"/>
        <v>#N/A</v>
      </c>
      <c r="R37" s="2" t="e">
        <f t="shared" si="4"/>
        <v>#N/A</v>
      </c>
      <c r="S37" s="4" t="e">
        <f t="shared" si="5"/>
        <v>#N/A</v>
      </c>
      <c r="T37" s="2" t="e">
        <f t="shared" si="6"/>
        <v>#N/A</v>
      </c>
      <c r="U37" s="4" t="e">
        <f t="shared" si="7"/>
        <v>#N/A</v>
      </c>
      <c r="V37" s="2" t="e">
        <f t="shared" si="8"/>
        <v>#N/A</v>
      </c>
    </row>
    <row r="38" spans="1:22" ht="15">
      <c r="A38" s="4"/>
      <c r="B38" s="4"/>
      <c r="C38" s="4"/>
      <c r="D38" s="4"/>
      <c r="E38" s="4">
        <v>7</v>
      </c>
      <c r="F38" s="27">
        <f t="shared" si="9"/>
      </c>
      <c r="G38" s="27">
        <f t="shared" si="10"/>
      </c>
      <c r="H38" s="27">
        <f t="shared" si="11"/>
      </c>
      <c r="I38" s="4"/>
      <c r="J38" s="30" t="str">
        <f t="shared" si="0"/>
        <v>rechazada</v>
      </c>
      <c r="K38" s="30" t="str">
        <f t="shared" si="1"/>
        <v>rechazada</v>
      </c>
      <c r="L38" s="30" t="str">
        <f t="shared" si="2"/>
        <v>rechazada</v>
      </c>
      <c r="M38" s="28"/>
      <c r="N38" s="31">
        <f>+'Tablero Adjudicación'!B47</f>
        <v>0</v>
      </c>
      <c r="O38" s="32">
        <f>+'Tablero Adjudicación'!C47</f>
        <v>0</v>
      </c>
      <c r="P38" s="34">
        <v>7</v>
      </c>
      <c r="Q38" s="4" t="e">
        <f t="shared" si="3"/>
        <v>#N/A</v>
      </c>
      <c r="R38" s="2" t="e">
        <f t="shared" si="4"/>
        <v>#N/A</v>
      </c>
      <c r="S38" s="4" t="e">
        <f t="shared" si="5"/>
        <v>#N/A</v>
      </c>
      <c r="T38" s="2" t="e">
        <f t="shared" si="6"/>
        <v>#N/A</v>
      </c>
      <c r="U38" s="4" t="e">
        <f t="shared" si="7"/>
        <v>#N/A</v>
      </c>
      <c r="V38" s="2" t="e">
        <f t="shared" si="8"/>
        <v>#N/A</v>
      </c>
    </row>
    <row r="39" spans="1:22" ht="15">
      <c r="A39" s="4"/>
      <c r="B39" s="4"/>
      <c r="C39" s="4"/>
      <c r="D39" s="4"/>
      <c r="E39" s="4">
        <v>8</v>
      </c>
      <c r="F39" s="27">
        <f t="shared" si="9"/>
      </c>
      <c r="G39" s="27">
        <f t="shared" si="10"/>
      </c>
      <c r="H39" s="27">
        <f t="shared" si="11"/>
      </c>
      <c r="I39" s="4"/>
      <c r="J39" s="30" t="str">
        <f t="shared" si="0"/>
        <v>rechazada</v>
      </c>
      <c r="K39" s="30" t="str">
        <f t="shared" si="1"/>
        <v>rechazada</v>
      </c>
      <c r="L39" s="30" t="str">
        <f t="shared" si="2"/>
        <v>rechazada</v>
      </c>
      <c r="M39" s="28"/>
      <c r="N39" s="31">
        <f>+'Tablero Adjudicación'!B48</f>
        <v>0</v>
      </c>
      <c r="O39" s="32">
        <f>+'Tablero Adjudicación'!C48</f>
        <v>0</v>
      </c>
      <c r="P39" s="34">
        <v>8</v>
      </c>
      <c r="Q39" s="4" t="e">
        <f t="shared" si="3"/>
        <v>#N/A</v>
      </c>
      <c r="R39" s="2" t="e">
        <f t="shared" si="4"/>
        <v>#N/A</v>
      </c>
      <c r="S39" s="4" t="e">
        <f t="shared" si="5"/>
        <v>#N/A</v>
      </c>
      <c r="T39" s="2" t="e">
        <f t="shared" si="6"/>
        <v>#N/A</v>
      </c>
      <c r="U39" s="4" t="e">
        <f t="shared" si="7"/>
        <v>#N/A</v>
      </c>
      <c r="V39" s="2" t="e">
        <f t="shared" si="8"/>
        <v>#N/A</v>
      </c>
    </row>
    <row r="40" spans="1:22" ht="15">
      <c r="A40" s="4"/>
      <c r="B40" s="4"/>
      <c r="C40" s="4"/>
      <c r="D40" s="4"/>
      <c r="E40" s="4">
        <v>9</v>
      </c>
      <c r="F40" s="27">
        <f t="shared" si="9"/>
      </c>
      <c r="G40" s="27">
        <f t="shared" si="10"/>
      </c>
      <c r="H40" s="27">
        <f t="shared" si="11"/>
      </c>
      <c r="I40" s="4"/>
      <c r="J40" s="30" t="str">
        <f t="shared" si="0"/>
        <v>rechazada</v>
      </c>
      <c r="K40" s="30" t="str">
        <f t="shared" si="1"/>
        <v>rechazada</v>
      </c>
      <c r="L40" s="30" t="str">
        <f t="shared" si="2"/>
        <v>rechazada</v>
      </c>
      <c r="M40" s="28"/>
      <c r="N40" s="31">
        <f>+'Tablero Adjudicación'!B49</f>
        <v>0</v>
      </c>
      <c r="O40" s="32">
        <f>+'Tablero Adjudicación'!C49</f>
        <v>0</v>
      </c>
      <c r="P40" s="34">
        <v>9</v>
      </c>
      <c r="Q40" s="4" t="e">
        <f t="shared" si="3"/>
        <v>#N/A</v>
      </c>
      <c r="R40" s="2" t="e">
        <f t="shared" si="4"/>
        <v>#N/A</v>
      </c>
      <c r="S40" s="4" t="e">
        <f t="shared" si="5"/>
        <v>#N/A</v>
      </c>
      <c r="T40" s="2" t="e">
        <f t="shared" si="6"/>
        <v>#N/A</v>
      </c>
      <c r="U40" s="4" t="e">
        <f t="shared" si="7"/>
        <v>#N/A</v>
      </c>
      <c r="V40" s="2" t="e">
        <f t="shared" si="8"/>
        <v>#N/A</v>
      </c>
    </row>
    <row r="41" spans="1:22" ht="15">
      <c r="A41" s="4"/>
      <c r="B41" s="4"/>
      <c r="C41" s="4"/>
      <c r="D41" s="4"/>
      <c r="E41" s="4">
        <v>10</v>
      </c>
      <c r="F41" s="27">
        <f t="shared" si="9"/>
      </c>
      <c r="G41" s="27">
        <f t="shared" si="10"/>
      </c>
      <c r="H41" s="27">
        <f t="shared" si="11"/>
      </c>
      <c r="I41" s="4"/>
      <c r="J41" s="30" t="str">
        <f t="shared" si="0"/>
        <v>rechazada</v>
      </c>
      <c r="K41" s="30" t="str">
        <f t="shared" si="1"/>
        <v>rechazada</v>
      </c>
      <c r="L41" s="30" t="str">
        <f t="shared" si="2"/>
        <v>rechazada</v>
      </c>
      <c r="M41" s="28"/>
      <c r="N41" s="31">
        <f>+'Tablero Adjudicación'!B50</f>
        <v>0</v>
      </c>
      <c r="O41" s="32">
        <f>+'Tablero Adjudicación'!C50</f>
        <v>0</v>
      </c>
      <c r="P41" s="34">
        <v>10</v>
      </c>
      <c r="Q41" s="4" t="e">
        <f t="shared" si="3"/>
        <v>#N/A</v>
      </c>
      <c r="R41" s="2" t="e">
        <f t="shared" si="4"/>
        <v>#N/A</v>
      </c>
      <c r="S41" s="4" t="e">
        <f t="shared" si="5"/>
        <v>#N/A</v>
      </c>
      <c r="T41" s="2" t="e">
        <f t="shared" si="6"/>
        <v>#N/A</v>
      </c>
      <c r="U41" s="4" t="e">
        <f t="shared" si="7"/>
        <v>#N/A</v>
      </c>
      <c r="V41" s="2" t="e">
        <f t="shared" si="8"/>
        <v>#N/A</v>
      </c>
    </row>
    <row r="42" spans="1:22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2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2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2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5">
      <c r="A45" s="7" t="s">
        <v>9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5">
      <c r="A46" s="4" t="s">
        <v>7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5">
      <c r="A47" s="4" t="s">
        <v>8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5">
      <c r="A48" s="4" t="s">
        <v>10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5">
      <c r="A49" s="4" t="s">
        <v>11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3" ht="15">
      <c r="A53" s="10" t="s">
        <v>32</v>
      </c>
    </row>
    <row r="55" ht="15">
      <c r="A55" s="11"/>
    </row>
    <row r="56" spans="1:3" ht="15">
      <c r="A56" s="12"/>
      <c r="B56" s="13" t="s">
        <v>27</v>
      </c>
      <c r="C56" s="14" t="s">
        <v>28</v>
      </c>
    </row>
    <row r="57" spans="1:3" ht="57">
      <c r="A57" s="15" t="s">
        <v>47</v>
      </c>
      <c r="B57" s="13" t="s">
        <v>27</v>
      </c>
      <c r="C57" s="14" t="s">
        <v>29</v>
      </c>
    </row>
    <row r="58" spans="1:3" ht="42.75">
      <c r="A58" s="15" t="s">
        <v>30</v>
      </c>
      <c r="B58" s="13" t="s">
        <v>27</v>
      </c>
      <c r="C58" s="14" t="s">
        <v>31</v>
      </c>
    </row>
    <row r="61" ht="15">
      <c r="A61" s="10" t="s">
        <v>33</v>
      </c>
    </row>
    <row r="63" ht="15">
      <c r="A63" s="11"/>
    </row>
    <row r="64" ht="15.75" thickBot="1"/>
    <row r="65" spans="1:3" ht="29.25" thickBot="1">
      <c r="A65" s="16"/>
      <c r="B65" s="17" t="s">
        <v>27</v>
      </c>
      <c r="C65" s="18" t="s">
        <v>34</v>
      </c>
    </row>
    <row r="66" spans="1:3" ht="100.5" thickBot="1">
      <c r="A66" s="19" t="s">
        <v>48</v>
      </c>
      <c r="B66" s="20" t="s">
        <v>27</v>
      </c>
      <c r="C66" s="21" t="s">
        <v>49</v>
      </c>
    </row>
    <row r="67" ht="15">
      <c r="A67" s="22"/>
    </row>
    <row r="69" ht="15">
      <c r="A69" s="10" t="s">
        <v>35</v>
      </c>
    </row>
    <row r="71" ht="15">
      <c r="A71" s="11"/>
    </row>
    <row r="72" spans="1:3" ht="42.75">
      <c r="A72" s="23"/>
      <c r="B72" s="14" t="s">
        <v>27</v>
      </c>
      <c r="C72" s="14" t="s">
        <v>36</v>
      </c>
    </row>
    <row r="73" spans="1:3" ht="57">
      <c r="A73" s="15" t="s">
        <v>37</v>
      </c>
      <c r="B73" s="14" t="s">
        <v>27</v>
      </c>
      <c r="C73" s="14" t="s">
        <v>38</v>
      </c>
    </row>
    <row r="74" spans="1:3" ht="42.75">
      <c r="A74" s="15" t="s">
        <v>30</v>
      </c>
      <c r="B74" s="14" t="s">
        <v>27</v>
      </c>
      <c r="C74" s="14" t="s">
        <v>39</v>
      </c>
    </row>
    <row r="75" spans="1:3" ht="28.5">
      <c r="A75" s="15" t="s">
        <v>40</v>
      </c>
      <c r="B75" s="14" t="s">
        <v>27</v>
      </c>
      <c r="C75" s="14" t="s">
        <v>41</v>
      </c>
    </row>
    <row r="76" spans="1:3" ht="71.25">
      <c r="A76" s="15" t="s">
        <v>50</v>
      </c>
      <c r="B76" s="14" t="s">
        <v>27</v>
      </c>
      <c r="C76" s="14" t="s">
        <v>42</v>
      </c>
    </row>
  </sheetData>
  <sheetProtection/>
  <mergeCells count="2">
    <mergeCell ref="A3:B3"/>
    <mergeCell ref="N31:O31"/>
  </mergeCells>
  <printOptions/>
  <pageMargins left="0.7" right="0.7" top="0.75" bottom="0.75" header="0.3" footer="0.3"/>
  <pageSetup horizontalDpi="600" verticalDpi="600" orientation="portrait" paperSize="9" r:id="rId7"/>
  <ignoredErrors>
    <ignoredError sqref="O39" evalError="1"/>
  </ignoredErrors>
  <drawing r:id="rId6"/>
  <legacyDrawing r:id="rId5"/>
  <oleObjects>
    <oleObject progId="Equation.3" shapeId="64830707" r:id="rId1"/>
    <oleObject progId="Equation.3" shapeId="64830706" r:id="rId2"/>
    <oleObject progId="Equation.3" shapeId="64830705" r:id="rId3"/>
    <oleObject progId="Equation.3" shapeId="64830704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70"/>
  <sheetViews>
    <sheetView showGridLines="0" tabSelected="1" zoomScale="90" zoomScaleNormal="90" zoomScaleSheetLayoutView="150" zoomScalePageLayoutView="0" workbookViewId="0" topLeftCell="A43">
      <selection activeCell="A3" sqref="A3"/>
    </sheetView>
  </sheetViews>
  <sheetFormatPr defaultColWidth="11.421875" defaultRowHeight="15"/>
  <cols>
    <col min="1" max="1" width="9.28125" style="41" bestFit="1" customWidth="1"/>
    <col min="2" max="2" width="38.421875" style="41" customWidth="1"/>
    <col min="3" max="3" width="32.140625" style="44" customWidth="1"/>
    <col min="4" max="4" width="32.28125" style="44" customWidth="1"/>
    <col min="5" max="16384" width="11.421875" style="41" customWidth="1"/>
  </cols>
  <sheetData>
    <row r="1" spans="1:4" ht="12.75" hidden="1">
      <c r="A1" s="39" t="s">
        <v>60</v>
      </c>
      <c r="B1" s="40">
        <v>3</v>
      </c>
      <c r="C1" s="41"/>
      <c r="D1" s="41"/>
    </row>
    <row r="2" spans="3:4" ht="12.75" hidden="1">
      <c r="C2" s="41"/>
      <c r="D2" s="41"/>
    </row>
    <row r="3" spans="3:4" ht="12.75">
      <c r="C3" s="41"/>
      <c r="D3" s="41"/>
    </row>
    <row r="4" spans="3:4" ht="12.75">
      <c r="C4" s="41"/>
      <c r="D4" s="41"/>
    </row>
    <row r="5" spans="2:8" ht="23.25">
      <c r="B5" s="80" t="s">
        <v>64</v>
      </c>
      <c r="C5" s="80"/>
      <c r="D5" s="80"/>
      <c r="E5" s="51"/>
      <c r="F5" s="51"/>
      <c r="G5" s="51"/>
      <c r="H5" s="51"/>
    </row>
    <row r="6" spans="2:8" ht="15.75">
      <c r="B6" s="81" t="s">
        <v>76</v>
      </c>
      <c r="C6" s="81"/>
      <c r="D6" s="81"/>
      <c r="E6" s="51"/>
      <c r="F6" s="51"/>
      <c r="G6" s="51"/>
      <c r="H6" s="51"/>
    </row>
    <row r="7" spans="2:8" ht="15.75">
      <c r="B7" s="82" t="s">
        <v>75</v>
      </c>
      <c r="C7" s="82"/>
      <c r="D7" s="82"/>
      <c r="E7" s="51"/>
      <c r="F7" s="51"/>
      <c r="G7" s="51"/>
      <c r="H7" s="51"/>
    </row>
    <row r="8" spans="3:4" ht="12.75">
      <c r="C8" s="41"/>
      <c r="D8" s="41"/>
    </row>
    <row r="9" spans="2:4" ht="15.75" customHeight="1">
      <c r="B9" s="86" t="s">
        <v>66</v>
      </c>
      <c r="C9" s="87"/>
      <c r="D9" s="88"/>
    </row>
    <row r="10" spans="1:4" ht="56.25" customHeight="1">
      <c r="A10" s="52" t="s">
        <v>61</v>
      </c>
      <c r="B10" s="70" t="s">
        <v>77</v>
      </c>
      <c r="C10" s="70" t="s">
        <v>78</v>
      </c>
      <c r="D10" s="70" t="s">
        <v>79</v>
      </c>
    </row>
    <row r="11" spans="1:4" ht="12.75" hidden="1">
      <c r="A11" s="49">
        <v>2013</v>
      </c>
      <c r="B11" s="50">
        <v>0</v>
      </c>
      <c r="C11" s="50">
        <v>0</v>
      </c>
      <c r="D11" s="50">
        <v>0</v>
      </c>
    </row>
    <row r="12" spans="1:4" ht="12.75" hidden="1">
      <c r="A12" s="49">
        <v>2014</v>
      </c>
      <c r="B12" s="50">
        <v>0</v>
      </c>
      <c r="C12" s="50">
        <v>0</v>
      </c>
      <c r="D12" s="50">
        <v>0</v>
      </c>
    </row>
    <row r="13" spans="1:4" ht="12.75" hidden="1">
      <c r="A13" s="49">
        <v>2015</v>
      </c>
      <c r="B13" s="50">
        <v>0</v>
      </c>
      <c r="C13" s="50">
        <v>0</v>
      </c>
      <c r="D13" s="50">
        <v>0</v>
      </c>
    </row>
    <row r="14" spans="1:4" ht="12.75" hidden="1">
      <c r="A14" s="49">
        <v>2016</v>
      </c>
      <c r="B14" s="50"/>
      <c r="C14" s="50"/>
      <c r="D14" s="50"/>
    </row>
    <row r="15" spans="1:4" ht="12.75" hidden="1">
      <c r="A15" s="49">
        <v>2017</v>
      </c>
      <c r="B15" s="50"/>
      <c r="C15" s="50"/>
      <c r="D15" s="50"/>
    </row>
    <row r="16" spans="1:4" ht="12.75">
      <c r="A16" s="49">
        <v>2018</v>
      </c>
      <c r="B16" s="50">
        <v>10214287467</v>
      </c>
      <c r="C16" s="50">
        <v>10214287467</v>
      </c>
      <c r="D16" s="50">
        <v>10214287467</v>
      </c>
    </row>
    <row r="17" spans="1:4" ht="12.75">
      <c r="A17" s="49">
        <v>2019</v>
      </c>
      <c r="B17" s="50">
        <v>42105325891</v>
      </c>
      <c r="C17" s="50">
        <v>42105325891</v>
      </c>
      <c r="D17" s="50">
        <v>42105325891</v>
      </c>
    </row>
    <row r="18" spans="1:4" ht="12.75">
      <c r="A18" s="49">
        <v>2020</v>
      </c>
      <c r="B18" s="50">
        <v>111812441190</v>
      </c>
      <c r="C18" s="50">
        <v>111812441190</v>
      </c>
      <c r="D18" s="50">
        <v>111812441190</v>
      </c>
    </row>
    <row r="19" spans="1:4" ht="12.75">
      <c r="A19" s="49">
        <v>2021</v>
      </c>
      <c r="B19" s="50">
        <v>234765249107</v>
      </c>
      <c r="C19" s="50">
        <v>234765249107</v>
      </c>
      <c r="D19" s="50">
        <v>234765249107</v>
      </c>
    </row>
    <row r="20" spans="1:4" ht="12.75">
      <c r="A20" s="49">
        <v>2022</v>
      </c>
      <c r="B20" s="50">
        <v>234765249107</v>
      </c>
      <c r="C20" s="50">
        <v>234765249107</v>
      </c>
      <c r="D20" s="50">
        <v>234765249107</v>
      </c>
    </row>
    <row r="21" spans="1:4" ht="12.75">
      <c r="A21" s="49">
        <v>2023</v>
      </c>
      <c r="B21" s="50">
        <v>159640369393</v>
      </c>
      <c r="C21" s="50">
        <v>234765249107</v>
      </c>
      <c r="D21" s="50">
        <v>234765249107</v>
      </c>
    </row>
    <row r="22" spans="1:4" ht="12.75">
      <c r="A22" s="49">
        <v>2024</v>
      </c>
      <c r="B22" s="50">
        <v>159640369393</v>
      </c>
      <c r="C22" s="50">
        <v>234765249107</v>
      </c>
      <c r="D22" s="50">
        <v>234765249107</v>
      </c>
    </row>
    <row r="23" spans="1:4" ht="12.75">
      <c r="A23" s="49">
        <v>2025</v>
      </c>
      <c r="B23" s="50">
        <v>159640369393</v>
      </c>
      <c r="C23" s="50">
        <v>234765249107</v>
      </c>
      <c r="D23" s="50">
        <v>234765249107</v>
      </c>
    </row>
    <row r="24" spans="1:4" ht="12.75">
      <c r="A24" s="49">
        <v>2026</v>
      </c>
      <c r="B24" s="50">
        <v>159640369393</v>
      </c>
      <c r="C24" s="50">
        <v>234765249107</v>
      </c>
      <c r="D24" s="50">
        <v>234765249107</v>
      </c>
    </row>
    <row r="25" spans="1:4" ht="12.75">
      <c r="A25" s="49">
        <v>2027</v>
      </c>
      <c r="B25" s="50">
        <v>159640369393</v>
      </c>
      <c r="C25" s="50">
        <v>234765249107</v>
      </c>
      <c r="D25" s="50">
        <v>234765249107</v>
      </c>
    </row>
    <row r="26" spans="1:4" ht="12.75">
      <c r="A26" s="49">
        <v>2028</v>
      </c>
      <c r="B26" s="50">
        <v>159640369393</v>
      </c>
      <c r="C26" s="50">
        <v>234765249107</v>
      </c>
      <c r="D26" s="50">
        <v>234765249107</v>
      </c>
    </row>
    <row r="27" spans="1:4" ht="12.75">
      <c r="A27" s="49">
        <v>2029</v>
      </c>
      <c r="B27" s="50">
        <v>159640369393</v>
      </c>
      <c r="C27" s="50">
        <v>234765249107</v>
      </c>
      <c r="D27" s="50">
        <v>234765249107</v>
      </c>
    </row>
    <row r="28" spans="1:4" ht="12.75">
      <c r="A28" s="49">
        <v>2030</v>
      </c>
      <c r="B28" s="50">
        <v>159640369393</v>
      </c>
      <c r="C28" s="50">
        <v>234765249107</v>
      </c>
      <c r="D28" s="50">
        <v>234765249107</v>
      </c>
    </row>
    <row r="29" spans="1:4" ht="12.75">
      <c r="A29" s="49">
        <v>2031</v>
      </c>
      <c r="B29" s="50">
        <v>159640369393</v>
      </c>
      <c r="C29" s="50">
        <v>234765249107</v>
      </c>
      <c r="D29" s="50">
        <v>78879154396</v>
      </c>
    </row>
    <row r="30" spans="1:4" ht="12.75">
      <c r="A30" s="49">
        <v>2032</v>
      </c>
      <c r="B30" s="50">
        <v>159640369393</v>
      </c>
      <c r="C30" s="50">
        <v>234765249107</v>
      </c>
      <c r="D30" s="50">
        <v>78879154396</v>
      </c>
    </row>
    <row r="31" spans="1:4" ht="12.75">
      <c r="A31" s="49">
        <v>2033</v>
      </c>
      <c r="B31" s="50">
        <v>159640369393</v>
      </c>
      <c r="C31" s="50">
        <v>234765249107</v>
      </c>
      <c r="D31" s="50">
        <v>78879154396</v>
      </c>
    </row>
    <row r="32" spans="1:4" ht="12.75">
      <c r="A32" s="49">
        <v>2034</v>
      </c>
      <c r="B32" s="50">
        <v>159640369393</v>
      </c>
      <c r="C32" s="50">
        <v>68500000000</v>
      </c>
      <c r="D32" s="50">
        <v>78879154396</v>
      </c>
    </row>
    <row r="33" spans="1:4" ht="12.75">
      <c r="A33" s="49">
        <v>2035</v>
      </c>
      <c r="B33" s="50">
        <v>159640369393</v>
      </c>
      <c r="C33" s="50">
        <v>4695304982</v>
      </c>
      <c r="D33" s="50">
        <v>78879154396</v>
      </c>
    </row>
    <row r="34" spans="1:4" ht="12.75">
      <c r="A34" s="49">
        <v>2036</v>
      </c>
      <c r="B34" s="50">
        <v>159640369393</v>
      </c>
      <c r="C34" s="50">
        <v>4695304982</v>
      </c>
      <c r="D34" s="50">
        <v>78879154396</v>
      </c>
    </row>
    <row r="35" spans="1:4" ht="12.75">
      <c r="A35" s="49">
        <v>2037</v>
      </c>
      <c r="B35" s="50">
        <v>164335674375</v>
      </c>
      <c r="C35" s="50">
        <v>3286713488</v>
      </c>
      <c r="D35" s="50">
        <v>55215408077</v>
      </c>
    </row>
    <row r="36" spans="1:4" ht="12.75">
      <c r="A36" s="49">
        <v>2038</v>
      </c>
      <c r="B36" s="50">
        <v>82167837188</v>
      </c>
      <c r="C36" s="50">
        <v>16433567438</v>
      </c>
      <c r="D36" s="50">
        <v>55215408077</v>
      </c>
    </row>
    <row r="39" spans="1:4" ht="12.75">
      <c r="A39" s="57"/>
      <c r="B39" s="58"/>
      <c r="C39" s="42"/>
      <c r="D39" s="42"/>
    </row>
    <row r="40" spans="1:4" ht="31.5">
      <c r="A40" s="52" t="s">
        <v>12</v>
      </c>
      <c r="B40" s="64" t="s">
        <v>67</v>
      </c>
      <c r="C40" s="52" t="s">
        <v>68</v>
      </c>
      <c r="D40" s="66"/>
    </row>
    <row r="41" spans="1:4" ht="40.5" customHeight="1">
      <c r="A41" s="71">
        <v>1</v>
      </c>
      <c r="B41" s="73" t="s">
        <v>77</v>
      </c>
      <c r="C41" s="63">
        <v>1115352118453</v>
      </c>
      <c r="D41" s="67"/>
    </row>
    <row r="42" spans="1:4" ht="36.75" customHeight="1">
      <c r="A42" s="71">
        <v>2</v>
      </c>
      <c r="B42" s="73" t="s">
        <v>78</v>
      </c>
      <c r="C42" s="63">
        <v>1278349785116</v>
      </c>
      <c r="D42" s="67"/>
    </row>
    <row r="43" spans="1:4" ht="47.25" customHeight="1">
      <c r="A43" s="72">
        <v>3</v>
      </c>
      <c r="B43" s="73" t="s">
        <v>79</v>
      </c>
      <c r="C43" s="63">
        <v>1204920877689</v>
      </c>
      <c r="D43" s="77"/>
    </row>
    <row r="44" spans="1:4" ht="12.75" hidden="1">
      <c r="A44" s="49"/>
      <c r="B44" s="45"/>
      <c r="C44" s="56"/>
      <c r="D44" s="68"/>
    </row>
    <row r="45" spans="1:4" ht="12.75" hidden="1">
      <c r="A45" s="49"/>
      <c r="B45" s="45"/>
      <c r="C45" s="56"/>
      <c r="D45" s="68"/>
    </row>
    <row r="46" spans="1:4" ht="12.75" hidden="1">
      <c r="A46" s="49"/>
      <c r="B46" s="45"/>
      <c r="C46" s="56"/>
      <c r="D46" s="68"/>
    </row>
    <row r="47" spans="1:4" ht="12.75" hidden="1">
      <c r="A47" s="49"/>
      <c r="B47" s="45"/>
      <c r="C47" s="56"/>
      <c r="D47" s="68"/>
    </row>
    <row r="48" spans="1:4" ht="12.75" hidden="1">
      <c r="A48" s="49"/>
      <c r="B48" s="45"/>
      <c r="C48" s="56"/>
      <c r="D48" s="68"/>
    </row>
    <row r="49" spans="1:4" ht="12.75" hidden="1">
      <c r="A49" s="49"/>
      <c r="B49" s="45"/>
      <c r="C49" s="56"/>
      <c r="D49" s="68"/>
    </row>
    <row r="50" spans="1:4" s="43" customFormat="1" ht="12.75" hidden="1">
      <c r="A50" s="49"/>
      <c r="B50" s="45"/>
      <c r="C50" s="56"/>
      <c r="D50" s="68"/>
    </row>
    <row r="51" spans="1:4" s="43" customFormat="1" ht="15.75">
      <c r="A51" s="53" t="s">
        <v>63</v>
      </c>
      <c r="B51" s="54"/>
      <c r="C51" s="55">
        <v>3</v>
      </c>
      <c r="D51" s="69"/>
    </row>
    <row r="52" spans="1:4" s="43" customFormat="1" ht="12.75">
      <c r="A52" s="46"/>
      <c r="C52" s="46"/>
      <c r="D52" s="46"/>
    </row>
    <row r="55" spans="1:4" ht="32.25" customHeight="1">
      <c r="A55" s="83" t="s">
        <v>73</v>
      </c>
      <c r="B55" s="83"/>
      <c r="C55" s="59">
        <v>1260495287792.7542</v>
      </c>
      <c r="D55" s="65"/>
    </row>
    <row r="56" spans="1:4" ht="18.75">
      <c r="A56" s="84" t="s">
        <v>65</v>
      </c>
      <c r="B56" s="84"/>
      <c r="C56" s="59">
        <v>1134445759013.4788</v>
      </c>
      <c r="D56" s="65"/>
    </row>
    <row r="57" spans="3:4" ht="12.75">
      <c r="C57" s="41"/>
      <c r="D57" s="41"/>
    </row>
    <row r="58" spans="3:4" ht="12.75">
      <c r="C58" s="41"/>
      <c r="D58" s="41"/>
    </row>
    <row r="59" spans="3:4" ht="12.75">
      <c r="C59" s="41"/>
      <c r="D59" s="41"/>
    </row>
    <row r="60" spans="3:4" ht="12.75">
      <c r="C60" s="41"/>
      <c r="D60" s="41"/>
    </row>
    <row r="61" spans="1:4" ht="12.75">
      <c r="A61" s="85" t="s">
        <v>69</v>
      </c>
      <c r="B61" s="85"/>
      <c r="C61" s="89" t="s">
        <v>62</v>
      </c>
      <c r="D61" s="90"/>
    </row>
    <row r="62" spans="1:4" ht="31.5">
      <c r="A62" s="52" t="s">
        <v>12</v>
      </c>
      <c r="B62" s="52" t="s">
        <v>67</v>
      </c>
      <c r="C62" s="52" t="s">
        <v>72</v>
      </c>
      <c r="D62" s="52" t="s">
        <v>46</v>
      </c>
    </row>
    <row r="63" spans="1:4" ht="41.25" customHeight="1">
      <c r="A63" s="72">
        <v>1</v>
      </c>
      <c r="B63" s="76" t="s">
        <v>77</v>
      </c>
      <c r="C63" s="60" t="s">
        <v>81</v>
      </c>
      <c r="D63" s="75" t="s">
        <v>82</v>
      </c>
    </row>
    <row r="64" spans="1:4" ht="35.25" customHeight="1">
      <c r="A64" s="72">
        <v>2</v>
      </c>
      <c r="B64" s="76" t="s">
        <v>78</v>
      </c>
      <c r="C64" s="60">
        <v>659</v>
      </c>
      <c r="D64" s="75">
        <v>0.8699715003739463</v>
      </c>
    </row>
    <row r="65" spans="1:4" ht="34.5" customHeight="1">
      <c r="A65" s="72">
        <v>3</v>
      </c>
      <c r="B65" s="76" t="s">
        <v>79</v>
      </c>
      <c r="C65" s="60">
        <v>700</v>
      </c>
      <c r="D65" s="75">
        <v>0.8199999999998996</v>
      </c>
    </row>
    <row r="66" spans="3:4" ht="12.75">
      <c r="C66" s="41"/>
      <c r="D66" s="41"/>
    </row>
    <row r="67" spans="3:4" ht="12.75">
      <c r="C67" s="41"/>
      <c r="D67" s="41"/>
    </row>
    <row r="68" spans="1:2" ht="12.75">
      <c r="A68" s="44"/>
      <c r="B68" s="44"/>
    </row>
    <row r="69" spans="1:2" ht="12.75">
      <c r="A69" s="44"/>
      <c r="B69" s="44"/>
    </row>
    <row r="70" spans="1:2" ht="12.75">
      <c r="A70" s="44"/>
      <c r="B70" s="44"/>
    </row>
  </sheetData>
  <sheetProtection/>
  <mergeCells count="8">
    <mergeCell ref="A61:B61"/>
    <mergeCell ref="B9:D9"/>
    <mergeCell ref="C61:D61"/>
    <mergeCell ref="B5:D5"/>
    <mergeCell ref="B6:D6"/>
    <mergeCell ref="B7:D7"/>
    <mergeCell ref="A55:B55"/>
    <mergeCell ref="A56:B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1"/>
  <sheetViews>
    <sheetView showGridLines="0" zoomScalePageLayoutView="0" workbookViewId="0" topLeftCell="B1">
      <selection activeCell="C8" sqref="C8"/>
    </sheetView>
  </sheetViews>
  <sheetFormatPr defaultColWidth="11.421875" defaultRowHeight="15"/>
  <cols>
    <col min="3" max="3" width="56.140625" style="0" customWidth="1"/>
    <col min="4" max="4" width="18.57421875" style="0" customWidth="1"/>
    <col min="5" max="6" width="19.7109375" style="0" customWidth="1"/>
    <col min="7" max="7" width="16.28125" style="0" customWidth="1"/>
    <col min="8" max="8" width="17.8515625" style="0" customWidth="1"/>
    <col min="9" max="9" width="20.140625" style="0" customWidth="1"/>
  </cols>
  <sheetData>
    <row r="2" spans="2:10" ht="15">
      <c r="B2" s="41"/>
      <c r="C2" s="41"/>
      <c r="D2" s="41"/>
      <c r="E2" s="41"/>
      <c r="F2" s="41"/>
      <c r="G2" s="41"/>
      <c r="H2" s="41"/>
      <c r="I2" s="41"/>
      <c r="J2" s="41"/>
    </row>
    <row r="3" spans="2:10" ht="23.25">
      <c r="B3" s="80" t="s">
        <v>64</v>
      </c>
      <c r="C3" s="80"/>
      <c r="D3" s="80"/>
      <c r="E3" s="80"/>
      <c r="F3" s="80"/>
      <c r="G3" s="80"/>
      <c r="H3" s="80"/>
      <c r="I3" s="80"/>
      <c r="J3" s="80"/>
    </row>
    <row r="4" spans="2:10" ht="15.75">
      <c r="B4" s="81" t="s">
        <v>76</v>
      </c>
      <c r="C4" s="81"/>
      <c r="D4" s="81"/>
      <c r="E4" s="81"/>
      <c r="F4" s="81"/>
      <c r="G4" s="81"/>
      <c r="H4" s="81"/>
      <c r="I4" s="81"/>
      <c r="J4" s="81"/>
    </row>
    <row r="5" spans="2:10" ht="15.75">
      <c r="B5" s="82" t="s">
        <v>75</v>
      </c>
      <c r="C5" s="82"/>
      <c r="D5" s="82"/>
      <c r="E5" s="82"/>
      <c r="F5" s="82"/>
      <c r="G5" s="82"/>
      <c r="H5" s="82"/>
      <c r="I5" s="82"/>
      <c r="J5" s="82"/>
    </row>
    <row r="7" spans="2:8" ht="31.5">
      <c r="B7" s="52" t="s">
        <v>12</v>
      </c>
      <c r="C7" s="52" t="s">
        <v>67</v>
      </c>
      <c r="D7" s="52" t="s">
        <v>58</v>
      </c>
      <c r="E7" s="52" t="s">
        <v>70</v>
      </c>
      <c r="F7" s="52" t="s">
        <v>80</v>
      </c>
      <c r="G7" s="52" t="s">
        <v>74</v>
      </c>
      <c r="H7" s="52" t="s">
        <v>71</v>
      </c>
    </row>
    <row r="8" spans="2:8" ht="36" customHeight="1">
      <c r="B8" s="72">
        <v>1</v>
      </c>
      <c r="C8" s="74" t="s">
        <v>77</v>
      </c>
      <c r="D8" s="61" t="s">
        <v>81</v>
      </c>
      <c r="E8" s="61">
        <v>100</v>
      </c>
      <c r="F8" s="61">
        <v>100</v>
      </c>
      <c r="G8" s="61">
        <v>100</v>
      </c>
      <c r="H8" s="62" t="e">
        <v>#VALUE!</v>
      </c>
    </row>
    <row r="9" spans="2:8" ht="27" customHeight="1">
      <c r="B9" s="72">
        <v>2</v>
      </c>
      <c r="C9" s="74" t="s">
        <v>78</v>
      </c>
      <c r="D9" s="61">
        <v>659</v>
      </c>
      <c r="E9" s="61">
        <v>100</v>
      </c>
      <c r="F9" s="61">
        <v>100</v>
      </c>
      <c r="G9" s="61">
        <v>100</v>
      </c>
      <c r="H9" s="62">
        <v>959</v>
      </c>
    </row>
    <row r="10" spans="2:8" ht="35.25" customHeight="1">
      <c r="B10" s="72">
        <v>3</v>
      </c>
      <c r="C10" s="74" t="s">
        <v>79</v>
      </c>
      <c r="D10" s="61">
        <v>700</v>
      </c>
      <c r="E10" s="61">
        <v>100</v>
      </c>
      <c r="F10" s="61">
        <v>100</v>
      </c>
      <c r="G10" s="61">
        <v>100</v>
      </c>
      <c r="H10" s="62">
        <v>1000</v>
      </c>
    </row>
    <row r="11" spans="2:4" ht="15.75">
      <c r="B11" s="53" t="s">
        <v>63</v>
      </c>
      <c r="C11" s="54"/>
      <c r="D11" s="55">
        <v>3</v>
      </c>
    </row>
  </sheetData>
  <sheetProtection/>
  <mergeCells count="3">
    <mergeCell ref="B3:J3"/>
    <mergeCell ref="B4:J4"/>
    <mergeCell ref="B5:J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Maritza Soto Cardenas</dc:creator>
  <cp:keywords/>
  <dc:description/>
  <cp:lastModifiedBy>Juan Carlos Avendaño Ariza</cp:lastModifiedBy>
  <cp:lastPrinted>2013-06-05T20:35:57Z</cp:lastPrinted>
  <dcterms:created xsi:type="dcterms:W3CDTF">2012-10-23T14:33:10Z</dcterms:created>
  <dcterms:modified xsi:type="dcterms:W3CDTF">2015-07-01T17:35:41Z</dcterms:modified>
  <cp:category/>
  <cp:version/>
  <cp:contentType/>
  <cp:contentStatus/>
</cp:coreProperties>
</file>