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lmontoya_ani_gov_co/Documents/Documentos/2022/ANI/PRESUPUESTO 2022/INGRESOS/MAYO/Firmas/"/>
    </mc:Choice>
  </mc:AlternateContent>
  <xr:revisionPtr revIDLastSave="110" documentId="8_{0AD33500-75DF-4A2B-A5F7-677261175641}" xr6:coauthVersionLast="47" xr6:coauthVersionMax="47" xr10:uidLastSave="{1C121871-4867-4525-AB40-BC9A112ACD0D}"/>
  <bookViews>
    <workbookView xWindow="-120" yWindow="-120" windowWidth="20730" windowHeight="11160" activeTab="4" xr2:uid="{B8EA5CF2-BA3A-41B8-AE20-3B59FEF0D718}"/>
  </bookViews>
  <sheets>
    <sheet name="ENE 2022" sheetId="1" r:id="rId1"/>
    <sheet name="FEB 2022" sheetId="2" r:id="rId2"/>
    <sheet name="MAR 2022" sheetId="3" r:id="rId3"/>
    <sheet name="ABR 2022" sheetId="6" r:id="rId4"/>
    <sheet name="MAYO 2022" sheetId="7" r:id="rId5"/>
  </sheets>
  <definedNames>
    <definedName name="_xlnm._FilterDatabase" localSheetId="3" hidden="1">'ABR 2022'!$A$6:$M$35</definedName>
    <definedName name="_xlnm._FilterDatabase" localSheetId="0" hidden="1">'ENE 2022'!$A$6:$L$33</definedName>
    <definedName name="_xlnm._FilterDatabase" localSheetId="1" hidden="1">'FEB 2022'!$A$6:$L$33</definedName>
    <definedName name="_xlnm._FilterDatabase" localSheetId="2" hidden="1">'MAR 2022'!$A$6:$L$36</definedName>
    <definedName name="_xlnm._FilterDatabase" localSheetId="4" hidden="1">'MAYO 2022'!$A$6:$M$38</definedName>
    <definedName name="_xlnm.Print_Area" localSheetId="3">'ABR 2022'!$A$1:$M$36</definedName>
    <definedName name="_xlnm.Print_Area" localSheetId="0">'ENE 2022'!$A$1:$M$33</definedName>
    <definedName name="_xlnm.Print_Area" localSheetId="1">'FEB 2022'!$A$1:$M$33</definedName>
    <definedName name="_xlnm.Print_Area" localSheetId="2">'MAR 2022'!$A$1:$M$36</definedName>
    <definedName name="_xlnm.Print_Area" localSheetId="4">'MAYO 2022'!$A$1:$M$39</definedName>
    <definedName name="_xlnm.Print_Titles" localSheetId="3">'ABR 2022'!$1:$7</definedName>
    <definedName name="_xlnm.Print_Titles" localSheetId="0">'ENE 2022'!$1:$7</definedName>
    <definedName name="_xlnm.Print_Titles" localSheetId="1">'FEB 2022'!$1:$7</definedName>
    <definedName name="_xlnm.Print_Titles" localSheetId="2">'MAR 2022'!$1:$7</definedName>
    <definedName name="_xlnm.Print_Titles" localSheetId="4">'MAYO 2022'!$1:$7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8" i="7" l="1"/>
  <c r="K38" i="7"/>
  <c r="M34" i="7"/>
  <c r="M38" i="7"/>
  <c r="G38" i="7"/>
  <c r="H38" i="7"/>
  <c r="M37" i="7"/>
  <c r="M36" i="7"/>
  <c r="L35" i="6" l="1"/>
  <c r="M35" i="6"/>
  <c r="I14" i="7" l="1"/>
  <c r="I23" i="7"/>
  <c r="I24" i="7"/>
  <c r="K27" i="7"/>
  <c r="I27" i="7"/>
  <c r="I28" i="7"/>
  <c r="I30" i="7"/>
  <c r="J31" i="7"/>
  <c r="I31" i="7"/>
  <c r="E31" i="7"/>
  <c r="D31" i="7"/>
  <c r="C31" i="7"/>
  <c r="J32" i="7"/>
  <c r="K32" i="7" s="1"/>
  <c r="I32" i="7"/>
  <c r="K31" i="7"/>
  <c r="K33" i="7"/>
  <c r="C34" i="7"/>
  <c r="D34" i="7"/>
  <c r="F34" i="7" s="1"/>
  <c r="F33" i="7" s="1"/>
  <c r="I34" i="7"/>
  <c r="J34" i="7"/>
  <c r="K30" i="7"/>
  <c r="K37" i="7"/>
  <c r="G37" i="7"/>
  <c r="K36" i="7"/>
  <c r="G36" i="7"/>
  <c r="K35" i="7"/>
  <c r="G35" i="7"/>
  <c r="J29" i="7"/>
  <c r="J24" i="7" s="1"/>
  <c r="J23" i="7" s="1"/>
  <c r="E29" i="7"/>
  <c r="E28" i="7" s="1"/>
  <c r="E27" i="7" s="1"/>
  <c r="E26" i="7" s="1"/>
  <c r="E25" i="7" s="1"/>
  <c r="E24" i="7" s="1"/>
  <c r="E23" i="7" s="1"/>
  <c r="E22" i="7" s="1"/>
  <c r="E21" i="7" s="1"/>
  <c r="E20" i="7" s="1"/>
  <c r="E19" i="7" s="1"/>
  <c r="E18" i="7" s="1"/>
  <c r="E14" i="7" s="1"/>
  <c r="D29" i="7"/>
  <c r="D28" i="7" s="1"/>
  <c r="D27" i="7" s="1"/>
  <c r="D26" i="7" s="1"/>
  <c r="D25" i="7" s="1"/>
  <c r="D24" i="7" s="1"/>
  <c r="D23" i="7" s="1"/>
  <c r="D22" i="7" s="1"/>
  <c r="D21" i="7" s="1"/>
  <c r="D20" i="7" s="1"/>
  <c r="D19" i="7" s="1"/>
  <c r="D18" i="7" s="1"/>
  <c r="D14" i="7" s="1"/>
  <c r="I22" i="7"/>
  <c r="I21" i="7" s="1"/>
  <c r="I20" i="7" s="1"/>
  <c r="K20" i="7" s="1"/>
  <c r="L17" i="7"/>
  <c r="L16" i="7" s="1"/>
  <c r="L15" i="7" s="1"/>
  <c r="K17" i="7"/>
  <c r="K16" i="7" s="1"/>
  <c r="K15" i="7" s="1"/>
  <c r="J16" i="7"/>
  <c r="J15" i="7" s="1"/>
  <c r="I16" i="7"/>
  <c r="I15" i="7" s="1"/>
  <c r="G16" i="7"/>
  <c r="G15" i="7" s="1"/>
  <c r="E16" i="7"/>
  <c r="E15" i="7" s="1"/>
  <c r="D16" i="7"/>
  <c r="D15" i="7" s="1"/>
  <c r="C16" i="7"/>
  <c r="C15" i="7" s="1"/>
  <c r="K14" i="7"/>
  <c r="L14" i="7" s="1"/>
  <c r="F13" i="7"/>
  <c r="F12" i="7" s="1"/>
  <c r="F11" i="7" s="1"/>
  <c r="F10" i="7" s="1"/>
  <c r="F9" i="7" s="1"/>
  <c r="F8" i="7" s="1"/>
  <c r="C13" i="7"/>
  <c r="J12" i="7"/>
  <c r="J11" i="7" s="1"/>
  <c r="E12" i="7"/>
  <c r="E11" i="7" s="1"/>
  <c r="E10" i="7" s="1"/>
  <c r="E9" i="7" s="1"/>
  <c r="E8" i="7" s="1"/>
  <c r="E38" i="7" s="1"/>
  <c r="D12" i="7"/>
  <c r="D11" i="7" s="1"/>
  <c r="D10" i="7" s="1"/>
  <c r="D9" i="7" s="1"/>
  <c r="D8" i="7" s="1"/>
  <c r="H35" i="6"/>
  <c r="H34" i="6"/>
  <c r="H33" i="6"/>
  <c r="H32" i="6"/>
  <c r="H35" i="3"/>
  <c r="H34" i="3"/>
  <c r="H33" i="3"/>
  <c r="H32" i="3"/>
  <c r="H31" i="3"/>
  <c r="H32" i="2"/>
  <c r="H31" i="2"/>
  <c r="H30" i="2"/>
  <c r="H29" i="2"/>
  <c r="H28" i="2"/>
  <c r="H32" i="1"/>
  <c r="M32" i="1"/>
  <c r="M32" i="2"/>
  <c r="M35" i="3"/>
  <c r="I22" i="6"/>
  <c r="I14" i="6"/>
  <c r="I13" i="6" s="1"/>
  <c r="M32" i="6"/>
  <c r="M34" i="3"/>
  <c r="M33" i="3"/>
  <c r="M32" i="3"/>
  <c r="M14" i="3"/>
  <c r="M31" i="2"/>
  <c r="M29" i="2"/>
  <c r="M14" i="2"/>
  <c r="M14" i="1"/>
  <c r="M9" i="1"/>
  <c r="M10" i="1"/>
  <c r="M11" i="1"/>
  <c r="M12" i="1"/>
  <c r="M13" i="1"/>
  <c r="K34" i="6"/>
  <c r="M34" i="6" s="1"/>
  <c r="G34" i="6"/>
  <c r="K33" i="6"/>
  <c r="M33" i="6" s="1"/>
  <c r="G33" i="6"/>
  <c r="K32" i="6"/>
  <c r="G32" i="6"/>
  <c r="J31" i="6"/>
  <c r="I31" i="6"/>
  <c r="K31" i="6" s="1"/>
  <c r="D31" i="6"/>
  <c r="F31" i="6" s="1"/>
  <c r="C31" i="6"/>
  <c r="I30" i="6"/>
  <c r="K30" i="6" s="1"/>
  <c r="L30" i="6" s="1"/>
  <c r="L29" i="6" s="1"/>
  <c r="F30" i="6"/>
  <c r="F29" i="6" s="1"/>
  <c r="J29" i="6"/>
  <c r="J24" i="6" s="1"/>
  <c r="J23" i="6" s="1"/>
  <c r="E29" i="6"/>
  <c r="E28" i="6" s="1"/>
  <c r="E27" i="6" s="1"/>
  <c r="E26" i="6" s="1"/>
  <c r="E25" i="6" s="1"/>
  <c r="E24" i="6" s="1"/>
  <c r="E23" i="6" s="1"/>
  <c r="E22" i="6" s="1"/>
  <c r="E21" i="6" s="1"/>
  <c r="E20" i="6" s="1"/>
  <c r="E19" i="6" s="1"/>
  <c r="E18" i="6" s="1"/>
  <c r="E14" i="6" s="1"/>
  <c r="D29" i="6"/>
  <c r="D28" i="6" s="1"/>
  <c r="D27" i="6" s="1"/>
  <c r="D26" i="6" s="1"/>
  <c r="D25" i="6" s="1"/>
  <c r="D24" i="6" s="1"/>
  <c r="D23" i="6" s="1"/>
  <c r="D22" i="6" s="1"/>
  <c r="D21" i="6" s="1"/>
  <c r="D20" i="6" s="1"/>
  <c r="D19" i="6" s="1"/>
  <c r="D18" i="6" s="1"/>
  <c r="D14" i="6" s="1"/>
  <c r="I28" i="6"/>
  <c r="K28" i="6" s="1"/>
  <c r="I27" i="6"/>
  <c r="K27" i="6" s="1"/>
  <c r="K22" i="6"/>
  <c r="L17" i="6"/>
  <c r="L16" i="6" s="1"/>
  <c r="L15" i="6" s="1"/>
  <c r="K17" i="6"/>
  <c r="K16" i="6" s="1"/>
  <c r="K15" i="6" s="1"/>
  <c r="J16" i="6"/>
  <c r="J15" i="6" s="1"/>
  <c r="I16" i="6"/>
  <c r="G16" i="6"/>
  <c r="G15" i="6" s="1"/>
  <c r="E16" i="6"/>
  <c r="E15" i="6" s="1"/>
  <c r="D16" i="6"/>
  <c r="D15" i="6" s="1"/>
  <c r="C16" i="6"/>
  <c r="C15" i="6" s="1"/>
  <c r="I15" i="6"/>
  <c r="K14" i="6"/>
  <c r="L14" i="6" s="1"/>
  <c r="F13" i="6"/>
  <c r="F12" i="6" s="1"/>
  <c r="F11" i="6" s="1"/>
  <c r="F10" i="6" s="1"/>
  <c r="F9" i="6" s="1"/>
  <c r="F8" i="6" s="1"/>
  <c r="F35" i="6" s="1"/>
  <c r="C13" i="6"/>
  <c r="C12" i="6" s="1"/>
  <c r="C11" i="6" s="1"/>
  <c r="C10" i="6" s="1"/>
  <c r="C9" i="6" s="1"/>
  <c r="C8" i="6" s="1"/>
  <c r="C35" i="6" s="1"/>
  <c r="J12" i="6"/>
  <c r="E12" i="6"/>
  <c r="E11" i="6" s="1"/>
  <c r="E10" i="6" s="1"/>
  <c r="E9" i="6" s="1"/>
  <c r="E8" i="6" s="1"/>
  <c r="E35" i="6" s="1"/>
  <c r="D12" i="6"/>
  <c r="D11" i="6" s="1"/>
  <c r="D10" i="6" s="1"/>
  <c r="D9" i="6" s="1"/>
  <c r="D8" i="6" s="1"/>
  <c r="D35" i="6" s="1"/>
  <c r="J11" i="6"/>
  <c r="L35" i="3"/>
  <c r="K35" i="3"/>
  <c r="J35" i="3"/>
  <c r="I35" i="3"/>
  <c r="G35" i="3"/>
  <c r="F35" i="3"/>
  <c r="E35" i="3"/>
  <c r="D35" i="3"/>
  <c r="M30" i="2"/>
  <c r="M31" i="1"/>
  <c r="L32" i="2"/>
  <c r="K32" i="2"/>
  <c r="J32" i="2"/>
  <c r="I32" i="2"/>
  <c r="G32" i="2"/>
  <c r="F32" i="2"/>
  <c r="E32" i="2"/>
  <c r="D32" i="2"/>
  <c r="K34" i="7" l="1"/>
  <c r="F32" i="7"/>
  <c r="F31" i="7" s="1"/>
  <c r="G31" i="7" s="1"/>
  <c r="G33" i="7"/>
  <c r="I29" i="7"/>
  <c r="K29" i="7" s="1"/>
  <c r="G34" i="7"/>
  <c r="I13" i="7"/>
  <c r="J10" i="7"/>
  <c r="J9" i="7" s="1"/>
  <c r="J8" i="7" s="1"/>
  <c r="J38" i="7" s="1"/>
  <c r="F38" i="7"/>
  <c r="L36" i="7"/>
  <c r="D38" i="7"/>
  <c r="I19" i="7"/>
  <c r="I18" i="7" s="1"/>
  <c r="K18" i="7" s="1"/>
  <c r="L18" i="7" s="1"/>
  <c r="K21" i="7"/>
  <c r="K22" i="7"/>
  <c r="I26" i="7"/>
  <c r="L35" i="7"/>
  <c r="M35" i="7"/>
  <c r="G13" i="7"/>
  <c r="C12" i="7"/>
  <c r="C11" i="7" s="1"/>
  <c r="C10" i="7" s="1"/>
  <c r="C9" i="7" s="1"/>
  <c r="C8" i="7" s="1"/>
  <c r="K28" i="7"/>
  <c r="M14" i="7"/>
  <c r="L37" i="7"/>
  <c r="L32" i="6"/>
  <c r="G31" i="6"/>
  <c r="G13" i="6"/>
  <c r="G12" i="6" s="1"/>
  <c r="I26" i="6"/>
  <c r="I25" i="6" s="1"/>
  <c r="K25" i="6" s="1"/>
  <c r="J10" i="6"/>
  <c r="J9" i="6" s="1"/>
  <c r="J8" i="6" s="1"/>
  <c r="J35" i="6" s="1"/>
  <c r="G29" i="6"/>
  <c r="F28" i="6"/>
  <c r="G8" i="6"/>
  <c r="G35" i="6" s="1"/>
  <c r="M14" i="6"/>
  <c r="M31" i="6"/>
  <c r="L33" i="6"/>
  <c r="K13" i="6"/>
  <c r="I21" i="6"/>
  <c r="L34" i="6"/>
  <c r="I29" i="6"/>
  <c r="K29" i="6" s="1"/>
  <c r="L31" i="7" l="1"/>
  <c r="L33" i="7"/>
  <c r="F30" i="7"/>
  <c r="G32" i="7"/>
  <c r="L34" i="7"/>
  <c r="I12" i="7"/>
  <c r="I11" i="7" s="1"/>
  <c r="K11" i="7" s="1"/>
  <c r="K13" i="7"/>
  <c r="M13" i="7" s="1"/>
  <c r="K19" i="7"/>
  <c r="K26" i="7"/>
  <c r="I25" i="7"/>
  <c r="C38" i="7"/>
  <c r="G8" i="7"/>
  <c r="G12" i="7"/>
  <c r="L31" i="6"/>
  <c r="I24" i="6"/>
  <c r="K26" i="6"/>
  <c r="L26" i="6" s="1"/>
  <c r="M13" i="6"/>
  <c r="K24" i="6"/>
  <c r="L24" i="6" s="1"/>
  <c r="I23" i="6"/>
  <c r="K23" i="6" s="1"/>
  <c r="F27" i="6"/>
  <c r="G28" i="6"/>
  <c r="L13" i="6"/>
  <c r="G11" i="6"/>
  <c r="K21" i="6"/>
  <c r="I20" i="6"/>
  <c r="L32" i="1"/>
  <c r="K32" i="1"/>
  <c r="J32" i="1"/>
  <c r="I32" i="1"/>
  <c r="G32" i="1"/>
  <c r="F32" i="1"/>
  <c r="E32" i="1"/>
  <c r="D32" i="1"/>
  <c r="M30" i="1"/>
  <c r="M29" i="1"/>
  <c r="H31" i="1"/>
  <c r="H30" i="1"/>
  <c r="H29" i="1"/>
  <c r="F29" i="7" l="1"/>
  <c r="G30" i="7"/>
  <c r="L30" i="7" s="1"/>
  <c r="L29" i="7" s="1"/>
  <c r="L32" i="7"/>
  <c r="K12" i="7"/>
  <c r="L12" i="7" s="1"/>
  <c r="L13" i="7"/>
  <c r="K25" i="7"/>
  <c r="G11" i="7"/>
  <c r="H12" i="6"/>
  <c r="H28" i="6"/>
  <c r="H29" i="6"/>
  <c r="G27" i="6"/>
  <c r="F26" i="6"/>
  <c r="F25" i="6" s="1"/>
  <c r="I19" i="6"/>
  <c r="K20" i="6"/>
  <c r="H11" i="6"/>
  <c r="G10" i="6"/>
  <c r="H30" i="6"/>
  <c r="H26" i="6"/>
  <c r="H18" i="6"/>
  <c r="H14" i="6"/>
  <c r="H24" i="6"/>
  <c r="H17" i="6"/>
  <c r="H16" i="6" s="1"/>
  <c r="H15" i="6" s="1"/>
  <c r="H13" i="6"/>
  <c r="H31" i="6"/>
  <c r="L28" i="6"/>
  <c r="H8" i="6"/>
  <c r="M12" i="7" l="1"/>
  <c r="H32" i="7"/>
  <c r="H31" i="7"/>
  <c r="H34" i="7"/>
  <c r="H33" i="7"/>
  <c r="F28" i="7"/>
  <c r="G29" i="7"/>
  <c r="H8" i="7"/>
  <c r="H18" i="7"/>
  <c r="H17" i="7"/>
  <c r="H16" i="7" s="1"/>
  <c r="H15" i="7" s="1"/>
  <c r="H14" i="7"/>
  <c r="H30" i="7"/>
  <c r="H37" i="7"/>
  <c r="H35" i="7"/>
  <c r="H36" i="7"/>
  <c r="H29" i="7"/>
  <c r="H13" i="7"/>
  <c r="H12" i="7"/>
  <c r="H11" i="7"/>
  <c r="G10" i="7"/>
  <c r="L11" i="7"/>
  <c r="M11" i="7"/>
  <c r="K19" i="6"/>
  <c r="I18" i="6"/>
  <c r="I12" i="6" s="1"/>
  <c r="I11" i="6" s="1"/>
  <c r="I10" i="6" s="1"/>
  <c r="I9" i="6" s="1"/>
  <c r="G9" i="6"/>
  <c r="H10" i="6"/>
  <c r="F24" i="6"/>
  <c r="F23" i="6" s="1"/>
  <c r="G25" i="6"/>
  <c r="L27" i="6"/>
  <c r="H27" i="6"/>
  <c r="G28" i="7" l="1"/>
  <c r="F27" i="7"/>
  <c r="H10" i="7"/>
  <c r="G9" i="7"/>
  <c r="H9" i="6"/>
  <c r="H25" i="6"/>
  <c r="L25" i="6"/>
  <c r="K18" i="6"/>
  <c r="L18" i="6" s="1"/>
  <c r="G23" i="6"/>
  <c r="F22" i="6"/>
  <c r="I14" i="3"/>
  <c r="K14" i="3" s="1"/>
  <c r="L14" i="3" s="1"/>
  <c r="E15" i="3"/>
  <c r="I15" i="3"/>
  <c r="D16" i="3"/>
  <c r="D15" i="3" s="1"/>
  <c r="E16" i="3"/>
  <c r="G16" i="3"/>
  <c r="G15" i="3" s="1"/>
  <c r="I16" i="3"/>
  <c r="J16" i="3"/>
  <c r="J15" i="3" s="1"/>
  <c r="M16" i="3"/>
  <c r="M15" i="3" s="1"/>
  <c r="C16" i="3"/>
  <c r="C15" i="3" s="1"/>
  <c r="L17" i="3"/>
  <c r="L16" i="3" s="1"/>
  <c r="L15" i="3" s="1"/>
  <c r="K17" i="3"/>
  <c r="K16" i="3" s="1"/>
  <c r="K15" i="3" s="1"/>
  <c r="I22" i="3"/>
  <c r="I21" i="3" s="1"/>
  <c r="I27" i="3"/>
  <c r="K27" i="3" s="1"/>
  <c r="I28" i="3"/>
  <c r="K28" i="3" s="1"/>
  <c r="I30" i="3"/>
  <c r="I29" i="3" s="1"/>
  <c r="K34" i="3"/>
  <c r="G34" i="3"/>
  <c r="K33" i="3"/>
  <c r="G33" i="3"/>
  <c r="L33" i="3" s="1"/>
  <c r="K32" i="3"/>
  <c r="G32" i="3"/>
  <c r="L32" i="3" s="1"/>
  <c r="J31" i="3"/>
  <c r="D31" i="3"/>
  <c r="F31" i="3" s="1"/>
  <c r="C31" i="3"/>
  <c r="F30" i="3"/>
  <c r="F29" i="3" s="1"/>
  <c r="J29" i="3"/>
  <c r="J24" i="3" s="1"/>
  <c r="J23" i="3" s="1"/>
  <c r="E29" i="3"/>
  <c r="E28" i="3" s="1"/>
  <c r="E27" i="3" s="1"/>
  <c r="E26" i="3" s="1"/>
  <c r="E25" i="3" s="1"/>
  <c r="E24" i="3" s="1"/>
  <c r="E23" i="3" s="1"/>
  <c r="E22" i="3" s="1"/>
  <c r="E21" i="3" s="1"/>
  <c r="E20" i="3" s="1"/>
  <c r="E19" i="3" s="1"/>
  <c r="E18" i="3" s="1"/>
  <c r="E14" i="3" s="1"/>
  <c r="D29" i="3"/>
  <c r="D28" i="3" s="1"/>
  <c r="D27" i="3" s="1"/>
  <c r="D26" i="3" s="1"/>
  <c r="D25" i="3" s="1"/>
  <c r="D24" i="3" s="1"/>
  <c r="D23" i="3" s="1"/>
  <c r="D22" i="3" s="1"/>
  <c r="D21" i="3" s="1"/>
  <c r="D20" i="3" s="1"/>
  <c r="D19" i="3" s="1"/>
  <c r="D18" i="3" s="1"/>
  <c r="D14" i="3" s="1"/>
  <c r="I13" i="3"/>
  <c r="F13" i="3"/>
  <c r="F12" i="3" s="1"/>
  <c r="F11" i="3" s="1"/>
  <c r="F10" i="3" s="1"/>
  <c r="F9" i="3" s="1"/>
  <c r="F8" i="3" s="1"/>
  <c r="C13" i="3"/>
  <c r="J12" i="3"/>
  <c r="E12" i="3"/>
  <c r="E11" i="3" s="1"/>
  <c r="E10" i="3" s="1"/>
  <c r="E9" i="3" s="1"/>
  <c r="E8" i="3" s="1"/>
  <c r="D12" i="3"/>
  <c r="D11" i="3" s="1"/>
  <c r="D10" i="3" s="1"/>
  <c r="D9" i="3" s="1"/>
  <c r="D8" i="3" s="1"/>
  <c r="J11" i="3"/>
  <c r="K12" i="2"/>
  <c r="I31" i="2"/>
  <c r="G27" i="7" l="1"/>
  <c r="H27" i="7" s="1"/>
  <c r="F26" i="7"/>
  <c r="L28" i="7"/>
  <c r="H28" i="7"/>
  <c r="H9" i="7"/>
  <c r="F21" i="6"/>
  <c r="G22" i="6"/>
  <c r="H23" i="6"/>
  <c r="L23" i="6"/>
  <c r="K12" i="6"/>
  <c r="L34" i="3"/>
  <c r="K13" i="3"/>
  <c r="K30" i="3"/>
  <c r="L30" i="3" s="1"/>
  <c r="L29" i="3" s="1"/>
  <c r="G31" i="3"/>
  <c r="G13" i="3"/>
  <c r="I31" i="3"/>
  <c r="K31" i="3" s="1"/>
  <c r="K21" i="3"/>
  <c r="I20" i="3"/>
  <c r="G29" i="3"/>
  <c r="F28" i="3"/>
  <c r="J10" i="3"/>
  <c r="J9" i="3" s="1"/>
  <c r="J8" i="3" s="1"/>
  <c r="K22" i="3"/>
  <c r="I26" i="3"/>
  <c r="K29" i="3"/>
  <c r="C12" i="3"/>
  <c r="C11" i="3" s="1"/>
  <c r="C10" i="3" s="1"/>
  <c r="C9" i="3" s="1"/>
  <c r="C8" i="3" s="1"/>
  <c r="I14" i="2"/>
  <c r="I19" i="2"/>
  <c r="I18" i="2"/>
  <c r="I24" i="2"/>
  <c r="I23" i="2" s="1"/>
  <c r="I25" i="2"/>
  <c r="I27" i="2"/>
  <c r="K31" i="2"/>
  <c r="G31" i="2"/>
  <c r="K30" i="2"/>
  <c r="G30" i="2"/>
  <c r="L30" i="2" s="1"/>
  <c r="K29" i="2"/>
  <c r="G29" i="2"/>
  <c r="L29" i="2" s="1"/>
  <c r="K28" i="2"/>
  <c r="J28" i="2"/>
  <c r="I28" i="2"/>
  <c r="D28" i="2"/>
  <c r="F28" i="2" s="1"/>
  <c r="C28" i="2"/>
  <c r="G28" i="2" s="1"/>
  <c r="K27" i="2"/>
  <c r="L27" i="2" s="1"/>
  <c r="L26" i="2" s="1"/>
  <c r="F27" i="2"/>
  <c r="J26" i="2"/>
  <c r="J21" i="2" s="1"/>
  <c r="J20" i="2" s="1"/>
  <c r="I26" i="2"/>
  <c r="F26" i="2"/>
  <c r="G26" i="2" s="1"/>
  <c r="E26" i="2"/>
  <c r="D26" i="2"/>
  <c r="K25" i="2"/>
  <c r="E25" i="2"/>
  <c r="D25" i="2"/>
  <c r="D24" i="2" s="1"/>
  <c r="D23" i="2" s="1"/>
  <c r="D22" i="2" s="1"/>
  <c r="D21" i="2" s="1"/>
  <c r="D20" i="2" s="1"/>
  <c r="D19" i="2" s="1"/>
  <c r="D18" i="2" s="1"/>
  <c r="D17" i="2" s="1"/>
  <c r="D16" i="2" s="1"/>
  <c r="D15" i="2" s="1"/>
  <c r="D14" i="2" s="1"/>
  <c r="K24" i="2"/>
  <c r="E24" i="2"/>
  <c r="E23" i="2" s="1"/>
  <c r="E22" i="2" s="1"/>
  <c r="E21" i="2" s="1"/>
  <c r="E20" i="2" s="1"/>
  <c r="E19" i="2" s="1"/>
  <c r="E18" i="2" s="1"/>
  <c r="E17" i="2" s="1"/>
  <c r="E16" i="2" s="1"/>
  <c r="E15" i="2" s="1"/>
  <c r="E14" i="2" s="1"/>
  <c r="K14" i="2"/>
  <c r="L14" i="2" s="1"/>
  <c r="I13" i="2"/>
  <c r="K13" i="2" s="1"/>
  <c r="F13" i="2"/>
  <c r="G13" i="2" s="1"/>
  <c r="C13" i="2"/>
  <c r="J12" i="2"/>
  <c r="J11" i="2" s="1"/>
  <c r="J10" i="2" s="1"/>
  <c r="J9" i="2" s="1"/>
  <c r="J8" i="2" s="1"/>
  <c r="F12" i="2"/>
  <c r="F11" i="2" s="1"/>
  <c r="F10" i="2" s="1"/>
  <c r="F9" i="2" s="1"/>
  <c r="F8" i="2" s="1"/>
  <c r="E12" i="2"/>
  <c r="D12" i="2"/>
  <c r="D11" i="2" s="1"/>
  <c r="D10" i="2" s="1"/>
  <c r="D9" i="2" s="1"/>
  <c r="D8" i="2" s="1"/>
  <c r="C12" i="2"/>
  <c r="C11" i="2" s="1"/>
  <c r="C10" i="2" s="1"/>
  <c r="C9" i="2" s="1"/>
  <c r="C8" i="2" s="1"/>
  <c r="E11" i="2"/>
  <c r="E10" i="2" s="1"/>
  <c r="E9" i="2" s="1"/>
  <c r="E8" i="2" s="1"/>
  <c r="G28" i="1"/>
  <c r="G29" i="1"/>
  <c r="L29" i="1" s="1"/>
  <c r="G30" i="1"/>
  <c r="L30" i="1" s="1"/>
  <c r="G31" i="1"/>
  <c r="L31" i="1" s="1"/>
  <c r="C32" i="1"/>
  <c r="K29" i="1"/>
  <c r="K30" i="1"/>
  <c r="K31" i="1"/>
  <c r="G8" i="1"/>
  <c r="C28" i="1"/>
  <c r="I12" i="1"/>
  <c r="J10" i="1"/>
  <c r="J11" i="1"/>
  <c r="J12" i="1"/>
  <c r="I13" i="1"/>
  <c r="I20" i="1"/>
  <c r="F13" i="1"/>
  <c r="F25" i="7" l="1"/>
  <c r="G26" i="7"/>
  <c r="L27" i="7"/>
  <c r="H22" i="6"/>
  <c r="L22" i="6"/>
  <c r="L21" i="6" s="1"/>
  <c r="L20" i="6" s="1"/>
  <c r="K11" i="6"/>
  <c r="M12" i="6"/>
  <c r="L12" i="6"/>
  <c r="G21" i="6"/>
  <c r="H21" i="6" s="1"/>
  <c r="F20" i="6"/>
  <c r="L31" i="3"/>
  <c r="M31" i="3"/>
  <c r="L13" i="3"/>
  <c r="M13" i="3"/>
  <c r="G12" i="3"/>
  <c r="G11" i="3" s="1"/>
  <c r="C35" i="3"/>
  <c r="H17" i="3" s="1"/>
  <c r="H16" i="3" s="1"/>
  <c r="H15" i="3" s="1"/>
  <c r="G8" i="3"/>
  <c r="K20" i="3"/>
  <c r="I19" i="3"/>
  <c r="G28" i="3"/>
  <c r="F27" i="3"/>
  <c r="K26" i="3"/>
  <c r="L26" i="3" s="1"/>
  <c r="I25" i="3"/>
  <c r="L31" i="2"/>
  <c r="L28" i="2"/>
  <c r="K18" i="2"/>
  <c r="I17" i="2"/>
  <c r="I16" i="2" s="1"/>
  <c r="K19" i="2"/>
  <c r="K23" i="2"/>
  <c r="L23" i="2" s="1"/>
  <c r="I22" i="2"/>
  <c r="K22" i="2" s="1"/>
  <c r="I21" i="2"/>
  <c r="I15" i="2"/>
  <c r="K15" i="2" s="1"/>
  <c r="L15" i="2" s="1"/>
  <c r="K16" i="2"/>
  <c r="L13" i="2"/>
  <c r="G12" i="2"/>
  <c r="H13" i="2"/>
  <c r="M13" i="2"/>
  <c r="I20" i="2"/>
  <c r="K20" i="2" s="1"/>
  <c r="K21" i="2"/>
  <c r="L21" i="2" s="1"/>
  <c r="C32" i="2"/>
  <c r="G8" i="2"/>
  <c r="H26" i="2"/>
  <c r="M28" i="2"/>
  <c r="F25" i="2"/>
  <c r="K26" i="2"/>
  <c r="K17" i="2"/>
  <c r="L28" i="1"/>
  <c r="F27" i="1"/>
  <c r="F24" i="7" l="1"/>
  <c r="G25" i="7"/>
  <c r="L26" i="7"/>
  <c r="H26" i="7"/>
  <c r="M11" i="6"/>
  <c r="L11" i="6"/>
  <c r="G20" i="6"/>
  <c r="H20" i="6" s="1"/>
  <c r="F19" i="6"/>
  <c r="K10" i="6"/>
  <c r="L10" i="6" s="1"/>
  <c r="H29" i="3"/>
  <c r="H24" i="3"/>
  <c r="H18" i="3"/>
  <c r="H14" i="3"/>
  <c r="H30" i="3"/>
  <c r="H26" i="3"/>
  <c r="H13" i="3"/>
  <c r="I24" i="3"/>
  <c r="K25" i="3"/>
  <c r="H8" i="3"/>
  <c r="F26" i="3"/>
  <c r="F25" i="3" s="1"/>
  <c r="G27" i="3"/>
  <c r="H28" i="3"/>
  <c r="L28" i="3"/>
  <c r="H12" i="3"/>
  <c r="I18" i="3"/>
  <c r="I12" i="3" s="1"/>
  <c r="K12" i="3" s="1"/>
  <c r="K19" i="3"/>
  <c r="H11" i="3"/>
  <c r="G10" i="3"/>
  <c r="I12" i="2"/>
  <c r="H12" i="2"/>
  <c r="G11" i="2"/>
  <c r="F24" i="2"/>
  <c r="G25" i="2"/>
  <c r="H23" i="2"/>
  <c r="H27" i="2"/>
  <c r="H15" i="2"/>
  <c r="H14" i="2"/>
  <c r="H21" i="2"/>
  <c r="H8" i="2"/>
  <c r="L26" i="1"/>
  <c r="J26" i="1"/>
  <c r="J21" i="1" s="1"/>
  <c r="J20" i="1" s="1"/>
  <c r="I26" i="1"/>
  <c r="C13" i="1"/>
  <c r="C12" i="1" s="1"/>
  <c r="C11" i="1" s="1"/>
  <c r="C10" i="1" s="1"/>
  <c r="C9" i="1" s="1"/>
  <c r="C8" i="1" s="1"/>
  <c r="D28" i="1"/>
  <c r="J28" i="1"/>
  <c r="I28" i="1"/>
  <c r="E26" i="1"/>
  <c r="E25" i="1" s="1"/>
  <c r="E24" i="1" s="1"/>
  <c r="E23" i="1" s="1"/>
  <c r="E22" i="1" s="1"/>
  <c r="E21" i="1" s="1"/>
  <c r="E20" i="1" s="1"/>
  <c r="E19" i="1" s="1"/>
  <c r="E18" i="1" s="1"/>
  <c r="E17" i="1" s="1"/>
  <c r="E16" i="1" s="1"/>
  <c r="K27" i="1"/>
  <c r="L27" i="1" s="1"/>
  <c r="K25" i="1"/>
  <c r="K24" i="1"/>
  <c r="I23" i="1"/>
  <c r="K19" i="1"/>
  <c r="I18" i="1"/>
  <c r="I17" i="1" s="1"/>
  <c r="K14" i="1"/>
  <c r="L14" i="1" s="1"/>
  <c r="F23" i="7" l="1"/>
  <c r="G24" i="7"/>
  <c r="L25" i="7"/>
  <c r="H25" i="7"/>
  <c r="K9" i="6"/>
  <c r="I8" i="6"/>
  <c r="I35" i="6" s="1"/>
  <c r="M10" i="6"/>
  <c r="F18" i="6"/>
  <c r="F14" i="6" s="1"/>
  <c r="G19" i="6"/>
  <c r="F17" i="6"/>
  <c r="F16" i="6" s="1"/>
  <c r="F15" i="6" s="1"/>
  <c r="K18" i="3"/>
  <c r="L18" i="3" s="1"/>
  <c r="H10" i="3"/>
  <c r="G9" i="3"/>
  <c r="K24" i="3"/>
  <c r="L24" i="3" s="1"/>
  <c r="I23" i="3"/>
  <c r="K23" i="3" s="1"/>
  <c r="L27" i="3"/>
  <c r="H27" i="3"/>
  <c r="G25" i="3"/>
  <c r="F24" i="3"/>
  <c r="F23" i="3" s="1"/>
  <c r="I11" i="2"/>
  <c r="M12" i="2"/>
  <c r="L12" i="2"/>
  <c r="G24" i="2"/>
  <c r="F23" i="2"/>
  <c r="F22" i="2" s="1"/>
  <c r="K11" i="2"/>
  <c r="M11" i="2" s="1"/>
  <c r="I10" i="2"/>
  <c r="H25" i="2"/>
  <c r="L25" i="2"/>
  <c r="H11" i="2"/>
  <c r="G10" i="2"/>
  <c r="K28" i="1"/>
  <c r="H14" i="1"/>
  <c r="J9" i="1"/>
  <c r="J8" i="1" s="1"/>
  <c r="H15" i="1"/>
  <c r="H21" i="1"/>
  <c r="K17" i="1"/>
  <c r="I16" i="1"/>
  <c r="E15" i="1"/>
  <c r="E14" i="1" s="1"/>
  <c r="E12" i="1" s="1"/>
  <c r="E11" i="1" s="1"/>
  <c r="E10" i="1" s="1"/>
  <c r="E9" i="1" s="1"/>
  <c r="E8" i="1" s="1"/>
  <c r="K23" i="1"/>
  <c r="L23" i="1" s="1"/>
  <c r="I22" i="1"/>
  <c r="F28" i="1"/>
  <c r="D26" i="1"/>
  <c r="D25" i="1" s="1"/>
  <c r="D24" i="1" s="1"/>
  <c r="D23" i="1" s="1"/>
  <c r="D22" i="1" s="1"/>
  <c r="D21" i="1" s="1"/>
  <c r="D20" i="1" s="1"/>
  <c r="D19" i="1" s="1"/>
  <c r="D18" i="1" s="1"/>
  <c r="D17" i="1" s="1"/>
  <c r="D16" i="1" s="1"/>
  <c r="K13" i="1"/>
  <c r="K18" i="1"/>
  <c r="K26" i="1"/>
  <c r="H24" i="7" l="1"/>
  <c r="G23" i="7"/>
  <c r="F22" i="7"/>
  <c r="L19" i="6"/>
  <c r="H19" i="6"/>
  <c r="K8" i="6"/>
  <c r="K35" i="6" s="1"/>
  <c r="M9" i="6"/>
  <c r="L9" i="6"/>
  <c r="L25" i="3"/>
  <c r="H25" i="3"/>
  <c r="H9" i="3"/>
  <c r="F22" i="3"/>
  <c r="G23" i="3"/>
  <c r="I11" i="3"/>
  <c r="H10" i="2"/>
  <c r="G9" i="2"/>
  <c r="K10" i="2"/>
  <c r="M10" i="2" s="1"/>
  <c r="I9" i="2"/>
  <c r="G22" i="2"/>
  <c r="F21" i="2"/>
  <c r="F20" i="2" s="1"/>
  <c r="L11" i="2"/>
  <c r="H24" i="2"/>
  <c r="L24" i="2"/>
  <c r="H23" i="1"/>
  <c r="H27" i="1"/>
  <c r="D15" i="1"/>
  <c r="D14" i="1" s="1"/>
  <c r="D12" i="1" s="1"/>
  <c r="D11" i="1" s="1"/>
  <c r="D10" i="1" s="1"/>
  <c r="D9" i="1" s="1"/>
  <c r="D8" i="1" s="1"/>
  <c r="K16" i="1"/>
  <c r="I15" i="1"/>
  <c r="H28" i="1"/>
  <c r="I21" i="1"/>
  <c r="K22" i="1"/>
  <c r="M28" i="1"/>
  <c r="G22" i="7" l="1"/>
  <c r="F21" i="7"/>
  <c r="H23" i="7"/>
  <c r="M8" i="6"/>
  <c r="L8" i="6"/>
  <c r="L23" i="3"/>
  <c r="H23" i="3"/>
  <c r="G22" i="3"/>
  <c r="F21" i="3"/>
  <c r="M12" i="3"/>
  <c r="L12" i="3"/>
  <c r="I10" i="3"/>
  <c r="K11" i="3"/>
  <c r="H9" i="2"/>
  <c r="H22" i="2"/>
  <c r="L22" i="2"/>
  <c r="K9" i="2"/>
  <c r="M9" i="2" s="1"/>
  <c r="I8" i="2"/>
  <c r="F19" i="2"/>
  <c r="G20" i="2"/>
  <c r="L10" i="2"/>
  <c r="K20" i="1"/>
  <c r="K21" i="1"/>
  <c r="L21" i="1" s="1"/>
  <c r="K15" i="1"/>
  <c r="L15" i="1" s="1"/>
  <c r="G21" i="7" l="1"/>
  <c r="H21" i="7" s="1"/>
  <c r="F20" i="7"/>
  <c r="L22" i="7"/>
  <c r="L21" i="7" s="1"/>
  <c r="L20" i="7" s="1"/>
  <c r="H22" i="7"/>
  <c r="F20" i="3"/>
  <c r="G21" i="3"/>
  <c r="H21" i="3" s="1"/>
  <c r="H22" i="3"/>
  <c r="L22" i="3"/>
  <c r="L21" i="3" s="1"/>
  <c r="L20" i="3" s="1"/>
  <c r="M11" i="3"/>
  <c r="L11" i="3"/>
  <c r="K10" i="3"/>
  <c r="I9" i="3"/>
  <c r="K8" i="2"/>
  <c r="H20" i="2"/>
  <c r="L20" i="2"/>
  <c r="L9" i="2"/>
  <c r="G19" i="2"/>
  <c r="F18" i="2"/>
  <c r="K12" i="1"/>
  <c r="I11" i="1"/>
  <c r="F26" i="1"/>
  <c r="G20" i="7" l="1"/>
  <c r="H20" i="7" s="1"/>
  <c r="F19" i="7"/>
  <c r="K9" i="3"/>
  <c r="I8" i="3"/>
  <c r="M10" i="3"/>
  <c r="L10" i="3"/>
  <c r="G20" i="3"/>
  <c r="H20" i="3" s="1"/>
  <c r="F19" i="3"/>
  <c r="F17" i="3" s="1"/>
  <c r="F16" i="3" s="1"/>
  <c r="F15" i="3" s="1"/>
  <c r="H19" i="2"/>
  <c r="L19" i="2"/>
  <c r="L18" i="2" s="1"/>
  <c r="L17" i="2" s="1"/>
  <c r="F17" i="2"/>
  <c r="G18" i="2"/>
  <c r="H18" i="2" s="1"/>
  <c r="M8" i="2"/>
  <c r="L8" i="2"/>
  <c r="F25" i="1"/>
  <c r="G26" i="1"/>
  <c r="K11" i="1"/>
  <c r="I10" i="1"/>
  <c r="G19" i="7" l="1"/>
  <c r="F18" i="7"/>
  <c r="F14" i="7" s="1"/>
  <c r="F17" i="7"/>
  <c r="F16" i="7" s="1"/>
  <c r="F15" i="7" s="1"/>
  <c r="G19" i="3"/>
  <c r="F18" i="3"/>
  <c r="F14" i="3" s="1"/>
  <c r="K8" i="3"/>
  <c r="M9" i="3"/>
  <c r="L9" i="3"/>
  <c r="G17" i="2"/>
  <c r="H17" i="2" s="1"/>
  <c r="F16" i="2"/>
  <c r="I9" i="1"/>
  <c r="K10" i="1"/>
  <c r="H26" i="1"/>
  <c r="G25" i="1"/>
  <c r="L25" i="1" s="1"/>
  <c r="F24" i="1"/>
  <c r="L19" i="7" l="1"/>
  <c r="H19" i="7"/>
  <c r="L8" i="3"/>
  <c r="M8" i="3"/>
  <c r="H19" i="3"/>
  <c r="L19" i="3"/>
  <c r="G16" i="2"/>
  <c r="F15" i="2"/>
  <c r="F14" i="2" s="1"/>
  <c r="H25" i="1"/>
  <c r="G24" i="1"/>
  <c r="L24" i="1" s="1"/>
  <c r="F23" i="1"/>
  <c r="F22" i="1" s="1"/>
  <c r="K9" i="1"/>
  <c r="I8" i="1"/>
  <c r="L16" i="2" l="1"/>
  <c r="H16" i="2"/>
  <c r="K8" i="1"/>
  <c r="F21" i="1"/>
  <c r="F20" i="1" s="1"/>
  <c r="G22" i="1"/>
  <c r="L22" i="1" s="1"/>
  <c r="H24" i="1"/>
  <c r="H22" i="1" l="1"/>
  <c r="F19" i="1"/>
  <c r="G20" i="1"/>
  <c r="H20" i="1" l="1"/>
  <c r="L20" i="1"/>
  <c r="F18" i="1"/>
  <c r="G19" i="1"/>
  <c r="L19" i="1" l="1"/>
  <c r="L18" i="1" s="1"/>
  <c r="L17" i="1" s="1"/>
  <c r="H19" i="1"/>
  <c r="G18" i="1"/>
  <c r="H18" i="1" s="1"/>
  <c r="F17" i="1"/>
  <c r="F16" i="1" l="1"/>
  <c r="G17" i="1"/>
  <c r="H17" i="1" s="1"/>
  <c r="F15" i="1" l="1"/>
  <c r="F14" i="1" s="1"/>
  <c r="G16" i="1"/>
  <c r="L16" i="1" l="1"/>
  <c r="H16" i="1"/>
  <c r="F12" i="1" l="1"/>
  <c r="F11" i="1" s="1"/>
  <c r="F10" i="1" s="1"/>
  <c r="F9" i="1" s="1"/>
  <c r="F8" i="1" s="1"/>
  <c r="G13" i="1"/>
  <c r="H13" i="1" l="1"/>
  <c r="G12" i="1"/>
  <c r="L13" i="1"/>
  <c r="L12" i="1" l="1"/>
  <c r="H12" i="1"/>
  <c r="G11" i="1"/>
  <c r="L11" i="1" l="1"/>
  <c r="H11" i="1"/>
  <c r="G10" i="1"/>
  <c r="G9" i="1" l="1"/>
  <c r="H10" i="1"/>
  <c r="L10" i="1"/>
  <c r="H9" i="1" l="1"/>
  <c r="L9" i="1"/>
  <c r="H8" i="1" l="1"/>
  <c r="L8" i="1"/>
  <c r="M8" i="1"/>
  <c r="L24" i="7"/>
  <c r="K24" i="7"/>
  <c r="I10" i="7"/>
  <c r="I9" i="7" l="1"/>
  <c r="K10" i="7"/>
  <c r="K23" i="7"/>
  <c r="L23" i="7" s="1"/>
  <c r="L10" i="7" l="1"/>
  <c r="M10" i="7"/>
  <c r="K9" i="7"/>
  <c r="I8" i="7"/>
  <c r="K8" i="7" l="1"/>
  <c r="I38" i="7"/>
  <c r="M9" i="7"/>
  <c r="L9" i="7"/>
  <c r="L8" i="7" l="1"/>
  <c r="M8" i="7"/>
</calcChain>
</file>

<file path=xl/sharedStrings.xml><?xml version="1.0" encoding="utf-8"?>
<sst xmlns="http://schemas.openxmlformats.org/spreadsheetml/2006/main" count="424" uniqueCount="86">
  <si>
    <t>INFORME DE EJECUCIÓN DEL PRESUPUESTO DE INGRESOS</t>
  </si>
  <si>
    <t>VIGENCIA</t>
  </si>
  <si>
    <t xml:space="preserve">SECCION:   2413 </t>
  </si>
  <si>
    <t xml:space="preserve"> UNIDAD EJECUTORA:        00</t>
  </si>
  <si>
    <t>Codificación Presupuestal</t>
  </si>
  <si>
    <t>Descripción</t>
  </si>
  <si>
    <t>Aforo
Inicial
(1)</t>
  </si>
  <si>
    <t>Modificaciones Aforo  
(2)</t>
  </si>
  <si>
    <t>Aforo
Vigente
(3)= (1)-(2)</t>
  </si>
  <si>
    <t>% Participación en el total
(4)</t>
  </si>
  <si>
    <t>Recaudo Efectivo Acumulado Neto
(7)=(5)-(6)</t>
  </si>
  <si>
    <t>Saldo de Aforo por Recaudar
(8) = (3) - (7)</t>
  </si>
  <si>
    <t>% de Recaudo
(9) = (7) / (3)</t>
  </si>
  <si>
    <t>Adiciones
(a)</t>
  </si>
  <si>
    <t>Reducciones
(b)</t>
  </si>
  <si>
    <t>Total Modificaciones Presupuestales
(c) = (a)-(b)</t>
  </si>
  <si>
    <t xml:space="preserve">RECURSOS PROPIOS DE ESTABLECIMIENTOS PÚBLICOS </t>
  </si>
  <si>
    <t>3-1</t>
  </si>
  <si>
    <t>RECURSOS PROPIOS DE ESTABLECIMIENTOS PÚBLICOS</t>
  </si>
  <si>
    <t>3-1-01</t>
  </si>
  <si>
    <t>3-1-01-1</t>
  </si>
  <si>
    <t>INGRESOS CORRIENTES</t>
  </si>
  <si>
    <t>3-1-01-1-02</t>
  </si>
  <si>
    <t>INGRESOS NO TRIBUTARIOS</t>
  </si>
  <si>
    <t>3-1-01-1-02-2</t>
  </si>
  <si>
    <t>TASAS Y DERECHOS ADMINISTRATIVOS</t>
  </si>
  <si>
    <t>N.A.</t>
  </si>
  <si>
    <t>3-1-01-1-02-2-66</t>
  </si>
  <si>
    <t>TASA POR EL USO DE LA INFRAESTRUCTURA DE TRANSPORTE</t>
  </si>
  <si>
    <t>3-1-01-1-02-5</t>
  </si>
  <si>
    <t>VENTA DE BIENES Y SERVICIOS</t>
  </si>
  <si>
    <t>3-1-01-1-02-5-02</t>
  </si>
  <si>
    <t>VENTAS INCIDENTALES DE ESTABLECIMIENTO NO DE MERCADO</t>
  </si>
  <si>
    <t>3-1-01-1-02-5-02-07</t>
  </si>
  <si>
    <t>SERVICIOS FINANCIEROS Y SERVICIOS CONEXOS, SERVICIOS INMOBILIARIOS Y SERVICIOS DE LEASING</t>
  </si>
  <si>
    <t>3-1-01-1-02-5-02-07-3</t>
  </si>
  <si>
    <t>SERVICIOS DE ARRENDAMIENTO O ALQUILER SIN OPERARIO</t>
  </si>
  <si>
    <t>3-1-01-1-02-5-02-07-3-2</t>
  </si>
  <si>
    <t>SERVICIOS DE ARRENDAMIENTO SIN OPCION DE COMPRA DE OTROS BIENES</t>
  </si>
  <si>
    <t>3-1-01-2</t>
  </si>
  <si>
    <t>RECURSOS DE CAPITAL</t>
  </si>
  <si>
    <t>3-1-01-2-05</t>
  </si>
  <si>
    <t>RENDIMIENTOS FINANCIEROS</t>
  </si>
  <si>
    <t>3-1-01-2-05-1</t>
  </si>
  <si>
    <t>RECURSOS DE LA ENTIDAD</t>
  </si>
  <si>
    <t>3-1-01-2-05-1-02</t>
  </si>
  <si>
    <t>DEPÓSITOS</t>
  </si>
  <si>
    <t>3-1-01-2-05-1-02-01</t>
  </si>
  <si>
    <t>INTERESES SOBRE DEPOSITOS EN INSTITUCIONES FINANCIERAS</t>
  </si>
  <si>
    <t>3-1-01-2-05-1-02-04</t>
  </si>
  <si>
    <t>RENDIMIENTOS RECURSOS ENTREGADOS EN ADMINISTRACION</t>
  </si>
  <si>
    <t>3-1-01-2-05-3</t>
  </si>
  <si>
    <t>RENDIMIENTOS RECURSOS TERCEROS</t>
  </si>
  <si>
    <t>3-1-01-2-05-3-05</t>
  </si>
  <si>
    <t>RENDIMIENTOS RECURSOS ENTREGADOS POR LA ENTIDAD CONCEDENTE EN LOS PATRIMONIOS AUTÓNOMOS</t>
  </si>
  <si>
    <t>APORTES DE LA NACION</t>
  </si>
  <si>
    <t>FUNCIONAMIENTO</t>
  </si>
  <si>
    <t>DEUDA</t>
  </si>
  <si>
    <t>INVERSIÓN</t>
  </si>
  <si>
    <t>TOTALES</t>
  </si>
  <si>
    <r>
      <rPr>
        <b/>
        <sz val="9"/>
        <rFont val="Calibri"/>
        <family val="2"/>
        <scheme val="minor"/>
      </rPr>
      <t>Consolidó y elaboró:</t>
    </r>
    <r>
      <rPr>
        <sz val="9"/>
        <rFont val="Calibri"/>
        <family val="2"/>
        <scheme val="minor"/>
      </rPr>
      <t xml:space="preserve"> Área de Tesorería y  Presupuesto - GIT Administrativo y Financiero - Vicepresidencia Administrativa y Financiera</t>
    </r>
  </si>
  <si>
    <t>PERIODO: 01/01/2022 AL 31/01/2022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</si>
  <si>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Enero de 2022 </t>
    </r>
  </si>
  <si>
    <t>Devoluciones Pagadas Acumuladas (6)</t>
  </si>
  <si>
    <t>Recaudo Efectivo Acumulado  (5)</t>
  </si>
  <si>
    <t>PERIODO: 01/01/2022 AL 28/02/2022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</si>
  <si>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28 de Febrero de 2022 </t>
    </r>
  </si>
  <si>
    <t>PERIODO: 01/01/2022 AL  31/03/2022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</si>
  <si>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Marzo de 2022 </t>
    </r>
  </si>
  <si>
    <t>3-1-01-1-02-3-01-04</t>
  </si>
  <si>
    <t>SANCIONES CONTRACTUALES</t>
  </si>
  <si>
    <t>3-1-01-1-02-3-01</t>
  </si>
  <si>
    <t>MULTAS Y SANCIONES</t>
  </si>
  <si>
    <t>3-1-01-1-02-3</t>
  </si>
  <si>
    <t>MULTAS, SANCIONES E INTERESES DE MORA</t>
  </si>
  <si>
    <t>PERIODO: 01/01/2022 AL  30/04/2022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</si>
  <si>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30 de abril de 2022 </t>
    </r>
  </si>
  <si>
    <t>PERIODO: 01/01/2022 AL  31/05/2022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</si>
  <si>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mayo de 2022 </t>
    </r>
  </si>
  <si>
    <r>
      <rPr>
        <b/>
        <sz val="9"/>
        <rFont val="Calibri"/>
        <family val="2"/>
        <scheme val="minor"/>
      </rPr>
      <t>Consolidó y elaboró:</t>
    </r>
    <r>
      <rPr>
        <sz val="9"/>
        <rFont val="Calibri"/>
        <family val="2"/>
        <scheme val="minor"/>
      </rPr>
      <t xml:space="preserve"> Área de Tesorería y  Presupuesto - GIT Administrativo y Financiero - Vicepresidencia Gestión Corporativa</t>
    </r>
  </si>
  <si>
    <t>3-1-01-2-13-1-03</t>
  </si>
  <si>
    <t>REINTEGROS GASTOS DE FUNCIONAMIENTO</t>
  </si>
  <si>
    <t>3-1-01-2-13-1</t>
  </si>
  <si>
    <t>REINTEGROS</t>
  </si>
  <si>
    <t>3-1-01-2-13</t>
  </si>
  <si>
    <t>REINTEGROS Y OTROS RECURSOS NO APROPIADOS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</si>
</sst>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 style="thick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ck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 style="thick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/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/>
      <diagonal/>
    </border>
    <border>
      <left style="thick">
        <color theme="1" tint="0.499984740745262"/>
      </left>
      <right style="thin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horizontal="left" vertical="center"/>
    </xf>
    <xf numFmtId="43" fontId="7" fillId="2" borderId="0" xfId="0" applyNumberFormat="1" applyFont="1" applyFill="1" applyAlignment="1">
      <alignment horizontal="left" vertical="center" wrapText="1"/>
    </xf>
    <xf numFmtId="0" fontId="4" fillId="2" borderId="0" xfId="0" applyFont="1" applyFill="1" applyAlignment="1">
      <alignment horizontal="right" vertical="center"/>
    </xf>
    <xf numFmtId="43" fontId="4" fillId="2" borderId="0" xfId="0" applyNumberFormat="1" applyFont="1" applyFill="1" applyAlignment="1">
      <alignment vertical="center"/>
    </xf>
    <xf numFmtId="43" fontId="12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2" fontId="12" fillId="2" borderId="0" xfId="0" applyNumberFormat="1" applyFont="1" applyFill="1" applyAlignment="1">
      <alignment vertical="center"/>
    </xf>
    <xf numFmtId="43" fontId="15" fillId="2" borderId="0" xfId="0" applyNumberFormat="1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8" fillId="2" borderId="0" xfId="5" applyFont="1" applyFill="1" applyAlignment="1">
      <alignment horizontal="left" vertical="center"/>
    </xf>
    <xf numFmtId="43" fontId="19" fillId="2" borderId="0" xfId="1" applyFont="1" applyFill="1" applyBorder="1" applyAlignment="1">
      <alignment horizontal="right" vertical="center" readingOrder="1"/>
    </xf>
    <xf numFmtId="43" fontId="19" fillId="2" borderId="0" xfId="1" applyFont="1" applyFill="1" applyBorder="1" applyAlignment="1">
      <alignment horizontal="right" vertical="center"/>
    </xf>
    <xf numFmtId="43" fontId="12" fillId="2" borderId="0" xfId="0" applyNumberFormat="1" applyFont="1" applyFill="1" applyAlignment="1">
      <alignment vertical="center" readingOrder="1"/>
    </xf>
    <xf numFmtId="43" fontId="4" fillId="2" borderId="0" xfId="0" applyNumberFormat="1" applyFont="1" applyFill="1" applyAlignment="1">
      <alignment horizontal="right" vertical="center"/>
    </xf>
    <xf numFmtId="0" fontId="18" fillId="2" borderId="0" xfId="5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43" fontId="4" fillId="0" borderId="0" xfId="0" applyNumberFormat="1" applyFont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43" fontId="10" fillId="4" borderId="2" xfId="0" applyNumberFormat="1" applyFont="1" applyFill="1" applyBorder="1" applyAlignment="1">
      <alignment vertical="center"/>
    </xf>
    <xf numFmtId="10" fontId="10" fillId="4" borderId="2" xfId="2" applyNumberFormat="1" applyFont="1" applyFill="1" applyBorder="1" applyAlignment="1">
      <alignment vertical="center"/>
    </xf>
    <xf numFmtId="43" fontId="10" fillId="4" borderId="2" xfId="2" applyNumberFormat="1" applyFont="1" applyFill="1" applyBorder="1" applyAlignment="1">
      <alignment vertical="center"/>
    </xf>
    <xf numFmtId="49" fontId="13" fillId="2" borderId="1" xfId="0" applyNumberFormat="1" applyFont="1" applyFill="1" applyBorder="1" applyAlignment="1">
      <alignment horizontal="left" vertical="center" wrapText="1" readingOrder="1"/>
    </xf>
    <xf numFmtId="0" fontId="13" fillId="0" borderId="2" xfId="0" applyFont="1" applyBorder="1" applyAlignment="1">
      <alignment vertical="center" wrapText="1" readingOrder="1"/>
    </xf>
    <xf numFmtId="43" fontId="6" fillId="0" borderId="2" xfId="0" applyNumberFormat="1" applyFont="1" applyBorder="1" applyAlignment="1">
      <alignment vertical="center" readingOrder="1"/>
    </xf>
    <xf numFmtId="43" fontId="6" fillId="0" borderId="2" xfId="0" applyNumberFormat="1" applyFont="1" applyBorder="1" applyAlignment="1">
      <alignment horizontal="right" vertical="center"/>
    </xf>
    <xf numFmtId="10" fontId="6" fillId="0" borderId="2" xfId="2" applyNumberFormat="1" applyFont="1" applyBorder="1" applyAlignment="1">
      <alignment vertical="center"/>
    </xf>
    <xf numFmtId="43" fontId="6" fillId="0" borderId="2" xfId="2" applyNumberFormat="1" applyFont="1" applyBorder="1" applyAlignment="1">
      <alignment vertical="center"/>
    </xf>
    <xf numFmtId="10" fontId="6" fillId="2" borderId="3" xfId="2" applyNumberFormat="1" applyFont="1" applyFill="1" applyBorder="1" applyAlignment="1">
      <alignment vertical="center"/>
    </xf>
    <xf numFmtId="0" fontId="13" fillId="2" borderId="2" xfId="0" applyFont="1" applyFill="1" applyBorder="1" applyAlignment="1">
      <alignment vertical="center" wrapText="1" readingOrder="1"/>
    </xf>
    <xf numFmtId="43" fontId="6" fillId="2" borderId="2" xfId="0" applyNumberFormat="1" applyFont="1" applyFill="1" applyBorder="1" applyAlignment="1">
      <alignment vertical="center" readingOrder="1"/>
    </xf>
    <xf numFmtId="43" fontId="6" fillId="2" borderId="2" xfId="0" applyNumberFormat="1" applyFont="1" applyFill="1" applyBorder="1" applyAlignment="1">
      <alignment horizontal="right" vertical="center"/>
    </xf>
    <xf numFmtId="10" fontId="6" fillId="2" borderId="2" xfId="2" applyNumberFormat="1" applyFont="1" applyFill="1" applyBorder="1" applyAlignment="1">
      <alignment vertical="center"/>
    </xf>
    <xf numFmtId="43" fontId="6" fillId="2" borderId="2" xfId="2" applyNumberFormat="1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horizontal="left" vertical="center" wrapText="1" readingOrder="1"/>
    </xf>
    <xf numFmtId="0" fontId="14" fillId="2" borderId="2" xfId="0" applyFont="1" applyFill="1" applyBorder="1" applyAlignment="1">
      <alignment vertical="center" wrapText="1" readingOrder="1"/>
    </xf>
    <xf numFmtId="43" fontId="15" fillId="2" borderId="2" xfId="0" applyNumberFormat="1" applyFont="1" applyFill="1" applyBorder="1" applyAlignment="1">
      <alignment vertical="center" readingOrder="1"/>
    </xf>
    <xf numFmtId="43" fontId="15" fillId="2" borderId="2" xfId="0" applyNumberFormat="1" applyFont="1" applyFill="1" applyBorder="1" applyAlignment="1">
      <alignment horizontal="right" vertical="center"/>
    </xf>
    <xf numFmtId="10" fontId="15" fillId="2" borderId="2" xfId="2" applyNumberFormat="1" applyFont="1" applyFill="1" applyBorder="1" applyAlignment="1">
      <alignment vertical="center"/>
    </xf>
    <xf numFmtId="43" fontId="15" fillId="0" borderId="2" xfId="0" applyNumberFormat="1" applyFont="1" applyBorder="1" applyAlignment="1">
      <alignment vertical="center" readingOrder="1"/>
    </xf>
    <xf numFmtId="10" fontId="15" fillId="2" borderId="3" xfId="2" applyNumberFormat="1" applyFont="1" applyFill="1" applyBorder="1" applyAlignment="1">
      <alignment horizontal="right" vertical="center"/>
    </xf>
    <xf numFmtId="10" fontId="6" fillId="2" borderId="3" xfId="2" applyNumberFormat="1" applyFont="1" applyFill="1" applyBorder="1" applyAlignment="1">
      <alignment horizontal="right" vertical="center"/>
    </xf>
    <xf numFmtId="0" fontId="11" fillId="4" borderId="1" xfId="0" applyFont="1" applyFill="1" applyBorder="1" applyAlignment="1">
      <alignment horizontal="left" vertical="center"/>
    </xf>
    <xf numFmtId="0" fontId="11" fillId="4" borderId="2" xfId="0" applyFont="1" applyFill="1" applyBorder="1" applyAlignment="1">
      <alignment vertical="center"/>
    </xf>
    <xf numFmtId="10" fontId="10" fillId="4" borderId="3" xfId="2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vertical="center"/>
    </xf>
    <xf numFmtId="43" fontId="15" fillId="2" borderId="2" xfId="0" applyNumberFormat="1" applyFont="1" applyFill="1" applyBorder="1" applyAlignment="1">
      <alignment vertical="center"/>
    </xf>
    <xf numFmtId="41" fontId="15" fillId="2" borderId="2" xfId="0" applyNumberFormat="1" applyFont="1" applyFill="1" applyBorder="1" applyAlignment="1">
      <alignment horizontal="right" vertical="center"/>
    </xf>
    <xf numFmtId="41" fontId="6" fillId="2" borderId="2" xfId="0" applyNumberFormat="1" applyFont="1" applyFill="1" applyBorder="1" applyAlignment="1">
      <alignment horizontal="right" vertical="center"/>
    </xf>
    <xf numFmtId="43" fontId="15" fillId="2" borderId="2" xfId="2" applyNumberFormat="1" applyFont="1" applyFill="1" applyBorder="1" applyAlignment="1">
      <alignment vertical="center"/>
    </xf>
    <xf numFmtId="43" fontId="15" fillId="0" borderId="2" xfId="0" applyNumberFormat="1" applyFont="1" applyBorder="1" applyAlignment="1">
      <alignment vertical="center"/>
    </xf>
    <xf numFmtId="39" fontId="16" fillId="2" borderId="2" xfId="7" applyNumberFormat="1" applyFont="1" applyFill="1" applyBorder="1" applyAlignment="1">
      <alignment horizontal="right" vertical="center"/>
    </xf>
    <xf numFmtId="41" fontId="16" fillId="2" borderId="2" xfId="7" applyNumberFormat="1" applyFont="1" applyFill="1" applyBorder="1" applyAlignment="1">
      <alignment horizontal="left" vertical="center"/>
    </xf>
    <xf numFmtId="41" fontId="6" fillId="2" borderId="2" xfId="0" applyNumberFormat="1" applyFont="1" applyFill="1" applyBorder="1" applyAlignment="1">
      <alignment horizontal="left" vertical="center"/>
    </xf>
    <xf numFmtId="0" fontId="9" fillId="4" borderId="10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vertical="center" wrapText="1"/>
    </xf>
    <xf numFmtId="43" fontId="10" fillId="4" borderId="11" xfId="0" applyNumberFormat="1" applyFont="1" applyFill="1" applyBorder="1" applyAlignment="1">
      <alignment vertical="center"/>
    </xf>
    <xf numFmtId="10" fontId="10" fillId="4" borderId="11" xfId="2" applyNumberFormat="1" applyFont="1" applyFill="1" applyBorder="1" applyAlignment="1">
      <alignment vertical="center"/>
    </xf>
    <xf numFmtId="43" fontId="10" fillId="4" borderId="11" xfId="2" applyNumberFormat="1" applyFont="1" applyFill="1" applyBorder="1" applyAlignment="1">
      <alignment vertical="center"/>
    </xf>
    <xf numFmtId="43" fontId="11" fillId="4" borderId="11" xfId="0" applyNumberFormat="1" applyFont="1" applyFill="1" applyBorder="1" applyAlignment="1">
      <alignment vertical="center"/>
    </xf>
    <xf numFmtId="10" fontId="11" fillId="4" borderId="12" xfId="2" applyNumberFormat="1" applyFont="1" applyFill="1" applyBorder="1" applyAlignment="1">
      <alignment vertical="center"/>
    </xf>
    <xf numFmtId="0" fontId="8" fillId="3" borderId="5" xfId="3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left" vertical="center"/>
    </xf>
    <xf numFmtId="0" fontId="16" fillId="2" borderId="14" xfId="0" applyFont="1" applyFill="1" applyBorder="1" applyAlignment="1">
      <alignment vertical="center"/>
    </xf>
    <xf numFmtId="43" fontId="15" fillId="2" borderId="14" xfId="0" applyNumberFormat="1" applyFont="1" applyFill="1" applyBorder="1" applyAlignment="1">
      <alignment vertical="center"/>
    </xf>
    <xf numFmtId="41" fontId="15" fillId="2" borderId="14" xfId="0" applyNumberFormat="1" applyFont="1" applyFill="1" applyBorder="1" applyAlignment="1">
      <alignment horizontal="right" vertical="center"/>
    </xf>
    <xf numFmtId="43" fontId="15" fillId="2" borderId="14" xfId="2" applyNumberFormat="1" applyFont="1" applyFill="1" applyBorder="1" applyAlignment="1">
      <alignment vertical="center"/>
    </xf>
    <xf numFmtId="43" fontId="15" fillId="0" borderId="14" xfId="0" applyNumberFormat="1" applyFont="1" applyBorder="1" applyAlignment="1">
      <alignment vertical="center"/>
    </xf>
    <xf numFmtId="165" fontId="17" fillId="3" borderId="17" xfId="0" applyNumberFormat="1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8" fillId="3" borderId="5" xfId="3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right" vertical="center"/>
    </xf>
    <xf numFmtId="10" fontId="12" fillId="2" borderId="0" xfId="0" applyNumberFormat="1" applyFont="1" applyFill="1" applyAlignment="1">
      <alignment vertical="center"/>
    </xf>
    <xf numFmtId="10" fontId="4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8" fillId="3" borderId="14" xfId="3" applyFont="1" applyFill="1" applyBorder="1" applyAlignment="1">
      <alignment horizontal="center" vertical="center" wrapText="1"/>
    </xf>
    <xf numFmtId="10" fontId="17" fillId="3" borderId="17" xfId="0" applyNumberFormat="1" applyFont="1" applyFill="1" applyBorder="1" applyAlignment="1">
      <alignment vertical="center"/>
    </xf>
    <xf numFmtId="10" fontId="15" fillId="2" borderId="3" xfId="2" applyNumberFormat="1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8" fillId="3" borderId="14" xfId="3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8" fillId="3" borderId="7" xfId="3" applyFont="1" applyFill="1" applyBorder="1" applyAlignment="1">
      <alignment horizontal="center" vertical="center" wrapText="1"/>
    </xf>
    <xf numFmtId="0" fontId="8" fillId="3" borderId="4" xfId="3" applyFont="1" applyFill="1" applyBorder="1" applyAlignment="1">
      <alignment horizontal="center" vertical="center" wrapText="1"/>
    </xf>
    <xf numFmtId="0" fontId="8" fillId="3" borderId="8" xfId="3" applyFont="1" applyFill="1" applyBorder="1" applyAlignment="1">
      <alignment horizontal="center" vertical="center" wrapText="1"/>
    </xf>
    <xf numFmtId="0" fontId="8" fillId="3" borderId="5" xfId="3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13" xfId="3" applyFont="1" applyFill="1" applyBorder="1" applyAlignment="1">
      <alignment horizontal="center" vertical="center" wrapText="1"/>
    </xf>
    <xf numFmtId="0" fontId="8" fillId="3" borderId="14" xfId="3" applyFont="1" applyFill="1" applyBorder="1" applyAlignment="1">
      <alignment horizontal="center" vertical="center" wrapText="1"/>
    </xf>
    <xf numFmtId="0" fontId="8" fillId="3" borderId="15" xfId="3" applyFont="1" applyFill="1" applyBorder="1" applyAlignment="1">
      <alignment horizontal="center" vertical="center" wrapText="1"/>
    </xf>
    <xf numFmtId="10" fontId="17" fillId="3" borderId="18" xfId="0" applyNumberFormat="1" applyFont="1" applyFill="1" applyBorder="1" applyAlignment="1">
      <alignment vertical="center"/>
    </xf>
  </cellXfs>
  <cellStyles count="8">
    <cellStyle name="Millares" xfId="1" builtinId="3"/>
    <cellStyle name="Millares 2" xfId="4" xr:uid="{399712CB-F382-4D32-B961-3908F6677C9D}"/>
    <cellStyle name="Millares 2 2" xfId="7" xr:uid="{3C0A927C-8620-443B-9AD9-B685B1DD0F8D}"/>
    <cellStyle name="Millares 3" xfId="6" xr:uid="{1FFF7480-10E6-45F4-96E5-C9592FBD3340}"/>
    <cellStyle name="Normal" xfId="0" builtinId="0"/>
    <cellStyle name="Normal 14" xfId="3" xr:uid="{C0BA8C80-70B8-443E-B25D-49151F33C177}"/>
    <cellStyle name="Normal 2 2" xfId="5" xr:uid="{8FF2E187-A12E-4F36-8C4E-DBF15F5A1BDC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43C64ED3-FE06-4246-B7E3-5DC8B59941E6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5446413F-4FBE-4364-B53A-5E0700AAF078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480FD834-D43F-484D-AC49-DFBF8F1771C3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E048E64B-3958-4187-9F04-FC48D2B909DE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62282195-7316-4661-A795-723FA0A08A83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2FB77-55BB-4809-A8AA-15DC25AF9ED5}">
  <dimension ref="A1:Z53"/>
  <sheetViews>
    <sheetView topLeftCell="E25" zoomScale="90" zoomScaleNormal="90" workbookViewId="0">
      <selection activeCell="H32" sqref="H32"/>
    </sheetView>
  </sheetViews>
  <sheetFormatPr baseColWidth="10" defaultRowHeight="12.75" x14ac:dyDescent="0.25"/>
  <cols>
    <col min="1" max="1" width="26.5703125" style="20" customWidth="1"/>
    <col min="2" max="2" width="50.140625" style="3" customWidth="1"/>
    <col min="3" max="3" width="29.28515625" style="3" customWidth="1"/>
    <col min="4" max="4" width="11.42578125" style="21" customWidth="1"/>
    <col min="5" max="5" width="11.5703125" style="21" customWidth="1"/>
    <col min="6" max="6" width="15.42578125" style="21" customWidth="1"/>
    <col min="7" max="7" width="28.5703125" style="3" customWidth="1"/>
    <col min="8" max="8" width="15.85546875" style="3" customWidth="1"/>
    <col min="9" max="9" width="26" style="3" customWidth="1"/>
    <col min="10" max="10" width="16.140625" style="22" customWidth="1"/>
    <col min="11" max="11" width="32.5703125" style="3" customWidth="1"/>
    <col min="12" max="12" width="29.140625" style="3" customWidth="1"/>
    <col min="13" max="13" width="18.140625" style="3" customWidth="1"/>
    <col min="14" max="14" width="25.7109375" style="2" customWidth="1"/>
    <col min="15" max="15" width="20.42578125" style="2" bestFit="1" customWidth="1"/>
    <col min="16" max="26" width="11.42578125" style="2"/>
    <col min="27" max="16384" width="11.42578125" style="3"/>
  </cols>
  <sheetData>
    <row r="1" spans="1:26" ht="25.5" customHeight="1" x14ac:dyDescent="0.25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1"/>
      <c r="O1" s="1"/>
      <c r="P1" s="1"/>
      <c r="Q1" s="1"/>
      <c r="R1" s="1"/>
      <c r="S1" s="1"/>
    </row>
    <row r="2" spans="1:26" ht="24.75" customHeight="1" x14ac:dyDescent="0.25">
      <c r="A2" s="91" t="s">
        <v>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1"/>
      <c r="O2" s="1"/>
      <c r="P2" s="1"/>
      <c r="Q2" s="1"/>
      <c r="R2" s="1"/>
      <c r="S2" s="1"/>
    </row>
    <row r="3" spans="1:26" ht="27" customHeight="1" x14ac:dyDescent="0.25">
      <c r="A3" s="92" t="s">
        <v>61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26" ht="20.25" customHeight="1" x14ac:dyDescent="0.25">
      <c r="A4" s="24"/>
      <c r="B4" s="23"/>
      <c r="C4" s="23"/>
      <c r="D4" s="23"/>
      <c r="E4" s="23"/>
      <c r="F4" s="23"/>
      <c r="G4" s="25" t="s">
        <v>2</v>
      </c>
      <c r="H4" s="25"/>
      <c r="I4" s="25"/>
      <c r="J4" s="5"/>
      <c r="K4" s="93" t="s">
        <v>3</v>
      </c>
      <c r="L4" s="93"/>
      <c r="M4" s="23"/>
    </row>
    <row r="5" spans="1:26" ht="13.5" thickBot="1" x14ac:dyDescent="0.3">
      <c r="A5" s="4"/>
      <c r="B5" s="2"/>
      <c r="C5" s="2"/>
      <c r="D5" s="6"/>
      <c r="E5" s="6"/>
      <c r="F5" s="6"/>
      <c r="G5" s="2"/>
      <c r="H5" s="2"/>
      <c r="I5" s="2"/>
      <c r="J5" s="7"/>
      <c r="K5" s="2"/>
      <c r="L5" s="2"/>
      <c r="M5" s="2"/>
    </row>
    <row r="6" spans="1:26" ht="30.75" customHeight="1" thickTop="1" x14ac:dyDescent="0.25">
      <c r="A6" s="94" t="s">
        <v>4</v>
      </c>
      <c r="B6" s="96" t="s">
        <v>5</v>
      </c>
      <c r="C6" s="96" t="s">
        <v>6</v>
      </c>
      <c r="D6" s="96" t="s">
        <v>7</v>
      </c>
      <c r="E6" s="96"/>
      <c r="F6" s="96"/>
      <c r="G6" s="96" t="s">
        <v>8</v>
      </c>
      <c r="H6" s="96" t="s">
        <v>9</v>
      </c>
      <c r="I6" s="96" t="s">
        <v>64</v>
      </c>
      <c r="J6" s="96" t="s">
        <v>63</v>
      </c>
      <c r="K6" s="96" t="s">
        <v>10</v>
      </c>
      <c r="L6" s="96" t="s">
        <v>11</v>
      </c>
      <c r="M6" s="98" t="s">
        <v>12</v>
      </c>
    </row>
    <row r="7" spans="1:26" ht="54.75" customHeight="1" thickBot="1" x14ac:dyDescent="0.3">
      <c r="A7" s="95"/>
      <c r="B7" s="97"/>
      <c r="C7" s="97"/>
      <c r="D7" s="69" t="s">
        <v>13</v>
      </c>
      <c r="E7" s="69" t="s">
        <v>14</v>
      </c>
      <c r="F7" s="69" t="s">
        <v>15</v>
      </c>
      <c r="G7" s="97"/>
      <c r="H7" s="97"/>
      <c r="I7" s="97"/>
      <c r="J7" s="97"/>
      <c r="K7" s="97"/>
      <c r="L7" s="97"/>
      <c r="M7" s="99"/>
    </row>
    <row r="8" spans="1:26" s="10" customFormat="1" ht="44.25" customHeight="1" thickTop="1" x14ac:dyDescent="0.25">
      <c r="A8" s="62">
        <v>3</v>
      </c>
      <c r="B8" s="63" t="s">
        <v>16</v>
      </c>
      <c r="C8" s="64">
        <f t="shared" ref="C8:I22" si="0">C9</f>
        <v>184570824312</v>
      </c>
      <c r="D8" s="64">
        <f>D9</f>
        <v>0</v>
      </c>
      <c r="E8" s="64">
        <f>E9</f>
        <v>0</v>
      </c>
      <c r="F8" s="64">
        <f>F9</f>
        <v>0</v>
      </c>
      <c r="G8" s="64">
        <f>C8-F8</f>
        <v>184570824312</v>
      </c>
      <c r="H8" s="65">
        <f t="shared" ref="H8:H32" si="1">G8/$G$32</f>
        <v>3.1973756804997353E-2</v>
      </c>
      <c r="I8" s="66">
        <f>I9</f>
        <v>15144164135.41</v>
      </c>
      <c r="J8" s="66">
        <f>J9</f>
        <v>0</v>
      </c>
      <c r="K8" s="66">
        <f>I8-J8</f>
        <v>15144164135.41</v>
      </c>
      <c r="L8" s="67">
        <f>G8-K8</f>
        <v>169426660176.59</v>
      </c>
      <c r="M8" s="68">
        <f>K8/G8</f>
        <v>8.2050693504029562E-2</v>
      </c>
      <c r="N8" s="8"/>
      <c r="O8" s="8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s="10" customFormat="1" ht="35.25" customHeight="1" x14ac:dyDescent="0.25">
      <c r="A9" s="29" t="s">
        <v>17</v>
      </c>
      <c r="B9" s="30" t="s">
        <v>18</v>
      </c>
      <c r="C9" s="31">
        <f>C10</f>
        <v>184570824312</v>
      </c>
      <c r="D9" s="32">
        <f t="shared" si="0"/>
        <v>0</v>
      </c>
      <c r="E9" s="32">
        <f t="shared" si="0"/>
        <v>0</v>
      </c>
      <c r="F9" s="32">
        <f t="shared" si="0"/>
        <v>0</v>
      </c>
      <c r="G9" s="31">
        <f t="shared" si="0"/>
        <v>184570824312</v>
      </c>
      <c r="H9" s="33">
        <f t="shared" si="1"/>
        <v>3.1973756804997353E-2</v>
      </c>
      <c r="I9" s="34">
        <f t="shared" si="0"/>
        <v>15144164135.41</v>
      </c>
      <c r="J9" s="34">
        <f>J10</f>
        <v>0</v>
      </c>
      <c r="K9" s="31">
        <f>I9-J9</f>
        <v>15144164135.41</v>
      </c>
      <c r="L9" s="31">
        <f>G9-K9</f>
        <v>169426660176.59</v>
      </c>
      <c r="M9" s="35">
        <f t="shared" ref="M9:M14" si="2">K9/G9</f>
        <v>8.2050693504029562E-2</v>
      </c>
      <c r="N9" s="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10" customFormat="1" ht="35.25" customHeight="1" x14ac:dyDescent="0.25">
      <c r="A10" s="29" t="s">
        <v>19</v>
      </c>
      <c r="B10" s="30" t="s">
        <v>18</v>
      </c>
      <c r="C10" s="31">
        <f>C11</f>
        <v>184570824312</v>
      </c>
      <c r="D10" s="32">
        <f t="shared" si="0"/>
        <v>0</v>
      </c>
      <c r="E10" s="32">
        <f t="shared" si="0"/>
        <v>0</v>
      </c>
      <c r="F10" s="32">
        <f t="shared" si="0"/>
        <v>0</v>
      </c>
      <c r="G10" s="31">
        <f>G11</f>
        <v>184570824312</v>
      </c>
      <c r="H10" s="33">
        <f t="shared" si="1"/>
        <v>3.1973756804997353E-2</v>
      </c>
      <c r="I10" s="34">
        <f>I11+I20</f>
        <v>15144164135.41</v>
      </c>
      <c r="J10" s="34">
        <f>J11+J20</f>
        <v>0</v>
      </c>
      <c r="K10" s="31">
        <f>I10-J10</f>
        <v>15144164135.41</v>
      </c>
      <c r="L10" s="31">
        <f t="shared" ref="L10:L25" si="3">G10-K10</f>
        <v>169426660176.59</v>
      </c>
      <c r="M10" s="35">
        <f t="shared" si="2"/>
        <v>8.2050693504029562E-2</v>
      </c>
      <c r="N10" s="8"/>
      <c r="O10" s="8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10" customFormat="1" ht="24.95" customHeight="1" x14ac:dyDescent="0.25">
      <c r="A11" s="29" t="s">
        <v>20</v>
      </c>
      <c r="B11" s="30" t="s">
        <v>21</v>
      </c>
      <c r="C11" s="31">
        <f>C12</f>
        <v>184570824312</v>
      </c>
      <c r="D11" s="32">
        <f t="shared" si="0"/>
        <v>0</v>
      </c>
      <c r="E11" s="32">
        <f t="shared" si="0"/>
        <v>0</v>
      </c>
      <c r="F11" s="32">
        <f t="shared" si="0"/>
        <v>0</v>
      </c>
      <c r="G11" s="31">
        <f>G12</f>
        <v>184570824312</v>
      </c>
      <c r="H11" s="33">
        <f t="shared" si="1"/>
        <v>3.1973756804997353E-2</v>
      </c>
      <c r="I11" s="34">
        <f>I12</f>
        <v>14904101626</v>
      </c>
      <c r="J11" s="34">
        <f>J12</f>
        <v>0</v>
      </c>
      <c r="K11" s="31">
        <f t="shared" ref="K11:K25" si="4">I11-J11</f>
        <v>14904101626</v>
      </c>
      <c r="L11" s="31">
        <f>G11-K11</f>
        <v>169666722686</v>
      </c>
      <c r="M11" s="35">
        <f t="shared" si="2"/>
        <v>8.0750040975089254E-2</v>
      </c>
      <c r="N11" s="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s="10" customFormat="1" ht="24.95" customHeight="1" x14ac:dyDescent="0.25">
      <c r="A12" s="29" t="s">
        <v>22</v>
      </c>
      <c r="B12" s="36" t="s">
        <v>23</v>
      </c>
      <c r="C12" s="37">
        <f>C13</f>
        <v>184570824312</v>
      </c>
      <c r="D12" s="38">
        <f t="shared" si="0"/>
        <v>0</v>
      </c>
      <c r="E12" s="38">
        <f t="shared" si="0"/>
        <v>0</v>
      </c>
      <c r="F12" s="38">
        <f t="shared" si="0"/>
        <v>0</v>
      </c>
      <c r="G12" s="37">
        <f>G13+G15</f>
        <v>184570824312</v>
      </c>
      <c r="H12" s="39">
        <f t="shared" si="1"/>
        <v>3.1973756804997353E-2</v>
      </c>
      <c r="I12" s="40">
        <f>I13+I15</f>
        <v>14904101626</v>
      </c>
      <c r="J12" s="40">
        <f>J13+J15</f>
        <v>0</v>
      </c>
      <c r="K12" s="37">
        <f>I12-J12</f>
        <v>14904101626</v>
      </c>
      <c r="L12" s="31">
        <f t="shared" si="3"/>
        <v>169666722686</v>
      </c>
      <c r="M12" s="35">
        <f t="shared" si="2"/>
        <v>8.0750040975089254E-2</v>
      </c>
      <c r="N12" s="8"/>
      <c r="O12" s="8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10" customFormat="1" ht="24.95" customHeight="1" x14ac:dyDescent="0.25">
      <c r="A13" s="29" t="s">
        <v>24</v>
      </c>
      <c r="B13" s="36" t="s">
        <v>25</v>
      </c>
      <c r="C13" s="37">
        <f>C14</f>
        <v>184570824312</v>
      </c>
      <c r="D13" s="38">
        <v>0</v>
      </c>
      <c r="E13" s="38">
        <v>0</v>
      </c>
      <c r="F13" s="38">
        <f>D13-E13</f>
        <v>0</v>
      </c>
      <c r="G13" s="37">
        <f>C13-F13</f>
        <v>184570824312</v>
      </c>
      <c r="H13" s="39">
        <f t="shared" si="1"/>
        <v>3.1973756804997353E-2</v>
      </c>
      <c r="I13" s="40">
        <f>I14</f>
        <v>14808632681</v>
      </c>
      <c r="J13" s="40">
        <v>0</v>
      </c>
      <c r="K13" s="37">
        <f t="shared" si="4"/>
        <v>14808632681</v>
      </c>
      <c r="L13" s="31">
        <f t="shared" si="3"/>
        <v>169762191631</v>
      </c>
      <c r="M13" s="35">
        <f t="shared" si="2"/>
        <v>8.0232792675658041E-2</v>
      </c>
      <c r="N13" s="8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s="2" customFormat="1" ht="32.25" customHeight="1" x14ac:dyDescent="0.25">
      <c r="A14" s="41" t="s">
        <v>27</v>
      </c>
      <c r="B14" s="42" t="s">
        <v>28</v>
      </c>
      <c r="C14" s="43">
        <v>184570824312</v>
      </c>
      <c r="D14" s="44">
        <f>D15</f>
        <v>0</v>
      </c>
      <c r="E14" s="44">
        <f>E15</f>
        <v>0</v>
      </c>
      <c r="F14" s="44">
        <f>F15</f>
        <v>0</v>
      </c>
      <c r="G14" s="43">
        <v>184570824312</v>
      </c>
      <c r="H14" s="45">
        <f t="shared" si="1"/>
        <v>3.1973756804997353E-2</v>
      </c>
      <c r="I14" s="57">
        <v>14808632681</v>
      </c>
      <c r="J14" s="57">
        <v>0</v>
      </c>
      <c r="K14" s="43">
        <f t="shared" si="4"/>
        <v>14808632681</v>
      </c>
      <c r="L14" s="46">
        <f t="shared" si="3"/>
        <v>169762191631</v>
      </c>
      <c r="M14" s="85">
        <f t="shared" si="2"/>
        <v>8.0232792675658041E-2</v>
      </c>
      <c r="N14" s="8"/>
    </row>
    <row r="15" spans="1:26" s="9" customFormat="1" ht="24.95" customHeight="1" x14ac:dyDescent="0.25">
      <c r="A15" s="29" t="s">
        <v>29</v>
      </c>
      <c r="B15" s="36" t="s">
        <v>30</v>
      </c>
      <c r="C15" s="37">
        <v>0</v>
      </c>
      <c r="D15" s="38">
        <f t="shared" si="0"/>
        <v>0</v>
      </c>
      <c r="E15" s="38">
        <f t="shared" si="0"/>
        <v>0</v>
      </c>
      <c r="F15" s="38">
        <f t="shared" si="0"/>
        <v>0</v>
      </c>
      <c r="G15" s="37">
        <v>0</v>
      </c>
      <c r="H15" s="39">
        <f t="shared" si="1"/>
        <v>0</v>
      </c>
      <c r="I15" s="40">
        <f>I16</f>
        <v>95468945</v>
      </c>
      <c r="J15" s="40">
        <v>0</v>
      </c>
      <c r="K15" s="37">
        <f t="shared" si="4"/>
        <v>95468945</v>
      </c>
      <c r="L15" s="31">
        <f t="shared" si="3"/>
        <v>-95468945</v>
      </c>
      <c r="M15" s="48" t="s">
        <v>26</v>
      </c>
      <c r="N15" s="8"/>
    </row>
    <row r="16" spans="1:26" s="9" customFormat="1" ht="31.5" customHeight="1" x14ac:dyDescent="0.25">
      <c r="A16" s="29" t="s">
        <v>31</v>
      </c>
      <c r="B16" s="36" t="s">
        <v>32</v>
      </c>
      <c r="C16" s="37"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7">
        <f t="shared" ref="G16:G20" si="5">C16-F16</f>
        <v>0</v>
      </c>
      <c r="H16" s="39">
        <f t="shared" si="1"/>
        <v>0</v>
      </c>
      <c r="I16" s="40">
        <f>I17</f>
        <v>95468945</v>
      </c>
      <c r="J16" s="40">
        <v>0</v>
      </c>
      <c r="K16" s="37">
        <f t="shared" si="4"/>
        <v>95468945</v>
      </c>
      <c r="L16" s="31">
        <f t="shared" si="3"/>
        <v>-95468945</v>
      </c>
      <c r="M16" s="48" t="s">
        <v>26</v>
      </c>
      <c r="N16" s="8"/>
    </row>
    <row r="17" spans="1:15" s="9" customFormat="1" ht="37.5" customHeight="1" x14ac:dyDescent="0.25">
      <c r="A17" s="29" t="s">
        <v>33</v>
      </c>
      <c r="B17" s="36" t="s">
        <v>34</v>
      </c>
      <c r="C17" s="37"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7">
        <f t="shared" si="5"/>
        <v>0</v>
      </c>
      <c r="H17" s="39">
        <f t="shared" si="1"/>
        <v>0</v>
      </c>
      <c r="I17" s="40">
        <f>I18</f>
        <v>95468945</v>
      </c>
      <c r="J17" s="40">
        <v>0</v>
      </c>
      <c r="K17" s="37">
        <f t="shared" si="4"/>
        <v>95468945</v>
      </c>
      <c r="L17" s="31">
        <f>L18</f>
        <v>-95468945</v>
      </c>
      <c r="M17" s="48" t="s">
        <v>26</v>
      </c>
      <c r="N17" s="8"/>
      <c r="O17" s="11"/>
    </row>
    <row r="18" spans="1:15" s="9" customFormat="1" ht="36.75" customHeight="1" x14ac:dyDescent="0.25">
      <c r="A18" s="29" t="s">
        <v>35</v>
      </c>
      <c r="B18" s="36" t="s">
        <v>36</v>
      </c>
      <c r="C18" s="37"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7">
        <f t="shared" si="5"/>
        <v>0</v>
      </c>
      <c r="H18" s="39">
        <f t="shared" si="1"/>
        <v>0</v>
      </c>
      <c r="I18" s="40">
        <f>I19</f>
        <v>95468945</v>
      </c>
      <c r="J18" s="40">
        <v>0</v>
      </c>
      <c r="K18" s="37">
        <f t="shared" si="4"/>
        <v>95468945</v>
      </c>
      <c r="L18" s="31">
        <f>L19</f>
        <v>-95468945</v>
      </c>
      <c r="M18" s="48" t="s">
        <v>26</v>
      </c>
      <c r="N18" s="8"/>
      <c r="O18" s="11"/>
    </row>
    <row r="19" spans="1:15" s="9" customFormat="1" ht="36.75" customHeight="1" x14ac:dyDescent="0.25">
      <c r="A19" s="41" t="s">
        <v>37</v>
      </c>
      <c r="B19" s="42" t="s">
        <v>38</v>
      </c>
      <c r="C19" s="43">
        <v>0</v>
      </c>
      <c r="D19" s="44">
        <f>D20</f>
        <v>0</v>
      </c>
      <c r="E19" s="44">
        <f>E20</f>
        <v>0</v>
      </c>
      <c r="F19" s="44">
        <f>F20</f>
        <v>0</v>
      </c>
      <c r="G19" s="43">
        <f t="shared" si="5"/>
        <v>0</v>
      </c>
      <c r="H19" s="45">
        <f t="shared" si="1"/>
        <v>0</v>
      </c>
      <c r="I19" s="57">
        <v>95468945</v>
      </c>
      <c r="J19" s="57">
        <v>0</v>
      </c>
      <c r="K19" s="43">
        <f t="shared" si="4"/>
        <v>95468945</v>
      </c>
      <c r="L19" s="46">
        <f>G19-K19</f>
        <v>-95468945</v>
      </c>
      <c r="M19" s="48" t="s">
        <v>26</v>
      </c>
      <c r="N19" s="8"/>
      <c r="O19" s="11"/>
    </row>
    <row r="20" spans="1:15" s="9" customFormat="1" ht="24.95" customHeight="1" x14ac:dyDescent="0.25">
      <c r="A20" s="29" t="s">
        <v>39</v>
      </c>
      <c r="B20" s="36" t="s">
        <v>40</v>
      </c>
      <c r="C20" s="37">
        <v>0</v>
      </c>
      <c r="D20" s="38">
        <f t="shared" si="0"/>
        <v>0</v>
      </c>
      <c r="E20" s="38">
        <f t="shared" si="0"/>
        <v>0</v>
      </c>
      <c r="F20" s="38">
        <f t="shared" si="0"/>
        <v>0</v>
      </c>
      <c r="G20" s="37">
        <f t="shared" si="5"/>
        <v>0</v>
      </c>
      <c r="H20" s="39">
        <f t="shared" si="1"/>
        <v>0</v>
      </c>
      <c r="I20" s="40">
        <f>I21</f>
        <v>240062509.41</v>
      </c>
      <c r="J20" s="40">
        <f>J21</f>
        <v>0</v>
      </c>
      <c r="K20" s="37">
        <f>I20-J20</f>
        <v>240062509.41</v>
      </c>
      <c r="L20" s="31">
        <f t="shared" si="3"/>
        <v>-240062509.41</v>
      </c>
      <c r="M20" s="48" t="s">
        <v>26</v>
      </c>
      <c r="N20" s="8"/>
      <c r="O20" s="8"/>
    </row>
    <row r="21" spans="1:15" s="9" customFormat="1" ht="24.95" customHeight="1" x14ac:dyDescent="0.25">
      <c r="A21" s="29" t="s">
        <v>41</v>
      </c>
      <c r="B21" s="36" t="s">
        <v>42</v>
      </c>
      <c r="C21" s="37">
        <v>0</v>
      </c>
      <c r="D21" s="38">
        <f t="shared" si="0"/>
        <v>0</v>
      </c>
      <c r="E21" s="38">
        <f t="shared" si="0"/>
        <v>0</v>
      </c>
      <c r="F21" s="38">
        <f t="shared" si="0"/>
        <v>0</v>
      </c>
      <c r="G21" s="37">
        <v>0</v>
      </c>
      <c r="H21" s="39">
        <f t="shared" si="1"/>
        <v>0</v>
      </c>
      <c r="I21" s="40">
        <f>I22+I26</f>
        <v>240062509.41</v>
      </c>
      <c r="J21" s="40">
        <f>J26</f>
        <v>0</v>
      </c>
      <c r="K21" s="37">
        <f>I21-J21</f>
        <v>240062509.41</v>
      </c>
      <c r="L21" s="31">
        <f t="shared" si="3"/>
        <v>-240062509.41</v>
      </c>
      <c r="M21" s="48" t="s">
        <v>26</v>
      </c>
      <c r="N21" s="8"/>
      <c r="O21" s="8"/>
    </row>
    <row r="22" spans="1:15" s="9" customFormat="1" ht="24.95" customHeight="1" x14ac:dyDescent="0.25">
      <c r="A22" s="29" t="s">
        <v>43</v>
      </c>
      <c r="B22" s="36" t="s">
        <v>44</v>
      </c>
      <c r="C22" s="37">
        <v>0</v>
      </c>
      <c r="D22" s="38">
        <f t="shared" si="0"/>
        <v>0</v>
      </c>
      <c r="E22" s="38">
        <f t="shared" si="0"/>
        <v>0</v>
      </c>
      <c r="F22" s="38">
        <f t="shared" si="0"/>
        <v>0</v>
      </c>
      <c r="G22" s="37">
        <f>C22-F22</f>
        <v>0</v>
      </c>
      <c r="H22" s="39">
        <f t="shared" si="1"/>
        <v>0</v>
      </c>
      <c r="I22" s="40">
        <f>I23</f>
        <v>10512267.02</v>
      </c>
      <c r="J22" s="40">
        <v>0</v>
      </c>
      <c r="K22" s="37">
        <f t="shared" si="4"/>
        <v>10512267.02</v>
      </c>
      <c r="L22" s="31">
        <f t="shared" si="3"/>
        <v>-10512267.02</v>
      </c>
      <c r="M22" s="48" t="s">
        <v>26</v>
      </c>
      <c r="N22" s="8"/>
    </row>
    <row r="23" spans="1:15" s="9" customFormat="1" ht="24.95" customHeight="1" x14ac:dyDescent="0.25">
      <c r="A23" s="29" t="s">
        <v>45</v>
      </c>
      <c r="B23" s="36" t="s">
        <v>46</v>
      </c>
      <c r="C23" s="37">
        <v>0</v>
      </c>
      <c r="D23" s="38">
        <f t="shared" ref="D23:F25" si="6">D24</f>
        <v>0</v>
      </c>
      <c r="E23" s="38">
        <f t="shared" si="6"/>
        <v>0</v>
      </c>
      <c r="F23" s="38">
        <f t="shared" si="6"/>
        <v>0</v>
      </c>
      <c r="G23" s="37">
        <v>0</v>
      </c>
      <c r="H23" s="39">
        <f t="shared" si="1"/>
        <v>0</v>
      </c>
      <c r="I23" s="40">
        <f>I24+I25</f>
        <v>10512267.02</v>
      </c>
      <c r="J23" s="40">
        <v>0</v>
      </c>
      <c r="K23" s="37">
        <f t="shared" si="4"/>
        <v>10512267.02</v>
      </c>
      <c r="L23" s="31">
        <f t="shared" si="3"/>
        <v>-10512267.02</v>
      </c>
      <c r="M23" s="48" t="s">
        <v>26</v>
      </c>
      <c r="N23" s="8"/>
    </row>
    <row r="24" spans="1:15" s="2" customFormat="1" ht="37.5" customHeight="1" x14ac:dyDescent="0.25">
      <c r="A24" s="41" t="s">
        <v>47</v>
      </c>
      <c r="B24" s="42" t="s">
        <v>48</v>
      </c>
      <c r="C24" s="43">
        <v>0</v>
      </c>
      <c r="D24" s="44">
        <f t="shared" si="6"/>
        <v>0</v>
      </c>
      <c r="E24" s="44">
        <f t="shared" si="6"/>
        <v>0</v>
      </c>
      <c r="F24" s="44">
        <f t="shared" si="6"/>
        <v>0</v>
      </c>
      <c r="G24" s="43">
        <f>C24-F24</f>
        <v>0</v>
      </c>
      <c r="H24" s="45">
        <f t="shared" si="1"/>
        <v>0</v>
      </c>
      <c r="I24" s="57">
        <v>4216635.6900000004</v>
      </c>
      <c r="J24" s="57">
        <v>0</v>
      </c>
      <c r="K24" s="43">
        <f t="shared" si="4"/>
        <v>4216635.6900000004</v>
      </c>
      <c r="L24" s="46">
        <f t="shared" si="3"/>
        <v>-4216635.6900000004</v>
      </c>
      <c r="M24" s="47" t="s">
        <v>26</v>
      </c>
      <c r="N24" s="8"/>
      <c r="O24" s="7"/>
    </row>
    <row r="25" spans="1:15" s="2" customFormat="1" ht="37.5" customHeight="1" x14ac:dyDescent="0.25">
      <c r="A25" s="41" t="s">
        <v>49</v>
      </c>
      <c r="B25" s="42" t="s">
        <v>50</v>
      </c>
      <c r="C25" s="43">
        <v>0</v>
      </c>
      <c r="D25" s="44">
        <f t="shared" si="6"/>
        <v>0</v>
      </c>
      <c r="E25" s="44">
        <f t="shared" si="6"/>
        <v>0</v>
      </c>
      <c r="F25" s="44">
        <f t="shared" si="6"/>
        <v>0</v>
      </c>
      <c r="G25" s="43">
        <f>C25-F25</f>
        <v>0</v>
      </c>
      <c r="H25" s="45">
        <f t="shared" si="1"/>
        <v>0</v>
      </c>
      <c r="I25" s="57">
        <v>6295631.3300000001</v>
      </c>
      <c r="J25" s="57">
        <v>0</v>
      </c>
      <c r="K25" s="43">
        <f t="shared" si="4"/>
        <v>6295631.3300000001</v>
      </c>
      <c r="L25" s="46">
        <f t="shared" si="3"/>
        <v>-6295631.3300000001</v>
      </c>
      <c r="M25" s="47" t="s">
        <v>26</v>
      </c>
      <c r="N25" s="8"/>
      <c r="O25" s="7"/>
    </row>
    <row r="26" spans="1:15" s="9" customFormat="1" ht="24.95" customHeight="1" x14ac:dyDescent="0.25">
      <c r="A26" s="29" t="s">
        <v>51</v>
      </c>
      <c r="B26" s="36" t="s">
        <v>52</v>
      </c>
      <c r="C26" s="37">
        <v>0</v>
      </c>
      <c r="D26" s="38">
        <f>D27</f>
        <v>0</v>
      </c>
      <c r="E26" s="38">
        <f>E27</f>
        <v>0</v>
      </c>
      <c r="F26" s="38">
        <f>F27</f>
        <v>0</v>
      </c>
      <c r="G26" s="37">
        <f>C26-F26</f>
        <v>0</v>
      </c>
      <c r="H26" s="39">
        <f t="shared" si="1"/>
        <v>0</v>
      </c>
      <c r="I26" s="40">
        <f>I27</f>
        <v>229550242.38999999</v>
      </c>
      <c r="J26" s="40">
        <f>J27</f>
        <v>0</v>
      </c>
      <c r="K26" s="37">
        <f t="shared" ref="K26:K31" si="7">I26-J26</f>
        <v>229550242.38999999</v>
      </c>
      <c r="L26" s="31">
        <f>L27</f>
        <v>-229550242.38999999</v>
      </c>
      <c r="M26" s="48" t="s">
        <v>26</v>
      </c>
      <c r="N26" s="8"/>
      <c r="O26" s="8"/>
    </row>
    <row r="27" spans="1:15" s="2" customFormat="1" ht="50.25" customHeight="1" x14ac:dyDescent="0.25">
      <c r="A27" s="41" t="s">
        <v>53</v>
      </c>
      <c r="B27" s="42" t="s">
        <v>54</v>
      </c>
      <c r="C27" s="43">
        <v>0</v>
      </c>
      <c r="D27" s="44">
        <v>0</v>
      </c>
      <c r="E27" s="44">
        <v>0</v>
      </c>
      <c r="F27" s="44">
        <f>D27-E27</f>
        <v>0</v>
      </c>
      <c r="G27" s="43">
        <v>0</v>
      </c>
      <c r="H27" s="45">
        <f t="shared" si="1"/>
        <v>0</v>
      </c>
      <c r="I27" s="57">
        <v>229550242.38999999</v>
      </c>
      <c r="J27" s="57"/>
      <c r="K27" s="43">
        <f t="shared" si="7"/>
        <v>229550242.38999999</v>
      </c>
      <c r="L27" s="43">
        <f>G27-K27</f>
        <v>-229550242.38999999</v>
      </c>
      <c r="M27" s="47" t="s">
        <v>26</v>
      </c>
      <c r="N27" s="8"/>
    </row>
    <row r="28" spans="1:15" s="9" customFormat="1" ht="24.95" customHeight="1" x14ac:dyDescent="0.25">
      <c r="A28" s="49">
        <v>4</v>
      </c>
      <c r="B28" s="50" t="s">
        <v>55</v>
      </c>
      <c r="C28" s="26">
        <f>C29+C30+C31</f>
        <v>5588001521117</v>
      </c>
      <c r="D28" s="26">
        <f>D29+D30+D31</f>
        <v>0</v>
      </c>
      <c r="E28" s="26">
        <v>0</v>
      </c>
      <c r="F28" s="26">
        <f>D28-E28</f>
        <v>0</v>
      </c>
      <c r="G28" s="26">
        <f>C28-F28</f>
        <v>5588001521117</v>
      </c>
      <c r="H28" s="27">
        <f t="shared" si="1"/>
        <v>0.96802624319500263</v>
      </c>
      <c r="I28" s="28">
        <f>I29+I30+I31</f>
        <v>317274429395</v>
      </c>
      <c r="J28" s="28">
        <f>SUM(J29:J31)</f>
        <v>0</v>
      </c>
      <c r="K28" s="26">
        <f t="shared" si="7"/>
        <v>317274429395</v>
      </c>
      <c r="L28" s="26">
        <f>L29+L30+L31</f>
        <v>5270727091722</v>
      </c>
      <c r="M28" s="51">
        <f>K28/G28</f>
        <v>5.6777799396801019E-2</v>
      </c>
      <c r="N28" s="8"/>
      <c r="O28" s="8"/>
    </row>
    <row r="29" spans="1:15" s="13" customFormat="1" ht="24.95" customHeight="1" x14ac:dyDescent="0.25">
      <c r="A29" s="52">
        <v>41</v>
      </c>
      <c r="B29" s="53" t="s">
        <v>56</v>
      </c>
      <c r="C29" s="54">
        <v>1451042370</v>
      </c>
      <c r="D29" s="55">
        <v>0</v>
      </c>
      <c r="E29" s="55">
        <v>0</v>
      </c>
      <c r="F29" s="56">
        <v>0</v>
      </c>
      <c r="G29" s="54">
        <f>C29-F29</f>
        <v>1451042370</v>
      </c>
      <c r="H29" s="45">
        <f t="shared" si="1"/>
        <v>2.5136841656891578E-4</v>
      </c>
      <c r="I29" s="57">
        <v>0</v>
      </c>
      <c r="J29" s="57">
        <v>0</v>
      </c>
      <c r="K29" s="54">
        <f t="shared" si="7"/>
        <v>0</v>
      </c>
      <c r="L29" s="58">
        <f>G29-K29</f>
        <v>1451042370</v>
      </c>
      <c r="M29" s="45">
        <f t="shared" ref="M29:M30" si="8">K29/G29</f>
        <v>0</v>
      </c>
      <c r="N29" s="8"/>
      <c r="O29" s="12"/>
    </row>
    <row r="30" spans="1:15" s="13" customFormat="1" ht="24.95" customHeight="1" x14ac:dyDescent="0.25">
      <c r="A30" s="52">
        <v>42</v>
      </c>
      <c r="B30" s="53" t="s">
        <v>57</v>
      </c>
      <c r="C30" s="59">
        <v>1167604335047</v>
      </c>
      <c r="D30" s="60">
        <v>0</v>
      </c>
      <c r="E30" s="60">
        <v>0</v>
      </c>
      <c r="F30" s="61">
        <v>0</v>
      </c>
      <c r="G30" s="54">
        <f>C30-F30</f>
        <v>1167604335047</v>
      </c>
      <c r="H30" s="45">
        <f t="shared" si="1"/>
        <v>0.20226759669310429</v>
      </c>
      <c r="I30" s="57">
        <v>0</v>
      </c>
      <c r="J30" s="57">
        <v>0</v>
      </c>
      <c r="K30" s="58">
        <f t="shared" si="7"/>
        <v>0</v>
      </c>
      <c r="L30" s="58">
        <f>G30-K30</f>
        <v>1167604335047</v>
      </c>
      <c r="M30" s="45">
        <f t="shared" si="8"/>
        <v>0</v>
      </c>
      <c r="N30" s="8"/>
      <c r="O30" s="12"/>
    </row>
    <row r="31" spans="1:15" s="13" customFormat="1" ht="24.95" customHeight="1" thickBot="1" x14ac:dyDescent="0.3">
      <c r="A31" s="70">
        <v>43</v>
      </c>
      <c r="B31" s="71" t="s">
        <v>58</v>
      </c>
      <c r="C31" s="72">
        <v>4418946143700</v>
      </c>
      <c r="D31" s="73">
        <v>0</v>
      </c>
      <c r="E31" s="73">
        <v>0</v>
      </c>
      <c r="F31" s="73">
        <v>0</v>
      </c>
      <c r="G31" s="72">
        <f>C31-F31</f>
        <v>4418946143700</v>
      </c>
      <c r="H31" s="45">
        <f t="shared" si="1"/>
        <v>0.76550727808532948</v>
      </c>
      <c r="I31" s="74">
        <v>317274429395</v>
      </c>
      <c r="J31" s="74">
        <v>0</v>
      </c>
      <c r="K31" s="72">
        <f t="shared" si="7"/>
        <v>317274429395</v>
      </c>
      <c r="L31" s="75">
        <f>G31-K31</f>
        <v>4101671714305</v>
      </c>
      <c r="M31" s="45">
        <f>K31/G31</f>
        <v>7.1798663997598516E-2</v>
      </c>
      <c r="N31" s="8"/>
      <c r="O31" s="12"/>
    </row>
    <row r="32" spans="1:15" s="6" customFormat="1" ht="24.95" customHeight="1" thickTop="1" thickBot="1" x14ac:dyDescent="0.3">
      <c r="A32" s="88" t="s">
        <v>59</v>
      </c>
      <c r="B32" s="89"/>
      <c r="C32" s="76">
        <f>C8+C28</f>
        <v>5772572345429</v>
      </c>
      <c r="D32" s="76">
        <f t="shared" ref="D32:L32" si="9">D8+D28</f>
        <v>0</v>
      </c>
      <c r="E32" s="76">
        <f t="shared" si="9"/>
        <v>0</v>
      </c>
      <c r="F32" s="76">
        <f t="shared" si="9"/>
        <v>0</v>
      </c>
      <c r="G32" s="76">
        <f t="shared" si="9"/>
        <v>5772572345429</v>
      </c>
      <c r="H32" s="84">
        <f t="shared" si="1"/>
        <v>1</v>
      </c>
      <c r="I32" s="76">
        <f t="shared" si="9"/>
        <v>332418593530.40997</v>
      </c>
      <c r="J32" s="76">
        <f t="shared" si="9"/>
        <v>0</v>
      </c>
      <c r="K32" s="76">
        <f t="shared" si="9"/>
        <v>332418593530.40997</v>
      </c>
      <c r="L32" s="76">
        <f t="shared" si="9"/>
        <v>5440153751898.5898</v>
      </c>
      <c r="M32" s="84">
        <f>+K32/G32</f>
        <v>5.7585868766743993E-2</v>
      </c>
      <c r="N32" s="8"/>
      <c r="O32" s="7"/>
    </row>
    <row r="33" spans="1:15" s="6" customFormat="1" ht="10.5" customHeight="1" thickTop="1" x14ac:dyDescent="0.25">
      <c r="B33" s="14"/>
      <c r="C33" s="15"/>
      <c r="D33" s="16"/>
      <c r="E33" s="16"/>
      <c r="F33" s="16"/>
      <c r="G33" s="15"/>
      <c r="H33" s="16"/>
      <c r="I33" s="16"/>
      <c r="J33" s="16"/>
      <c r="K33" s="15"/>
      <c r="L33" s="17"/>
      <c r="N33" s="18"/>
      <c r="O33" s="18"/>
    </row>
    <row r="34" spans="1:15" s="2" customFormat="1" x14ac:dyDescent="0.25">
      <c r="A34" s="19" t="s">
        <v>62</v>
      </c>
      <c r="D34" s="6"/>
      <c r="E34" s="6"/>
      <c r="F34" s="6"/>
      <c r="I34" s="7"/>
      <c r="J34" s="7"/>
      <c r="K34" s="7"/>
      <c r="L34" s="7"/>
    </row>
    <row r="35" spans="1:15" s="2" customFormat="1" x14ac:dyDescent="0.25">
      <c r="A35" s="19" t="s">
        <v>60</v>
      </c>
      <c r="D35" s="6"/>
      <c r="E35" s="6"/>
      <c r="F35" s="6"/>
      <c r="I35" s="7"/>
      <c r="J35" s="7"/>
      <c r="K35" s="7"/>
      <c r="L35" s="7"/>
    </row>
    <row r="36" spans="1:15" s="2" customFormat="1" x14ac:dyDescent="0.25">
      <c r="A36" s="4"/>
      <c r="D36" s="6"/>
      <c r="E36" s="6"/>
      <c r="F36" s="6"/>
      <c r="G36" s="7"/>
      <c r="I36" s="7"/>
      <c r="J36" s="7"/>
      <c r="K36" s="7"/>
      <c r="L36" s="7"/>
    </row>
    <row r="37" spans="1:15" s="2" customFormat="1" x14ac:dyDescent="0.25">
      <c r="A37" s="4"/>
      <c r="D37" s="6"/>
      <c r="E37" s="6"/>
      <c r="F37" s="6"/>
      <c r="I37" s="7"/>
      <c r="J37" s="7"/>
      <c r="K37" s="7"/>
      <c r="L37" s="7"/>
    </row>
    <row r="38" spans="1:15" s="2" customFormat="1" x14ac:dyDescent="0.25">
      <c r="A38" s="4"/>
      <c r="D38" s="6"/>
      <c r="E38" s="6"/>
      <c r="F38" s="6"/>
      <c r="J38" s="7"/>
    </row>
    <row r="39" spans="1:15" s="2" customFormat="1" x14ac:dyDescent="0.25">
      <c r="A39" s="4"/>
      <c r="D39" s="6"/>
      <c r="E39" s="6"/>
      <c r="F39" s="6"/>
      <c r="J39" s="7"/>
    </row>
    <row r="40" spans="1:15" s="2" customFormat="1" x14ac:dyDescent="0.25">
      <c r="A40" s="4"/>
      <c r="D40" s="6"/>
      <c r="E40" s="6"/>
      <c r="F40" s="6"/>
      <c r="J40" s="7"/>
    </row>
    <row r="41" spans="1:15" s="2" customFormat="1" x14ac:dyDescent="0.25">
      <c r="A41" s="4"/>
      <c r="D41" s="6"/>
      <c r="E41" s="6"/>
      <c r="F41" s="6"/>
      <c r="J41" s="7"/>
    </row>
    <row r="42" spans="1:15" s="2" customFormat="1" x14ac:dyDescent="0.25">
      <c r="A42" s="4"/>
      <c r="D42" s="6"/>
      <c r="E42" s="6"/>
      <c r="F42" s="6"/>
      <c r="J42" s="7"/>
    </row>
    <row r="43" spans="1:15" s="2" customFormat="1" x14ac:dyDescent="0.25">
      <c r="A43" s="4"/>
      <c r="D43" s="6"/>
      <c r="E43" s="6"/>
      <c r="F43" s="6"/>
      <c r="J43" s="7"/>
    </row>
    <row r="44" spans="1:15" s="2" customFormat="1" x14ac:dyDescent="0.25">
      <c r="A44" s="4"/>
      <c r="D44" s="6"/>
      <c r="E44" s="6"/>
      <c r="F44" s="6"/>
      <c r="J44" s="7"/>
    </row>
    <row r="45" spans="1:15" s="2" customFormat="1" x14ac:dyDescent="0.25">
      <c r="A45" s="4"/>
      <c r="D45" s="6"/>
      <c r="E45" s="6"/>
      <c r="F45" s="6"/>
      <c r="J45" s="7"/>
    </row>
    <row r="46" spans="1:15" s="2" customFormat="1" x14ac:dyDescent="0.25">
      <c r="A46" s="4"/>
      <c r="D46" s="6"/>
      <c r="E46" s="6"/>
      <c r="F46" s="6"/>
      <c r="J46" s="7"/>
    </row>
    <row r="47" spans="1:15" s="2" customFormat="1" x14ac:dyDescent="0.25">
      <c r="A47" s="4"/>
      <c r="D47" s="6"/>
      <c r="E47" s="6"/>
      <c r="F47" s="6"/>
      <c r="J47" s="7"/>
    </row>
    <row r="48" spans="1:15" s="2" customFormat="1" x14ac:dyDescent="0.25">
      <c r="A48" s="4"/>
      <c r="D48" s="6"/>
      <c r="E48" s="6"/>
      <c r="F48" s="6"/>
      <c r="J48" s="7"/>
    </row>
    <row r="49" spans="1:10" s="2" customFormat="1" x14ac:dyDescent="0.25">
      <c r="A49" s="4"/>
      <c r="D49" s="6"/>
      <c r="E49" s="6"/>
      <c r="F49" s="6"/>
      <c r="J49" s="7"/>
    </row>
    <row r="50" spans="1:10" s="2" customFormat="1" x14ac:dyDescent="0.25">
      <c r="A50" s="4"/>
      <c r="D50" s="6"/>
      <c r="E50" s="6"/>
      <c r="F50" s="6"/>
      <c r="J50" s="7"/>
    </row>
    <row r="51" spans="1:10" s="2" customFormat="1" x14ac:dyDescent="0.25">
      <c r="A51" s="4"/>
      <c r="D51" s="6"/>
      <c r="E51" s="6"/>
      <c r="F51" s="6"/>
      <c r="J51" s="7"/>
    </row>
    <row r="52" spans="1:10" s="2" customFormat="1" x14ac:dyDescent="0.25">
      <c r="A52" s="4"/>
      <c r="D52" s="6"/>
      <c r="E52" s="6"/>
      <c r="F52" s="6"/>
      <c r="J52" s="7"/>
    </row>
    <row r="53" spans="1:10" s="2" customFormat="1" x14ac:dyDescent="0.25">
      <c r="A53" s="4"/>
      <c r="D53" s="6"/>
      <c r="E53" s="6"/>
      <c r="F53" s="6"/>
      <c r="J53" s="7"/>
    </row>
  </sheetData>
  <mergeCells count="16">
    <mergeCell ref="A32:B32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40" orientation="landscape" horizontalDpi="4294967293" r:id="rId1"/>
  <ignoredErrors>
    <ignoredError sqref="K26:L2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D7E11-C63B-445E-BE69-67BC9743453E}">
  <dimension ref="A1:Z53"/>
  <sheetViews>
    <sheetView topLeftCell="H25" zoomScale="95" zoomScaleNormal="95" workbookViewId="0">
      <selection activeCell="M32" sqref="M32"/>
    </sheetView>
  </sheetViews>
  <sheetFormatPr baseColWidth="10" defaultRowHeight="12.75" x14ac:dyDescent="0.25"/>
  <cols>
    <col min="1" max="1" width="26.5703125" style="20" customWidth="1"/>
    <col min="2" max="2" width="50.140625" style="3" customWidth="1"/>
    <col min="3" max="3" width="29.28515625" style="3" customWidth="1"/>
    <col min="4" max="4" width="11.42578125" style="21" customWidth="1"/>
    <col min="5" max="5" width="11.5703125" style="21" customWidth="1"/>
    <col min="6" max="6" width="15.42578125" style="21" customWidth="1"/>
    <col min="7" max="7" width="28.5703125" style="3" customWidth="1"/>
    <col min="8" max="8" width="15.85546875" style="3" customWidth="1"/>
    <col min="9" max="9" width="26" style="3" customWidth="1"/>
    <col min="10" max="10" width="16.140625" style="22" customWidth="1"/>
    <col min="11" max="11" width="32.5703125" style="3" customWidth="1"/>
    <col min="12" max="12" width="29.140625" style="3" customWidth="1"/>
    <col min="13" max="13" width="18.140625" style="3" customWidth="1"/>
    <col min="14" max="14" width="25.7109375" style="23" customWidth="1"/>
    <col min="15" max="15" width="20.42578125" style="23" bestFit="1" customWidth="1"/>
    <col min="16" max="26" width="11.42578125" style="23"/>
    <col min="27" max="16384" width="11.42578125" style="3"/>
  </cols>
  <sheetData>
    <row r="1" spans="1:26" ht="25.5" customHeight="1" x14ac:dyDescent="0.25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1"/>
      <c r="O1" s="1"/>
      <c r="P1" s="1"/>
      <c r="Q1" s="1"/>
      <c r="R1" s="1"/>
      <c r="S1" s="1"/>
    </row>
    <row r="2" spans="1:26" ht="24.75" customHeight="1" x14ac:dyDescent="0.25">
      <c r="A2" s="91" t="s">
        <v>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1"/>
      <c r="O2" s="1"/>
      <c r="P2" s="1"/>
      <c r="Q2" s="1"/>
      <c r="R2" s="1"/>
      <c r="S2" s="1"/>
    </row>
    <row r="3" spans="1:26" ht="27" customHeight="1" x14ac:dyDescent="0.25">
      <c r="A3" s="92" t="s">
        <v>65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26" ht="20.25" customHeight="1" x14ac:dyDescent="0.25">
      <c r="A4" s="24"/>
      <c r="B4" s="23"/>
      <c r="C4" s="23"/>
      <c r="D4" s="23"/>
      <c r="E4" s="23"/>
      <c r="F4" s="23"/>
      <c r="G4" s="25" t="s">
        <v>2</v>
      </c>
      <c r="H4" s="25"/>
      <c r="I4" s="25"/>
      <c r="J4" s="5"/>
      <c r="K4" s="93" t="s">
        <v>3</v>
      </c>
      <c r="L4" s="93"/>
      <c r="M4" s="23"/>
    </row>
    <row r="5" spans="1:26" ht="13.5" thickBot="1" x14ac:dyDescent="0.3">
      <c r="A5" s="24"/>
      <c r="B5" s="23"/>
      <c r="C5" s="23"/>
      <c r="D5" s="6"/>
      <c r="E5" s="6"/>
      <c r="F5" s="6"/>
      <c r="G5" s="23"/>
      <c r="H5" s="23"/>
      <c r="I5" s="23"/>
      <c r="J5" s="7"/>
      <c r="K5" s="23"/>
      <c r="L5" s="23"/>
      <c r="M5" s="23"/>
    </row>
    <row r="6" spans="1:26" ht="30.75" customHeight="1" thickTop="1" x14ac:dyDescent="0.25">
      <c r="A6" s="94" t="s">
        <v>4</v>
      </c>
      <c r="B6" s="96" t="s">
        <v>5</v>
      </c>
      <c r="C6" s="96" t="s">
        <v>6</v>
      </c>
      <c r="D6" s="96" t="s">
        <v>7</v>
      </c>
      <c r="E6" s="96"/>
      <c r="F6" s="96"/>
      <c r="G6" s="96" t="s">
        <v>8</v>
      </c>
      <c r="H6" s="96" t="s">
        <v>9</v>
      </c>
      <c r="I6" s="96" t="s">
        <v>64</v>
      </c>
      <c r="J6" s="96" t="s">
        <v>63</v>
      </c>
      <c r="K6" s="96" t="s">
        <v>10</v>
      </c>
      <c r="L6" s="96" t="s">
        <v>11</v>
      </c>
      <c r="M6" s="98" t="s">
        <v>12</v>
      </c>
    </row>
    <row r="7" spans="1:26" ht="54.75" customHeight="1" thickBot="1" x14ac:dyDescent="0.3">
      <c r="A7" s="95"/>
      <c r="B7" s="97"/>
      <c r="C7" s="97"/>
      <c r="D7" s="69" t="s">
        <v>13</v>
      </c>
      <c r="E7" s="69" t="s">
        <v>14</v>
      </c>
      <c r="F7" s="69" t="s">
        <v>15</v>
      </c>
      <c r="G7" s="97"/>
      <c r="H7" s="97"/>
      <c r="I7" s="97"/>
      <c r="J7" s="97"/>
      <c r="K7" s="97"/>
      <c r="L7" s="97"/>
      <c r="M7" s="99"/>
    </row>
    <row r="8" spans="1:26" s="10" customFormat="1" ht="44.25" customHeight="1" thickTop="1" x14ac:dyDescent="0.25">
      <c r="A8" s="62">
        <v>3</v>
      </c>
      <c r="B8" s="63" t="s">
        <v>16</v>
      </c>
      <c r="C8" s="64">
        <f t="shared" ref="C8:I23" si="0">C9</f>
        <v>184570824312</v>
      </c>
      <c r="D8" s="64">
        <f>D9</f>
        <v>0</v>
      </c>
      <c r="E8" s="64">
        <f>E9</f>
        <v>0</v>
      </c>
      <c r="F8" s="64">
        <f>F9</f>
        <v>0</v>
      </c>
      <c r="G8" s="64">
        <f>C8-F8</f>
        <v>184570824312</v>
      </c>
      <c r="H8" s="65">
        <f t="shared" ref="H8:H32" si="1">G8/$G$32</f>
        <v>3.1973756804997353E-2</v>
      </c>
      <c r="I8" s="66">
        <f>I9</f>
        <v>28149134708.16</v>
      </c>
      <c r="J8" s="66">
        <f>J9</f>
        <v>0</v>
      </c>
      <c r="K8" s="66">
        <f>I8-J8</f>
        <v>28149134708.16</v>
      </c>
      <c r="L8" s="67">
        <f>G8-K8</f>
        <v>156421689603.84</v>
      </c>
      <c r="M8" s="68">
        <f>K8/G8</f>
        <v>0.15251129106177949</v>
      </c>
      <c r="N8" s="8"/>
      <c r="O8" s="8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s="10" customFormat="1" ht="35.25" customHeight="1" x14ac:dyDescent="0.25">
      <c r="A9" s="29" t="s">
        <v>17</v>
      </c>
      <c r="B9" s="30" t="s">
        <v>18</v>
      </c>
      <c r="C9" s="31">
        <f>C10</f>
        <v>184570824312</v>
      </c>
      <c r="D9" s="32">
        <f t="shared" si="0"/>
        <v>0</v>
      </c>
      <c r="E9" s="32">
        <f t="shared" si="0"/>
        <v>0</v>
      </c>
      <c r="F9" s="32">
        <f t="shared" si="0"/>
        <v>0</v>
      </c>
      <c r="G9" s="31">
        <f t="shared" si="0"/>
        <v>184570824312</v>
      </c>
      <c r="H9" s="33">
        <f t="shared" si="1"/>
        <v>3.1973756804997353E-2</v>
      </c>
      <c r="I9" s="34">
        <f t="shared" si="0"/>
        <v>28149134708.16</v>
      </c>
      <c r="J9" s="34">
        <f>J10</f>
        <v>0</v>
      </c>
      <c r="K9" s="31">
        <f>I9-J9</f>
        <v>28149134708.16</v>
      </c>
      <c r="L9" s="31">
        <f>G9-K9</f>
        <v>156421689603.84</v>
      </c>
      <c r="M9" s="35">
        <f t="shared" ref="M9:M13" si="2">K9/G9</f>
        <v>0.15251129106177949</v>
      </c>
      <c r="N9" s="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10" customFormat="1" ht="35.25" customHeight="1" x14ac:dyDescent="0.25">
      <c r="A10" s="29" t="s">
        <v>19</v>
      </c>
      <c r="B10" s="30" t="s">
        <v>18</v>
      </c>
      <c r="C10" s="31">
        <f>C11</f>
        <v>184570824312</v>
      </c>
      <c r="D10" s="32">
        <f t="shared" si="0"/>
        <v>0</v>
      </c>
      <c r="E10" s="32">
        <f t="shared" si="0"/>
        <v>0</v>
      </c>
      <c r="F10" s="32">
        <f t="shared" si="0"/>
        <v>0</v>
      </c>
      <c r="G10" s="31">
        <f>G11</f>
        <v>184570824312</v>
      </c>
      <c r="H10" s="33">
        <f t="shared" si="1"/>
        <v>3.1973756804997353E-2</v>
      </c>
      <c r="I10" s="34">
        <f>I11+I20</f>
        <v>28149134708.16</v>
      </c>
      <c r="J10" s="34">
        <f>J11+J20</f>
        <v>0</v>
      </c>
      <c r="K10" s="31">
        <f>I10-J10</f>
        <v>28149134708.16</v>
      </c>
      <c r="L10" s="31">
        <f t="shared" ref="L10:L25" si="3">G10-K10</f>
        <v>156421689603.84</v>
      </c>
      <c r="M10" s="35">
        <f t="shared" si="2"/>
        <v>0.15251129106177949</v>
      </c>
      <c r="N10" s="8"/>
      <c r="O10" s="8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10" customFormat="1" ht="24.95" customHeight="1" x14ac:dyDescent="0.25">
      <c r="A11" s="29" t="s">
        <v>20</v>
      </c>
      <c r="B11" s="30" t="s">
        <v>21</v>
      </c>
      <c r="C11" s="31">
        <f>C12</f>
        <v>184570824312</v>
      </c>
      <c r="D11" s="32">
        <f t="shared" si="0"/>
        <v>0</v>
      </c>
      <c r="E11" s="32">
        <f t="shared" si="0"/>
        <v>0</v>
      </c>
      <c r="F11" s="32">
        <f t="shared" si="0"/>
        <v>0</v>
      </c>
      <c r="G11" s="31">
        <f>G12</f>
        <v>184570824312</v>
      </c>
      <c r="H11" s="33">
        <f t="shared" si="1"/>
        <v>3.1973756804997353E-2</v>
      </c>
      <c r="I11" s="34">
        <f>I12</f>
        <v>27888597884</v>
      </c>
      <c r="J11" s="34">
        <f>J12</f>
        <v>0</v>
      </c>
      <c r="K11" s="31">
        <f t="shared" ref="K11:K31" si="4">I11-J11</f>
        <v>27888597884</v>
      </c>
      <c r="L11" s="31">
        <f>G11-K11</f>
        <v>156682226428</v>
      </c>
      <c r="M11" s="35">
        <f t="shared" si="2"/>
        <v>0.15109970921978921</v>
      </c>
      <c r="N11" s="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s="10" customFormat="1" ht="24.95" customHeight="1" x14ac:dyDescent="0.25">
      <c r="A12" s="29" t="s">
        <v>22</v>
      </c>
      <c r="B12" s="36" t="s">
        <v>23</v>
      </c>
      <c r="C12" s="37">
        <f>C13</f>
        <v>184570824312</v>
      </c>
      <c r="D12" s="38">
        <f t="shared" si="0"/>
        <v>0</v>
      </c>
      <c r="E12" s="38">
        <f t="shared" si="0"/>
        <v>0</v>
      </c>
      <c r="F12" s="38">
        <f t="shared" si="0"/>
        <v>0</v>
      </c>
      <c r="G12" s="37">
        <f>G13+G15</f>
        <v>184570824312</v>
      </c>
      <c r="H12" s="39">
        <f t="shared" si="1"/>
        <v>3.1973756804997353E-2</v>
      </c>
      <c r="I12" s="40">
        <f>I13+I15</f>
        <v>27888597884</v>
      </c>
      <c r="J12" s="40">
        <f>J13+J15</f>
        <v>0</v>
      </c>
      <c r="K12" s="37">
        <f>I12-J12</f>
        <v>27888597884</v>
      </c>
      <c r="L12" s="31">
        <f t="shared" si="3"/>
        <v>156682226428</v>
      </c>
      <c r="M12" s="35">
        <f t="shared" si="2"/>
        <v>0.15109970921978921</v>
      </c>
      <c r="N12" s="8"/>
      <c r="O12" s="8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10" customFormat="1" ht="24.95" customHeight="1" x14ac:dyDescent="0.25">
      <c r="A13" s="29" t="s">
        <v>24</v>
      </c>
      <c r="B13" s="36" t="s">
        <v>25</v>
      </c>
      <c r="C13" s="37">
        <f>C14</f>
        <v>184570824312</v>
      </c>
      <c r="D13" s="38">
        <v>0</v>
      </c>
      <c r="E13" s="38">
        <v>0</v>
      </c>
      <c r="F13" s="38">
        <f>D13-E13</f>
        <v>0</v>
      </c>
      <c r="G13" s="37">
        <f>C13-F13</f>
        <v>184570824312</v>
      </c>
      <c r="H13" s="39">
        <f t="shared" si="1"/>
        <v>3.1973756804997353E-2</v>
      </c>
      <c r="I13" s="40">
        <f>I14</f>
        <v>27732935686</v>
      </c>
      <c r="J13" s="40">
        <v>0</v>
      </c>
      <c r="K13" s="37">
        <f t="shared" si="4"/>
        <v>27732935686</v>
      </c>
      <c r="L13" s="31">
        <f t="shared" si="3"/>
        <v>156837888626</v>
      </c>
      <c r="M13" s="35">
        <f t="shared" si="2"/>
        <v>0.15025633541691305</v>
      </c>
      <c r="N13" s="8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s="23" customFormat="1" ht="32.25" customHeight="1" x14ac:dyDescent="0.25">
      <c r="A14" s="41" t="s">
        <v>27</v>
      </c>
      <c r="B14" s="42" t="s">
        <v>28</v>
      </c>
      <c r="C14" s="43">
        <v>184570824312</v>
      </c>
      <c r="D14" s="44">
        <f>D15</f>
        <v>0</v>
      </c>
      <c r="E14" s="44">
        <f>E15</f>
        <v>0</v>
      </c>
      <c r="F14" s="44">
        <f>F15</f>
        <v>0</v>
      </c>
      <c r="G14" s="43">
        <v>184570824312</v>
      </c>
      <c r="H14" s="45">
        <f t="shared" si="1"/>
        <v>3.1973756804997353E-2</v>
      </c>
      <c r="I14" s="57">
        <f>14808632681+12924303005</f>
        <v>27732935686</v>
      </c>
      <c r="J14" s="57">
        <v>0</v>
      </c>
      <c r="K14" s="43">
        <f t="shared" si="4"/>
        <v>27732935686</v>
      </c>
      <c r="L14" s="46">
        <f t="shared" si="3"/>
        <v>156837888626</v>
      </c>
      <c r="M14" s="85">
        <f>K14/G14</f>
        <v>0.15025633541691305</v>
      </c>
      <c r="N14" s="8"/>
    </row>
    <row r="15" spans="1:26" s="9" customFormat="1" ht="24.95" customHeight="1" x14ac:dyDescent="0.25">
      <c r="A15" s="29" t="s">
        <v>29</v>
      </c>
      <c r="B15" s="36" t="s">
        <v>30</v>
      </c>
      <c r="C15" s="37">
        <v>0</v>
      </c>
      <c r="D15" s="38">
        <f t="shared" si="0"/>
        <v>0</v>
      </c>
      <c r="E15" s="38">
        <f t="shared" si="0"/>
        <v>0</v>
      </c>
      <c r="F15" s="38">
        <f t="shared" si="0"/>
        <v>0</v>
      </c>
      <c r="G15" s="37">
        <v>0</v>
      </c>
      <c r="H15" s="39">
        <f t="shared" si="1"/>
        <v>0</v>
      </c>
      <c r="I15" s="40">
        <f>I16</f>
        <v>155662198</v>
      </c>
      <c r="J15" s="40">
        <v>0</v>
      </c>
      <c r="K15" s="37">
        <f t="shared" si="4"/>
        <v>155662198</v>
      </c>
      <c r="L15" s="31">
        <f t="shared" si="3"/>
        <v>-155662198</v>
      </c>
      <c r="M15" s="48" t="s">
        <v>26</v>
      </c>
      <c r="N15" s="8"/>
    </row>
    <row r="16" spans="1:26" s="9" customFormat="1" ht="31.5" customHeight="1" x14ac:dyDescent="0.25">
      <c r="A16" s="29" t="s">
        <v>31</v>
      </c>
      <c r="B16" s="36" t="s">
        <v>32</v>
      </c>
      <c r="C16" s="37"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7">
        <f t="shared" ref="G16:G20" si="5">C16-F16</f>
        <v>0</v>
      </c>
      <c r="H16" s="39">
        <f t="shared" si="1"/>
        <v>0</v>
      </c>
      <c r="I16" s="40">
        <f>I17</f>
        <v>155662198</v>
      </c>
      <c r="J16" s="40">
        <v>0</v>
      </c>
      <c r="K16" s="37">
        <f t="shared" si="4"/>
        <v>155662198</v>
      </c>
      <c r="L16" s="31">
        <f t="shared" si="3"/>
        <v>-155662198</v>
      </c>
      <c r="M16" s="48" t="s">
        <v>26</v>
      </c>
      <c r="N16" s="8"/>
    </row>
    <row r="17" spans="1:15" s="9" customFormat="1" ht="37.5" customHeight="1" x14ac:dyDescent="0.25">
      <c r="A17" s="29" t="s">
        <v>33</v>
      </c>
      <c r="B17" s="36" t="s">
        <v>34</v>
      </c>
      <c r="C17" s="37"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7">
        <f t="shared" si="5"/>
        <v>0</v>
      </c>
      <c r="H17" s="39">
        <f t="shared" si="1"/>
        <v>0</v>
      </c>
      <c r="I17" s="40">
        <f>I18</f>
        <v>155662198</v>
      </c>
      <c r="J17" s="40">
        <v>0</v>
      </c>
      <c r="K17" s="37">
        <f t="shared" si="4"/>
        <v>155662198</v>
      </c>
      <c r="L17" s="31">
        <f>L18</f>
        <v>-155662198</v>
      </c>
      <c r="M17" s="48" t="s">
        <v>26</v>
      </c>
      <c r="N17" s="8"/>
      <c r="O17" s="11"/>
    </row>
    <row r="18" spans="1:15" s="9" customFormat="1" ht="36.75" customHeight="1" x14ac:dyDescent="0.25">
      <c r="A18" s="29" t="s">
        <v>35</v>
      </c>
      <c r="B18" s="36" t="s">
        <v>36</v>
      </c>
      <c r="C18" s="37"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7">
        <f t="shared" si="5"/>
        <v>0</v>
      </c>
      <c r="H18" s="39">
        <f t="shared" si="1"/>
        <v>0</v>
      </c>
      <c r="I18" s="40">
        <f>I19</f>
        <v>155662198</v>
      </c>
      <c r="J18" s="40">
        <v>0</v>
      </c>
      <c r="K18" s="37">
        <f t="shared" si="4"/>
        <v>155662198</v>
      </c>
      <c r="L18" s="31">
        <f>L19</f>
        <v>-155662198</v>
      </c>
      <c r="M18" s="48" t="s">
        <v>26</v>
      </c>
      <c r="N18" s="8"/>
      <c r="O18" s="11"/>
    </row>
    <row r="19" spans="1:15" s="9" customFormat="1" ht="36.75" customHeight="1" x14ac:dyDescent="0.25">
      <c r="A19" s="41" t="s">
        <v>37</v>
      </c>
      <c r="B19" s="42" t="s">
        <v>38</v>
      </c>
      <c r="C19" s="43">
        <v>0</v>
      </c>
      <c r="D19" s="44">
        <f>D20</f>
        <v>0</v>
      </c>
      <c r="E19" s="44">
        <f>E20</f>
        <v>0</v>
      </c>
      <c r="F19" s="44">
        <f>F20</f>
        <v>0</v>
      </c>
      <c r="G19" s="43">
        <f t="shared" si="5"/>
        <v>0</v>
      </c>
      <c r="H19" s="45">
        <f t="shared" si="1"/>
        <v>0</v>
      </c>
      <c r="I19" s="57">
        <f>95468945+60193253</f>
        <v>155662198</v>
      </c>
      <c r="J19" s="57">
        <v>0</v>
      </c>
      <c r="K19" s="43">
        <f t="shared" si="4"/>
        <v>155662198</v>
      </c>
      <c r="L19" s="46">
        <f>G19-K19</f>
        <v>-155662198</v>
      </c>
      <c r="M19" s="48" t="s">
        <v>26</v>
      </c>
      <c r="N19" s="8"/>
      <c r="O19" s="11"/>
    </row>
    <row r="20" spans="1:15" s="9" customFormat="1" ht="24.95" customHeight="1" x14ac:dyDescent="0.25">
      <c r="A20" s="29" t="s">
        <v>39</v>
      </c>
      <c r="B20" s="36" t="s">
        <v>40</v>
      </c>
      <c r="C20" s="37">
        <v>0</v>
      </c>
      <c r="D20" s="38">
        <f t="shared" si="0"/>
        <v>0</v>
      </c>
      <c r="E20" s="38">
        <f t="shared" si="0"/>
        <v>0</v>
      </c>
      <c r="F20" s="38">
        <f t="shared" si="0"/>
        <v>0</v>
      </c>
      <c r="G20" s="37">
        <f t="shared" si="5"/>
        <v>0</v>
      </c>
      <c r="H20" s="39">
        <f t="shared" si="1"/>
        <v>0</v>
      </c>
      <c r="I20" s="40">
        <f>I21</f>
        <v>260536824.16</v>
      </c>
      <c r="J20" s="40">
        <f>J21</f>
        <v>0</v>
      </c>
      <c r="K20" s="37">
        <f>I20-J20</f>
        <v>260536824.16</v>
      </c>
      <c r="L20" s="31">
        <f t="shared" si="3"/>
        <v>-260536824.16</v>
      </c>
      <c r="M20" s="48" t="s">
        <v>26</v>
      </c>
      <c r="N20" s="8"/>
      <c r="O20" s="8"/>
    </row>
    <row r="21" spans="1:15" s="9" customFormat="1" ht="24.95" customHeight="1" x14ac:dyDescent="0.25">
      <c r="A21" s="29" t="s">
        <v>41</v>
      </c>
      <c r="B21" s="36" t="s">
        <v>42</v>
      </c>
      <c r="C21" s="37">
        <v>0</v>
      </c>
      <c r="D21" s="38">
        <f t="shared" si="0"/>
        <v>0</v>
      </c>
      <c r="E21" s="38">
        <f t="shared" si="0"/>
        <v>0</v>
      </c>
      <c r="F21" s="38">
        <f t="shared" si="0"/>
        <v>0</v>
      </c>
      <c r="G21" s="37">
        <v>0</v>
      </c>
      <c r="H21" s="39">
        <f t="shared" si="1"/>
        <v>0</v>
      </c>
      <c r="I21" s="40">
        <f>I22+I26</f>
        <v>260536824.16</v>
      </c>
      <c r="J21" s="40">
        <f>J26</f>
        <v>0</v>
      </c>
      <c r="K21" s="37">
        <f>I21-J21</f>
        <v>260536824.16</v>
      </c>
      <c r="L21" s="31">
        <f t="shared" si="3"/>
        <v>-260536824.16</v>
      </c>
      <c r="M21" s="48" t="s">
        <v>26</v>
      </c>
      <c r="N21" s="8"/>
      <c r="O21" s="8"/>
    </row>
    <row r="22" spans="1:15" s="9" customFormat="1" ht="24.95" customHeight="1" x14ac:dyDescent="0.25">
      <c r="A22" s="29" t="s">
        <v>43</v>
      </c>
      <c r="B22" s="36" t="s">
        <v>44</v>
      </c>
      <c r="C22" s="37">
        <v>0</v>
      </c>
      <c r="D22" s="38">
        <f t="shared" si="0"/>
        <v>0</v>
      </c>
      <c r="E22" s="38">
        <f t="shared" si="0"/>
        <v>0</v>
      </c>
      <c r="F22" s="38">
        <f t="shared" si="0"/>
        <v>0</v>
      </c>
      <c r="G22" s="37">
        <f>C22-F22</f>
        <v>0</v>
      </c>
      <c r="H22" s="39">
        <f t="shared" si="1"/>
        <v>0</v>
      </c>
      <c r="I22" s="40">
        <f>I23</f>
        <v>28121576.77</v>
      </c>
      <c r="J22" s="40">
        <v>0</v>
      </c>
      <c r="K22" s="37">
        <f t="shared" si="4"/>
        <v>28121576.77</v>
      </c>
      <c r="L22" s="31">
        <f t="shared" si="3"/>
        <v>-28121576.77</v>
      </c>
      <c r="M22" s="48" t="s">
        <v>26</v>
      </c>
      <c r="N22" s="8"/>
    </row>
    <row r="23" spans="1:15" s="9" customFormat="1" ht="24.95" customHeight="1" x14ac:dyDescent="0.25">
      <c r="A23" s="29" t="s">
        <v>45</v>
      </c>
      <c r="B23" s="36" t="s">
        <v>46</v>
      </c>
      <c r="C23" s="37">
        <v>0</v>
      </c>
      <c r="D23" s="38">
        <f t="shared" si="0"/>
        <v>0</v>
      </c>
      <c r="E23" s="38">
        <f t="shared" si="0"/>
        <v>0</v>
      </c>
      <c r="F23" s="38">
        <f t="shared" si="0"/>
        <v>0</v>
      </c>
      <c r="G23" s="37">
        <v>0</v>
      </c>
      <c r="H23" s="39">
        <f t="shared" si="1"/>
        <v>0</v>
      </c>
      <c r="I23" s="40">
        <f>I24+I25</f>
        <v>28121576.77</v>
      </c>
      <c r="J23" s="40">
        <v>0</v>
      </c>
      <c r="K23" s="37">
        <f t="shared" si="4"/>
        <v>28121576.77</v>
      </c>
      <c r="L23" s="31">
        <f t="shared" si="3"/>
        <v>-28121576.77</v>
      </c>
      <c r="M23" s="48" t="s">
        <v>26</v>
      </c>
      <c r="N23" s="8"/>
    </row>
    <row r="24" spans="1:15" s="23" customFormat="1" ht="37.5" customHeight="1" x14ac:dyDescent="0.25">
      <c r="A24" s="41" t="s">
        <v>47</v>
      </c>
      <c r="B24" s="42" t="s">
        <v>48</v>
      </c>
      <c r="C24" s="43">
        <v>0</v>
      </c>
      <c r="D24" s="44">
        <f t="shared" ref="D24:F25" si="6">D25</f>
        <v>0</v>
      </c>
      <c r="E24" s="44">
        <f t="shared" si="6"/>
        <v>0</v>
      </c>
      <c r="F24" s="44">
        <f t="shared" si="6"/>
        <v>0</v>
      </c>
      <c r="G24" s="43">
        <f>C24-F24</f>
        <v>0</v>
      </c>
      <c r="H24" s="45">
        <f t="shared" si="1"/>
        <v>0</v>
      </c>
      <c r="I24" s="57">
        <f>4216635.69+1493973.25</f>
        <v>5710608.9400000004</v>
      </c>
      <c r="J24" s="57">
        <v>0</v>
      </c>
      <c r="K24" s="43">
        <f t="shared" si="4"/>
        <v>5710608.9400000004</v>
      </c>
      <c r="L24" s="46">
        <f t="shared" si="3"/>
        <v>-5710608.9400000004</v>
      </c>
      <c r="M24" s="47" t="s">
        <v>26</v>
      </c>
      <c r="N24" s="8"/>
      <c r="O24" s="7"/>
    </row>
    <row r="25" spans="1:15" s="23" customFormat="1" ht="37.5" customHeight="1" x14ac:dyDescent="0.25">
      <c r="A25" s="41" t="s">
        <v>49</v>
      </c>
      <c r="B25" s="42" t="s">
        <v>50</v>
      </c>
      <c r="C25" s="43">
        <v>0</v>
      </c>
      <c r="D25" s="44">
        <f t="shared" si="6"/>
        <v>0</v>
      </c>
      <c r="E25" s="44">
        <f t="shared" si="6"/>
        <v>0</v>
      </c>
      <c r="F25" s="44">
        <f t="shared" si="6"/>
        <v>0</v>
      </c>
      <c r="G25" s="43">
        <f>C25-F25</f>
        <v>0</v>
      </c>
      <c r="H25" s="45">
        <f t="shared" si="1"/>
        <v>0</v>
      </c>
      <c r="I25" s="57">
        <f>6295631.33+16115336.5</f>
        <v>22410967.829999998</v>
      </c>
      <c r="J25" s="57">
        <v>0</v>
      </c>
      <c r="K25" s="43">
        <f t="shared" si="4"/>
        <v>22410967.829999998</v>
      </c>
      <c r="L25" s="46">
        <f t="shared" si="3"/>
        <v>-22410967.829999998</v>
      </c>
      <c r="M25" s="47" t="s">
        <v>26</v>
      </c>
      <c r="N25" s="8"/>
      <c r="O25" s="7"/>
    </row>
    <row r="26" spans="1:15" s="9" customFormat="1" ht="24.95" customHeight="1" x14ac:dyDescent="0.25">
      <c r="A26" s="29" t="s">
        <v>51</v>
      </c>
      <c r="B26" s="36" t="s">
        <v>52</v>
      </c>
      <c r="C26" s="37">
        <v>0</v>
      </c>
      <c r="D26" s="38">
        <f>D27</f>
        <v>0</v>
      </c>
      <c r="E26" s="38">
        <f>E27</f>
        <v>0</v>
      </c>
      <c r="F26" s="38">
        <f>F27</f>
        <v>0</v>
      </c>
      <c r="G26" s="37">
        <f>C26-F26</f>
        <v>0</v>
      </c>
      <c r="H26" s="39">
        <f t="shared" si="1"/>
        <v>0</v>
      </c>
      <c r="I26" s="40">
        <f>I27</f>
        <v>232415247.38999999</v>
      </c>
      <c r="J26" s="40">
        <f>J27</f>
        <v>0</v>
      </c>
      <c r="K26" s="37">
        <f t="shared" si="4"/>
        <v>232415247.38999999</v>
      </c>
      <c r="L26" s="31">
        <f>L27</f>
        <v>-232415247.38999999</v>
      </c>
      <c r="M26" s="48" t="s">
        <v>26</v>
      </c>
      <c r="N26" s="8"/>
      <c r="O26" s="8"/>
    </row>
    <row r="27" spans="1:15" s="23" customFormat="1" ht="50.25" customHeight="1" x14ac:dyDescent="0.25">
      <c r="A27" s="41" t="s">
        <v>53</v>
      </c>
      <c r="B27" s="42" t="s">
        <v>54</v>
      </c>
      <c r="C27" s="43">
        <v>0</v>
      </c>
      <c r="D27" s="44">
        <v>0</v>
      </c>
      <c r="E27" s="44">
        <v>0</v>
      </c>
      <c r="F27" s="44">
        <f>D27-E27</f>
        <v>0</v>
      </c>
      <c r="G27" s="43">
        <v>0</v>
      </c>
      <c r="H27" s="45">
        <f t="shared" si="1"/>
        <v>0</v>
      </c>
      <c r="I27" s="57">
        <f>229550242.39+2865005</f>
        <v>232415247.38999999</v>
      </c>
      <c r="J27" s="57"/>
      <c r="K27" s="43">
        <f t="shared" si="4"/>
        <v>232415247.38999999</v>
      </c>
      <c r="L27" s="43">
        <f>G27-K27</f>
        <v>-232415247.38999999</v>
      </c>
      <c r="M27" s="47" t="s">
        <v>26</v>
      </c>
      <c r="N27" s="8"/>
    </row>
    <row r="28" spans="1:15" s="9" customFormat="1" ht="24.95" customHeight="1" x14ac:dyDescent="0.25">
      <c r="A28" s="49">
        <v>4</v>
      </c>
      <c r="B28" s="50" t="s">
        <v>55</v>
      </c>
      <c r="C28" s="26">
        <f>C29+C30+C31</f>
        <v>5588001521117</v>
      </c>
      <c r="D28" s="26">
        <f>D29+D30+D31</f>
        <v>0</v>
      </c>
      <c r="E28" s="26">
        <v>0</v>
      </c>
      <c r="F28" s="26">
        <f>D28-E28</f>
        <v>0</v>
      </c>
      <c r="G28" s="26">
        <f>C28-F28</f>
        <v>5588001521117</v>
      </c>
      <c r="H28" s="27">
        <f t="shared" si="1"/>
        <v>0.96802624319500263</v>
      </c>
      <c r="I28" s="28">
        <f>I29+I30+I31</f>
        <v>318494046796.17999</v>
      </c>
      <c r="J28" s="28">
        <f>SUM(J29:J31)</f>
        <v>0</v>
      </c>
      <c r="K28" s="26">
        <f t="shared" si="4"/>
        <v>318494046796.17999</v>
      </c>
      <c r="L28" s="26">
        <f>L29+L30+L31</f>
        <v>5269507474320.8203</v>
      </c>
      <c r="M28" s="51">
        <f>K28/G28</f>
        <v>5.6996055851558786E-2</v>
      </c>
      <c r="N28" s="8"/>
      <c r="O28" s="8"/>
    </row>
    <row r="29" spans="1:15" s="13" customFormat="1" ht="24.95" customHeight="1" x14ac:dyDescent="0.25">
      <c r="A29" s="52">
        <v>41</v>
      </c>
      <c r="B29" s="53" t="s">
        <v>56</v>
      </c>
      <c r="C29" s="54">
        <v>1451042370</v>
      </c>
      <c r="D29" s="55">
        <v>0</v>
      </c>
      <c r="E29" s="55">
        <v>0</v>
      </c>
      <c r="F29" s="56">
        <v>0</v>
      </c>
      <c r="G29" s="54">
        <f>C29-F29</f>
        <v>1451042370</v>
      </c>
      <c r="H29" s="45">
        <f t="shared" si="1"/>
        <v>2.5136841656891578E-4</v>
      </c>
      <c r="I29" s="57">
        <v>0</v>
      </c>
      <c r="J29" s="57">
        <v>0</v>
      </c>
      <c r="K29" s="54">
        <f t="shared" si="4"/>
        <v>0</v>
      </c>
      <c r="L29" s="58">
        <f>G29-K29</f>
        <v>1451042370</v>
      </c>
      <c r="M29" s="45">
        <f>+K29/G29</f>
        <v>0</v>
      </c>
      <c r="N29" s="8"/>
      <c r="O29" s="12"/>
    </row>
    <row r="30" spans="1:15" s="13" customFormat="1" ht="24.95" customHeight="1" x14ac:dyDescent="0.25">
      <c r="A30" s="52">
        <v>42</v>
      </c>
      <c r="B30" s="53" t="s">
        <v>57</v>
      </c>
      <c r="C30" s="59">
        <v>1167604335047</v>
      </c>
      <c r="D30" s="60">
        <v>0</v>
      </c>
      <c r="E30" s="60">
        <v>0</v>
      </c>
      <c r="F30" s="61">
        <v>0</v>
      </c>
      <c r="G30" s="54">
        <f>C30-F30</f>
        <v>1167604335047</v>
      </c>
      <c r="H30" s="45">
        <f t="shared" si="1"/>
        <v>0.20226759669310429</v>
      </c>
      <c r="I30" s="57">
        <v>0</v>
      </c>
      <c r="J30" s="57">
        <v>0</v>
      </c>
      <c r="K30" s="58">
        <f t="shared" si="4"/>
        <v>0</v>
      </c>
      <c r="L30" s="58">
        <f>G30-K30</f>
        <v>1167604335047</v>
      </c>
      <c r="M30" s="45">
        <f>K30/G30</f>
        <v>0</v>
      </c>
      <c r="N30" s="8"/>
      <c r="O30" s="12"/>
    </row>
    <row r="31" spans="1:15" s="13" customFormat="1" ht="24.95" customHeight="1" thickBot="1" x14ac:dyDescent="0.3">
      <c r="A31" s="70">
        <v>43</v>
      </c>
      <c r="B31" s="71" t="s">
        <v>58</v>
      </c>
      <c r="C31" s="72">
        <v>4418946143700</v>
      </c>
      <c r="D31" s="73">
        <v>0</v>
      </c>
      <c r="E31" s="73">
        <v>0</v>
      </c>
      <c r="F31" s="73">
        <v>0</v>
      </c>
      <c r="G31" s="72">
        <f>C31-F31</f>
        <v>4418946143700</v>
      </c>
      <c r="H31" s="45">
        <f t="shared" si="1"/>
        <v>0.76550727808532948</v>
      </c>
      <c r="I31" s="74">
        <f>317274429395+1219617401.17999</f>
        <v>318494046796.17999</v>
      </c>
      <c r="J31" s="74">
        <v>0</v>
      </c>
      <c r="K31" s="72">
        <f t="shared" si="4"/>
        <v>318494046796.17999</v>
      </c>
      <c r="L31" s="75">
        <f>G31-K31</f>
        <v>4100452096903.8198</v>
      </c>
      <c r="M31" s="45">
        <f>+K31/G31</f>
        <v>7.207466134210537E-2</v>
      </c>
      <c r="N31" s="8"/>
      <c r="O31" s="12"/>
    </row>
    <row r="32" spans="1:15" s="6" customFormat="1" ht="24.95" customHeight="1" thickTop="1" thickBot="1" x14ac:dyDescent="0.3">
      <c r="A32" s="88" t="s">
        <v>59</v>
      </c>
      <c r="B32" s="89"/>
      <c r="C32" s="76">
        <f>C8+C28</f>
        <v>5772572345429</v>
      </c>
      <c r="D32" s="76">
        <f t="shared" ref="D32:L32" si="7">D8+D28</f>
        <v>0</v>
      </c>
      <c r="E32" s="76">
        <f t="shared" si="7"/>
        <v>0</v>
      </c>
      <c r="F32" s="76">
        <f t="shared" si="7"/>
        <v>0</v>
      </c>
      <c r="G32" s="76">
        <f t="shared" si="7"/>
        <v>5772572345429</v>
      </c>
      <c r="H32" s="84">
        <f t="shared" si="1"/>
        <v>1</v>
      </c>
      <c r="I32" s="76">
        <f t="shared" si="7"/>
        <v>346643181504.33997</v>
      </c>
      <c r="J32" s="76">
        <f t="shared" si="7"/>
        <v>0</v>
      </c>
      <c r="K32" s="76">
        <f t="shared" si="7"/>
        <v>346643181504.33997</v>
      </c>
      <c r="L32" s="76">
        <f t="shared" si="7"/>
        <v>5425929163924.6602</v>
      </c>
      <c r="M32" s="84">
        <f>+K32/G32</f>
        <v>6.0050036753342501E-2</v>
      </c>
      <c r="N32" s="8"/>
      <c r="O32" s="7"/>
    </row>
    <row r="33" spans="1:15" s="6" customFormat="1" ht="10.5" customHeight="1" thickTop="1" x14ac:dyDescent="0.25">
      <c r="B33" s="14"/>
      <c r="C33" s="15"/>
      <c r="D33" s="16"/>
      <c r="E33" s="16"/>
      <c r="F33" s="16"/>
      <c r="G33" s="15"/>
      <c r="H33" s="16"/>
      <c r="I33" s="16"/>
      <c r="J33" s="16"/>
      <c r="K33" s="15"/>
      <c r="L33" s="17"/>
      <c r="N33" s="18"/>
      <c r="O33" s="18"/>
    </row>
    <row r="34" spans="1:15" s="23" customFormat="1" x14ac:dyDescent="0.25">
      <c r="A34" s="19" t="s">
        <v>66</v>
      </c>
      <c r="D34" s="6"/>
      <c r="E34" s="6"/>
      <c r="F34" s="6"/>
      <c r="I34" s="7"/>
      <c r="J34" s="7"/>
      <c r="K34" s="7"/>
      <c r="L34" s="7"/>
    </row>
    <row r="35" spans="1:15" s="23" customFormat="1" x14ac:dyDescent="0.25">
      <c r="A35" s="19" t="s">
        <v>60</v>
      </c>
      <c r="D35" s="6"/>
      <c r="E35" s="6"/>
      <c r="F35" s="6"/>
      <c r="I35" s="7"/>
      <c r="J35" s="7"/>
      <c r="K35" s="7"/>
      <c r="L35" s="7"/>
    </row>
    <row r="36" spans="1:15" s="23" customFormat="1" x14ac:dyDescent="0.25">
      <c r="A36" s="24"/>
      <c r="D36" s="6"/>
      <c r="E36" s="6"/>
      <c r="F36" s="6"/>
      <c r="G36" s="7"/>
      <c r="I36" s="7"/>
      <c r="J36" s="7"/>
      <c r="K36" s="7"/>
      <c r="L36" s="7"/>
    </row>
    <row r="37" spans="1:15" s="23" customFormat="1" x14ac:dyDescent="0.25">
      <c r="A37" s="24"/>
      <c r="D37" s="6"/>
      <c r="E37" s="6"/>
      <c r="F37" s="6"/>
      <c r="I37" s="7"/>
      <c r="J37" s="7"/>
      <c r="K37" s="7"/>
      <c r="L37" s="7"/>
    </row>
    <row r="38" spans="1:15" s="23" customFormat="1" x14ac:dyDescent="0.25">
      <c r="A38" s="24"/>
      <c r="D38" s="6"/>
      <c r="E38" s="6"/>
      <c r="F38" s="6"/>
      <c r="J38" s="7"/>
    </row>
    <row r="39" spans="1:15" s="23" customFormat="1" x14ac:dyDescent="0.25">
      <c r="A39" s="24"/>
      <c r="D39" s="6"/>
      <c r="E39" s="6"/>
      <c r="F39" s="6"/>
      <c r="J39" s="7"/>
    </row>
    <row r="40" spans="1:15" s="23" customFormat="1" x14ac:dyDescent="0.25">
      <c r="A40" s="24"/>
      <c r="D40" s="6"/>
      <c r="E40" s="6"/>
      <c r="F40" s="6"/>
      <c r="J40" s="7"/>
    </row>
    <row r="41" spans="1:15" s="23" customFormat="1" x14ac:dyDescent="0.25">
      <c r="A41" s="24"/>
      <c r="D41" s="6"/>
      <c r="E41" s="6"/>
      <c r="F41" s="6"/>
      <c r="J41" s="7"/>
    </row>
    <row r="42" spans="1:15" s="23" customFormat="1" x14ac:dyDescent="0.25">
      <c r="A42" s="24"/>
      <c r="D42" s="6"/>
      <c r="E42" s="6"/>
      <c r="F42" s="6"/>
      <c r="J42" s="7"/>
    </row>
    <row r="43" spans="1:15" s="23" customFormat="1" x14ac:dyDescent="0.25">
      <c r="A43" s="24"/>
      <c r="D43" s="6"/>
      <c r="E43" s="6"/>
      <c r="F43" s="6"/>
      <c r="J43" s="7"/>
    </row>
    <row r="44" spans="1:15" s="23" customFormat="1" x14ac:dyDescent="0.25">
      <c r="A44" s="24"/>
      <c r="D44" s="6"/>
      <c r="E44" s="6"/>
      <c r="F44" s="6"/>
      <c r="J44" s="7"/>
    </row>
    <row r="45" spans="1:15" s="23" customFormat="1" x14ac:dyDescent="0.25">
      <c r="A45" s="24"/>
      <c r="D45" s="6"/>
      <c r="E45" s="6"/>
      <c r="F45" s="6"/>
      <c r="J45" s="7"/>
    </row>
    <row r="46" spans="1:15" s="23" customFormat="1" x14ac:dyDescent="0.25">
      <c r="A46" s="24"/>
      <c r="D46" s="6"/>
      <c r="E46" s="6"/>
      <c r="F46" s="6"/>
      <c r="J46" s="7"/>
    </row>
    <row r="47" spans="1:15" s="23" customFormat="1" x14ac:dyDescent="0.25">
      <c r="A47" s="24"/>
      <c r="D47" s="6"/>
      <c r="E47" s="6"/>
      <c r="F47" s="6"/>
      <c r="J47" s="7"/>
    </row>
    <row r="48" spans="1:15" s="23" customFormat="1" x14ac:dyDescent="0.25">
      <c r="A48" s="24"/>
      <c r="D48" s="6"/>
      <c r="E48" s="6"/>
      <c r="F48" s="6"/>
      <c r="J48" s="7"/>
    </row>
    <row r="49" spans="1:10" s="23" customFormat="1" x14ac:dyDescent="0.25">
      <c r="A49" s="24"/>
      <c r="D49" s="6"/>
      <c r="E49" s="6"/>
      <c r="F49" s="6"/>
      <c r="J49" s="7"/>
    </row>
    <row r="50" spans="1:10" s="23" customFormat="1" x14ac:dyDescent="0.25">
      <c r="A50" s="24"/>
      <c r="D50" s="6"/>
      <c r="E50" s="6"/>
      <c r="F50" s="6"/>
      <c r="J50" s="7"/>
    </row>
    <row r="51" spans="1:10" s="23" customFormat="1" x14ac:dyDescent="0.25">
      <c r="A51" s="24"/>
      <c r="D51" s="6"/>
      <c r="E51" s="6"/>
      <c r="F51" s="6"/>
      <c r="J51" s="7"/>
    </row>
    <row r="52" spans="1:10" s="23" customFormat="1" x14ac:dyDescent="0.25">
      <c r="A52" s="24"/>
      <c r="D52" s="6"/>
      <c r="E52" s="6"/>
      <c r="F52" s="6"/>
      <c r="J52" s="7"/>
    </row>
    <row r="53" spans="1:10" s="23" customFormat="1" x14ac:dyDescent="0.25">
      <c r="A53" s="24"/>
      <c r="D53" s="6"/>
      <c r="E53" s="6"/>
      <c r="F53" s="6"/>
      <c r="J53" s="7"/>
    </row>
  </sheetData>
  <mergeCells count="16">
    <mergeCell ref="A32:B32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4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AC57D-71D2-469F-9FFC-B3ED0551B2C2}">
  <dimension ref="A1:Z48"/>
  <sheetViews>
    <sheetView topLeftCell="D26" zoomScale="90" zoomScaleNormal="90" workbookViewId="0">
      <selection activeCell="M35" sqref="M35"/>
    </sheetView>
  </sheetViews>
  <sheetFormatPr baseColWidth="10" defaultRowHeight="12.75" x14ac:dyDescent="0.25"/>
  <cols>
    <col min="1" max="1" width="26.5703125" style="20" customWidth="1"/>
    <col min="2" max="2" width="50.140625" style="3" customWidth="1"/>
    <col min="3" max="3" width="29.28515625" style="3" customWidth="1"/>
    <col min="4" max="4" width="11.42578125" style="21" customWidth="1"/>
    <col min="5" max="5" width="11.5703125" style="21" customWidth="1"/>
    <col min="6" max="6" width="15.42578125" style="21" customWidth="1"/>
    <col min="7" max="7" width="28.5703125" style="3" customWidth="1"/>
    <col min="8" max="8" width="14.140625" style="3" customWidth="1"/>
    <col min="9" max="9" width="26" style="3" customWidth="1"/>
    <col min="10" max="10" width="18.85546875" style="22" customWidth="1"/>
    <col min="11" max="11" width="32.5703125" style="3" customWidth="1"/>
    <col min="12" max="12" width="29.140625" style="3" customWidth="1"/>
    <col min="13" max="13" width="13.85546875" style="3" customWidth="1"/>
    <col min="14" max="14" width="25.7109375" style="23" customWidth="1"/>
    <col min="15" max="15" width="20.42578125" style="23" bestFit="1" customWidth="1"/>
    <col min="16" max="26" width="11.42578125" style="23"/>
    <col min="27" max="16384" width="11.42578125" style="3"/>
  </cols>
  <sheetData>
    <row r="1" spans="1:26" ht="25.5" customHeight="1" x14ac:dyDescent="0.25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1"/>
      <c r="O1" s="1"/>
      <c r="P1" s="1"/>
      <c r="Q1" s="1"/>
      <c r="R1" s="1"/>
      <c r="S1" s="1"/>
    </row>
    <row r="2" spans="1:26" ht="24.75" customHeight="1" x14ac:dyDescent="0.25">
      <c r="A2" s="91" t="s">
        <v>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1"/>
      <c r="O2" s="1"/>
      <c r="P2" s="1"/>
      <c r="Q2" s="1"/>
      <c r="R2" s="1"/>
      <c r="S2" s="1"/>
    </row>
    <row r="3" spans="1:26" ht="27" customHeight="1" x14ac:dyDescent="0.25">
      <c r="A3" s="92" t="s">
        <v>67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26" ht="20.25" customHeight="1" x14ac:dyDescent="0.25">
      <c r="A4" s="24"/>
      <c r="B4" s="23"/>
      <c r="C4" s="23"/>
      <c r="D4" s="23"/>
      <c r="E4" s="23"/>
      <c r="F4" s="23"/>
      <c r="G4" s="25" t="s">
        <v>2</v>
      </c>
      <c r="H4" s="25"/>
      <c r="I4" s="25"/>
      <c r="J4" s="5"/>
      <c r="K4" s="93" t="s">
        <v>3</v>
      </c>
      <c r="L4" s="93"/>
      <c r="M4" s="23"/>
    </row>
    <row r="5" spans="1:26" ht="13.5" thickBot="1" x14ac:dyDescent="0.3">
      <c r="A5" s="24"/>
      <c r="B5" s="23"/>
      <c r="C5" s="23"/>
      <c r="D5" s="6"/>
      <c r="E5" s="6"/>
      <c r="F5" s="6"/>
      <c r="G5" s="23"/>
      <c r="H5" s="23"/>
      <c r="I5" s="23"/>
      <c r="J5" s="7"/>
      <c r="K5" s="23"/>
      <c r="L5" s="23"/>
      <c r="M5" s="23"/>
    </row>
    <row r="6" spans="1:26" ht="30.75" customHeight="1" thickTop="1" x14ac:dyDescent="0.25">
      <c r="A6" s="94" t="s">
        <v>4</v>
      </c>
      <c r="B6" s="96" t="s">
        <v>5</v>
      </c>
      <c r="C6" s="96" t="s">
        <v>6</v>
      </c>
      <c r="D6" s="96" t="s">
        <v>7</v>
      </c>
      <c r="E6" s="96"/>
      <c r="F6" s="96"/>
      <c r="G6" s="96" t="s">
        <v>8</v>
      </c>
      <c r="H6" s="96" t="s">
        <v>9</v>
      </c>
      <c r="I6" s="96" t="s">
        <v>64</v>
      </c>
      <c r="J6" s="96" t="s">
        <v>63</v>
      </c>
      <c r="K6" s="96" t="s">
        <v>10</v>
      </c>
      <c r="L6" s="96" t="s">
        <v>11</v>
      </c>
      <c r="M6" s="98" t="s">
        <v>12</v>
      </c>
    </row>
    <row r="7" spans="1:26" ht="54.75" customHeight="1" thickBot="1" x14ac:dyDescent="0.3">
      <c r="A7" s="95"/>
      <c r="B7" s="97"/>
      <c r="C7" s="97"/>
      <c r="D7" s="78" t="s">
        <v>13</v>
      </c>
      <c r="E7" s="78" t="s">
        <v>14</v>
      </c>
      <c r="F7" s="78" t="s">
        <v>15</v>
      </c>
      <c r="G7" s="97"/>
      <c r="H7" s="97"/>
      <c r="I7" s="97"/>
      <c r="J7" s="97"/>
      <c r="K7" s="97"/>
      <c r="L7" s="97"/>
      <c r="M7" s="99"/>
    </row>
    <row r="8" spans="1:26" s="10" customFormat="1" ht="44.25" customHeight="1" thickTop="1" x14ac:dyDescent="0.25">
      <c r="A8" s="62">
        <v>3</v>
      </c>
      <c r="B8" s="63" t="s">
        <v>16</v>
      </c>
      <c r="C8" s="64">
        <f t="shared" ref="C8:I26" si="0">C9</f>
        <v>184570824312</v>
      </c>
      <c r="D8" s="64">
        <f>D9</f>
        <v>0</v>
      </c>
      <c r="E8" s="64">
        <f>E9</f>
        <v>0</v>
      </c>
      <c r="F8" s="64">
        <f>F9</f>
        <v>0</v>
      </c>
      <c r="G8" s="64">
        <f>C8-F8</f>
        <v>184570824312</v>
      </c>
      <c r="H8" s="65">
        <f t="shared" ref="H8:H14" si="1">G8/$G$35</f>
        <v>3.1973756804997353E-2</v>
      </c>
      <c r="I8" s="66">
        <f>I9</f>
        <v>41884722649.18</v>
      </c>
      <c r="J8" s="66">
        <f>J9</f>
        <v>0</v>
      </c>
      <c r="K8" s="66">
        <f>I8-J8</f>
        <v>41884722649.18</v>
      </c>
      <c r="L8" s="67">
        <f>G8-K8</f>
        <v>142686101662.82001</v>
      </c>
      <c r="M8" s="68">
        <f>K8/G8</f>
        <v>0.2269303548126205</v>
      </c>
      <c r="N8" s="8"/>
      <c r="O8" s="8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s="10" customFormat="1" ht="35.25" customHeight="1" x14ac:dyDescent="0.25">
      <c r="A9" s="29" t="s">
        <v>17</v>
      </c>
      <c r="B9" s="30" t="s">
        <v>18</v>
      </c>
      <c r="C9" s="31">
        <f>C10</f>
        <v>184570824312</v>
      </c>
      <c r="D9" s="32">
        <f t="shared" si="0"/>
        <v>0</v>
      </c>
      <c r="E9" s="32">
        <f t="shared" si="0"/>
        <v>0</v>
      </c>
      <c r="F9" s="32">
        <f t="shared" si="0"/>
        <v>0</v>
      </c>
      <c r="G9" s="31">
        <f t="shared" si="0"/>
        <v>184570824312</v>
      </c>
      <c r="H9" s="33">
        <f t="shared" si="1"/>
        <v>3.1973756804997353E-2</v>
      </c>
      <c r="I9" s="34">
        <f t="shared" si="0"/>
        <v>41884722649.18</v>
      </c>
      <c r="J9" s="34">
        <f>J10</f>
        <v>0</v>
      </c>
      <c r="K9" s="31">
        <f>I9-J9</f>
        <v>41884722649.18</v>
      </c>
      <c r="L9" s="31">
        <f>G9-K9</f>
        <v>142686101662.82001</v>
      </c>
      <c r="M9" s="35">
        <f t="shared" ref="M9:M14" si="2">K9/G9</f>
        <v>0.2269303548126205</v>
      </c>
      <c r="N9" s="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10" customFormat="1" ht="35.25" customHeight="1" x14ac:dyDescent="0.25">
      <c r="A10" s="29" t="s">
        <v>19</v>
      </c>
      <c r="B10" s="30" t="s">
        <v>18</v>
      </c>
      <c r="C10" s="31">
        <f>C11</f>
        <v>184570824312</v>
      </c>
      <c r="D10" s="32">
        <f t="shared" si="0"/>
        <v>0</v>
      </c>
      <c r="E10" s="32">
        <f t="shared" si="0"/>
        <v>0</v>
      </c>
      <c r="F10" s="32">
        <f t="shared" si="0"/>
        <v>0</v>
      </c>
      <c r="G10" s="31">
        <f>G11</f>
        <v>184570824312</v>
      </c>
      <c r="H10" s="33">
        <f t="shared" si="1"/>
        <v>3.1973756804997353E-2</v>
      </c>
      <c r="I10" s="34">
        <f>I11+I23</f>
        <v>41884722649.18</v>
      </c>
      <c r="J10" s="34">
        <f>J11+J23</f>
        <v>0</v>
      </c>
      <c r="K10" s="31">
        <f>I10-J10</f>
        <v>41884722649.18</v>
      </c>
      <c r="L10" s="31">
        <f t="shared" ref="L10:L28" si="3">G10-K10</f>
        <v>142686101662.82001</v>
      </c>
      <c r="M10" s="35">
        <f t="shared" si="2"/>
        <v>0.2269303548126205</v>
      </c>
      <c r="N10" s="8"/>
      <c r="O10" s="8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10" customFormat="1" ht="24.95" customHeight="1" x14ac:dyDescent="0.25">
      <c r="A11" s="29" t="s">
        <v>20</v>
      </c>
      <c r="B11" s="30" t="s">
        <v>21</v>
      </c>
      <c r="C11" s="31">
        <f>C12</f>
        <v>184570824312</v>
      </c>
      <c r="D11" s="32">
        <f t="shared" si="0"/>
        <v>0</v>
      </c>
      <c r="E11" s="32">
        <f t="shared" si="0"/>
        <v>0</v>
      </c>
      <c r="F11" s="32">
        <f t="shared" si="0"/>
        <v>0</v>
      </c>
      <c r="G11" s="31">
        <f>G12</f>
        <v>184570824312</v>
      </c>
      <c r="H11" s="33">
        <f t="shared" si="1"/>
        <v>3.1973756804997353E-2</v>
      </c>
      <c r="I11" s="34">
        <f>I12</f>
        <v>41605530724</v>
      </c>
      <c r="J11" s="34">
        <f>J12</f>
        <v>0</v>
      </c>
      <c r="K11" s="31">
        <f t="shared" ref="K11:K34" si="4">I11-J11</f>
        <v>41605530724</v>
      </c>
      <c r="L11" s="31">
        <f>G11-K11</f>
        <v>142965293588</v>
      </c>
      <c r="M11" s="35">
        <f t="shared" si="2"/>
        <v>0.22541770011098655</v>
      </c>
      <c r="N11" s="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s="10" customFormat="1" ht="24.95" customHeight="1" x14ac:dyDescent="0.25">
      <c r="A12" s="29" t="s">
        <v>22</v>
      </c>
      <c r="B12" s="36" t="s">
        <v>23</v>
      </c>
      <c r="C12" s="37">
        <f>C13</f>
        <v>184570824312</v>
      </c>
      <c r="D12" s="38">
        <f t="shared" si="0"/>
        <v>0</v>
      </c>
      <c r="E12" s="38">
        <f t="shared" si="0"/>
        <v>0</v>
      </c>
      <c r="F12" s="38">
        <f t="shared" si="0"/>
        <v>0</v>
      </c>
      <c r="G12" s="37">
        <f>G13+G18</f>
        <v>184570824312</v>
      </c>
      <c r="H12" s="39">
        <f t="shared" si="1"/>
        <v>3.1973756804997353E-2</v>
      </c>
      <c r="I12" s="40">
        <f>I13+I18+I15</f>
        <v>41605530724</v>
      </c>
      <c r="J12" s="40">
        <f>J13+J18</f>
        <v>0</v>
      </c>
      <c r="K12" s="37">
        <f>I12-J12</f>
        <v>41605530724</v>
      </c>
      <c r="L12" s="31">
        <f t="shared" si="3"/>
        <v>142965293588</v>
      </c>
      <c r="M12" s="35">
        <f t="shared" si="2"/>
        <v>0.22541770011098655</v>
      </c>
      <c r="N12" s="8"/>
      <c r="O12" s="8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10" customFormat="1" ht="24.95" customHeight="1" x14ac:dyDescent="0.25">
      <c r="A13" s="29" t="s">
        <v>24</v>
      </c>
      <c r="B13" s="36" t="s">
        <v>25</v>
      </c>
      <c r="C13" s="37">
        <f>C14</f>
        <v>184570824312</v>
      </c>
      <c r="D13" s="38">
        <v>0</v>
      </c>
      <c r="E13" s="38">
        <v>0</v>
      </c>
      <c r="F13" s="38">
        <f>D13-E13</f>
        <v>0</v>
      </c>
      <c r="G13" s="37">
        <f>C13-F13</f>
        <v>184570824312</v>
      </c>
      <c r="H13" s="39">
        <f t="shared" si="1"/>
        <v>3.1973756804997353E-2</v>
      </c>
      <c r="I13" s="40">
        <f>I14</f>
        <v>41325824548</v>
      </c>
      <c r="J13" s="40">
        <v>0</v>
      </c>
      <c r="K13" s="37">
        <f t="shared" si="4"/>
        <v>41325824548</v>
      </c>
      <c r="L13" s="31">
        <f t="shared" si="3"/>
        <v>143244999764</v>
      </c>
      <c r="M13" s="35">
        <f t="shared" si="2"/>
        <v>0.22390225921157775</v>
      </c>
      <c r="N13" s="8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s="23" customFormat="1" ht="32.25" customHeight="1" x14ac:dyDescent="0.25">
      <c r="A14" s="41" t="s">
        <v>27</v>
      </c>
      <c r="B14" s="42" t="s">
        <v>28</v>
      </c>
      <c r="C14" s="43">
        <v>184570824312</v>
      </c>
      <c r="D14" s="44">
        <f>D18</f>
        <v>0</v>
      </c>
      <c r="E14" s="44">
        <f>E18</f>
        <v>0</v>
      </c>
      <c r="F14" s="44">
        <f>F18</f>
        <v>0</v>
      </c>
      <c r="G14" s="43">
        <v>184570824312</v>
      </c>
      <c r="H14" s="45">
        <f t="shared" si="1"/>
        <v>3.1973756804997353E-2</v>
      </c>
      <c r="I14" s="57">
        <f>14808632681+12924303005+13592888862</f>
        <v>41325824548</v>
      </c>
      <c r="J14" s="57">
        <v>0</v>
      </c>
      <c r="K14" s="43">
        <f t="shared" si="4"/>
        <v>41325824548</v>
      </c>
      <c r="L14" s="46">
        <f t="shared" si="3"/>
        <v>143244999764</v>
      </c>
      <c r="M14" s="85">
        <f t="shared" si="2"/>
        <v>0.22390225921157775</v>
      </c>
      <c r="N14" s="8"/>
    </row>
    <row r="15" spans="1:26" s="9" customFormat="1" ht="32.25" customHeight="1" x14ac:dyDescent="0.25">
      <c r="A15" s="29" t="s">
        <v>73</v>
      </c>
      <c r="B15" s="36" t="s">
        <v>74</v>
      </c>
      <c r="C15" s="37">
        <f>C16</f>
        <v>0</v>
      </c>
      <c r="D15" s="37">
        <f t="shared" ref="D15:M15" si="5">D16</f>
        <v>0</v>
      </c>
      <c r="E15" s="37">
        <f t="shared" si="5"/>
        <v>0</v>
      </c>
      <c r="F15" s="37">
        <f t="shared" si="5"/>
        <v>0</v>
      </c>
      <c r="G15" s="37">
        <f t="shared" si="5"/>
        <v>0</v>
      </c>
      <c r="H15" s="45">
        <f t="shared" si="5"/>
        <v>0</v>
      </c>
      <c r="I15" s="37">
        <f t="shared" si="5"/>
        <v>46756455</v>
      </c>
      <c r="J15" s="37">
        <f t="shared" si="5"/>
        <v>0</v>
      </c>
      <c r="K15" s="37">
        <f t="shared" si="5"/>
        <v>46756455</v>
      </c>
      <c r="L15" s="37">
        <f t="shared" si="5"/>
        <v>-46756455</v>
      </c>
      <c r="M15" s="47" t="str">
        <f t="shared" si="5"/>
        <v>N.A.</v>
      </c>
      <c r="N15" s="8"/>
    </row>
    <row r="16" spans="1:26" s="23" customFormat="1" ht="32.25" customHeight="1" x14ac:dyDescent="0.25">
      <c r="A16" s="41" t="s">
        <v>71</v>
      </c>
      <c r="B16" s="42" t="s">
        <v>72</v>
      </c>
      <c r="C16" s="43">
        <f>C17</f>
        <v>0</v>
      </c>
      <c r="D16" s="43">
        <f t="shared" ref="D16:M16" si="6">D17</f>
        <v>0</v>
      </c>
      <c r="E16" s="43">
        <f t="shared" si="6"/>
        <v>0</v>
      </c>
      <c r="F16" s="43">
        <f t="shared" si="6"/>
        <v>0</v>
      </c>
      <c r="G16" s="43">
        <f t="shared" si="6"/>
        <v>0</v>
      </c>
      <c r="H16" s="45">
        <f t="shared" si="6"/>
        <v>0</v>
      </c>
      <c r="I16" s="43">
        <f t="shared" si="6"/>
        <v>46756455</v>
      </c>
      <c r="J16" s="43">
        <f t="shared" si="6"/>
        <v>0</v>
      </c>
      <c r="K16" s="43">
        <f t="shared" si="6"/>
        <v>46756455</v>
      </c>
      <c r="L16" s="43">
        <f t="shared" si="6"/>
        <v>-46756455</v>
      </c>
      <c r="M16" s="47" t="str">
        <f t="shared" si="6"/>
        <v>N.A.</v>
      </c>
      <c r="N16" s="8"/>
    </row>
    <row r="17" spans="1:15" s="23" customFormat="1" ht="32.25" customHeight="1" x14ac:dyDescent="0.25">
      <c r="A17" s="41" t="s">
        <v>69</v>
      </c>
      <c r="B17" s="42" t="s">
        <v>70</v>
      </c>
      <c r="C17" s="43">
        <v>0</v>
      </c>
      <c r="D17" s="44">
        <v>0</v>
      </c>
      <c r="E17" s="44">
        <v>0</v>
      </c>
      <c r="F17" s="44">
        <f>F19</f>
        <v>0</v>
      </c>
      <c r="G17" s="43">
        <v>0</v>
      </c>
      <c r="H17" s="45">
        <f t="shared" ref="H17:H30" si="7">G17/$G$35</f>
        <v>0</v>
      </c>
      <c r="I17" s="57">
        <v>46756455</v>
      </c>
      <c r="J17" s="57">
        <v>0</v>
      </c>
      <c r="K17" s="43">
        <f>I17-J17</f>
        <v>46756455</v>
      </c>
      <c r="L17" s="46">
        <f>G17-I17</f>
        <v>-46756455</v>
      </c>
      <c r="M17" s="47" t="s">
        <v>26</v>
      </c>
      <c r="N17" s="8"/>
    </row>
    <row r="18" spans="1:15" s="9" customFormat="1" ht="24.95" customHeight="1" x14ac:dyDescent="0.25">
      <c r="A18" s="29" t="s">
        <v>29</v>
      </c>
      <c r="B18" s="36" t="s">
        <v>30</v>
      </c>
      <c r="C18" s="37"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7">
        <v>0</v>
      </c>
      <c r="H18" s="39">
        <f t="shared" si="7"/>
        <v>0</v>
      </c>
      <c r="I18" s="40">
        <f>I19</f>
        <v>232949721</v>
      </c>
      <c r="J18" s="40">
        <v>0</v>
      </c>
      <c r="K18" s="37">
        <f t="shared" si="4"/>
        <v>232949721</v>
      </c>
      <c r="L18" s="31">
        <f t="shared" si="3"/>
        <v>-232949721</v>
      </c>
      <c r="M18" s="48" t="s">
        <v>26</v>
      </c>
      <c r="N18" s="8"/>
    </row>
    <row r="19" spans="1:15" s="9" customFormat="1" ht="31.5" customHeight="1" x14ac:dyDescent="0.25">
      <c r="A19" s="29" t="s">
        <v>31</v>
      </c>
      <c r="B19" s="36" t="s">
        <v>32</v>
      </c>
      <c r="C19" s="37"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7">
        <f t="shared" ref="G19:G23" si="8">C19-F19</f>
        <v>0</v>
      </c>
      <c r="H19" s="39">
        <f t="shared" si="7"/>
        <v>0</v>
      </c>
      <c r="I19" s="40">
        <f>I20</f>
        <v>232949721</v>
      </c>
      <c r="J19" s="40">
        <v>0</v>
      </c>
      <c r="K19" s="37">
        <f t="shared" si="4"/>
        <v>232949721</v>
      </c>
      <c r="L19" s="31">
        <f t="shared" si="3"/>
        <v>-232949721</v>
      </c>
      <c r="M19" s="48" t="s">
        <v>26</v>
      </c>
      <c r="N19" s="8"/>
    </row>
    <row r="20" spans="1:15" s="9" customFormat="1" ht="37.5" customHeight="1" x14ac:dyDescent="0.25">
      <c r="A20" s="29" t="s">
        <v>33</v>
      </c>
      <c r="B20" s="36" t="s">
        <v>34</v>
      </c>
      <c r="C20" s="37">
        <v>0</v>
      </c>
      <c r="D20" s="38">
        <f t="shared" si="0"/>
        <v>0</v>
      </c>
      <c r="E20" s="38">
        <f t="shared" si="0"/>
        <v>0</v>
      </c>
      <c r="F20" s="38">
        <f t="shared" si="0"/>
        <v>0</v>
      </c>
      <c r="G20" s="37">
        <f t="shared" si="8"/>
        <v>0</v>
      </c>
      <c r="H20" s="39">
        <f t="shared" si="7"/>
        <v>0</v>
      </c>
      <c r="I20" s="40">
        <f>I21</f>
        <v>232949721</v>
      </c>
      <c r="J20" s="40">
        <v>0</v>
      </c>
      <c r="K20" s="37">
        <f t="shared" si="4"/>
        <v>232949721</v>
      </c>
      <c r="L20" s="31">
        <f>L21</f>
        <v>-232949721</v>
      </c>
      <c r="M20" s="48" t="s">
        <v>26</v>
      </c>
      <c r="N20" s="8"/>
      <c r="O20" s="11"/>
    </row>
    <row r="21" spans="1:15" s="9" customFormat="1" ht="36.75" customHeight="1" x14ac:dyDescent="0.25">
      <c r="A21" s="29" t="s">
        <v>35</v>
      </c>
      <c r="B21" s="36" t="s">
        <v>36</v>
      </c>
      <c r="C21" s="37">
        <v>0</v>
      </c>
      <c r="D21" s="38">
        <f t="shared" si="0"/>
        <v>0</v>
      </c>
      <c r="E21" s="38">
        <f t="shared" si="0"/>
        <v>0</v>
      </c>
      <c r="F21" s="38">
        <f t="shared" si="0"/>
        <v>0</v>
      </c>
      <c r="G21" s="37">
        <f t="shared" si="8"/>
        <v>0</v>
      </c>
      <c r="H21" s="39">
        <f t="shared" si="7"/>
        <v>0</v>
      </c>
      <c r="I21" s="40">
        <f>I22</f>
        <v>232949721</v>
      </c>
      <c r="J21" s="40">
        <v>0</v>
      </c>
      <c r="K21" s="37">
        <f t="shared" si="4"/>
        <v>232949721</v>
      </c>
      <c r="L21" s="31">
        <f>L22</f>
        <v>-232949721</v>
      </c>
      <c r="M21" s="48" t="s">
        <v>26</v>
      </c>
      <c r="N21" s="8"/>
      <c r="O21" s="11"/>
    </row>
    <row r="22" spans="1:15" s="9" customFormat="1" ht="36.75" customHeight="1" x14ac:dyDescent="0.25">
      <c r="A22" s="41" t="s">
        <v>37</v>
      </c>
      <c r="B22" s="42" t="s">
        <v>38</v>
      </c>
      <c r="C22" s="43">
        <v>0</v>
      </c>
      <c r="D22" s="44">
        <f>D23</f>
        <v>0</v>
      </c>
      <c r="E22" s="44">
        <f>E23</f>
        <v>0</v>
      </c>
      <c r="F22" s="44">
        <f>F23</f>
        <v>0</v>
      </c>
      <c r="G22" s="43">
        <f t="shared" si="8"/>
        <v>0</v>
      </c>
      <c r="H22" s="45">
        <f t="shared" si="7"/>
        <v>0</v>
      </c>
      <c r="I22" s="57">
        <f>95468945+60193253+77287523</f>
        <v>232949721</v>
      </c>
      <c r="J22" s="57">
        <v>0</v>
      </c>
      <c r="K22" s="43">
        <f t="shared" si="4"/>
        <v>232949721</v>
      </c>
      <c r="L22" s="46">
        <f>G22-K22</f>
        <v>-232949721</v>
      </c>
      <c r="M22" s="48" t="s">
        <v>26</v>
      </c>
      <c r="N22" s="8"/>
      <c r="O22" s="11"/>
    </row>
    <row r="23" spans="1:15" s="9" customFormat="1" ht="24.95" customHeight="1" x14ac:dyDescent="0.25">
      <c r="A23" s="29" t="s">
        <v>39</v>
      </c>
      <c r="B23" s="36" t="s">
        <v>40</v>
      </c>
      <c r="C23" s="37">
        <v>0</v>
      </c>
      <c r="D23" s="38">
        <f t="shared" si="0"/>
        <v>0</v>
      </c>
      <c r="E23" s="38">
        <f t="shared" si="0"/>
        <v>0</v>
      </c>
      <c r="F23" s="38">
        <f t="shared" si="0"/>
        <v>0</v>
      </c>
      <c r="G23" s="37">
        <f t="shared" si="8"/>
        <v>0</v>
      </c>
      <c r="H23" s="39">
        <f t="shared" si="7"/>
        <v>0</v>
      </c>
      <c r="I23" s="40">
        <f>I24</f>
        <v>279191925.17999995</v>
      </c>
      <c r="J23" s="40">
        <f>J24</f>
        <v>0</v>
      </c>
      <c r="K23" s="37">
        <f>I23-J23</f>
        <v>279191925.17999995</v>
      </c>
      <c r="L23" s="31">
        <f t="shared" si="3"/>
        <v>-279191925.17999995</v>
      </c>
      <c r="M23" s="48" t="s">
        <v>26</v>
      </c>
      <c r="N23" s="8"/>
      <c r="O23" s="8"/>
    </row>
    <row r="24" spans="1:15" s="9" customFormat="1" ht="24.95" customHeight="1" x14ac:dyDescent="0.25">
      <c r="A24" s="29" t="s">
        <v>41</v>
      </c>
      <c r="B24" s="36" t="s">
        <v>42</v>
      </c>
      <c r="C24" s="37">
        <v>0</v>
      </c>
      <c r="D24" s="38">
        <f t="shared" si="0"/>
        <v>0</v>
      </c>
      <c r="E24" s="38">
        <f t="shared" si="0"/>
        <v>0</v>
      </c>
      <c r="F24" s="38">
        <f t="shared" si="0"/>
        <v>0</v>
      </c>
      <c r="G24" s="37">
        <v>0</v>
      </c>
      <c r="H24" s="39">
        <f t="shared" si="7"/>
        <v>0</v>
      </c>
      <c r="I24" s="40">
        <f>I25+I29</f>
        <v>279191925.17999995</v>
      </c>
      <c r="J24" s="40">
        <f>J29</f>
        <v>0</v>
      </c>
      <c r="K24" s="37">
        <f>I24-J24</f>
        <v>279191925.17999995</v>
      </c>
      <c r="L24" s="31">
        <f t="shared" si="3"/>
        <v>-279191925.17999995</v>
      </c>
      <c r="M24" s="48" t="s">
        <v>26</v>
      </c>
      <c r="N24" s="8"/>
      <c r="O24" s="8"/>
    </row>
    <row r="25" spans="1:15" s="9" customFormat="1" ht="24.95" customHeight="1" x14ac:dyDescent="0.25">
      <c r="A25" s="29" t="s">
        <v>43</v>
      </c>
      <c r="B25" s="36" t="s">
        <v>44</v>
      </c>
      <c r="C25" s="37">
        <v>0</v>
      </c>
      <c r="D25" s="38">
        <f t="shared" si="0"/>
        <v>0</v>
      </c>
      <c r="E25" s="38">
        <f t="shared" si="0"/>
        <v>0</v>
      </c>
      <c r="F25" s="38">
        <f t="shared" si="0"/>
        <v>0</v>
      </c>
      <c r="G25" s="37">
        <f>C25-F25</f>
        <v>0</v>
      </c>
      <c r="H25" s="39">
        <f t="shared" si="7"/>
        <v>0</v>
      </c>
      <c r="I25" s="40">
        <f>I26</f>
        <v>39097056.189999998</v>
      </c>
      <c r="J25" s="40">
        <v>0</v>
      </c>
      <c r="K25" s="37">
        <f t="shared" si="4"/>
        <v>39097056.189999998</v>
      </c>
      <c r="L25" s="31">
        <f t="shared" si="3"/>
        <v>-39097056.189999998</v>
      </c>
      <c r="M25" s="48" t="s">
        <v>26</v>
      </c>
      <c r="N25" s="8"/>
    </row>
    <row r="26" spans="1:15" s="9" customFormat="1" ht="24.95" customHeight="1" x14ac:dyDescent="0.25">
      <c r="A26" s="29" t="s">
        <v>45</v>
      </c>
      <c r="B26" s="36" t="s">
        <v>46</v>
      </c>
      <c r="C26" s="37">
        <v>0</v>
      </c>
      <c r="D26" s="38">
        <f t="shared" si="0"/>
        <v>0</v>
      </c>
      <c r="E26" s="38">
        <f t="shared" si="0"/>
        <v>0</v>
      </c>
      <c r="F26" s="38">
        <f t="shared" si="0"/>
        <v>0</v>
      </c>
      <c r="G26" s="37">
        <v>0</v>
      </c>
      <c r="H26" s="39">
        <f t="shared" si="7"/>
        <v>0</v>
      </c>
      <c r="I26" s="40">
        <f>I27+I28</f>
        <v>39097056.189999998</v>
      </c>
      <c r="J26" s="40">
        <v>0</v>
      </c>
      <c r="K26" s="37">
        <f t="shared" si="4"/>
        <v>39097056.189999998</v>
      </c>
      <c r="L26" s="31">
        <f t="shared" si="3"/>
        <v>-39097056.189999998</v>
      </c>
      <c r="M26" s="48" t="s">
        <v>26</v>
      </c>
      <c r="N26" s="8"/>
    </row>
    <row r="27" spans="1:15" s="23" customFormat="1" ht="37.5" customHeight="1" x14ac:dyDescent="0.25">
      <c r="A27" s="41" t="s">
        <v>47</v>
      </c>
      <c r="B27" s="42" t="s">
        <v>48</v>
      </c>
      <c r="C27" s="43">
        <v>0</v>
      </c>
      <c r="D27" s="44">
        <f t="shared" ref="D27:F28" si="9">D28</f>
        <v>0</v>
      </c>
      <c r="E27" s="44">
        <f t="shared" si="9"/>
        <v>0</v>
      </c>
      <c r="F27" s="44">
        <f t="shared" si="9"/>
        <v>0</v>
      </c>
      <c r="G27" s="43">
        <f>C27-F27</f>
        <v>0</v>
      </c>
      <c r="H27" s="45">
        <f t="shared" si="7"/>
        <v>0</v>
      </c>
      <c r="I27" s="57">
        <f>4216635.69+1493973.25+1356648.71</f>
        <v>7067257.6500000004</v>
      </c>
      <c r="J27" s="57">
        <v>0</v>
      </c>
      <c r="K27" s="43">
        <f t="shared" si="4"/>
        <v>7067257.6500000004</v>
      </c>
      <c r="L27" s="46">
        <f t="shared" si="3"/>
        <v>-7067257.6500000004</v>
      </c>
      <c r="M27" s="47" t="s">
        <v>26</v>
      </c>
      <c r="N27" s="8"/>
      <c r="O27" s="7"/>
    </row>
    <row r="28" spans="1:15" s="23" customFormat="1" ht="37.5" customHeight="1" x14ac:dyDescent="0.25">
      <c r="A28" s="41" t="s">
        <v>49</v>
      </c>
      <c r="B28" s="42" t="s">
        <v>50</v>
      </c>
      <c r="C28" s="43">
        <v>0</v>
      </c>
      <c r="D28" s="44">
        <f t="shared" si="9"/>
        <v>0</v>
      </c>
      <c r="E28" s="44">
        <f t="shared" si="9"/>
        <v>0</v>
      </c>
      <c r="F28" s="44">
        <f t="shared" si="9"/>
        <v>0</v>
      </c>
      <c r="G28" s="43">
        <f>C28-F28</f>
        <v>0</v>
      </c>
      <c r="H28" s="45">
        <f t="shared" si="7"/>
        <v>0</v>
      </c>
      <c r="I28" s="57">
        <f>6295631.33+16115336.5+9618830.71</f>
        <v>32029798.539999999</v>
      </c>
      <c r="J28" s="57">
        <v>0</v>
      </c>
      <c r="K28" s="43">
        <f t="shared" si="4"/>
        <v>32029798.539999999</v>
      </c>
      <c r="L28" s="46">
        <f t="shared" si="3"/>
        <v>-32029798.539999999</v>
      </c>
      <c r="M28" s="47" t="s">
        <v>26</v>
      </c>
      <c r="N28" s="8"/>
      <c r="O28" s="7"/>
    </row>
    <row r="29" spans="1:15" s="9" customFormat="1" ht="24.95" customHeight="1" x14ac:dyDescent="0.25">
      <c r="A29" s="29" t="s">
        <v>51</v>
      </c>
      <c r="B29" s="36" t="s">
        <v>52</v>
      </c>
      <c r="C29" s="37">
        <v>0</v>
      </c>
      <c r="D29" s="38">
        <f>D30</f>
        <v>0</v>
      </c>
      <c r="E29" s="38">
        <f>E30</f>
        <v>0</v>
      </c>
      <c r="F29" s="38">
        <f>F30</f>
        <v>0</v>
      </c>
      <c r="G29" s="37">
        <f>C29-F29</f>
        <v>0</v>
      </c>
      <c r="H29" s="39">
        <f t="shared" si="7"/>
        <v>0</v>
      </c>
      <c r="I29" s="40">
        <f>I30</f>
        <v>240094868.98999998</v>
      </c>
      <c r="J29" s="40">
        <f>J30</f>
        <v>0</v>
      </c>
      <c r="K29" s="37">
        <f t="shared" si="4"/>
        <v>240094868.98999998</v>
      </c>
      <c r="L29" s="31">
        <f>L30</f>
        <v>-240094868.98999998</v>
      </c>
      <c r="M29" s="48" t="s">
        <v>26</v>
      </c>
      <c r="N29" s="8"/>
      <c r="O29" s="8"/>
    </row>
    <row r="30" spans="1:15" s="23" customFormat="1" ht="50.25" customHeight="1" x14ac:dyDescent="0.25">
      <c r="A30" s="41" t="s">
        <v>53</v>
      </c>
      <c r="B30" s="42" t="s">
        <v>54</v>
      </c>
      <c r="C30" s="43">
        <v>0</v>
      </c>
      <c r="D30" s="44">
        <v>0</v>
      </c>
      <c r="E30" s="44">
        <v>0</v>
      </c>
      <c r="F30" s="44">
        <f>D30-E30</f>
        <v>0</v>
      </c>
      <c r="G30" s="43">
        <v>0</v>
      </c>
      <c r="H30" s="45">
        <f t="shared" si="7"/>
        <v>0</v>
      </c>
      <c r="I30" s="57">
        <f>229550242.39+2865005+7679621.6</f>
        <v>240094868.98999998</v>
      </c>
      <c r="J30" s="57"/>
      <c r="K30" s="43">
        <f t="shared" si="4"/>
        <v>240094868.98999998</v>
      </c>
      <c r="L30" s="43">
        <f>G30-K30</f>
        <v>-240094868.98999998</v>
      </c>
      <c r="M30" s="47" t="s">
        <v>26</v>
      </c>
      <c r="N30" s="8"/>
    </row>
    <row r="31" spans="1:15" s="9" customFormat="1" ht="24.95" customHeight="1" x14ac:dyDescent="0.25">
      <c r="A31" s="49">
        <v>4</v>
      </c>
      <c r="B31" s="50" t="s">
        <v>55</v>
      </c>
      <c r="C31" s="26">
        <f>C32+C33+C34</f>
        <v>5588001521117</v>
      </c>
      <c r="D31" s="26">
        <f>D32+D33+D34</f>
        <v>0</v>
      </c>
      <c r="E31" s="26">
        <v>0</v>
      </c>
      <c r="F31" s="26">
        <f>D31-E31</f>
        <v>0</v>
      </c>
      <c r="G31" s="26">
        <f>C31-F31</f>
        <v>5588001521117</v>
      </c>
      <c r="H31" s="27">
        <f>G31/$G$35</f>
        <v>0.96802624319500263</v>
      </c>
      <c r="I31" s="28">
        <f>I32+I33+I34</f>
        <v>405787811646.14001</v>
      </c>
      <c r="J31" s="28">
        <f>SUM(J32:J34)</f>
        <v>0</v>
      </c>
      <c r="K31" s="26">
        <f t="shared" si="4"/>
        <v>405787811646.14001</v>
      </c>
      <c r="L31" s="26">
        <f>L32+L33+L34</f>
        <v>5182213709470.8594</v>
      </c>
      <c r="M31" s="51">
        <f>K31/G31</f>
        <v>7.2617698852205398E-2</v>
      </c>
      <c r="N31" s="8"/>
      <c r="O31" s="8"/>
    </row>
    <row r="32" spans="1:15" s="13" customFormat="1" ht="24.95" customHeight="1" x14ac:dyDescent="0.25">
      <c r="A32" s="52">
        <v>41</v>
      </c>
      <c r="B32" s="53" t="s">
        <v>56</v>
      </c>
      <c r="C32" s="54">
        <v>1451042370</v>
      </c>
      <c r="D32" s="55">
        <v>0</v>
      </c>
      <c r="E32" s="55">
        <v>0</v>
      </c>
      <c r="F32" s="56">
        <v>0</v>
      </c>
      <c r="G32" s="54">
        <f>C32-F32</f>
        <v>1451042370</v>
      </c>
      <c r="H32" s="45">
        <f>G32/$G$35</f>
        <v>2.5136841656891578E-4</v>
      </c>
      <c r="I32" s="57">
        <v>0</v>
      </c>
      <c r="J32" s="57">
        <v>0</v>
      </c>
      <c r="K32" s="54">
        <f t="shared" si="4"/>
        <v>0</v>
      </c>
      <c r="L32" s="58">
        <f>G32-K32</f>
        <v>1451042370</v>
      </c>
      <c r="M32" s="45">
        <f>+K32/G32</f>
        <v>0</v>
      </c>
      <c r="N32" s="8"/>
      <c r="O32" s="12"/>
    </row>
    <row r="33" spans="1:15" s="13" customFormat="1" ht="24.95" customHeight="1" x14ac:dyDescent="0.25">
      <c r="A33" s="52">
        <v>42</v>
      </c>
      <c r="B33" s="53" t="s">
        <v>57</v>
      </c>
      <c r="C33" s="59">
        <v>1167604335047</v>
      </c>
      <c r="D33" s="60">
        <v>0</v>
      </c>
      <c r="E33" s="60">
        <v>0</v>
      </c>
      <c r="F33" s="61">
        <v>0</v>
      </c>
      <c r="G33" s="54">
        <f>C33-F33</f>
        <v>1167604335047</v>
      </c>
      <c r="H33" s="45">
        <f>G33/$G$35</f>
        <v>0.20226759669310429</v>
      </c>
      <c r="I33" s="57">
        <v>82787334910</v>
      </c>
      <c r="J33" s="57">
        <v>0</v>
      </c>
      <c r="K33" s="58">
        <f t="shared" si="4"/>
        <v>82787334910</v>
      </c>
      <c r="L33" s="58">
        <f>G33-K33</f>
        <v>1084817000137</v>
      </c>
      <c r="M33" s="45">
        <f>+K33/G33</f>
        <v>7.0903586450514103E-2</v>
      </c>
      <c r="N33" s="8"/>
      <c r="O33" s="12"/>
    </row>
    <row r="34" spans="1:15" s="13" customFormat="1" ht="24.95" customHeight="1" thickBot="1" x14ac:dyDescent="0.3">
      <c r="A34" s="70">
        <v>43</v>
      </c>
      <c r="B34" s="71" t="s">
        <v>58</v>
      </c>
      <c r="C34" s="72">
        <v>4418946143700</v>
      </c>
      <c r="D34" s="73">
        <v>0</v>
      </c>
      <c r="E34" s="73">
        <v>0</v>
      </c>
      <c r="F34" s="73">
        <v>0</v>
      </c>
      <c r="G34" s="72">
        <f>C34-F34</f>
        <v>4418946143700</v>
      </c>
      <c r="H34" s="45">
        <f>G34/$G$35</f>
        <v>0.76550727808532948</v>
      </c>
      <c r="I34" s="74">
        <v>323000476736.14001</v>
      </c>
      <c r="J34" s="74">
        <v>0</v>
      </c>
      <c r="K34" s="72">
        <f t="shared" si="4"/>
        <v>323000476736.14001</v>
      </c>
      <c r="L34" s="75">
        <f>G34-K34</f>
        <v>4095945666963.8599</v>
      </c>
      <c r="M34" s="45">
        <f>+K34/G34</f>
        <v>7.3094458776474358E-2</v>
      </c>
      <c r="N34" s="8"/>
      <c r="O34" s="12"/>
    </row>
    <row r="35" spans="1:15" s="6" customFormat="1" ht="24.95" customHeight="1" thickTop="1" thickBot="1" x14ac:dyDescent="0.3">
      <c r="A35" s="88" t="s">
        <v>59</v>
      </c>
      <c r="B35" s="89"/>
      <c r="C35" s="76">
        <f>C8+C31</f>
        <v>5772572345429</v>
      </c>
      <c r="D35" s="76">
        <f t="shared" ref="D35:L35" si="10">D8+D31</f>
        <v>0</v>
      </c>
      <c r="E35" s="76">
        <f t="shared" si="10"/>
        <v>0</v>
      </c>
      <c r="F35" s="76">
        <f t="shared" si="10"/>
        <v>0</v>
      </c>
      <c r="G35" s="76">
        <f t="shared" si="10"/>
        <v>5772572345429</v>
      </c>
      <c r="H35" s="84">
        <f>G35/$G$35</f>
        <v>1</v>
      </c>
      <c r="I35" s="76">
        <f t="shared" si="10"/>
        <v>447672534295.32001</v>
      </c>
      <c r="J35" s="76">
        <f t="shared" si="10"/>
        <v>0</v>
      </c>
      <c r="K35" s="76">
        <f t="shared" si="10"/>
        <v>447672534295.32001</v>
      </c>
      <c r="L35" s="76">
        <f t="shared" si="10"/>
        <v>5324899811133.6797</v>
      </c>
      <c r="M35" s="84">
        <f>+K35/G35</f>
        <v>7.7551654185816943E-2</v>
      </c>
      <c r="N35" s="8"/>
      <c r="O35" s="7"/>
    </row>
    <row r="36" spans="1:15" s="6" customFormat="1" ht="10.5" customHeight="1" thickTop="1" x14ac:dyDescent="0.25">
      <c r="B36" s="14"/>
      <c r="C36" s="15"/>
      <c r="D36" s="16"/>
      <c r="E36" s="16"/>
      <c r="F36" s="16"/>
      <c r="G36" s="15"/>
      <c r="H36" s="16"/>
      <c r="I36" s="16"/>
      <c r="J36" s="16"/>
      <c r="K36" s="15"/>
      <c r="L36" s="17"/>
      <c r="N36" s="18"/>
      <c r="O36" s="18"/>
    </row>
    <row r="37" spans="1:15" s="23" customFormat="1" x14ac:dyDescent="0.25">
      <c r="A37" s="19" t="s">
        <v>68</v>
      </c>
      <c r="D37" s="6"/>
      <c r="E37" s="6"/>
      <c r="F37" s="6"/>
      <c r="I37" s="7"/>
      <c r="J37" s="7"/>
      <c r="K37" s="7"/>
      <c r="L37" s="7"/>
    </row>
    <row r="38" spans="1:15" s="23" customFormat="1" x14ac:dyDescent="0.25">
      <c r="A38" s="19" t="s">
        <v>60</v>
      </c>
      <c r="D38" s="6"/>
      <c r="E38" s="6"/>
      <c r="F38" s="6"/>
      <c r="I38" s="7"/>
      <c r="J38" s="7"/>
      <c r="K38" s="7"/>
      <c r="L38" s="7"/>
    </row>
    <row r="39" spans="1:15" s="23" customFormat="1" x14ac:dyDescent="0.25">
      <c r="A39" s="24"/>
      <c r="D39" s="6"/>
      <c r="E39" s="6"/>
      <c r="F39" s="6"/>
      <c r="G39" s="7"/>
      <c r="I39" s="7"/>
      <c r="J39" s="7"/>
      <c r="K39" s="7"/>
      <c r="L39" s="7"/>
    </row>
    <row r="40" spans="1:15" s="23" customFormat="1" x14ac:dyDescent="0.25">
      <c r="A40" s="24"/>
      <c r="D40" s="6"/>
      <c r="E40" s="6"/>
      <c r="F40" s="6"/>
      <c r="I40" s="7"/>
      <c r="J40" s="7"/>
      <c r="K40" s="7"/>
      <c r="L40" s="7"/>
    </row>
    <row r="41" spans="1:15" s="23" customFormat="1" ht="15.75" x14ac:dyDescent="0.25">
      <c r="A41" s="24"/>
      <c r="C41" s="77"/>
      <c r="D41" s="79"/>
      <c r="E41" s="79"/>
      <c r="F41" s="79"/>
      <c r="G41" s="13"/>
      <c r="H41" s="13"/>
      <c r="I41" s="13"/>
      <c r="J41" s="12"/>
      <c r="K41" s="77"/>
      <c r="L41" s="13"/>
    </row>
    <row r="42" spans="1:15" s="23" customFormat="1" x14ac:dyDescent="0.25">
      <c r="A42" s="24"/>
      <c r="D42" s="6"/>
      <c r="E42" s="6"/>
      <c r="F42" s="6"/>
      <c r="J42" s="7"/>
    </row>
    <row r="43" spans="1:15" s="23" customFormat="1" x14ac:dyDescent="0.25">
      <c r="A43" s="24"/>
      <c r="D43" s="6"/>
      <c r="E43" s="6"/>
      <c r="F43" s="6"/>
      <c r="J43" s="7"/>
    </row>
    <row r="44" spans="1:15" s="23" customFormat="1" x14ac:dyDescent="0.25">
      <c r="A44" s="24"/>
      <c r="D44" s="6"/>
      <c r="E44" s="6"/>
      <c r="F44" s="6"/>
      <c r="J44" s="7"/>
    </row>
    <row r="45" spans="1:15" s="23" customFormat="1" x14ac:dyDescent="0.25">
      <c r="A45" s="24"/>
      <c r="D45" s="6"/>
      <c r="E45" s="6"/>
      <c r="F45" s="6"/>
      <c r="J45" s="7"/>
    </row>
    <row r="46" spans="1:15" s="23" customFormat="1" x14ac:dyDescent="0.25">
      <c r="A46" s="24"/>
      <c r="D46" s="6"/>
      <c r="E46" s="6"/>
      <c r="F46" s="6"/>
      <c r="J46" s="7"/>
    </row>
    <row r="47" spans="1:15" s="23" customFormat="1" x14ac:dyDescent="0.25">
      <c r="A47" s="24"/>
      <c r="D47" s="6"/>
      <c r="E47" s="6"/>
      <c r="F47" s="6"/>
      <c r="J47" s="7"/>
    </row>
    <row r="48" spans="1:15" s="23" customFormat="1" x14ac:dyDescent="0.25">
      <c r="A48" s="24"/>
      <c r="D48" s="6"/>
      <c r="E48" s="6"/>
      <c r="F48" s="6"/>
      <c r="J48" s="7"/>
    </row>
  </sheetData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4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BD6DB-CC64-4431-90C4-BD5F8F6AE8ED}">
  <dimension ref="A1:X48"/>
  <sheetViews>
    <sheetView topLeftCell="E35" zoomScale="84" zoomScaleNormal="84" workbookViewId="0">
      <selection activeCell="M35" sqref="M35"/>
    </sheetView>
  </sheetViews>
  <sheetFormatPr baseColWidth="10" defaultRowHeight="12.75" x14ac:dyDescent="0.25"/>
  <cols>
    <col min="1" max="1" width="26.5703125" style="20" customWidth="1"/>
    <col min="2" max="2" width="50.140625" style="3" customWidth="1"/>
    <col min="3" max="3" width="29.28515625" style="3" customWidth="1"/>
    <col min="4" max="4" width="11.42578125" style="21" customWidth="1"/>
    <col min="5" max="5" width="11.5703125" style="21" customWidth="1"/>
    <col min="6" max="6" width="15.42578125" style="21" customWidth="1"/>
    <col min="7" max="7" width="34.85546875" style="3" customWidth="1"/>
    <col min="8" max="8" width="14.140625" style="3" customWidth="1"/>
    <col min="9" max="9" width="26" style="3" customWidth="1"/>
    <col min="10" max="10" width="18.85546875" style="22" customWidth="1"/>
    <col min="11" max="11" width="32.5703125" style="3" customWidth="1"/>
    <col min="12" max="12" width="29.140625" style="3" customWidth="1"/>
    <col min="13" max="13" width="13.85546875" style="3" customWidth="1"/>
    <col min="14" max="24" width="11.42578125" style="23"/>
    <col min="25" max="16384" width="11.42578125" style="3"/>
  </cols>
  <sheetData>
    <row r="1" spans="1:24" ht="25.5" customHeight="1" x14ac:dyDescent="0.25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1"/>
      <c r="O1" s="1"/>
      <c r="P1" s="1"/>
      <c r="Q1" s="1"/>
    </row>
    <row r="2" spans="1:24" ht="24.75" customHeight="1" x14ac:dyDescent="0.25">
      <c r="A2" s="91" t="s">
        <v>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1"/>
      <c r="O2" s="1"/>
      <c r="P2" s="1"/>
      <c r="Q2" s="1"/>
    </row>
    <row r="3" spans="1:24" ht="27" customHeight="1" x14ac:dyDescent="0.25">
      <c r="A3" s="92" t="s">
        <v>75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24" ht="20.25" customHeight="1" x14ac:dyDescent="0.25">
      <c r="A4" s="24"/>
      <c r="B4" s="23"/>
      <c r="C4" s="23"/>
      <c r="D4" s="23"/>
      <c r="E4" s="23"/>
      <c r="F4" s="23"/>
      <c r="G4" s="25" t="s">
        <v>2</v>
      </c>
      <c r="H4" s="25"/>
      <c r="I4" s="25"/>
      <c r="J4" s="5"/>
      <c r="K4" s="93" t="s">
        <v>3</v>
      </c>
      <c r="L4" s="93"/>
      <c r="M4" s="23"/>
    </row>
    <row r="5" spans="1:24" ht="13.5" thickBot="1" x14ac:dyDescent="0.3">
      <c r="A5" s="24"/>
      <c r="B5" s="23"/>
      <c r="C5" s="23"/>
      <c r="D5" s="6"/>
      <c r="E5" s="6"/>
      <c r="F5" s="6"/>
      <c r="G5" s="23"/>
      <c r="H5" s="23"/>
      <c r="I5" s="23"/>
      <c r="J5" s="7"/>
      <c r="K5" s="23"/>
      <c r="L5" s="23"/>
      <c r="M5" s="23"/>
    </row>
    <row r="6" spans="1:24" ht="30.75" customHeight="1" thickTop="1" x14ac:dyDescent="0.25">
      <c r="A6" s="94" t="s">
        <v>4</v>
      </c>
      <c r="B6" s="96" t="s">
        <v>5</v>
      </c>
      <c r="C6" s="96" t="s">
        <v>6</v>
      </c>
      <c r="D6" s="96" t="s">
        <v>7</v>
      </c>
      <c r="E6" s="96"/>
      <c r="F6" s="96"/>
      <c r="G6" s="96" t="s">
        <v>8</v>
      </c>
      <c r="H6" s="96" t="s">
        <v>9</v>
      </c>
      <c r="I6" s="96" t="s">
        <v>64</v>
      </c>
      <c r="J6" s="96" t="s">
        <v>63</v>
      </c>
      <c r="K6" s="96" t="s">
        <v>10</v>
      </c>
      <c r="L6" s="96" t="s">
        <v>11</v>
      </c>
      <c r="M6" s="98" t="s">
        <v>12</v>
      </c>
    </row>
    <row r="7" spans="1:24" ht="85.5" customHeight="1" x14ac:dyDescent="0.25">
      <c r="A7" s="100"/>
      <c r="B7" s="101"/>
      <c r="C7" s="101"/>
      <c r="D7" s="83" t="s">
        <v>13</v>
      </c>
      <c r="E7" s="83" t="s">
        <v>14</v>
      </c>
      <c r="F7" s="83" t="s">
        <v>15</v>
      </c>
      <c r="G7" s="101"/>
      <c r="H7" s="101"/>
      <c r="I7" s="101"/>
      <c r="J7" s="101"/>
      <c r="K7" s="101"/>
      <c r="L7" s="101"/>
      <c r="M7" s="102"/>
    </row>
    <row r="8" spans="1:24" s="10" customFormat="1" ht="44.25" customHeight="1" x14ac:dyDescent="0.25">
      <c r="A8" s="62">
        <v>3</v>
      </c>
      <c r="B8" s="63" t="s">
        <v>16</v>
      </c>
      <c r="C8" s="64">
        <f t="shared" ref="C8:G26" si="0">C9</f>
        <v>184570824312</v>
      </c>
      <c r="D8" s="64">
        <f>D9</f>
        <v>0</v>
      </c>
      <c r="E8" s="64">
        <f>E9</f>
        <v>0</v>
      </c>
      <c r="F8" s="64">
        <f>F9</f>
        <v>0</v>
      </c>
      <c r="G8" s="64">
        <f>C8-F8</f>
        <v>184570824312</v>
      </c>
      <c r="H8" s="65">
        <f>G8/$G$35</f>
        <v>3.1973756804997353E-2</v>
      </c>
      <c r="I8" s="66">
        <f>I9</f>
        <v>56401583068.650002</v>
      </c>
      <c r="J8" s="66">
        <f>J9</f>
        <v>0</v>
      </c>
      <c r="K8" s="66">
        <f>I8-J8</f>
        <v>56401583068.650002</v>
      </c>
      <c r="L8" s="67">
        <f>G8-K8</f>
        <v>128169241243.35001</v>
      </c>
      <c r="M8" s="68">
        <f>+K8/G8</f>
        <v>0.30558233284643249</v>
      </c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4" s="10" customFormat="1" ht="35.25" customHeight="1" x14ac:dyDescent="0.25">
      <c r="A9" s="29" t="s">
        <v>17</v>
      </c>
      <c r="B9" s="30" t="s">
        <v>18</v>
      </c>
      <c r="C9" s="31">
        <f>C10</f>
        <v>184570824312</v>
      </c>
      <c r="D9" s="32">
        <f t="shared" si="0"/>
        <v>0</v>
      </c>
      <c r="E9" s="32">
        <f t="shared" si="0"/>
        <v>0</v>
      </c>
      <c r="F9" s="32">
        <f t="shared" si="0"/>
        <v>0</v>
      </c>
      <c r="G9" s="31">
        <f t="shared" si="0"/>
        <v>184570824312</v>
      </c>
      <c r="H9" s="33">
        <f t="shared" ref="H9:H14" si="1">G9/$G$35</f>
        <v>3.1973756804997353E-2</v>
      </c>
      <c r="I9" s="34">
        <f>I10</f>
        <v>56401583068.650002</v>
      </c>
      <c r="J9" s="34">
        <f>J10</f>
        <v>0</v>
      </c>
      <c r="K9" s="31">
        <f>I9-J9</f>
        <v>56401583068.650002</v>
      </c>
      <c r="L9" s="31">
        <f>G9-K9</f>
        <v>128169241243.35001</v>
      </c>
      <c r="M9" s="35">
        <f t="shared" ref="M9:M14" si="2">+K9/G9</f>
        <v>0.30558233284643249</v>
      </c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spans="1:24" s="10" customFormat="1" ht="35.25" customHeight="1" x14ac:dyDescent="0.25">
      <c r="A10" s="29" t="s">
        <v>19</v>
      </c>
      <c r="B10" s="30" t="s">
        <v>18</v>
      </c>
      <c r="C10" s="31">
        <f>C11</f>
        <v>184570824312</v>
      </c>
      <c r="D10" s="32">
        <f t="shared" si="0"/>
        <v>0</v>
      </c>
      <c r="E10" s="32">
        <f t="shared" si="0"/>
        <v>0</v>
      </c>
      <c r="F10" s="32">
        <f t="shared" si="0"/>
        <v>0</v>
      </c>
      <c r="G10" s="31">
        <f>G11</f>
        <v>184570824312</v>
      </c>
      <c r="H10" s="33">
        <f t="shared" si="1"/>
        <v>3.1973756804997353E-2</v>
      </c>
      <c r="I10" s="34">
        <f>I11+I23</f>
        <v>56401583068.650002</v>
      </c>
      <c r="J10" s="34">
        <f>J11+J23</f>
        <v>0</v>
      </c>
      <c r="K10" s="31">
        <f>I10-J10</f>
        <v>56401583068.650002</v>
      </c>
      <c r="L10" s="31">
        <f>+G10-K10</f>
        <v>128169241243.35001</v>
      </c>
      <c r="M10" s="35">
        <f t="shared" si="2"/>
        <v>0.30558233284643249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4" s="10" customFormat="1" ht="24.95" customHeight="1" x14ac:dyDescent="0.25">
      <c r="A11" s="29" t="s">
        <v>20</v>
      </c>
      <c r="B11" s="30" t="s">
        <v>21</v>
      </c>
      <c r="C11" s="31">
        <f>C12</f>
        <v>184570824312</v>
      </c>
      <c r="D11" s="32">
        <f t="shared" si="0"/>
        <v>0</v>
      </c>
      <c r="E11" s="32">
        <f t="shared" si="0"/>
        <v>0</v>
      </c>
      <c r="F11" s="32">
        <f t="shared" si="0"/>
        <v>0</v>
      </c>
      <c r="G11" s="31">
        <f>G12</f>
        <v>184570824312</v>
      </c>
      <c r="H11" s="33">
        <f t="shared" si="1"/>
        <v>3.1973756804997353E-2</v>
      </c>
      <c r="I11" s="34">
        <f>I12</f>
        <v>55644794737</v>
      </c>
      <c r="J11" s="34">
        <f>J12</f>
        <v>0</v>
      </c>
      <c r="K11" s="31">
        <f t="shared" ref="K11:K34" si="3">I11-J11</f>
        <v>55644794737</v>
      </c>
      <c r="L11" s="31">
        <f>G11-K11</f>
        <v>128926029575</v>
      </c>
      <c r="M11" s="35">
        <f t="shared" si="2"/>
        <v>0.30148207304388258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24" s="10" customFormat="1" ht="24.95" customHeight="1" x14ac:dyDescent="0.25">
      <c r="A12" s="29" t="s">
        <v>22</v>
      </c>
      <c r="B12" s="36" t="s">
        <v>23</v>
      </c>
      <c r="C12" s="37">
        <f>C13</f>
        <v>184570824312</v>
      </c>
      <c r="D12" s="38">
        <f t="shared" si="0"/>
        <v>0</v>
      </c>
      <c r="E12" s="38">
        <f t="shared" si="0"/>
        <v>0</v>
      </c>
      <c r="F12" s="38">
        <f t="shared" si="0"/>
        <v>0</v>
      </c>
      <c r="G12" s="37">
        <f>G13+G18</f>
        <v>184570824312</v>
      </c>
      <c r="H12" s="39">
        <f t="shared" si="1"/>
        <v>3.1973756804997353E-2</v>
      </c>
      <c r="I12" s="40">
        <f>I13+I18+I15</f>
        <v>55644794737</v>
      </c>
      <c r="J12" s="40">
        <f>J13+J18</f>
        <v>0</v>
      </c>
      <c r="K12" s="37">
        <f>I12-J12</f>
        <v>55644794737</v>
      </c>
      <c r="L12" s="31">
        <f t="shared" ref="L12:L28" si="4">G12-K12</f>
        <v>128926029575</v>
      </c>
      <c r="M12" s="35">
        <f t="shared" si="2"/>
        <v>0.30148207304388258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24" s="10" customFormat="1" ht="24.95" customHeight="1" x14ac:dyDescent="0.25">
      <c r="A13" s="29" t="s">
        <v>24</v>
      </c>
      <c r="B13" s="36" t="s">
        <v>25</v>
      </c>
      <c r="C13" s="37">
        <f>C14</f>
        <v>184570824312</v>
      </c>
      <c r="D13" s="38">
        <v>0</v>
      </c>
      <c r="E13" s="38">
        <v>0</v>
      </c>
      <c r="F13" s="38">
        <f>D13-E13</f>
        <v>0</v>
      </c>
      <c r="G13" s="37">
        <f>C13-F13</f>
        <v>184570824312</v>
      </c>
      <c r="H13" s="39">
        <f t="shared" si="1"/>
        <v>3.1973756804997353E-2</v>
      </c>
      <c r="I13" s="40">
        <f>I14</f>
        <v>55291140845</v>
      </c>
      <c r="J13" s="40">
        <v>0</v>
      </c>
      <c r="K13" s="37">
        <f t="shared" si="3"/>
        <v>55291140845</v>
      </c>
      <c r="L13" s="31">
        <f t="shared" si="4"/>
        <v>129279683467</v>
      </c>
      <c r="M13" s="35">
        <f t="shared" si="2"/>
        <v>0.29956598531269174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4" s="23" customFormat="1" ht="32.25" customHeight="1" x14ac:dyDescent="0.25">
      <c r="A14" s="41" t="s">
        <v>27</v>
      </c>
      <c r="B14" s="42" t="s">
        <v>28</v>
      </c>
      <c r="C14" s="43">
        <v>184570824312</v>
      </c>
      <c r="D14" s="44">
        <f>D18</f>
        <v>0</v>
      </c>
      <c r="E14" s="44">
        <f>E18</f>
        <v>0</v>
      </c>
      <c r="F14" s="44">
        <f>F18</f>
        <v>0</v>
      </c>
      <c r="G14" s="43">
        <v>184570824312</v>
      </c>
      <c r="H14" s="45">
        <f t="shared" si="1"/>
        <v>3.1973756804997353E-2</v>
      </c>
      <c r="I14" s="57">
        <f>14808632681+12924303005+13592888862+13965316297</f>
        <v>55291140845</v>
      </c>
      <c r="J14" s="57">
        <v>0</v>
      </c>
      <c r="K14" s="43">
        <f t="shared" si="3"/>
        <v>55291140845</v>
      </c>
      <c r="L14" s="46">
        <f>G14-K14</f>
        <v>129279683467</v>
      </c>
      <c r="M14" s="85">
        <f t="shared" si="2"/>
        <v>0.29956598531269174</v>
      </c>
    </row>
    <row r="15" spans="1:24" s="9" customFormat="1" ht="32.25" customHeight="1" x14ac:dyDescent="0.25">
      <c r="A15" s="29" t="s">
        <v>73</v>
      </c>
      <c r="B15" s="36" t="s">
        <v>74</v>
      </c>
      <c r="C15" s="37">
        <f>C16</f>
        <v>0</v>
      </c>
      <c r="D15" s="37">
        <f t="shared" ref="D15:L16" si="5">D16</f>
        <v>0</v>
      </c>
      <c r="E15" s="37">
        <f t="shared" si="5"/>
        <v>0</v>
      </c>
      <c r="F15" s="37">
        <f t="shared" si="5"/>
        <v>0</v>
      </c>
      <c r="G15" s="37">
        <f t="shared" si="5"/>
        <v>0</v>
      </c>
      <c r="H15" s="45">
        <f t="shared" si="5"/>
        <v>0</v>
      </c>
      <c r="I15" s="37">
        <f t="shared" si="5"/>
        <v>46756455</v>
      </c>
      <c r="J15" s="37">
        <f t="shared" si="5"/>
        <v>0</v>
      </c>
      <c r="K15" s="37">
        <f t="shared" si="5"/>
        <v>46756455</v>
      </c>
      <c r="L15" s="37">
        <f t="shared" si="5"/>
        <v>-46756455</v>
      </c>
      <c r="M15" s="47" t="s">
        <v>26</v>
      </c>
    </row>
    <row r="16" spans="1:24" s="23" customFormat="1" ht="32.25" customHeight="1" x14ac:dyDescent="0.25">
      <c r="A16" s="41" t="s">
        <v>71</v>
      </c>
      <c r="B16" s="42" t="s">
        <v>72</v>
      </c>
      <c r="C16" s="43">
        <f>C17</f>
        <v>0</v>
      </c>
      <c r="D16" s="43">
        <f t="shared" si="5"/>
        <v>0</v>
      </c>
      <c r="E16" s="43">
        <f t="shared" si="5"/>
        <v>0</v>
      </c>
      <c r="F16" s="43">
        <f t="shared" si="5"/>
        <v>0</v>
      </c>
      <c r="G16" s="43">
        <f t="shared" si="5"/>
        <v>0</v>
      </c>
      <c r="H16" s="45">
        <f t="shared" si="5"/>
        <v>0</v>
      </c>
      <c r="I16" s="43">
        <f t="shared" si="5"/>
        <v>46756455</v>
      </c>
      <c r="J16" s="43">
        <f t="shared" si="5"/>
        <v>0</v>
      </c>
      <c r="K16" s="43">
        <f t="shared" si="5"/>
        <v>46756455</v>
      </c>
      <c r="L16" s="43">
        <f t="shared" si="5"/>
        <v>-46756455</v>
      </c>
      <c r="M16" s="47" t="s">
        <v>26</v>
      </c>
    </row>
    <row r="17" spans="1:14" s="23" customFormat="1" ht="32.25" customHeight="1" x14ac:dyDescent="0.25">
      <c r="A17" s="41" t="s">
        <v>69</v>
      </c>
      <c r="B17" s="42" t="s">
        <v>70</v>
      </c>
      <c r="C17" s="43">
        <v>0</v>
      </c>
      <c r="D17" s="44">
        <v>0</v>
      </c>
      <c r="E17" s="44">
        <v>0</v>
      </c>
      <c r="F17" s="44">
        <f>F19</f>
        <v>0</v>
      </c>
      <c r="G17" s="43">
        <v>0</v>
      </c>
      <c r="H17" s="45">
        <f t="shared" ref="H17:H35" si="6">G17/$G$35</f>
        <v>0</v>
      </c>
      <c r="I17" s="57">
        <v>46756455</v>
      </c>
      <c r="J17" s="57">
        <v>0</v>
      </c>
      <c r="K17" s="43">
        <f>I17-J17</f>
        <v>46756455</v>
      </c>
      <c r="L17" s="46">
        <f>G17-I17</f>
        <v>-46756455</v>
      </c>
      <c r="M17" s="47" t="s">
        <v>26</v>
      </c>
    </row>
    <row r="18" spans="1:14" s="9" customFormat="1" ht="24.95" customHeight="1" x14ac:dyDescent="0.25">
      <c r="A18" s="29" t="s">
        <v>29</v>
      </c>
      <c r="B18" s="36" t="s">
        <v>30</v>
      </c>
      <c r="C18" s="37"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7">
        <v>0</v>
      </c>
      <c r="H18" s="39">
        <f t="shared" si="6"/>
        <v>0</v>
      </c>
      <c r="I18" s="40">
        <f>I19</f>
        <v>306897437</v>
      </c>
      <c r="J18" s="40">
        <v>0</v>
      </c>
      <c r="K18" s="37">
        <f t="shared" si="3"/>
        <v>306897437</v>
      </c>
      <c r="L18" s="31">
        <f t="shared" si="4"/>
        <v>-306897437</v>
      </c>
      <c r="M18" s="48" t="s">
        <v>26</v>
      </c>
    </row>
    <row r="19" spans="1:14" s="9" customFormat="1" ht="31.5" customHeight="1" x14ac:dyDescent="0.25">
      <c r="A19" s="29" t="s">
        <v>31</v>
      </c>
      <c r="B19" s="36" t="s">
        <v>32</v>
      </c>
      <c r="C19" s="37"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7">
        <f t="shared" ref="G19:G23" si="7">C19-F19</f>
        <v>0</v>
      </c>
      <c r="H19" s="39">
        <f t="shared" si="6"/>
        <v>0</v>
      </c>
      <c r="I19" s="40">
        <f>I20</f>
        <v>306897437</v>
      </c>
      <c r="J19" s="40">
        <v>0</v>
      </c>
      <c r="K19" s="37">
        <f t="shared" si="3"/>
        <v>306897437</v>
      </c>
      <c r="L19" s="31">
        <f t="shared" si="4"/>
        <v>-306897437</v>
      </c>
      <c r="M19" s="48" t="s">
        <v>26</v>
      </c>
    </row>
    <row r="20" spans="1:14" s="9" customFormat="1" ht="37.5" customHeight="1" x14ac:dyDescent="0.25">
      <c r="A20" s="29" t="s">
        <v>33</v>
      </c>
      <c r="B20" s="36" t="s">
        <v>34</v>
      </c>
      <c r="C20" s="37">
        <v>0</v>
      </c>
      <c r="D20" s="38">
        <f t="shared" si="0"/>
        <v>0</v>
      </c>
      <c r="E20" s="38">
        <f t="shared" si="0"/>
        <v>0</v>
      </c>
      <c r="F20" s="38">
        <f t="shared" si="0"/>
        <v>0</v>
      </c>
      <c r="G20" s="37">
        <f t="shared" si="7"/>
        <v>0</v>
      </c>
      <c r="H20" s="39">
        <f t="shared" si="6"/>
        <v>0</v>
      </c>
      <c r="I20" s="40">
        <f>I21</f>
        <v>306897437</v>
      </c>
      <c r="J20" s="40">
        <v>0</v>
      </c>
      <c r="K20" s="37">
        <f t="shared" si="3"/>
        <v>306897437</v>
      </c>
      <c r="L20" s="31">
        <f>L21</f>
        <v>-306897437</v>
      </c>
      <c r="M20" s="48" t="s">
        <v>26</v>
      </c>
    </row>
    <row r="21" spans="1:14" s="9" customFormat="1" ht="36.75" customHeight="1" x14ac:dyDescent="0.25">
      <c r="A21" s="29" t="s">
        <v>35</v>
      </c>
      <c r="B21" s="36" t="s">
        <v>36</v>
      </c>
      <c r="C21" s="37">
        <v>0</v>
      </c>
      <c r="D21" s="38">
        <f t="shared" si="0"/>
        <v>0</v>
      </c>
      <c r="E21" s="38">
        <f t="shared" si="0"/>
        <v>0</v>
      </c>
      <c r="F21" s="38">
        <f t="shared" si="0"/>
        <v>0</v>
      </c>
      <c r="G21" s="37">
        <f t="shared" si="7"/>
        <v>0</v>
      </c>
      <c r="H21" s="39">
        <f t="shared" si="6"/>
        <v>0</v>
      </c>
      <c r="I21" s="40">
        <f>I22</f>
        <v>306897437</v>
      </c>
      <c r="J21" s="40">
        <v>0</v>
      </c>
      <c r="K21" s="37">
        <f t="shared" si="3"/>
        <v>306897437</v>
      </c>
      <c r="L21" s="31">
        <f>L22</f>
        <v>-306897437</v>
      </c>
      <c r="M21" s="48" t="s">
        <v>26</v>
      </c>
    </row>
    <row r="22" spans="1:14" s="9" customFormat="1" ht="36.75" customHeight="1" x14ac:dyDescent="0.25">
      <c r="A22" s="41" t="s">
        <v>37</v>
      </c>
      <c r="B22" s="42" t="s">
        <v>38</v>
      </c>
      <c r="C22" s="43">
        <v>0</v>
      </c>
      <c r="D22" s="44">
        <f>D23</f>
        <v>0</v>
      </c>
      <c r="E22" s="44">
        <f>E23</f>
        <v>0</v>
      </c>
      <c r="F22" s="44">
        <f>F23</f>
        <v>0</v>
      </c>
      <c r="G22" s="43">
        <f t="shared" si="7"/>
        <v>0</v>
      </c>
      <c r="H22" s="45">
        <f t="shared" si="6"/>
        <v>0</v>
      </c>
      <c r="I22" s="57">
        <f>95468945+60193253+77287523+73947716</f>
        <v>306897437</v>
      </c>
      <c r="J22" s="57">
        <v>0</v>
      </c>
      <c r="K22" s="43">
        <f t="shared" si="3"/>
        <v>306897437</v>
      </c>
      <c r="L22" s="46">
        <f>G22-K22</f>
        <v>-306897437</v>
      </c>
      <c r="M22" s="48" t="s">
        <v>26</v>
      </c>
    </row>
    <row r="23" spans="1:14" s="9" customFormat="1" ht="24.95" customHeight="1" x14ac:dyDescent="0.25">
      <c r="A23" s="29" t="s">
        <v>39</v>
      </c>
      <c r="B23" s="36" t="s">
        <v>40</v>
      </c>
      <c r="C23" s="37">
        <v>0</v>
      </c>
      <c r="D23" s="38">
        <f t="shared" si="0"/>
        <v>0</v>
      </c>
      <c r="E23" s="38">
        <f t="shared" si="0"/>
        <v>0</v>
      </c>
      <c r="F23" s="38">
        <f t="shared" si="0"/>
        <v>0</v>
      </c>
      <c r="G23" s="37">
        <f t="shared" si="7"/>
        <v>0</v>
      </c>
      <c r="H23" s="39">
        <f t="shared" si="6"/>
        <v>0</v>
      </c>
      <c r="I23" s="40">
        <f>I24</f>
        <v>756788331.64999998</v>
      </c>
      <c r="J23" s="40">
        <f>J24</f>
        <v>0</v>
      </c>
      <c r="K23" s="37">
        <f>I23-J23</f>
        <v>756788331.64999998</v>
      </c>
      <c r="L23" s="31">
        <f t="shared" si="4"/>
        <v>-756788331.64999998</v>
      </c>
      <c r="M23" s="48" t="s">
        <v>26</v>
      </c>
    </row>
    <row r="24" spans="1:14" s="9" customFormat="1" ht="24.95" customHeight="1" x14ac:dyDescent="0.25">
      <c r="A24" s="29" t="s">
        <v>41</v>
      </c>
      <c r="B24" s="36" t="s">
        <v>42</v>
      </c>
      <c r="C24" s="37">
        <v>0</v>
      </c>
      <c r="D24" s="38">
        <f t="shared" si="0"/>
        <v>0</v>
      </c>
      <c r="E24" s="38">
        <f t="shared" si="0"/>
        <v>0</v>
      </c>
      <c r="F24" s="38">
        <f t="shared" si="0"/>
        <v>0</v>
      </c>
      <c r="G24" s="37">
        <v>0</v>
      </c>
      <c r="H24" s="39">
        <f t="shared" si="6"/>
        <v>0</v>
      </c>
      <c r="I24" s="40">
        <f>I25+I29</f>
        <v>756788331.64999998</v>
      </c>
      <c r="J24" s="40">
        <f>J29</f>
        <v>0</v>
      </c>
      <c r="K24" s="37">
        <f>I24-J24</f>
        <v>756788331.64999998</v>
      </c>
      <c r="L24" s="31">
        <f t="shared" si="4"/>
        <v>-756788331.64999998</v>
      </c>
      <c r="M24" s="48" t="s">
        <v>26</v>
      </c>
    </row>
    <row r="25" spans="1:14" s="9" customFormat="1" ht="24.95" customHeight="1" x14ac:dyDescent="0.25">
      <c r="A25" s="29" t="s">
        <v>43</v>
      </c>
      <c r="B25" s="36" t="s">
        <v>44</v>
      </c>
      <c r="C25" s="37">
        <v>0</v>
      </c>
      <c r="D25" s="38">
        <f t="shared" si="0"/>
        <v>0</v>
      </c>
      <c r="E25" s="38">
        <f t="shared" si="0"/>
        <v>0</v>
      </c>
      <c r="F25" s="38">
        <f t="shared" si="0"/>
        <v>0</v>
      </c>
      <c r="G25" s="37">
        <f>C25-F25</f>
        <v>0</v>
      </c>
      <c r="H25" s="39">
        <f t="shared" si="6"/>
        <v>0</v>
      </c>
      <c r="I25" s="40">
        <f>I26</f>
        <v>59377328.730000004</v>
      </c>
      <c r="J25" s="40">
        <v>0</v>
      </c>
      <c r="K25" s="37">
        <f t="shared" si="3"/>
        <v>59377328.730000004</v>
      </c>
      <c r="L25" s="31">
        <f t="shared" si="4"/>
        <v>-59377328.730000004</v>
      </c>
      <c r="M25" s="48" t="s">
        <v>26</v>
      </c>
    </row>
    <row r="26" spans="1:14" s="9" customFormat="1" ht="24.95" customHeight="1" x14ac:dyDescent="0.25">
      <c r="A26" s="29" t="s">
        <v>45</v>
      </c>
      <c r="B26" s="36" t="s">
        <v>46</v>
      </c>
      <c r="C26" s="37">
        <v>0</v>
      </c>
      <c r="D26" s="38">
        <f t="shared" si="0"/>
        <v>0</v>
      </c>
      <c r="E26" s="38">
        <f t="shared" si="0"/>
        <v>0</v>
      </c>
      <c r="F26" s="38">
        <f t="shared" si="0"/>
        <v>0</v>
      </c>
      <c r="G26" s="37">
        <v>0</v>
      </c>
      <c r="H26" s="39">
        <f t="shared" si="6"/>
        <v>0</v>
      </c>
      <c r="I26" s="40">
        <f>I27+I28</f>
        <v>59377328.730000004</v>
      </c>
      <c r="J26" s="40">
        <v>0</v>
      </c>
      <c r="K26" s="37">
        <f t="shared" si="3"/>
        <v>59377328.730000004</v>
      </c>
      <c r="L26" s="31">
        <f t="shared" si="4"/>
        <v>-59377328.730000004</v>
      </c>
      <c r="M26" s="48" t="s">
        <v>26</v>
      </c>
    </row>
    <row r="27" spans="1:14" s="23" customFormat="1" ht="37.5" customHeight="1" x14ac:dyDescent="0.25">
      <c r="A27" s="41" t="s">
        <v>47</v>
      </c>
      <c r="B27" s="42" t="s">
        <v>48</v>
      </c>
      <c r="C27" s="43">
        <v>0</v>
      </c>
      <c r="D27" s="44">
        <f t="shared" ref="D27:F28" si="8">D28</f>
        <v>0</v>
      </c>
      <c r="E27" s="44">
        <f t="shared" si="8"/>
        <v>0</v>
      </c>
      <c r="F27" s="44">
        <f t="shared" si="8"/>
        <v>0</v>
      </c>
      <c r="G27" s="43">
        <f>C27-F27</f>
        <v>0</v>
      </c>
      <c r="H27" s="45">
        <f t="shared" si="6"/>
        <v>0</v>
      </c>
      <c r="I27" s="57">
        <f>4216635.69+1493973.25+1356648.71+983534.51</f>
        <v>8050792.1600000001</v>
      </c>
      <c r="J27" s="57">
        <v>0</v>
      </c>
      <c r="K27" s="43">
        <f t="shared" si="3"/>
        <v>8050792.1600000001</v>
      </c>
      <c r="L27" s="46">
        <f t="shared" si="4"/>
        <v>-8050792.1600000001</v>
      </c>
      <c r="M27" s="47" t="s">
        <v>26</v>
      </c>
    </row>
    <row r="28" spans="1:14" s="23" customFormat="1" ht="37.5" customHeight="1" x14ac:dyDescent="0.25">
      <c r="A28" s="41" t="s">
        <v>49</v>
      </c>
      <c r="B28" s="42" t="s">
        <v>50</v>
      </c>
      <c r="C28" s="43">
        <v>0</v>
      </c>
      <c r="D28" s="44">
        <f t="shared" si="8"/>
        <v>0</v>
      </c>
      <c r="E28" s="44">
        <f t="shared" si="8"/>
        <v>0</v>
      </c>
      <c r="F28" s="44">
        <f t="shared" si="8"/>
        <v>0</v>
      </c>
      <c r="G28" s="43">
        <f>C28-F28</f>
        <v>0</v>
      </c>
      <c r="H28" s="45">
        <f>G28/$G$35</f>
        <v>0</v>
      </c>
      <c r="I28" s="57">
        <f>6295631.33+16115336.5+9618830.71+19296738.03</f>
        <v>51326536.57</v>
      </c>
      <c r="J28" s="57">
        <v>0</v>
      </c>
      <c r="K28" s="43">
        <f t="shared" si="3"/>
        <v>51326536.57</v>
      </c>
      <c r="L28" s="46">
        <f t="shared" si="4"/>
        <v>-51326536.57</v>
      </c>
      <c r="M28" s="47" t="s">
        <v>26</v>
      </c>
    </row>
    <row r="29" spans="1:14" s="9" customFormat="1" ht="24.95" customHeight="1" x14ac:dyDescent="0.25">
      <c r="A29" s="29" t="s">
        <v>51</v>
      </c>
      <c r="B29" s="36" t="s">
        <v>52</v>
      </c>
      <c r="C29" s="37">
        <v>0</v>
      </c>
      <c r="D29" s="38">
        <f>D30</f>
        <v>0</v>
      </c>
      <c r="E29" s="38">
        <f>E30</f>
        <v>0</v>
      </c>
      <c r="F29" s="38">
        <f>F30</f>
        <v>0</v>
      </c>
      <c r="G29" s="37">
        <f>C29-F29</f>
        <v>0</v>
      </c>
      <c r="H29" s="39">
        <f>G29/$G$35</f>
        <v>0</v>
      </c>
      <c r="I29" s="40">
        <f>I30</f>
        <v>697411002.91999996</v>
      </c>
      <c r="J29" s="40">
        <f>J30</f>
        <v>0</v>
      </c>
      <c r="K29" s="37">
        <f t="shared" si="3"/>
        <v>697411002.91999996</v>
      </c>
      <c r="L29" s="31">
        <f>L30</f>
        <v>-697411002.91999996</v>
      </c>
      <c r="M29" s="48" t="s">
        <v>26</v>
      </c>
    </row>
    <row r="30" spans="1:14" s="23" customFormat="1" ht="50.25" customHeight="1" x14ac:dyDescent="0.25">
      <c r="A30" s="41" t="s">
        <v>53</v>
      </c>
      <c r="B30" s="42" t="s">
        <v>54</v>
      </c>
      <c r="C30" s="43">
        <v>0</v>
      </c>
      <c r="D30" s="44">
        <v>0</v>
      </c>
      <c r="E30" s="44">
        <v>0</v>
      </c>
      <c r="F30" s="44">
        <f>D30-E30</f>
        <v>0</v>
      </c>
      <c r="G30" s="43">
        <v>0</v>
      </c>
      <c r="H30" s="45">
        <f t="shared" si="6"/>
        <v>0</v>
      </c>
      <c r="I30" s="57">
        <f>229550242.39+2865005+7679621.6+457316133.93</f>
        <v>697411002.91999996</v>
      </c>
      <c r="J30" s="57"/>
      <c r="K30" s="43">
        <f t="shared" si="3"/>
        <v>697411002.91999996</v>
      </c>
      <c r="L30" s="43">
        <f>G30-K30</f>
        <v>-697411002.91999996</v>
      </c>
      <c r="M30" s="47" t="s">
        <v>26</v>
      </c>
    </row>
    <row r="31" spans="1:14" s="9" customFormat="1" ht="24.95" customHeight="1" x14ac:dyDescent="0.25">
      <c r="A31" s="49">
        <v>4</v>
      </c>
      <c r="B31" s="50" t="s">
        <v>55</v>
      </c>
      <c r="C31" s="26">
        <f>C32+C33+C34</f>
        <v>5588001521117</v>
      </c>
      <c r="D31" s="26">
        <f>D32+D33+D34</f>
        <v>0</v>
      </c>
      <c r="E31" s="26">
        <v>0</v>
      </c>
      <c r="F31" s="26">
        <f>D31-E31</f>
        <v>0</v>
      </c>
      <c r="G31" s="26">
        <f>C31-F31</f>
        <v>5588001521117</v>
      </c>
      <c r="H31" s="27">
        <f t="shared" si="6"/>
        <v>0.96802624319500263</v>
      </c>
      <c r="I31" s="28">
        <f>I32+I33+I34</f>
        <v>484316388469.27991</v>
      </c>
      <c r="J31" s="28">
        <f>SUM(J32:J34)</f>
        <v>0</v>
      </c>
      <c r="K31" s="26">
        <f t="shared" si="3"/>
        <v>484316388469.27991</v>
      </c>
      <c r="L31" s="26">
        <f>L32+L33+L34</f>
        <v>5103685132647.7207</v>
      </c>
      <c r="M31" s="51">
        <f>+K31/G31</f>
        <v>8.6670768903525403E-2</v>
      </c>
      <c r="N31" s="80"/>
    </row>
    <row r="32" spans="1:14" s="13" customFormat="1" ht="24.95" customHeight="1" x14ac:dyDescent="0.25">
      <c r="A32" s="52">
        <v>41</v>
      </c>
      <c r="B32" s="53" t="s">
        <v>56</v>
      </c>
      <c r="C32" s="54">
        <v>1451042370</v>
      </c>
      <c r="D32" s="55">
        <v>0</v>
      </c>
      <c r="E32" s="55">
        <v>0</v>
      </c>
      <c r="F32" s="56">
        <v>0</v>
      </c>
      <c r="G32" s="54">
        <f>C32-F32</f>
        <v>1451042370</v>
      </c>
      <c r="H32" s="45">
        <f t="shared" si="6"/>
        <v>2.5136841656891578E-4</v>
      </c>
      <c r="I32" s="57">
        <v>0</v>
      </c>
      <c r="J32" s="57">
        <v>0</v>
      </c>
      <c r="K32" s="54">
        <f t="shared" si="3"/>
        <v>0</v>
      </c>
      <c r="L32" s="58">
        <f>G32-K32</f>
        <v>1451042370</v>
      </c>
      <c r="M32" s="45">
        <f>+K32/G32</f>
        <v>0</v>
      </c>
    </row>
    <row r="33" spans="1:13" s="13" customFormat="1" ht="24.95" customHeight="1" x14ac:dyDescent="0.25">
      <c r="A33" s="52">
        <v>42</v>
      </c>
      <c r="B33" s="53" t="s">
        <v>57</v>
      </c>
      <c r="C33" s="59">
        <v>1167604335047</v>
      </c>
      <c r="D33" s="60">
        <v>0</v>
      </c>
      <c r="E33" s="60">
        <v>0</v>
      </c>
      <c r="F33" s="61">
        <v>0</v>
      </c>
      <c r="G33" s="54">
        <f>C33-F33</f>
        <v>1167604335047</v>
      </c>
      <c r="H33" s="45">
        <f t="shared" si="6"/>
        <v>0.20226759669310429</v>
      </c>
      <c r="I33" s="57">
        <v>157603582277</v>
      </c>
      <c r="J33" s="57">
        <v>0</v>
      </c>
      <c r="K33" s="58">
        <f t="shared" si="3"/>
        <v>157603582277</v>
      </c>
      <c r="L33" s="58">
        <f>G33-K33</f>
        <v>1010000752770</v>
      </c>
      <c r="M33" s="45">
        <f>+K33/G33</f>
        <v>0.13498029901598124</v>
      </c>
    </row>
    <row r="34" spans="1:13" s="13" customFormat="1" ht="24.95" customHeight="1" thickBot="1" x14ac:dyDescent="0.3">
      <c r="A34" s="70">
        <v>43</v>
      </c>
      <c r="B34" s="71" t="s">
        <v>58</v>
      </c>
      <c r="C34" s="72">
        <v>4418946143700</v>
      </c>
      <c r="D34" s="73">
        <v>0</v>
      </c>
      <c r="E34" s="73">
        <v>0</v>
      </c>
      <c r="F34" s="73">
        <v>0</v>
      </c>
      <c r="G34" s="72">
        <f>C34-F34</f>
        <v>4418946143700</v>
      </c>
      <c r="H34" s="45">
        <f t="shared" si="6"/>
        <v>0.76550727808532948</v>
      </c>
      <c r="I34" s="74">
        <v>326712806192.27991</v>
      </c>
      <c r="J34" s="74">
        <v>0</v>
      </c>
      <c r="K34" s="72">
        <f t="shared" si="3"/>
        <v>326712806192.27991</v>
      </c>
      <c r="L34" s="75">
        <f>G34-K34</f>
        <v>4092233337507.7202</v>
      </c>
      <c r="M34" s="45">
        <f>+K34/G34</f>
        <v>7.3934552621345614E-2</v>
      </c>
    </row>
    <row r="35" spans="1:13" s="6" customFormat="1" ht="24.95" customHeight="1" thickTop="1" thickBot="1" x14ac:dyDescent="0.3">
      <c r="A35" s="88" t="s">
        <v>59</v>
      </c>
      <c r="B35" s="89"/>
      <c r="C35" s="76">
        <f>C8+C31</f>
        <v>5772572345429</v>
      </c>
      <c r="D35" s="76">
        <f t="shared" ref="D35:K35" si="9">D8+D31</f>
        <v>0</v>
      </c>
      <c r="E35" s="76">
        <f t="shared" si="9"/>
        <v>0</v>
      </c>
      <c r="F35" s="76">
        <f t="shared" si="9"/>
        <v>0</v>
      </c>
      <c r="G35" s="76">
        <f t="shared" si="9"/>
        <v>5772572345429</v>
      </c>
      <c r="H35" s="84">
        <f t="shared" si="6"/>
        <v>1</v>
      </c>
      <c r="I35" s="76">
        <f t="shared" si="9"/>
        <v>540717971537.92993</v>
      </c>
      <c r="J35" s="76">
        <f t="shared" si="9"/>
        <v>0</v>
      </c>
      <c r="K35" s="76">
        <f t="shared" si="9"/>
        <v>540717971537.92993</v>
      </c>
      <c r="L35" s="76">
        <f>L8+L31</f>
        <v>5231854373891.0703</v>
      </c>
      <c r="M35" s="84">
        <f>+K35/G35</f>
        <v>9.3670194010837537E-2</v>
      </c>
    </row>
    <row r="36" spans="1:13" s="6" customFormat="1" ht="10.5" customHeight="1" thickTop="1" x14ac:dyDescent="0.25">
      <c r="B36" s="14"/>
      <c r="C36" s="15"/>
      <c r="D36" s="16"/>
      <c r="E36" s="16"/>
      <c r="F36" s="16"/>
      <c r="G36" s="15"/>
      <c r="H36" s="16"/>
      <c r="I36" s="16"/>
      <c r="J36" s="16"/>
      <c r="K36" s="15"/>
      <c r="L36" s="17"/>
    </row>
    <row r="37" spans="1:13" s="23" customFormat="1" x14ac:dyDescent="0.25">
      <c r="A37" s="19" t="s">
        <v>76</v>
      </c>
      <c r="D37" s="6"/>
      <c r="E37" s="6"/>
      <c r="F37" s="6"/>
      <c r="I37" s="7"/>
      <c r="J37" s="7"/>
      <c r="K37" s="7"/>
      <c r="L37" s="7"/>
      <c r="M37" s="81"/>
    </row>
    <row r="38" spans="1:13" s="23" customFormat="1" x14ac:dyDescent="0.25">
      <c r="A38" s="19" t="s">
        <v>60</v>
      </c>
      <c r="D38" s="6"/>
      <c r="E38" s="6"/>
      <c r="F38" s="6"/>
      <c r="I38" s="7"/>
      <c r="J38" s="7"/>
      <c r="K38" s="7"/>
      <c r="L38" s="7"/>
    </row>
    <row r="39" spans="1:13" s="23" customFormat="1" x14ac:dyDescent="0.25">
      <c r="A39" s="24"/>
      <c r="D39" s="6"/>
      <c r="E39" s="6"/>
      <c r="F39" s="6"/>
      <c r="G39" s="7"/>
      <c r="I39" s="7"/>
      <c r="J39" s="7"/>
      <c r="K39" s="7"/>
      <c r="L39" s="7"/>
    </row>
    <row r="40" spans="1:13" s="23" customFormat="1" x14ac:dyDescent="0.25">
      <c r="A40" s="24"/>
      <c r="D40" s="6"/>
      <c r="E40" s="6"/>
      <c r="F40" s="6"/>
      <c r="I40" s="7"/>
      <c r="J40" s="7"/>
      <c r="K40" s="7"/>
      <c r="L40" s="7"/>
    </row>
    <row r="41" spans="1:13" s="23" customFormat="1" ht="15.75" x14ac:dyDescent="0.25">
      <c r="A41" s="24"/>
      <c r="C41" s="82"/>
      <c r="D41" s="79"/>
      <c r="E41" s="79"/>
      <c r="F41" s="79"/>
      <c r="G41" s="13"/>
      <c r="H41" s="13"/>
      <c r="I41" s="13"/>
      <c r="J41" s="12"/>
      <c r="K41" s="82"/>
      <c r="L41" s="13"/>
    </row>
    <row r="42" spans="1:13" s="23" customFormat="1" x14ac:dyDescent="0.25">
      <c r="A42" s="24"/>
      <c r="D42" s="6"/>
      <c r="E42" s="6"/>
      <c r="F42" s="6"/>
      <c r="J42" s="7"/>
    </row>
    <row r="43" spans="1:13" s="23" customFormat="1" x14ac:dyDescent="0.25">
      <c r="A43" s="24"/>
      <c r="D43" s="6"/>
      <c r="E43" s="6"/>
      <c r="F43" s="6"/>
      <c r="J43" s="7"/>
    </row>
    <row r="44" spans="1:13" s="23" customFormat="1" x14ac:dyDescent="0.25">
      <c r="A44" s="24"/>
      <c r="D44" s="6"/>
      <c r="E44" s="6"/>
      <c r="F44" s="6"/>
      <c r="J44" s="7"/>
    </row>
    <row r="45" spans="1:13" s="23" customFormat="1" x14ac:dyDescent="0.25">
      <c r="A45" s="24"/>
      <c r="D45" s="6"/>
      <c r="E45" s="6"/>
      <c r="F45" s="6"/>
      <c r="J45" s="7"/>
    </row>
    <row r="46" spans="1:13" s="23" customFormat="1" x14ac:dyDescent="0.25">
      <c r="A46" s="24"/>
      <c r="D46" s="6"/>
      <c r="E46" s="6"/>
      <c r="F46" s="6"/>
      <c r="J46" s="7"/>
    </row>
    <row r="47" spans="1:13" s="23" customFormat="1" x14ac:dyDescent="0.25">
      <c r="A47" s="24"/>
      <c r="D47" s="6"/>
      <c r="E47" s="6"/>
      <c r="F47" s="6"/>
      <c r="J47" s="7"/>
    </row>
    <row r="48" spans="1:13" s="23" customFormat="1" x14ac:dyDescent="0.25">
      <c r="A48" s="24"/>
      <c r="D48" s="6"/>
      <c r="E48" s="6"/>
      <c r="F48" s="6"/>
      <c r="J48" s="7"/>
    </row>
  </sheetData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40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D0D3B-BC5D-4CC0-9B77-91F4A57B2903}">
  <dimension ref="A1:X51"/>
  <sheetViews>
    <sheetView tabSelected="1" zoomScale="84" zoomScaleNormal="84" workbookViewId="0">
      <selection activeCell="A6" sqref="A6:M38"/>
    </sheetView>
  </sheetViews>
  <sheetFormatPr baseColWidth="10" defaultRowHeight="12.75" x14ac:dyDescent="0.25"/>
  <cols>
    <col min="1" max="1" width="26.85546875" style="20" customWidth="1"/>
    <col min="2" max="2" width="50.140625" style="3" customWidth="1"/>
    <col min="3" max="3" width="29.28515625" style="3" customWidth="1"/>
    <col min="4" max="4" width="11.42578125" style="21" customWidth="1"/>
    <col min="5" max="5" width="11.5703125" style="21" customWidth="1"/>
    <col min="6" max="6" width="15.42578125" style="21" customWidth="1"/>
    <col min="7" max="7" width="34.85546875" style="3" customWidth="1"/>
    <col min="8" max="8" width="14.140625" style="3" customWidth="1"/>
    <col min="9" max="9" width="26" style="3" customWidth="1"/>
    <col min="10" max="10" width="18.85546875" style="22" customWidth="1"/>
    <col min="11" max="11" width="32.5703125" style="3" customWidth="1"/>
    <col min="12" max="12" width="29.140625" style="3" customWidth="1"/>
    <col min="13" max="13" width="13.85546875" style="3" customWidth="1"/>
    <col min="14" max="24" width="11.42578125" style="23"/>
    <col min="25" max="16384" width="11.42578125" style="3"/>
  </cols>
  <sheetData>
    <row r="1" spans="1:24" ht="25.5" customHeight="1" x14ac:dyDescent="0.25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1"/>
      <c r="O1" s="1"/>
      <c r="P1" s="1"/>
      <c r="Q1" s="1"/>
    </row>
    <row r="2" spans="1:24" ht="24.75" customHeight="1" x14ac:dyDescent="0.25">
      <c r="A2" s="91" t="s">
        <v>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1"/>
      <c r="O2" s="1"/>
      <c r="P2" s="1"/>
      <c r="Q2" s="1"/>
    </row>
    <row r="3" spans="1:24" ht="27" customHeight="1" x14ac:dyDescent="0.25">
      <c r="A3" s="92" t="s">
        <v>77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24" ht="20.25" customHeight="1" x14ac:dyDescent="0.25">
      <c r="A4" s="24"/>
      <c r="B4" s="23"/>
      <c r="C4" s="23"/>
      <c r="D4" s="23"/>
      <c r="E4" s="23"/>
      <c r="F4" s="23"/>
      <c r="G4" s="25" t="s">
        <v>2</v>
      </c>
      <c r="H4" s="25"/>
      <c r="I4" s="25"/>
      <c r="J4" s="5"/>
      <c r="K4" s="93" t="s">
        <v>3</v>
      </c>
      <c r="L4" s="93"/>
      <c r="M4" s="23"/>
    </row>
    <row r="5" spans="1:24" ht="13.5" thickBot="1" x14ac:dyDescent="0.3">
      <c r="A5" s="24"/>
      <c r="B5" s="23"/>
      <c r="C5" s="23"/>
      <c r="D5" s="6"/>
      <c r="E5" s="6"/>
      <c r="F5" s="6"/>
      <c r="G5" s="23"/>
      <c r="H5" s="23"/>
      <c r="I5" s="23"/>
      <c r="J5" s="7"/>
      <c r="K5" s="23"/>
      <c r="L5" s="23"/>
      <c r="M5" s="23"/>
    </row>
    <row r="6" spans="1:24" ht="30.75" customHeight="1" thickTop="1" x14ac:dyDescent="0.25">
      <c r="A6" s="94" t="s">
        <v>4</v>
      </c>
      <c r="B6" s="96" t="s">
        <v>5</v>
      </c>
      <c r="C6" s="96" t="s">
        <v>6</v>
      </c>
      <c r="D6" s="96" t="s">
        <v>7</v>
      </c>
      <c r="E6" s="96"/>
      <c r="F6" s="96"/>
      <c r="G6" s="96" t="s">
        <v>8</v>
      </c>
      <c r="H6" s="96" t="s">
        <v>9</v>
      </c>
      <c r="I6" s="96" t="s">
        <v>64</v>
      </c>
      <c r="J6" s="96" t="s">
        <v>63</v>
      </c>
      <c r="K6" s="96" t="s">
        <v>10</v>
      </c>
      <c r="L6" s="96" t="s">
        <v>11</v>
      </c>
      <c r="M6" s="98" t="s">
        <v>12</v>
      </c>
    </row>
    <row r="7" spans="1:24" ht="85.5" customHeight="1" x14ac:dyDescent="0.25">
      <c r="A7" s="100"/>
      <c r="B7" s="101"/>
      <c r="C7" s="101"/>
      <c r="D7" s="87" t="s">
        <v>13</v>
      </c>
      <c r="E7" s="87" t="s">
        <v>14</v>
      </c>
      <c r="F7" s="87" t="s">
        <v>15</v>
      </c>
      <c r="G7" s="101"/>
      <c r="H7" s="101"/>
      <c r="I7" s="101"/>
      <c r="J7" s="101"/>
      <c r="K7" s="101"/>
      <c r="L7" s="101"/>
      <c r="M7" s="102"/>
    </row>
    <row r="8" spans="1:24" s="10" customFormat="1" ht="44.25" customHeight="1" x14ac:dyDescent="0.25">
      <c r="A8" s="62">
        <v>3</v>
      </c>
      <c r="B8" s="63" t="s">
        <v>16</v>
      </c>
      <c r="C8" s="64">
        <f t="shared" ref="C8:G26" si="0">C9</f>
        <v>184570824312</v>
      </c>
      <c r="D8" s="64">
        <f>D9</f>
        <v>0</v>
      </c>
      <c r="E8" s="64">
        <f>E9</f>
        <v>0</v>
      </c>
      <c r="F8" s="64">
        <f>F9</f>
        <v>0</v>
      </c>
      <c r="G8" s="64">
        <f>C8-F8</f>
        <v>184570824312</v>
      </c>
      <c r="H8" s="65">
        <f t="shared" ref="H8:H14" si="1">G8/$G$38</f>
        <v>3.1973756804997353E-2</v>
      </c>
      <c r="I8" s="66">
        <f>I9</f>
        <v>67010853932.309998</v>
      </c>
      <c r="J8" s="66">
        <f>J9</f>
        <v>0</v>
      </c>
      <c r="K8" s="66">
        <f>I8-J8</f>
        <v>67010853932.309998</v>
      </c>
      <c r="L8" s="67">
        <f>G8-K8</f>
        <v>117559970379.69</v>
      </c>
      <c r="M8" s="68">
        <f>+K8/G8</f>
        <v>0.36306309072464404</v>
      </c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4" s="10" customFormat="1" ht="35.25" customHeight="1" x14ac:dyDescent="0.25">
      <c r="A9" s="29" t="s">
        <v>17</v>
      </c>
      <c r="B9" s="30" t="s">
        <v>18</v>
      </c>
      <c r="C9" s="31">
        <f>C10</f>
        <v>184570824312</v>
      </c>
      <c r="D9" s="32">
        <f t="shared" si="0"/>
        <v>0</v>
      </c>
      <c r="E9" s="32">
        <f t="shared" si="0"/>
        <v>0</v>
      </c>
      <c r="F9" s="32">
        <f t="shared" si="0"/>
        <v>0</v>
      </c>
      <c r="G9" s="31">
        <f t="shared" si="0"/>
        <v>184570824312</v>
      </c>
      <c r="H9" s="33">
        <f t="shared" si="1"/>
        <v>3.1973756804997353E-2</v>
      </c>
      <c r="I9" s="34">
        <f>I10</f>
        <v>67010853932.309998</v>
      </c>
      <c r="J9" s="34">
        <f>J10</f>
        <v>0</v>
      </c>
      <c r="K9" s="31">
        <f>I9-J9</f>
        <v>67010853932.309998</v>
      </c>
      <c r="L9" s="31">
        <f>G9-K9</f>
        <v>117559970379.69</v>
      </c>
      <c r="M9" s="35">
        <f t="shared" ref="M9:M14" si="2">+K9/G9</f>
        <v>0.36306309072464404</v>
      </c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spans="1:24" s="10" customFormat="1" ht="35.25" customHeight="1" x14ac:dyDescent="0.25">
      <c r="A10" s="29" t="s">
        <v>19</v>
      </c>
      <c r="B10" s="30" t="s">
        <v>18</v>
      </c>
      <c r="C10" s="31">
        <f>C11</f>
        <v>184570824312</v>
      </c>
      <c r="D10" s="32">
        <f t="shared" si="0"/>
        <v>0</v>
      </c>
      <c r="E10" s="32">
        <f t="shared" si="0"/>
        <v>0</v>
      </c>
      <c r="F10" s="32">
        <f t="shared" si="0"/>
        <v>0</v>
      </c>
      <c r="G10" s="31">
        <f>G11</f>
        <v>184570824312</v>
      </c>
      <c r="H10" s="33">
        <f t="shared" si="1"/>
        <v>3.1973756804997353E-2</v>
      </c>
      <c r="I10" s="34">
        <f>I11+I23</f>
        <v>67010853932.309998</v>
      </c>
      <c r="J10" s="34">
        <f>J11+J23</f>
        <v>0</v>
      </c>
      <c r="K10" s="31">
        <f>I10-J10</f>
        <v>67010853932.309998</v>
      </c>
      <c r="L10" s="31">
        <f>+G10-K10</f>
        <v>117559970379.69</v>
      </c>
      <c r="M10" s="35">
        <f t="shared" si="2"/>
        <v>0.36306309072464404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4" s="10" customFormat="1" ht="24.95" customHeight="1" x14ac:dyDescent="0.25">
      <c r="A11" s="29" t="s">
        <v>20</v>
      </c>
      <c r="B11" s="30" t="s">
        <v>21</v>
      </c>
      <c r="C11" s="31">
        <f>C12</f>
        <v>184570824312</v>
      </c>
      <c r="D11" s="32">
        <f t="shared" si="0"/>
        <v>0</v>
      </c>
      <c r="E11" s="32">
        <f t="shared" si="0"/>
        <v>0</v>
      </c>
      <c r="F11" s="32">
        <f t="shared" si="0"/>
        <v>0</v>
      </c>
      <c r="G11" s="31">
        <f>G12</f>
        <v>184570824312</v>
      </c>
      <c r="H11" s="33">
        <f t="shared" si="1"/>
        <v>3.1973756804997353E-2</v>
      </c>
      <c r="I11" s="34">
        <f>I12</f>
        <v>66234097654</v>
      </c>
      <c r="J11" s="34">
        <f>J12</f>
        <v>0</v>
      </c>
      <c r="K11" s="31">
        <f t="shared" ref="K11:K37" si="3">I11-J11</f>
        <v>66234097654</v>
      </c>
      <c r="L11" s="31">
        <f>G11-K11</f>
        <v>118336726658</v>
      </c>
      <c r="M11" s="35">
        <f t="shared" si="2"/>
        <v>0.35885464509838971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24" s="10" customFormat="1" ht="24.95" customHeight="1" x14ac:dyDescent="0.25">
      <c r="A12" s="29" t="s">
        <v>22</v>
      </c>
      <c r="B12" s="36" t="s">
        <v>23</v>
      </c>
      <c r="C12" s="37">
        <f>C13</f>
        <v>184570824312</v>
      </c>
      <c r="D12" s="38">
        <f t="shared" si="0"/>
        <v>0</v>
      </c>
      <c r="E12" s="38">
        <f t="shared" si="0"/>
        <v>0</v>
      </c>
      <c r="F12" s="38">
        <f t="shared" si="0"/>
        <v>0</v>
      </c>
      <c r="G12" s="37">
        <f>G13+G18</f>
        <v>184570824312</v>
      </c>
      <c r="H12" s="39">
        <f t="shared" si="1"/>
        <v>3.1973756804997353E-2</v>
      </c>
      <c r="I12" s="40">
        <f>I13+I18+I15</f>
        <v>66234097654</v>
      </c>
      <c r="J12" s="40">
        <f>J13+J18</f>
        <v>0</v>
      </c>
      <c r="K12" s="37">
        <f>I12-J12</f>
        <v>66234097654</v>
      </c>
      <c r="L12" s="31">
        <f t="shared" ref="L12:L28" si="4">G12-K12</f>
        <v>118336726658</v>
      </c>
      <c r="M12" s="35">
        <f t="shared" si="2"/>
        <v>0.35885464509838971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24" s="10" customFormat="1" ht="24.95" customHeight="1" x14ac:dyDescent="0.25">
      <c r="A13" s="29" t="s">
        <v>24</v>
      </c>
      <c r="B13" s="36" t="s">
        <v>25</v>
      </c>
      <c r="C13" s="37">
        <f>C14</f>
        <v>184570824312</v>
      </c>
      <c r="D13" s="38">
        <v>0</v>
      </c>
      <c r="E13" s="38">
        <v>0</v>
      </c>
      <c r="F13" s="38">
        <f>D13-E13</f>
        <v>0</v>
      </c>
      <c r="G13" s="37">
        <f>C13-F13</f>
        <v>184570824312</v>
      </c>
      <c r="H13" s="39">
        <f t="shared" si="1"/>
        <v>3.1973756804997353E-2</v>
      </c>
      <c r="I13" s="40">
        <f>I14</f>
        <v>65880443762</v>
      </c>
      <c r="J13" s="40">
        <v>0</v>
      </c>
      <c r="K13" s="37">
        <f t="shared" si="3"/>
        <v>65880443762</v>
      </c>
      <c r="L13" s="31">
        <f t="shared" si="4"/>
        <v>118690380550</v>
      </c>
      <c r="M13" s="35">
        <f t="shared" si="2"/>
        <v>0.35693855736719887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4" s="23" customFormat="1" ht="32.25" customHeight="1" x14ac:dyDescent="0.25">
      <c r="A14" s="41" t="s">
        <v>27</v>
      </c>
      <c r="B14" s="42" t="s">
        <v>28</v>
      </c>
      <c r="C14" s="43">
        <v>184570824312</v>
      </c>
      <c r="D14" s="44">
        <f>D18</f>
        <v>0</v>
      </c>
      <c r="E14" s="44">
        <f>E18</f>
        <v>0</v>
      </c>
      <c r="F14" s="44">
        <f>F18</f>
        <v>0</v>
      </c>
      <c r="G14" s="43">
        <v>184570824312</v>
      </c>
      <c r="H14" s="45">
        <f t="shared" si="1"/>
        <v>3.1973756804997353E-2</v>
      </c>
      <c r="I14" s="57">
        <f>14808632681+12924303005+13592888862+13965316297+10589302917</f>
        <v>65880443762</v>
      </c>
      <c r="J14" s="57">
        <v>0</v>
      </c>
      <c r="K14" s="43">
        <f t="shared" si="3"/>
        <v>65880443762</v>
      </c>
      <c r="L14" s="46">
        <f>G14-K14</f>
        <v>118690380550</v>
      </c>
      <c r="M14" s="85">
        <f t="shared" si="2"/>
        <v>0.35693855736719887</v>
      </c>
    </row>
    <row r="15" spans="1:24" s="9" customFormat="1" ht="32.25" customHeight="1" x14ac:dyDescent="0.25">
      <c r="A15" s="29" t="s">
        <v>73</v>
      </c>
      <c r="B15" s="36" t="s">
        <v>74</v>
      </c>
      <c r="C15" s="37">
        <f>C16</f>
        <v>0</v>
      </c>
      <c r="D15" s="37">
        <f t="shared" ref="D15:L16" si="5">D16</f>
        <v>0</v>
      </c>
      <c r="E15" s="37">
        <f t="shared" si="5"/>
        <v>0</v>
      </c>
      <c r="F15" s="37">
        <f t="shared" si="5"/>
        <v>0</v>
      </c>
      <c r="G15" s="37">
        <f t="shared" si="5"/>
        <v>0</v>
      </c>
      <c r="H15" s="45">
        <f t="shared" si="5"/>
        <v>0</v>
      </c>
      <c r="I15" s="37">
        <f t="shared" si="5"/>
        <v>46756455</v>
      </c>
      <c r="J15" s="37">
        <f t="shared" si="5"/>
        <v>0</v>
      </c>
      <c r="K15" s="37">
        <f t="shared" si="5"/>
        <v>46756455</v>
      </c>
      <c r="L15" s="37">
        <f t="shared" si="5"/>
        <v>-46756455</v>
      </c>
      <c r="M15" s="47" t="s">
        <v>26</v>
      </c>
    </row>
    <row r="16" spans="1:24" s="23" customFormat="1" ht="32.25" customHeight="1" x14ac:dyDescent="0.25">
      <c r="A16" s="41" t="s">
        <v>71</v>
      </c>
      <c r="B16" s="42" t="s">
        <v>72</v>
      </c>
      <c r="C16" s="43">
        <f>C17</f>
        <v>0</v>
      </c>
      <c r="D16" s="43">
        <f t="shared" si="5"/>
        <v>0</v>
      </c>
      <c r="E16" s="43">
        <f t="shared" si="5"/>
        <v>0</v>
      </c>
      <c r="F16" s="43">
        <f t="shared" si="5"/>
        <v>0</v>
      </c>
      <c r="G16" s="43">
        <f t="shared" si="5"/>
        <v>0</v>
      </c>
      <c r="H16" s="45">
        <f t="shared" si="5"/>
        <v>0</v>
      </c>
      <c r="I16" s="43">
        <f t="shared" si="5"/>
        <v>46756455</v>
      </c>
      <c r="J16" s="43">
        <f t="shared" si="5"/>
        <v>0</v>
      </c>
      <c r="K16" s="43">
        <f t="shared" si="5"/>
        <v>46756455</v>
      </c>
      <c r="L16" s="43">
        <f t="shared" si="5"/>
        <v>-46756455</v>
      </c>
      <c r="M16" s="47" t="s">
        <v>26</v>
      </c>
    </row>
    <row r="17" spans="1:13" s="23" customFormat="1" ht="32.25" customHeight="1" x14ac:dyDescent="0.25">
      <c r="A17" s="41" t="s">
        <v>69</v>
      </c>
      <c r="B17" s="42" t="s">
        <v>70</v>
      </c>
      <c r="C17" s="43">
        <v>0</v>
      </c>
      <c r="D17" s="44">
        <v>0</v>
      </c>
      <c r="E17" s="44">
        <v>0</v>
      </c>
      <c r="F17" s="44">
        <f>F19</f>
        <v>0</v>
      </c>
      <c r="G17" s="43">
        <v>0</v>
      </c>
      <c r="H17" s="45">
        <f t="shared" ref="H17:H30" si="6">G17/$G$38</f>
        <v>0</v>
      </c>
      <c r="I17" s="57">
        <v>46756455</v>
      </c>
      <c r="J17" s="57">
        <v>0</v>
      </c>
      <c r="K17" s="43">
        <f>I17-J17</f>
        <v>46756455</v>
      </c>
      <c r="L17" s="46">
        <f>G17-I17</f>
        <v>-46756455</v>
      </c>
      <c r="M17" s="47" t="s">
        <v>26</v>
      </c>
    </row>
    <row r="18" spans="1:13" s="9" customFormat="1" ht="24.95" customHeight="1" x14ac:dyDescent="0.25">
      <c r="A18" s="29" t="s">
        <v>29</v>
      </c>
      <c r="B18" s="36" t="s">
        <v>30</v>
      </c>
      <c r="C18" s="37"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7">
        <v>0</v>
      </c>
      <c r="H18" s="39">
        <f t="shared" si="6"/>
        <v>0</v>
      </c>
      <c r="I18" s="40">
        <f>I19</f>
        <v>306897437</v>
      </c>
      <c r="J18" s="40">
        <v>0</v>
      </c>
      <c r="K18" s="37">
        <f t="shared" si="3"/>
        <v>306897437</v>
      </c>
      <c r="L18" s="31">
        <f t="shared" si="4"/>
        <v>-306897437</v>
      </c>
      <c r="M18" s="48" t="s">
        <v>26</v>
      </c>
    </row>
    <row r="19" spans="1:13" s="9" customFormat="1" ht="39" customHeight="1" x14ac:dyDescent="0.25">
      <c r="A19" s="29" t="s">
        <v>31</v>
      </c>
      <c r="B19" s="36" t="s">
        <v>32</v>
      </c>
      <c r="C19" s="37"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7">
        <f t="shared" ref="G19:G33" si="7">C19-F19</f>
        <v>0</v>
      </c>
      <c r="H19" s="39">
        <f t="shared" si="6"/>
        <v>0</v>
      </c>
      <c r="I19" s="40">
        <f>I20</f>
        <v>306897437</v>
      </c>
      <c r="J19" s="40">
        <v>0</v>
      </c>
      <c r="K19" s="37">
        <f t="shared" si="3"/>
        <v>306897437</v>
      </c>
      <c r="L19" s="31">
        <f t="shared" si="4"/>
        <v>-306897437</v>
      </c>
      <c r="M19" s="48" t="s">
        <v>26</v>
      </c>
    </row>
    <row r="20" spans="1:13" s="9" customFormat="1" ht="47.25" customHeight="1" x14ac:dyDescent="0.25">
      <c r="A20" s="41" t="s">
        <v>33</v>
      </c>
      <c r="B20" s="42" t="s">
        <v>34</v>
      </c>
      <c r="C20" s="43">
        <v>0</v>
      </c>
      <c r="D20" s="44">
        <f t="shared" si="0"/>
        <v>0</v>
      </c>
      <c r="E20" s="44">
        <f t="shared" si="0"/>
        <v>0</v>
      </c>
      <c r="F20" s="44">
        <f t="shared" si="0"/>
        <v>0</v>
      </c>
      <c r="G20" s="43">
        <f t="shared" si="7"/>
        <v>0</v>
      </c>
      <c r="H20" s="45">
        <f t="shared" si="6"/>
        <v>0</v>
      </c>
      <c r="I20" s="57">
        <f>I21</f>
        <v>306897437</v>
      </c>
      <c r="J20" s="57">
        <v>0</v>
      </c>
      <c r="K20" s="43">
        <f t="shared" si="3"/>
        <v>306897437</v>
      </c>
      <c r="L20" s="46">
        <f>L21</f>
        <v>-306897437</v>
      </c>
      <c r="M20" s="47" t="s">
        <v>26</v>
      </c>
    </row>
    <row r="21" spans="1:13" s="9" customFormat="1" ht="36.75" customHeight="1" x14ac:dyDescent="0.25">
      <c r="A21" s="29" t="s">
        <v>35</v>
      </c>
      <c r="B21" s="36" t="s">
        <v>36</v>
      </c>
      <c r="C21" s="37">
        <v>0</v>
      </c>
      <c r="D21" s="38">
        <f t="shared" si="0"/>
        <v>0</v>
      </c>
      <c r="E21" s="38">
        <f t="shared" si="0"/>
        <v>0</v>
      </c>
      <c r="F21" s="38">
        <f t="shared" si="0"/>
        <v>0</v>
      </c>
      <c r="G21" s="37">
        <f t="shared" si="7"/>
        <v>0</v>
      </c>
      <c r="H21" s="39">
        <f t="shared" si="6"/>
        <v>0</v>
      </c>
      <c r="I21" s="40">
        <f>I22</f>
        <v>306897437</v>
      </c>
      <c r="J21" s="40">
        <v>0</v>
      </c>
      <c r="K21" s="37">
        <f t="shared" si="3"/>
        <v>306897437</v>
      </c>
      <c r="L21" s="31">
        <f>L22</f>
        <v>-306897437</v>
      </c>
      <c r="M21" s="48" t="s">
        <v>26</v>
      </c>
    </row>
    <row r="22" spans="1:13" s="9" customFormat="1" ht="36.75" customHeight="1" x14ac:dyDescent="0.25">
      <c r="A22" s="41" t="s">
        <v>37</v>
      </c>
      <c r="B22" s="42" t="s">
        <v>38</v>
      </c>
      <c r="C22" s="43">
        <v>0</v>
      </c>
      <c r="D22" s="44">
        <f>D23</f>
        <v>0</v>
      </c>
      <c r="E22" s="44">
        <f>E23</f>
        <v>0</v>
      </c>
      <c r="F22" s="44">
        <f>F23</f>
        <v>0</v>
      </c>
      <c r="G22" s="43">
        <f t="shared" si="7"/>
        <v>0</v>
      </c>
      <c r="H22" s="45">
        <f t="shared" si="6"/>
        <v>0</v>
      </c>
      <c r="I22" s="57">
        <f>95468945+60193253+77287523+73947716</f>
        <v>306897437</v>
      </c>
      <c r="J22" s="57">
        <v>0</v>
      </c>
      <c r="K22" s="43">
        <f t="shared" si="3"/>
        <v>306897437</v>
      </c>
      <c r="L22" s="46">
        <f>G22-K22</f>
        <v>-306897437</v>
      </c>
      <c r="M22" s="48" t="s">
        <v>26</v>
      </c>
    </row>
    <row r="23" spans="1:13" s="9" customFormat="1" ht="24.95" customHeight="1" x14ac:dyDescent="0.25">
      <c r="A23" s="29" t="s">
        <v>39</v>
      </c>
      <c r="B23" s="36" t="s">
        <v>40</v>
      </c>
      <c r="C23" s="37">
        <v>0</v>
      </c>
      <c r="D23" s="38">
        <f t="shared" si="0"/>
        <v>0</v>
      </c>
      <c r="E23" s="38">
        <f t="shared" si="0"/>
        <v>0</v>
      </c>
      <c r="F23" s="38">
        <f t="shared" si="0"/>
        <v>0</v>
      </c>
      <c r="G23" s="37">
        <f t="shared" si="7"/>
        <v>0</v>
      </c>
      <c r="H23" s="39">
        <f t="shared" si="6"/>
        <v>0</v>
      </c>
      <c r="I23" s="40">
        <f>I24+I31</f>
        <v>776756278.30999994</v>
      </c>
      <c r="J23" s="40">
        <f>J24</f>
        <v>0</v>
      </c>
      <c r="K23" s="37">
        <f>I23-J23</f>
        <v>776756278.30999994</v>
      </c>
      <c r="L23" s="31">
        <f t="shared" si="4"/>
        <v>-776756278.30999994</v>
      </c>
      <c r="M23" s="48" t="s">
        <v>26</v>
      </c>
    </row>
    <row r="24" spans="1:13" s="9" customFormat="1" ht="24.95" customHeight="1" x14ac:dyDescent="0.25">
      <c r="A24" s="29" t="s">
        <v>41</v>
      </c>
      <c r="B24" s="36" t="s">
        <v>42</v>
      </c>
      <c r="C24" s="37">
        <v>0</v>
      </c>
      <c r="D24" s="38">
        <f t="shared" si="0"/>
        <v>0</v>
      </c>
      <c r="E24" s="38">
        <f t="shared" si="0"/>
        <v>0</v>
      </c>
      <c r="F24" s="38">
        <f t="shared" si="0"/>
        <v>0</v>
      </c>
      <c r="G24" s="37">
        <f t="shared" si="7"/>
        <v>0</v>
      </c>
      <c r="H24" s="39">
        <f t="shared" si="6"/>
        <v>0</v>
      </c>
      <c r="I24" s="40">
        <f>I25+I29</f>
        <v>774414906.30999994</v>
      </c>
      <c r="J24" s="40">
        <f>J29</f>
        <v>0</v>
      </c>
      <c r="K24" s="37">
        <f>I24-J24</f>
        <v>774414906.30999994</v>
      </c>
      <c r="L24" s="31">
        <f t="shared" si="4"/>
        <v>-774414906.30999994</v>
      </c>
      <c r="M24" s="48" t="s">
        <v>26</v>
      </c>
    </row>
    <row r="25" spans="1:13" s="9" customFormat="1" ht="24.95" customHeight="1" x14ac:dyDescent="0.25">
      <c r="A25" s="29" t="s">
        <v>43</v>
      </c>
      <c r="B25" s="36" t="s">
        <v>44</v>
      </c>
      <c r="C25" s="37">
        <v>0</v>
      </c>
      <c r="D25" s="38">
        <f t="shared" si="0"/>
        <v>0</v>
      </c>
      <c r="E25" s="38">
        <f t="shared" si="0"/>
        <v>0</v>
      </c>
      <c r="F25" s="38">
        <f t="shared" si="0"/>
        <v>0</v>
      </c>
      <c r="G25" s="37">
        <f>C25-F25</f>
        <v>0</v>
      </c>
      <c r="H25" s="39">
        <f t="shared" si="6"/>
        <v>0</v>
      </c>
      <c r="I25" s="40">
        <f>I26</f>
        <v>73272802.310000002</v>
      </c>
      <c r="J25" s="40">
        <v>0</v>
      </c>
      <c r="K25" s="37">
        <f t="shared" si="3"/>
        <v>73272802.310000002</v>
      </c>
      <c r="L25" s="31">
        <f t="shared" si="4"/>
        <v>-73272802.310000002</v>
      </c>
      <c r="M25" s="48" t="s">
        <v>26</v>
      </c>
    </row>
    <row r="26" spans="1:13" s="9" customFormat="1" ht="24.95" customHeight="1" x14ac:dyDescent="0.25">
      <c r="A26" s="29" t="s">
        <v>45</v>
      </c>
      <c r="B26" s="36" t="s">
        <v>46</v>
      </c>
      <c r="C26" s="37">
        <v>0</v>
      </c>
      <c r="D26" s="38">
        <f t="shared" si="0"/>
        <v>0</v>
      </c>
      <c r="E26" s="38">
        <f t="shared" si="0"/>
        <v>0</v>
      </c>
      <c r="F26" s="38">
        <f t="shared" si="0"/>
        <v>0</v>
      </c>
      <c r="G26" s="37">
        <f t="shared" si="7"/>
        <v>0</v>
      </c>
      <c r="H26" s="39">
        <f t="shared" si="6"/>
        <v>0</v>
      </c>
      <c r="I26" s="40">
        <f>I27+I28</f>
        <v>73272802.310000002</v>
      </c>
      <c r="J26" s="40">
        <v>0</v>
      </c>
      <c r="K26" s="37">
        <f t="shared" si="3"/>
        <v>73272802.310000002</v>
      </c>
      <c r="L26" s="31">
        <f t="shared" si="4"/>
        <v>-73272802.310000002</v>
      </c>
      <c r="M26" s="48" t="s">
        <v>26</v>
      </c>
    </row>
    <row r="27" spans="1:13" s="23" customFormat="1" ht="37.5" customHeight="1" x14ac:dyDescent="0.25">
      <c r="A27" s="41" t="s">
        <v>47</v>
      </c>
      <c r="B27" s="42" t="s">
        <v>48</v>
      </c>
      <c r="C27" s="43">
        <v>0</v>
      </c>
      <c r="D27" s="44">
        <f t="shared" ref="D27:F28" si="8">D28</f>
        <v>0</v>
      </c>
      <c r="E27" s="44">
        <f t="shared" si="8"/>
        <v>0</v>
      </c>
      <c r="F27" s="44">
        <f t="shared" si="8"/>
        <v>0</v>
      </c>
      <c r="G27" s="43">
        <f t="shared" si="7"/>
        <v>0</v>
      </c>
      <c r="H27" s="45">
        <f t="shared" si="6"/>
        <v>0</v>
      </c>
      <c r="I27" s="57">
        <f>4216635.69+1493973.25+1356648.71+983534.51+1813072.46</f>
        <v>9863864.620000001</v>
      </c>
      <c r="J27" s="57">
        <v>0</v>
      </c>
      <c r="K27" s="43">
        <f>I27-J27</f>
        <v>9863864.620000001</v>
      </c>
      <c r="L27" s="46">
        <f t="shared" si="4"/>
        <v>-9863864.620000001</v>
      </c>
      <c r="M27" s="47" t="s">
        <v>26</v>
      </c>
    </row>
    <row r="28" spans="1:13" s="23" customFormat="1" ht="37.5" customHeight="1" x14ac:dyDescent="0.25">
      <c r="A28" s="41" t="s">
        <v>49</v>
      </c>
      <c r="B28" s="42" t="s">
        <v>50</v>
      </c>
      <c r="C28" s="43">
        <v>0</v>
      </c>
      <c r="D28" s="44">
        <f t="shared" si="8"/>
        <v>0</v>
      </c>
      <c r="E28" s="44">
        <f t="shared" si="8"/>
        <v>0</v>
      </c>
      <c r="F28" s="44">
        <f t="shared" si="8"/>
        <v>0</v>
      </c>
      <c r="G28" s="43">
        <f t="shared" si="7"/>
        <v>0</v>
      </c>
      <c r="H28" s="45">
        <f t="shared" si="6"/>
        <v>0</v>
      </c>
      <c r="I28" s="57">
        <f>6295631.33+16115336.5+9618830.71+19296738.03+12082401.12</f>
        <v>63408937.689999998</v>
      </c>
      <c r="J28" s="57">
        <v>0</v>
      </c>
      <c r="K28" s="43">
        <f t="shared" si="3"/>
        <v>63408937.689999998</v>
      </c>
      <c r="L28" s="46">
        <f t="shared" si="4"/>
        <v>-63408937.689999998</v>
      </c>
      <c r="M28" s="47" t="s">
        <v>26</v>
      </c>
    </row>
    <row r="29" spans="1:13" s="9" customFormat="1" ht="24.95" customHeight="1" x14ac:dyDescent="0.25">
      <c r="A29" s="29" t="s">
        <v>51</v>
      </c>
      <c r="B29" s="36" t="s">
        <v>52</v>
      </c>
      <c r="C29" s="37">
        <v>0</v>
      </c>
      <c r="D29" s="38">
        <f>D30</f>
        <v>0</v>
      </c>
      <c r="E29" s="38">
        <f>E30</f>
        <v>0</v>
      </c>
      <c r="F29" s="38">
        <f>F30</f>
        <v>0</v>
      </c>
      <c r="G29" s="37">
        <f t="shared" si="7"/>
        <v>0</v>
      </c>
      <c r="H29" s="39">
        <f t="shared" si="6"/>
        <v>0</v>
      </c>
      <c r="I29" s="40">
        <f>I30</f>
        <v>701142104</v>
      </c>
      <c r="J29" s="40">
        <f>J30</f>
        <v>0</v>
      </c>
      <c r="K29" s="37">
        <f t="shared" si="3"/>
        <v>701142104</v>
      </c>
      <c r="L29" s="31">
        <f>L30</f>
        <v>-701142104</v>
      </c>
      <c r="M29" s="48" t="s">
        <v>26</v>
      </c>
    </row>
    <row r="30" spans="1:13" s="23" customFormat="1" ht="50.25" customHeight="1" x14ac:dyDescent="0.25">
      <c r="A30" s="41" t="s">
        <v>53</v>
      </c>
      <c r="B30" s="42" t="s">
        <v>54</v>
      </c>
      <c r="C30" s="43">
        <v>0</v>
      </c>
      <c r="D30" s="44">
        <v>0</v>
      </c>
      <c r="E30" s="44">
        <v>0</v>
      </c>
      <c r="F30" s="38">
        <f>F31</f>
        <v>0</v>
      </c>
      <c r="G30" s="43">
        <f t="shared" si="7"/>
        <v>0</v>
      </c>
      <c r="H30" s="45">
        <f t="shared" si="6"/>
        <v>0</v>
      </c>
      <c r="I30" s="57">
        <f>229550242.39+2865005+7679621.6+457316133.93+3731101.08</f>
        <v>701142104</v>
      </c>
      <c r="J30" s="57">
        <v>0</v>
      </c>
      <c r="K30" s="43">
        <f>I30-J30</f>
        <v>701142104</v>
      </c>
      <c r="L30" s="43">
        <f>G30-K30</f>
        <v>-701142104</v>
      </c>
      <c r="M30" s="47" t="s">
        <v>26</v>
      </c>
    </row>
    <row r="31" spans="1:13" s="9" customFormat="1" ht="50.25" customHeight="1" x14ac:dyDescent="0.25">
      <c r="A31" s="29" t="s">
        <v>84</v>
      </c>
      <c r="B31" s="36" t="s">
        <v>85</v>
      </c>
      <c r="C31" s="37">
        <f>C32</f>
        <v>0</v>
      </c>
      <c r="D31" s="38">
        <f>D32</f>
        <v>0</v>
      </c>
      <c r="E31" s="38">
        <f>E32</f>
        <v>0</v>
      </c>
      <c r="F31" s="38">
        <f t="shared" ref="F31:F33" si="9">F32</f>
        <v>0</v>
      </c>
      <c r="G31" s="37">
        <f t="shared" si="7"/>
        <v>0</v>
      </c>
      <c r="H31" s="39">
        <f t="shared" ref="H31" si="10">G31/$G$38</f>
        <v>0</v>
      </c>
      <c r="I31" s="40">
        <f>I32</f>
        <v>2341372</v>
      </c>
      <c r="J31" s="40">
        <f>J32</f>
        <v>0</v>
      </c>
      <c r="K31" s="37">
        <f t="shared" ref="K31:K33" si="11">I31-J31</f>
        <v>2341372</v>
      </c>
      <c r="L31" s="37">
        <f t="shared" ref="L31:L33" si="12">G31-K31</f>
        <v>-2341372</v>
      </c>
      <c r="M31" s="48" t="s">
        <v>26</v>
      </c>
    </row>
    <row r="32" spans="1:13" s="9" customFormat="1" ht="50.25" customHeight="1" x14ac:dyDescent="0.25">
      <c r="A32" s="29" t="s">
        <v>82</v>
      </c>
      <c r="B32" s="36" t="s">
        <v>83</v>
      </c>
      <c r="C32" s="37">
        <v>0</v>
      </c>
      <c r="D32" s="38">
        <v>0</v>
      </c>
      <c r="E32" s="38">
        <v>0</v>
      </c>
      <c r="F32" s="38">
        <f t="shared" si="9"/>
        <v>0</v>
      </c>
      <c r="G32" s="37">
        <f t="shared" si="7"/>
        <v>0</v>
      </c>
      <c r="H32" s="39">
        <f t="shared" ref="H32:H37" si="13">G32/$G$38</f>
        <v>0</v>
      </c>
      <c r="I32" s="40">
        <f>I33</f>
        <v>2341372</v>
      </c>
      <c r="J32" s="40">
        <f>J33</f>
        <v>0</v>
      </c>
      <c r="K32" s="37">
        <f t="shared" si="11"/>
        <v>2341372</v>
      </c>
      <c r="L32" s="37">
        <f t="shared" si="12"/>
        <v>-2341372</v>
      </c>
      <c r="M32" s="48" t="s">
        <v>26</v>
      </c>
    </row>
    <row r="33" spans="1:14" s="23" customFormat="1" ht="50.25" customHeight="1" x14ac:dyDescent="0.25">
      <c r="A33" s="41" t="s">
        <v>80</v>
      </c>
      <c r="B33" s="42" t="s">
        <v>81</v>
      </c>
      <c r="C33" s="43">
        <v>0</v>
      </c>
      <c r="D33" s="44">
        <v>0</v>
      </c>
      <c r="E33" s="44">
        <v>0</v>
      </c>
      <c r="F33" s="38">
        <f t="shared" si="9"/>
        <v>0</v>
      </c>
      <c r="G33" s="43">
        <f t="shared" si="7"/>
        <v>0</v>
      </c>
      <c r="H33" s="45">
        <f t="shared" si="13"/>
        <v>0</v>
      </c>
      <c r="I33" s="57">
        <v>2341372</v>
      </c>
      <c r="J33" s="57">
        <v>0</v>
      </c>
      <c r="K33" s="43">
        <f t="shared" si="11"/>
        <v>2341372</v>
      </c>
      <c r="L33" s="43">
        <f t="shared" si="12"/>
        <v>-2341372</v>
      </c>
      <c r="M33" s="47" t="s">
        <v>26</v>
      </c>
    </row>
    <row r="34" spans="1:14" s="9" customFormat="1" ht="24.95" customHeight="1" x14ac:dyDescent="0.25">
      <c r="A34" s="49">
        <v>4</v>
      </c>
      <c r="B34" s="50" t="s">
        <v>55</v>
      </c>
      <c r="C34" s="26">
        <f>C35+C36+C37</f>
        <v>5588001521117</v>
      </c>
      <c r="D34" s="26">
        <f>D35+D36+D37</f>
        <v>0</v>
      </c>
      <c r="E34" s="26">
        <v>0</v>
      </c>
      <c r="F34" s="26">
        <f>D34-E34</f>
        <v>0</v>
      </c>
      <c r="G34" s="26">
        <f>C34-F34</f>
        <v>5588001521117</v>
      </c>
      <c r="H34" s="27">
        <f t="shared" si="13"/>
        <v>0.96802624319500263</v>
      </c>
      <c r="I34" s="28">
        <f>I35+I36+I37</f>
        <v>487303943636.96997</v>
      </c>
      <c r="J34" s="28">
        <f>SUM(J35:J37)</f>
        <v>0</v>
      </c>
      <c r="K34" s="26">
        <f t="shared" si="3"/>
        <v>487303943636.96997</v>
      </c>
      <c r="L34" s="26">
        <f>L35+L36+L37</f>
        <v>5100697577480.0303</v>
      </c>
      <c r="M34" s="51">
        <f>+K34/G34</f>
        <v>8.7205406404320646E-2</v>
      </c>
      <c r="N34" s="80"/>
    </row>
    <row r="35" spans="1:14" s="13" customFormat="1" ht="24.95" customHeight="1" x14ac:dyDescent="0.25">
      <c r="A35" s="52">
        <v>41</v>
      </c>
      <c r="B35" s="53" t="s">
        <v>56</v>
      </c>
      <c r="C35" s="54">
        <v>1451042370</v>
      </c>
      <c r="D35" s="55">
        <v>0</v>
      </c>
      <c r="E35" s="55">
        <v>0</v>
      </c>
      <c r="F35" s="56">
        <v>0</v>
      </c>
      <c r="G35" s="54">
        <f>C35-F35</f>
        <v>1451042370</v>
      </c>
      <c r="H35" s="45">
        <f t="shared" si="13"/>
        <v>2.5136841656891578E-4</v>
      </c>
      <c r="I35" s="57">
        <v>0</v>
      </c>
      <c r="J35" s="57">
        <v>0</v>
      </c>
      <c r="K35" s="54">
        <f t="shared" si="3"/>
        <v>0</v>
      </c>
      <c r="L35" s="58">
        <f>G35-K35</f>
        <v>1451042370</v>
      </c>
      <c r="M35" s="85">
        <f>+K35/G35</f>
        <v>0</v>
      </c>
    </row>
    <row r="36" spans="1:14" s="13" customFormat="1" ht="24.95" customHeight="1" x14ac:dyDescent="0.25">
      <c r="A36" s="52">
        <v>42</v>
      </c>
      <c r="B36" s="53" t="s">
        <v>57</v>
      </c>
      <c r="C36" s="59">
        <v>1167604335047</v>
      </c>
      <c r="D36" s="60">
        <v>0</v>
      </c>
      <c r="E36" s="60">
        <v>0</v>
      </c>
      <c r="F36" s="61">
        <v>0</v>
      </c>
      <c r="G36" s="54">
        <f>C36-F36</f>
        <v>1167604335047</v>
      </c>
      <c r="H36" s="45">
        <f t="shared" si="13"/>
        <v>0.20226759669310429</v>
      </c>
      <c r="I36" s="57">
        <v>157603582277</v>
      </c>
      <c r="J36" s="57">
        <v>0</v>
      </c>
      <c r="K36" s="58">
        <f t="shared" si="3"/>
        <v>157603582277</v>
      </c>
      <c r="L36" s="58">
        <f>G36-K36</f>
        <v>1010000752770</v>
      </c>
      <c r="M36" s="85">
        <f>+K36/G36</f>
        <v>0.13498029901598124</v>
      </c>
    </row>
    <row r="37" spans="1:14" s="13" customFormat="1" ht="24.95" customHeight="1" thickBot="1" x14ac:dyDescent="0.3">
      <c r="A37" s="70">
        <v>43</v>
      </c>
      <c r="B37" s="71" t="s">
        <v>58</v>
      </c>
      <c r="C37" s="72">
        <v>4418946143700</v>
      </c>
      <c r="D37" s="73">
        <v>0</v>
      </c>
      <c r="E37" s="73">
        <v>0</v>
      </c>
      <c r="F37" s="73">
        <v>0</v>
      </c>
      <c r="G37" s="72">
        <f>C37-F37</f>
        <v>4418946143700</v>
      </c>
      <c r="H37" s="45">
        <f t="shared" si="13"/>
        <v>0.76550727808532948</v>
      </c>
      <c r="I37" s="74">
        <v>329700361359.96997</v>
      </c>
      <c r="J37" s="74">
        <v>0</v>
      </c>
      <c r="K37" s="72">
        <f t="shared" si="3"/>
        <v>329700361359.96997</v>
      </c>
      <c r="L37" s="75">
        <f>G37-K37</f>
        <v>4089245782340.0303</v>
      </c>
      <c r="M37" s="85">
        <f>+K37/G37</f>
        <v>7.4610631276875131E-2</v>
      </c>
    </row>
    <row r="38" spans="1:14" s="6" customFormat="1" ht="24.95" customHeight="1" thickTop="1" thickBot="1" x14ac:dyDescent="0.3">
      <c r="A38" s="88" t="s">
        <v>59</v>
      </c>
      <c r="B38" s="89"/>
      <c r="C38" s="76">
        <f>C8+C34</f>
        <v>5772572345429</v>
      </c>
      <c r="D38" s="76">
        <f>D8+D34</f>
        <v>0</v>
      </c>
      <c r="E38" s="76">
        <f>E8+E34</f>
        <v>0</v>
      </c>
      <c r="F38" s="76">
        <f>F8+F34</f>
        <v>0</v>
      </c>
      <c r="G38" s="76">
        <f>G8+G34</f>
        <v>5772572345429</v>
      </c>
      <c r="H38" s="84">
        <f>G38/$G$38</f>
        <v>1</v>
      </c>
      <c r="I38" s="76">
        <f>I8+I34</f>
        <v>554314797569.28003</v>
      </c>
      <c r="J38" s="76">
        <f>J8+J34</f>
        <v>0</v>
      </c>
      <c r="K38" s="76">
        <f>K8+K34</f>
        <v>554314797569.28003</v>
      </c>
      <c r="L38" s="76">
        <f>L8+L34</f>
        <v>5218257547859.7207</v>
      </c>
      <c r="M38" s="103">
        <f>+K38/G38</f>
        <v>9.6025612915568409E-2</v>
      </c>
    </row>
    <row r="39" spans="1:14" s="6" customFormat="1" ht="10.5" customHeight="1" thickTop="1" x14ac:dyDescent="0.25">
      <c r="B39" s="14"/>
      <c r="C39" s="15"/>
      <c r="D39" s="16"/>
      <c r="E39" s="16"/>
      <c r="F39" s="16"/>
      <c r="G39" s="15"/>
      <c r="H39" s="16"/>
      <c r="I39" s="16"/>
      <c r="J39" s="16"/>
      <c r="K39" s="15"/>
      <c r="L39" s="17"/>
    </row>
    <row r="40" spans="1:14" s="23" customFormat="1" x14ac:dyDescent="0.25">
      <c r="A40" s="19" t="s">
        <v>78</v>
      </c>
      <c r="D40" s="6"/>
      <c r="E40" s="6"/>
      <c r="F40" s="6"/>
      <c r="H40" s="81"/>
      <c r="I40" s="7"/>
      <c r="J40" s="7"/>
      <c r="K40" s="7"/>
      <c r="L40" s="7"/>
      <c r="M40" s="81"/>
    </row>
    <row r="41" spans="1:14" s="23" customFormat="1" x14ac:dyDescent="0.25">
      <c r="A41" s="19" t="s">
        <v>79</v>
      </c>
      <c r="D41" s="6"/>
      <c r="E41" s="6"/>
      <c r="F41" s="6"/>
      <c r="I41" s="7"/>
      <c r="J41" s="7"/>
      <c r="K41" s="7"/>
      <c r="L41" s="7"/>
    </row>
    <row r="42" spans="1:14" s="23" customFormat="1" x14ac:dyDescent="0.25">
      <c r="A42" s="24"/>
      <c r="D42" s="6"/>
      <c r="E42" s="6"/>
      <c r="F42" s="6"/>
      <c r="G42" s="7"/>
      <c r="I42" s="7"/>
      <c r="J42" s="7"/>
      <c r="K42" s="7"/>
      <c r="L42" s="7"/>
    </row>
    <row r="43" spans="1:14" s="23" customFormat="1" x14ac:dyDescent="0.25">
      <c r="A43" s="24"/>
      <c r="D43" s="6"/>
      <c r="E43" s="6"/>
      <c r="F43" s="6"/>
      <c r="I43" s="7"/>
      <c r="J43" s="7"/>
      <c r="K43" s="7"/>
      <c r="L43" s="7"/>
    </row>
    <row r="44" spans="1:14" s="23" customFormat="1" ht="15.75" x14ac:dyDescent="0.25">
      <c r="A44" s="24"/>
      <c r="C44" s="86"/>
      <c r="D44" s="79"/>
      <c r="E44" s="79"/>
      <c r="F44" s="79"/>
      <c r="G44" s="13"/>
      <c r="H44" s="13"/>
      <c r="I44" s="13"/>
      <c r="J44" s="12"/>
      <c r="K44" s="86"/>
      <c r="L44" s="13"/>
    </row>
    <row r="45" spans="1:14" s="23" customFormat="1" x14ac:dyDescent="0.25">
      <c r="A45" s="24"/>
      <c r="D45" s="6"/>
      <c r="E45" s="6"/>
      <c r="F45" s="6"/>
      <c r="J45" s="7"/>
    </row>
    <row r="46" spans="1:14" s="23" customFormat="1" x14ac:dyDescent="0.25">
      <c r="A46" s="24"/>
      <c r="D46" s="6"/>
      <c r="E46" s="6"/>
      <c r="F46" s="6"/>
      <c r="J46" s="7"/>
    </row>
    <row r="47" spans="1:14" s="23" customFormat="1" x14ac:dyDescent="0.25">
      <c r="A47" s="24"/>
      <c r="D47" s="6"/>
      <c r="E47" s="6"/>
      <c r="F47" s="6"/>
      <c r="J47" s="7"/>
    </row>
    <row r="48" spans="1:14" s="23" customFormat="1" x14ac:dyDescent="0.25">
      <c r="A48" s="24"/>
      <c r="D48" s="6"/>
      <c r="E48" s="6"/>
      <c r="F48" s="6"/>
      <c r="J48" s="7"/>
    </row>
    <row r="49" spans="1:10" s="23" customFormat="1" x14ac:dyDescent="0.25">
      <c r="A49" s="24"/>
      <c r="D49" s="6"/>
      <c r="E49" s="6"/>
      <c r="F49" s="6"/>
      <c r="J49" s="7"/>
    </row>
    <row r="50" spans="1:10" s="23" customFormat="1" x14ac:dyDescent="0.25">
      <c r="A50" s="24"/>
      <c r="D50" s="6"/>
      <c r="E50" s="6"/>
      <c r="F50" s="6"/>
      <c r="J50" s="7"/>
    </row>
    <row r="51" spans="1:10" s="23" customFormat="1" x14ac:dyDescent="0.25">
      <c r="A51" s="24"/>
      <c r="D51" s="6"/>
      <c r="E51" s="6"/>
      <c r="F51" s="6"/>
      <c r="J51" s="7"/>
    </row>
  </sheetData>
  <mergeCells count="16">
    <mergeCell ref="A38:B38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4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10</vt:i4>
      </vt:variant>
    </vt:vector>
  </HeadingPairs>
  <TitlesOfParts>
    <vt:vector size="15" baseType="lpstr">
      <vt:lpstr>ENE 2022</vt:lpstr>
      <vt:lpstr>FEB 2022</vt:lpstr>
      <vt:lpstr>MAR 2022</vt:lpstr>
      <vt:lpstr>ABR 2022</vt:lpstr>
      <vt:lpstr>MAYO 2022</vt:lpstr>
      <vt:lpstr>'ABR 2022'!Área_de_impresión</vt:lpstr>
      <vt:lpstr>'ENE 2022'!Área_de_impresión</vt:lpstr>
      <vt:lpstr>'FEB 2022'!Área_de_impresión</vt:lpstr>
      <vt:lpstr>'MAR 2022'!Área_de_impresión</vt:lpstr>
      <vt:lpstr>'MAYO 2022'!Área_de_impresión</vt:lpstr>
      <vt:lpstr>'ABR 2022'!Títulos_a_imprimir</vt:lpstr>
      <vt:lpstr>'ENE 2022'!Títulos_a_imprimir</vt:lpstr>
      <vt:lpstr>'FEB 2022'!Títulos_a_imprimir</vt:lpstr>
      <vt:lpstr>'MAR 2022'!Títulos_a_imprimir</vt:lpstr>
      <vt:lpstr>'MAYO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Ludy Maritza Montoya Roberto</cp:lastModifiedBy>
  <cp:lastPrinted>2022-06-16T16:12:51Z</cp:lastPrinted>
  <dcterms:created xsi:type="dcterms:W3CDTF">2022-02-16T16:47:33Z</dcterms:created>
  <dcterms:modified xsi:type="dcterms:W3CDTF">2022-06-16T16:13:19Z</dcterms:modified>
</cp:coreProperties>
</file>