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MAYO/para firma/"/>
    </mc:Choice>
  </mc:AlternateContent>
  <xr:revisionPtr revIDLastSave="26" documentId="13_ncr:1_{2F692D18-F4ED-4451-B87D-5AC21A26AB46}" xr6:coauthVersionLast="47" xr6:coauthVersionMax="47" xr10:uidLastSave="{65ED2787-6CAF-4D04-946B-55F589395930}"/>
  <bookViews>
    <workbookView xWindow="-120" yWindow="-120" windowWidth="20730" windowHeight="11160" activeTab="4" xr2:uid="{C89D9935-5FC0-4611-840E-8356AD4E95B8}"/>
  </bookViews>
  <sheets>
    <sheet name="ENERO 2023" sheetId="1" r:id="rId1"/>
    <sheet name="FEBRERO 2023" sheetId="2" r:id="rId2"/>
    <sheet name="MARZO 2023" sheetId="3" r:id="rId3"/>
    <sheet name="ABRIL 2023 " sheetId="4" r:id="rId4"/>
    <sheet name="MAYO 2023" sheetId="5" r:id="rId5"/>
  </sheets>
  <definedNames>
    <definedName name="_xlnm._FilterDatabase" localSheetId="3" hidden="1">'ABRIL 2023 '!$N$1:$N$53</definedName>
    <definedName name="_xlnm._FilterDatabase" localSheetId="0" hidden="1">'ENERO 2023'!$N$1:$N$48</definedName>
    <definedName name="_xlnm._FilterDatabase" localSheetId="1" hidden="1">'FEBRERO 2023'!$N$1:$N$50</definedName>
    <definedName name="_xlnm._FilterDatabase" localSheetId="2" hidden="1">'MARZO 2023'!$N$1:$N$53</definedName>
    <definedName name="_xlnm._FilterDatabase" localSheetId="4" hidden="1">'MAYO 2023'!$N$1:$N$57</definedName>
    <definedName name="_xlnm.Print_Area" localSheetId="3">'ABRIL 2023 '!$A:$M</definedName>
    <definedName name="_xlnm.Print_Area" localSheetId="0">'ENERO 2023'!$A:$M</definedName>
    <definedName name="_xlnm.Print_Area" localSheetId="1">'FEBRERO 2023'!$A:$M</definedName>
    <definedName name="_xlnm.Print_Area" localSheetId="2">'MARZO 2023'!$A:$M</definedName>
    <definedName name="_xlnm.Print_Area" localSheetId="4">'MAYO 2023'!$A:$M</definedName>
    <definedName name="_xlnm.Print_Titles" localSheetId="3">'ABRIL 2023 '!$1:$7</definedName>
    <definedName name="_xlnm.Print_Titles" localSheetId="0">'ENERO 2023'!$1:$7</definedName>
    <definedName name="_xlnm.Print_Titles" localSheetId="1">'FEBRERO 2023'!$1:$7</definedName>
    <definedName name="_xlnm.Print_Titles" localSheetId="2">'MARZO 2023'!$1:$7</definedName>
    <definedName name="_xlnm.Print_Titles" localSheetId="4">'MAYO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M40" i="5"/>
  <c r="M44" i="5"/>
  <c r="L44" i="5"/>
  <c r="K44" i="5"/>
  <c r="I44" i="5"/>
  <c r="G44" i="5"/>
  <c r="K43" i="5"/>
  <c r="L43" i="5"/>
  <c r="L41" i="5"/>
  <c r="K41" i="5"/>
  <c r="I12" i="5"/>
  <c r="K12" i="5" s="1"/>
  <c r="I14" i="5"/>
  <c r="I22" i="5"/>
  <c r="L23" i="5"/>
  <c r="K23" i="5"/>
  <c r="I23" i="5"/>
  <c r="G23" i="5"/>
  <c r="F23" i="5"/>
  <c r="E23" i="5"/>
  <c r="D23" i="5"/>
  <c r="I24" i="5"/>
  <c r="K24" i="5" s="1"/>
  <c r="K25" i="5"/>
  <c r="I30" i="5"/>
  <c r="I31" i="5"/>
  <c r="I33" i="5"/>
  <c r="I35" i="5"/>
  <c r="K37" i="5"/>
  <c r="F37" i="5"/>
  <c r="G37" i="5" s="1"/>
  <c r="I40" i="5"/>
  <c r="L37" i="5" l="1"/>
  <c r="F43" i="5"/>
  <c r="G43" i="5" s="1"/>
  <c r="K42" i="5"/>
  <c r="F42" i="5"/>
  <c r="G42" i="5" s="1"/>
  <c r="F41" i="5"/>
  <c r="G41" i="5" s="1"/>
  <c r="J40" i="5"/>
  <c r="D40" i="5"/>
  <c r="F40" i="5" s="1"/>
  <c r="C40" i="5"/>
  <c r="K39" i="5"/>
  <c r="K38" i="5" s="1"/>
  <c r="F39" i="5"/>
  <c r="G39" i="5" s="1"/>
  <c r="L39" i="5" s="1"/>
  <c r="L38" i="5" s="1"/>
  <c r="J38" i="5"/>
  <c r="I38" i="5"/>
  <c r="F38" i="5"/>
  <c r="G38" i="5" s="1"/>
  <c r="K36" i="5"/>
  <c r="F36" i="5"/>
  <c r="G36" i="5" s="1"/>
  <c r="J35" i="5"/>
  <c r="K35" i="5" s="1"/>
  <c r="F35" i="5"/>
  <c r="G35" i="5" s="1"/>
  <c r="I34" i="5"/>
  <c r="E34" i="5"/>
  <c r="D34" i="5"/>
  <c r="C34" i="5"/>
  <c r="K33" i="5"/>
  <c r="F33" i="5"/>
  <c r="G33" i="5" s="1"/>
  <c r="J32" i="5"/>
  <c r="I32" i="5"/>
  <c r="K32" i="5" s="1"/>
  <c r="E32" i="5"/>
  <c r="D32" i="5"/>
  <c r="D31" i="5" s="1"/>
  <c r="D30" i="5" s="1"/>
  <c r="D29" i="5" s="1"/>
  <c r="K31" i="5"/>
  <c r="K30" i="5"/>
  <c r="J27" i="5"/>
  <c r="K22" i="5"/>
  <c r="K17" i="5"/>
  <c r="K16" i="5" s="1"/>
  <c r="K15" i="5" s="1"/>
  <c r="F17" i="5"/>
  <c r="G17" i="5" s="1"/>
  <c r="L17" i="5" s="1"/>
  <c r="L16" i="5" s="1"/>
  <c r="L15" i="5" s="1"/>
  <c r="J16" i="5"/>
  <c r="J15" i="5" s="1"/>
  <c r="I16" i="5"/>
  <c r="F16" i="5"/>
  <c r="G16" i="5" s="1"/>
  <c r="I15" i="5"/>
  <c r="G15" i="5"/>
  <c r="F15" i="5"/>
  <c r="I13" i="5"/>
  <c r="F13" i="5"/>
  <c r="C13" i="5"/>
  <c r="E12" i="5"/>
  <c r="E11" i="5" s="1"/>
  <c r="D12" i="5"/>
  <c r="F12" i="5" s="1"/>
  <c r="J11" i="5"/>
  <c r="G40" i="4"/>
  <c r="H8" i="4"/>
  <c r="H36" i="4"/>
  <c r="H40" i="4"/>
  <c r="H37" i="4"/>
  <c r="H38" i="4"/>
  <c r="H39" i="4"/>
  <c r="H13" i="4"/>
  <c r="M12" i="4"/>
  <c r="M39" i="4"/>
  <c r="M40" i="4"/>
  <c r="F34" i="5" l="1"/>
  <c r="G34" i="5" s="1"/>
  <c r="L36" i="5"/>
  <c r="L35" i="5" s="1"/>
  <c r="L34" i="5" s="1"/>
  <c r="K14" i="5"/>
  <c r="K13" i="5" s="1"/>
  <c r="G40" i="5"/>
  <c r="D11" i="5"/>
  <c r="D10" i="5" s="1"/>
  <c r="G13" i="5"/>
  <c r="F32" i="5"/>
  <c r="G32" i="5" s="1"/>
  <c r="M43" i="5"/>
  <c r="K40" i="5"/>
  <c r="E10" i="5"/>
  <c r="E9" i="5" s="1"/>
  <c r="E8" i="5" s="1"/>
  <c r="E44" i="5" s="1"/>
  <c r="M41" i="5"/>
  <c r="D9" i="5"/>
  <c r="L42" i="5"/>
  <c r="D28" i="5"/>
  <c r="D25" i="5" s="1"/>
  <c r="M42" i="5"/>
  <c r="L33" i="5"/>
  <c r="L32" i="5" s="1"/>
  <c r="C12" i="5"/>
  <c r="C11" i="5" s="1"/>
  <c r="C10" i="5" s="1"/>
  <c r="C9" i="5" s="1"/>
  <c r="C8" i="5" s="1"/>
  <c r="J34" i="5"/>
  <c r="J26" i="5" s="1"/>
  <c r="J10" i="5" s="1"/>
  <c r="J9" i="5" s="1"/>
  <c r="J8" i="5" s="1"/>
  <c r="J44" i="5" s="1"/>
  <c r="I21" i="5"/>
  <c r="I29" i="5"/>
  <c r="E31" i="5"/>
  <c r="E30" i="5" s="1"/>
  <c r="E29" i="5" s="1"/>
  <c r="E28" i="5" s="1"/>
  <c r="L38" i="4"/>
  <c r="L39" i="4"/>
  <c r="K36" i="4"/>
  <c r="L36" i="4"/>
  <c r="K40" i="4"/>
  <c r="L40" i="4"/>
  <c r="M36" i="4"/>
  <c r="I14" i="4"/>
  <c r="K14" i="4" s="1"/>
  <c r="I22" i="4"/>
  <c r="I27" i="4"/>
  <c r="I28" i="4"/>
  <c r="K28" i="4" s="1"/>
  <c r="I30" i="4"/>
  <c r="K39" i="4"/>
  <c r="F39" i="4"/>
  <c r="G39" i="4" s="1"/>
  <c r="K38" i="4"/>
  <c r="F38" i="4"/>
  <c r="G38" i="4" s="1"/>
  <c r="K37" i="4"/>
  <c r="F37" i="4"/>
  <c r="G37" i="4" s="1"/>
  <c r="J36" i="4"/>
  <c r="I36" i="4"/>
  <c r="D36" i="4"/>
  <c r="F36" i="4" s="1"/>
  <c r="C36" i="4"/>
  <c r="G36" i="4" s="1"/>
  <c r="K35" i="4"/>
  <c r="K34" i="4" s="1"/>
  <c r="F35" i="4"/>
  <c r="G35" i="4" s="1"/>
  <c r="J34" i="4"/>
  <c r="I34" i="4"/>
  <c r="F34" i="4"/>
  <c r="G34" i="4" s="1"/>
  <c r="K33" i="4"/>
  <c r="F33" i="4"/>
  <c r="G33" i="4" s="1"/>
  <c r="J32" i="4"/>
  <c r="I32" i="4"/>
  <c r="I31" i="4" s="1"/>
  <c r="K31" i="4" s="1"/>
  <c r="F32" i="4"/>
  <c r="G32" i="4" s="1"/>
  <c r="J31" i="4"/>
  <c r="E31" i="4"/>
  <c r="D31" i="4"/>
  <c r="F31" i="4" s="1"/>
  <c r="G31" i="4" s="1"/>
  <c r="C31" i="4"/>
  <c r="K30" i="4"/>
  <c r="G30" i="4"/>
  <c r="F30" i="4"/>
  <c r="J29" i="4"/>
  <c r="I29" i="4"/>
  <c r="K29" i="4" s="1"/>
  <c r="E29" i="4"/>
  <c r="D29" i="4"/>
  <c r="D28" i="4"/>
  <c r="D27" i="4" s="1"/>
  <c r="J24" i="4"/>
  <c r="J23" i="4" s="1"/>
  <c r="K22" i="4"/>
  <c r="I21" i="4"/>
  <c r="K21" i="4" s="1"/>
  <c r="K17" i="4"/>
  <c r="G17" i="4"/>
  <c r="F17" i="4"/>
  <c r="K16" i="4"/>
  <c r="K15" i="4" s="1"/>
  <c r="J16" i="4"/>
  <c r="I16" i="4"/>
  <c r="F16" i="4"/>
  <c r="G16" i="4" s="1"/>
  <c r="J15" i="4"/>
  <c r="I15" i="4"/>
  <c r="F15" i="4"/>
  <c r="G15" i="4" s="1"/>
  <c r="I13" i="4"/>
  <c r="G13" i="4"/>
  <c r="F13" i="4"/>
  <c r="C13" i="4"/>
  <c r="F12" i="4"/>
  <c r="E12" i="4"/>
  <c r="D12" i="4"/>
  <c r="D11" i="4" s="1"/>
  <c r="C12" i="4"/>
  <c r="C11" i="4" s="1"/>
  <c r="C10" i="4" s="1"/>
  <c r="J11" i="4"/>
  <c r="E11" i="4"/>
  <c r="F11" i="4" s="1"/>
  <c r="J10" i="4"/>
  <c r="D10" i="4"/>
  <c r="J9" i="4"/>
  <c r="J8" i="4" s="1"/>
  <c r="J40" i="4" s="1"/>
  <c r="C9" i="4"/>
  <c r="C8" i="4" s="1"/>
  <c r="L40" i="3"/>
  <c r="L39" i="3"/>
  <c r="K40" i="3"/>
  <c r="K36" i="3"/>
  <c r="K39" i="3"/>
  <c r="K38" i="3"/>
  <c r="K37" i="3"/>
  <c r="L10" i="3"/>
  <c r="L30" i="3"/>
  <c r="L31" i="3"/>
  <c r="L32" i="3"/>
  <c r="L33" i="3"/>
  <c r="L34" i="3"/>
  <c r="L35" i="3"/>
  <c r="K35" i="3"/>
  <c r="L38" i="3"/>
  <c r="L37" i="3"/>
  <c r="L36" i="3"/>
  <c r="E27" i="5" l="1"/>
  <c r="E25" i="5"/>
  <c r="F25" i="5" s="1"/>
  <c r="G25" i="5" s="1"/>
  <c r="M13" i="5"/>
  <c r="F10" i="5"/>
  <c r="G12" i="5"/>
  <c r="L13" i="5"/>
  <c r="F30" i="5"/>
  <c r="G30" i="5" s="1"/>
  <c r="L30" i="5" s="1"/>
  <c r="F11" i="5"/>
  <c r="L40" i="5"/>
  <c r="C44" i="5"/>
  <c r="F31" i="5"/>
  <c r="G31" i="5" s="1"/>
  <c r="K34" i="5"/>
  <c r="D8" i="5"/>
  <c r="F9" i="5"/>
  <c r="F28" i="5"/>
  <c r="G28" i="5" s="1"/>
  <c r="D27" i="5"/>
  <c r="D24" i="5" s="1"/>
  <c r="G11" i="5"/>
  <c r="K29" i="5"/>
  <c r="I28" i="5"/>
  <c r="K21" i="5"/>
  <c r="I20" i="5"/>
  <c r="F29" i="5"/>
  <c r="G29" i="5" s="1"/>
  <c r="I20" i="4"/>
  <c r="I19" i="4" s="1"/>
  <c r="C40" i="4"/>
  <c r="F10" i="4"/>
  <c r="D9" i="4"/>
  <c r="E10" i="4"/>
  <c r="E9" i="4" s="1"/>
  <c r="E8" i="4" s="1"/>
  <c r="E40" i="4" s="1"/>
  <c r="L13" i="4"/>
  <c r="G12" i="4"/>
  <c r="L17" i="4"/>
  <c r="L16" i="4" s="1"/>
  <c r="L15" i="4" s="1"/>
  <c r="L30" i="4"/>
  <c r="L29" i="4" s="1"/>
  <c r="L33" i="4"/>
  <c r="L32" i="4" s="1"/>
  <c r="L31" i="4" s="1"/>
  <c r="L35" i="4"/>
  <c r="L34" i="4" s="1"/>
  <c r="L37" i="4"/>
  <c r="M37" i="4"/>
  <c r="K13" i="4"/>
  <c r="M13" i="4" s="1"/>
  <c r="K27" i="4"/>
  <c r="I26" i="4"/>
  <c r="F29" i="4"/>
  <c r="G29" i="4" s="1"/>
  <c r="E28" i="4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4" i="4" s="1"/>
  <c r="D26" i="4"/>
  <c r="M38" i="4"/>
  <c r="K32" i="4"/>
  <c r="M36" i="3"/>
  <c r="M37" i="3"/>
  <c r="M8" i="3"/>
  <c r="H34" i="3"/>
  <c r="H35" i="3"/>
  <c r="H39" i="3"/>
  <c r="H38" i="3"/>
  <c r="H37" i="3"/>
  <c r="L25" i="5" l="1"/>
  <c r="F24" i="5"/>
  <c r="G24" i="5" s="1"/>
  <c r="E26" i="5"/>
  <c r="E22" i="5" s="1"/>
  <c r="E21" i="5" s="1"/>
  <c r="E20" i="5" s="1"/>
  <c r="E19" i="5" s="1"/>
  <c r="E18" i="5" s="1"/>
  <c r="E14" i="5" s="1"/>
  <c r="E24" i="5"/>
  <c r="D44" i="5"/>
  <c r="F44" i="5" s="1"/>
  <c r="F8" i="5"/>
  <c r="G8" i="5" s="1"/>
  <c r="G10" i="5"/>
  <c r="I27" i="5"/>
  <c r="K28" i="5"/>
  <c r="L28" i="5" s="1"/>
  <c r="L29" i="5"/>
  <c r="I19" i="5"/>
  <c r="K20" i="5"/>
  <c r="L31" i="5"/>
  <c r="F27" i="5"/>
  <c r="G27" i="5" s="1"/>
  <c r="D26" i="5"/>
  <c r="K20" i="4"/>
  <c r="I25" i="4"/>
  <c r="K26" i="4"/>
  <c r="F28" i="4"/>
  <c r="G28" i="4" s="1"/>
  <c r="F27" i="4"/>
  <c r="G27" i="4" s="1"/>
  <c r="F26" i="4"/>
  <c r="G26" i="4" s="1"/>
  <c r="D25" i="4"/>
  <c r="G11" i="4"/>
  <c r="K19" i="4"/>
  <c r="I18" i="4"/>
  <c r="D8" i="4"/>
  <c r="F9" i="4"/>
  <c r="I12" i="3"/>
  <c r="K13" i="3"/>
  <c r="K14" i="3"/>
  <c r="I14" i="3"/>
  <c r="K12" i="3"/>
  <c r="L15" i="3"/>
  <c r="L16" i="3"/>
  <c r="K15" i="3"/>
  <c r="K16" i="3"/>
  <c r="J15" i="3"/>
  <c r="J16" i="3"/>
  <c r="I15" i="3"/>
  <c r="I16" i="3"/>
  <c r="H15" i="3"/>
  <c r="H16" i="3"/>
  <c r="G16" i="3"/>
  <c r="G15" i="3"/>
  <c r="F15" i="3"/>
  <c r="F16" i="3"/>
  <c r="K17" i="3"/>
  <c r="F17" i="3"/>
  <c r="G17" i="3" s="1"/>
  <c r="L17" i="3" s="1"/>
  <c r="I27" i="3"/>
  <c r="K27" i="3" s="1"/>
  <c r="I28" i="3"/>
  <c r="I30" i="3"/>
  <c r="K30" i="3" s="1"/>
  <c r="F39" i="3"/>
  <c r="G39" i="3" s="1"/>
  <c r="F38" i="3"/>
  <c r="G38" i="3" s="1"/>
  <c r="F37" i="3"/>
  <c r="G37" i="3" s="1"/>
  <c r="J36" i="3"/>
  <c r="I36" i="3"/>
  <c r="D36" i="3"/>
  <c r="F36" i="3" s="1"/>
  <c r="C36" i="3"/>
  <c r="K34" i="3"/>
  <c r="F35" i="3"/>
  <c r="G35" i="3" s="1"/>
  <c r="J34" i="3"/>
  <c r="I34" i="3"/>
  <c r="F34" i="3"/>
  <c r="G34" i="3" s="1"/>
  <c r="K33" i="3"/>
  <c r="F33" i="3"/>
  <c r="G33" i="3" s="1"/>
  <c r="J32" i="3"/>
  <c r="J31" i="3" s="1"/>
  <c r="I32" i="3"/>
  <c r="F32" i="3"/>
  <c r="G32" i="3" s="1"/>
  <c r="E31" i="3"/>
  <c r="D31" i="3"/>
  <c r="C31" i="3"/>
  <c r="F30" i="3"/>
  <c r="G30" i="3" s="1"/>
  <c r="J29" i="3"/>
  <c r="J24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K22" i="3"/>
  <c r="I21" i="3"/>
  <c r="K21" i="3" s="1"/>
  <c r="F13" i="3"/>
  <c r="C13" i="3"/>
  <c r="E12" i="3"/>
  <c r="E11" i="3" s="1"/>
  <c r="E10" i="3" s="1"/>
  <c r="E9" i="3" s="1"/>
  <c r="E8" i="3" s="1"/>
  <c r="E40" i="3" s="1"/>
  <c r="D12" i="3"/>
  <c r="F12" i="3" s="1"/>
  <c r="J11" i="3"/>
  <c r="H37" i="2"/>
  <c r="H36" i="2"/>
  <c r="H35" i="2"/>
  <c r="H34" i="2"/>
  <c r="H33" i="2"/>
  <c r="H9" i="2"/>
  <c r="H8" i="2"/>
  <c r="M8" i="2"/>
  <c r="M14" i="2"/>
  <c r="M33" i="2"/>
  <c r="M34" i="2"/>
  <c r="M35" i="2"/>
  <c r="M36" i="2"/>
  <c r="M37" i="2"/>
  <c r="L24" i="5" l="1"/>
  <c r="D22" i="5"/>
  <c r="F26" i="5"/>
  <c r="G26" i="5" s="1"/>
  <c r="K27" i="5"/>
  <c r="L27" i="5" s="1"/>
  <c r="I26" i="5"/>
  <c r="K26" i="5" s="1"/>
  <c r="G9" i="5"/>
  <c r="K19" i="5"/>
  <c r="I18" i="5"/>
  <c r="L28" i="4"/>
  <c r="I24" i="4"/>
  <c r="K25" i="4"/>
  <c r="L26" i="4"/>
  <c r="L27" i="4"/>
  <c r="G10" i="4"/>
  <c r="D40" i="4"/>
  <c r="F40" i="4" s="1"/>
  <c r="F8" i="4"/>
  <c r="G8" i="4" s="1"/>
  <c r="K18" i="4"/>
  <c r="L18" i="4" s="1"/>
  <c r="I12" i="4"/>
  <c r="F25" i="4"/>
  <c r="G25" i="4" s="1"/>
  <c r="D24" i="4"/>
  <c r="F31" i="3"/>
  <c r="G31" i="3" s="1"/>
  <c r="I20" i="3"/>
  <c r="I19" i="3" s="1"/>
  <c r="K32" i="3"/>
  <c r="F29" i="3"/>
  <c r="G29" i="3" s="1"/>
  <c r="G36" i="3"/>
  <c r="I29" i="3"/>
  <c r="K29" i="3" s="1"/>
  <c r="I31" i="3"/>
  <c r="K31" i="3" s="1"/>
  <c r="J23" i="3"/>
  <c r="J10" i="3" s="1"/>
  <c r="J9" i="3" s="1"/>
  <c r="J8" i="3" s="1"/>
  <c r="J40" i="3" s="1"/>
  <c r="G13" i="3"/>
  <c r="C12" i="3"/>
  <c r="C11" i="3" s="1"/>
  <c r="C10" i="3" s="1"/>
  <c r="C9" i="3" s="1"/>
  <c r="C8" i="3" s="1"/>
  <c r="F27" i="3"/>
  <c r="G27" i="3" s="1"/>
  <c r="D26" i="3"/>
  <c r="M38" i="3"/>
  <c r="I13" i="3"/>
  <c r="I26" i="3"/>
  <c r="K28" i="3"/>
  <c r="L29" i="3"/>
  <c r="M39" i="3"/>
  <c r="F28" i="3"/>
  <c r="G28" i="3" s="1"/>
  <c r="D11" i="3"/>
  <c r="L37" i="2"/>
  <c r="K37" i="2"/>
  <c r="I37" i="2"/>
  <c r="I14" i="2"/>
  <c r="K14" i="2"/>
  <c r="K24" i="2"/>
  <c r="I24" i="2"/>
  <c r="K25" i="2"/>
  <c r="I25" i="2"/>
  <c r="K27" i="2"/>
  <c r="I27" i="2"/>
  <c r="L28" i="2"/>
  <c r="I28" i="2"/>
  <c r="K28" i="2" s="1"/>
  <c r="L31" i="2"/>
  <c r="K31" i="2"/>
  <c r="J31" i="2"/>
  <c r="I31" i="2"/>
  <c r="K32" i="2"/>
  <c r="H32" i="2"/>
  <c r="H30" i="2"/>
  <c r="G32" i="2"/>
  <c r="F31" i="2"/>
  <c r="G31" i="2" s="1"/>
  <c r="H31" i="2" s="1"/>
  <c r="F32" i="2"/>
  <c r="F36" i="2"/>
  <c r="G36" i="2" s="1"/>
  <c r="F35" i="2"/>
  <c r="G35" i="2" s="1"/>
  <c r="F34" i="2"/>
  <c r="G34" i="2" s="1"/>
  <c r="J33" i="2"/>
  <c r="I33" i="2"/>
  <c r="D33" i="2"/>
  <c r="F33" i="2" s="1"/>
  <c r="C33" i="2"/>
  <c r="K30" i="2"/>
  <c r="F30" i="2"/>
  <c r="G30" i="2" s="1"/>
  <c r="L30" i="2" s="1"/>
  <c r="L29" i="2" s="1"/>
  <c r="J29" i="2"/>
  <c r="I29" i="2"/>
  <c r="F29" i="2"/>
  <c r="G29" i="2" s="1"/>
  <c r="E28" i="2"/>
  <c r="D28" i="2"/>
  <c r="C28" i="2"/>
  <c r="F27" i="2"/>
  <c r="G27" i="2" s="1"/>
  <c r="L27" i="2" s="1"/>
  <c r="L26" i="2" s="1"/>
  <c r="J26" i="2"/>
  <c r="J21" i="2" s="1"/>
  <c r="I26" i="2"/>
  <c r="E26" i="2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D26" i="2"/>
  <c r="D25" i="2"/>
  <c r="I23" i="2"/>
  <c r="K23" i="2" s="1"/>
  <c r="I22" i="2"/>
  <c r="K22" i="2" s="1"/>
  <c r="K19" i="2"/>
  <c r="I18" i="2"/>
  <c r="I17" i="2" s="1"/>
  <c r="I13" i="2"/>
  <c r="K13" i="2" s="1"/>
  <c r="F13" i="2"/>
  <c r="C13" i="2"/>
  <c r="G13" i="2" s="1"/>
  <c r="E12" i="2"/>
  <c r="D12" i="2"/>
  <c r="D11" i="2" s="1"/>
  <c r="J11" i="2"/>
  <c r="C35" i="1"/>
  <c r="G35" i="1"/>
  <c r="H8" i="1"/>
  <c r="H35" i="1"/>
  <c r="H34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H25" i="5" l="1"/>
  <c r="H43" i="5"/>
  <c r="H23" i="5"/>
  <c r="H9" i="5"/>
  <c r="H42" i="5"/>
  <c r="H8" i="5"/>
  <c r="H41" i="5"/>
  <c r="H40" i="5"/>
  <c r="H24" i="5"/>
  <c r="H10" i="5"/>
  <c r="H37" i="5"/>
  <c r="H27" i="5"/>
  <c r="K18" i="5"/>
  <c r="L18" i="5" s="1"/>
  <c r="H44" i="5"/>
  <c r="H18" i="5"/>
  <c r="H13" i="5"/>
  <c r="H38" i="5"/>
  <c r="H16" i="5"/>
  <c r="H32" i="5"/>
  <c r="H36" i="5"/>
  <c r="H35" i="5"/>
  <c r="H33" i="5"/>
  <c r="H15" i="5"/>
  <c r="H39" i="5"/>
  <c r="H34" i="5"/>
  <c r="H17" i="5"/>
  <c r="H12" i="5"/>
  <c r="H30" i="5"/>
  <c r="H31" i="5"/>
  <c r="H11" i="5"/>
  <c r="H29" i="5"/>
  <c r="H28" i="5"/>
  <c r="H26" i="5"/>
  <c r="L26" i="5"/>
  <c r="D21" i="5"/>
  <c r="F22" i="5"/>
  <c r="G22" i="5" s="1"/>
  <c r="L22" i="5" s="1"/>
  <c r="F24" i="4"/>
  <c r="G24" i="4" s="1"/>
  <c r="D23" i="4"/>
  <c r="L25" i="4"/>
  <c r="K12" i="4"/>
  <c r="I11" i="4"/>
  <c r="I23" i="4"/>
  <c r="K23" i="4" s="1"/>
  <c r="K24" i="4"/>
  <c r="G9" i="4"/>
  <c r="H10" i="4"/>
  <c r="K20" i="3"/>
  <c r="L28" i="3"/>
  <c r="L27" i="3"/>
  <c r="C40" i="3"/>
  <c r="D10" i="3"/>
  <c r="F11" i="3"/>
  <c r="K26" i="3"/>
  <c r="I25" i="3"/>
  <c r="G12" i="3"/>
  <c r="I18" i="3"/>
  <c r="K18" i="3" s="1"/>
  <c r="L18" i="3" s="1"/>
  <c r="K19" i="3"/>
  <c r="M13" i="3"/>
  <c r="F26" i="3"/>
  <c r="G26" i="3" s="1"/>
  <c r="D25" i="3"/>
  <c r="C12" i="2"/>
  <c r="C11" i="2" s="1"/>
  <c r="C10" i="2" s="1"/>
  <c r="C9" i="2" s="1"/>
  <c r="C8" i="2" s="1"/>
  <c r="K33" i="2"/>
  <c r="F28" i="2"/>
  <c r="G28" i="2" s="1"/>
  <c r="F25" i="2"/>
  <c r="G25" i="2" s="1"/>
  <c r="G33" i="2"/>
  <c r="F26" i="2"/>
  <c r="G26" i="2" s="1"/>
  <c r="M13" i="2"/>
  <c r="F12" i="2"/>
  <c r="I21" i="2"/>
  <c r="D24" i="2"/>
  <c r="F24" i="2" s="1"/>
  <c r="G24" i="2" s="1"/>
  <c r="K26" i="2"/>
  <c r="K29" i="2"/>
  <c r="K17" i="2"/>
  <c r="I16" i="2"/>
  <c r="L13" i="2"/>
  <c r="C37" i="2"/>
  <c r="L25" i="2"/>
  <c r="K18" i="2"/>
  <c r="J28" i="2"/>
  <c r="D10" i="2"/>
  <c r="E11" i="2"/>
  <c r="E10" i="2" s="1"/>
  <c r="E9" i="2" s="1"/>
  <c r="E8" i="2" s="1"/>
  <c r="E37" i="2" s="1"/>
  <c r="G12" i="2"/>
  <c r="F28" i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H22" i="5" l="1"/>
  <c r="L21" i="5"/>
  <c r="L20" i="5" s="1"/>
  <c r="I11" i="5"/>
  <c r="F21" i="5"/>
  <c r="G21" i="5" s="1"/>
  <c r="H21" i="5" s="1"/>
  <c r="D20" i="5"/>
  <c r="H18" i="4"/>
  <c r="H15" i="4"/>
  <c r="H35" i="4"/>
  <c r="H30" i="4"/>
  <c r="H34" i="4"/>
  <c r="H31" i="4"/>
  <c r="H33" i="4"/>
  <c r="H16" i="4"/>
  <c r="H32" i="4"/>
  <c r="H17" i="4"/>
  <c r="H29" i="4"/>
  <c r="H12" i="4"/>
  <c r="H28" i="4"/>
  <c r="H27" i="4"/>
  <c r="H11" i="4"/>
  <c r="H26" i="4"/>
  <c r="H25" i="4"/>
  <c r="D22" i="4"/>
  <c r="F23" i="4"/>
  <c r="G23" i="4" s="1"/>
  <c r="I10" i="4"/>
  <c r="K11" i="4"/>
  <c r="H9" i="4"/>
  <c r="L12" i="4"/>
  <c r="L24" i="4"/>
  <c r="H24" i="4"/>
  <c r="L13" i="3"/>
  <c r="I11" i="3"/>
  <c r="F10" i="3"/>
  <c r="D9" i="3"/>
  <c r="G11" i="3"/>
  <c r="I24" i="3"/>
  <c r="K25" i="3"/>
  <c r="M12" i="3"/>
  <c r="D24" i="3"/>
  <c r="F25" i="3"/>
  <c r="G25" i="3" s="1"/>
  <c r="L26" i="3"/>
  <c r="F11" i="2"/>
  <c r="D23" i="2"/>
  <c r="I20" i="2"/>
  <c r="K21" i="2"/>
  <c r="L33" i="2"/>
  <c r="G11" i="2"/>
  <c r="J20" i="2"/>
  <c r="D22" i="2"/>
  <c r="F23" i="2"/>
  <c r="G23" i="2" s="1"/>
  <c r="L24" i="2"/>
  <c r="K16" i="2"/>
  <c r="I15" i="2"/>
  <c r="F10" i="2"/>
  <c r="D9" i="2"/>
  <c r="J10" i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M12" i="5" l="1"/>
  <c r="L12" i="5"/>
  <c r="D19" i="5"/>
  <c r="F20" i="5"/>
  <c r="G20" i="5" s="1"/>
  <c r="H20" i="5" s="1"/>
  <c r="K11" i="5"/>
  <c r="I10" i="5"/>
  <c r="M11" i="4"/>
  <c r="L11" i="4"/>
  <c r="I9" i="4"/>
  <c r="K10" i="4"/>
  <c r="H23" i="4"/>
  <c r="L23" i="4"/>
  <c r="F22" i="4"/>
  <c r="G22" i="4" s="1"/>
  <c r="D21" i="4"/>
  <c r="L12" i="3"/>
  <c r="L25" i="3"/>
  <c r="F9" i="3"/>
  <c r="D8" i="3"/>
  <c r="K24" i="3"/>
  <c r="I23" i="3"/>
  <c r="K23" i="3" s="1"/>
  <c r="G10" i="3"/>
  <c r="D23" i="3"/>
  <c r="F24" i="3"/>
  <c r="G24" i="3" s="1"/>
  <c r="K11" i="3"/>
  <c r="M11" i="3" s="1"/>
  <c r="K20" i="2"/>
  <c r="J10" i="2"/>
  <c r="J9" i="2" s="1"/>
  <c r="J8" i="2" s="1"/>
  <c r="J37" i="2" s="1"/>
  <c r="G10" i="2"/>
  <c r="K15" i="2"/>
  <c r="L15" i="2" s="1"/>
  <c r="I12" i="2"/>
  <c r="D8" i="2"/>
  <c r="F9" i="2"/>
  <c r="L23" i="2"/>
  <c r="D21" i="2"/>
  <c r="F22" i="2"/>
  <c r="G22" i="2" s="1"/>
  <c r="G10" i="1"/>
  <c r="D22" i="1"/>
  <c r="F23" i="1"/>
  <c r="G23" i="1" s="1"/>
  <c r="L23" i="1" s="1"/>
  <c r="L24" i="1"/>
  <c r="K16" i="1"/>
  <c r="I15" i="1"/>
  <c r="I12" i="1" s="1"/>
  <c r="D8" i="1"/>
  <c r="F9" i="1"/>
  <c r="K22" i="1"/>
  <c r="I21" i="1"/>
  <c r="K10" i="5" l="1"/>
  <c r="I9" i="5"/>
  <c r="M11" i="5"/>
  <c r="L11" i="5"/>
  <c r="D18" i="5"/>
  <c r="F19" i="5"/>
  <c r="G19" i="5" s="1"/>
  <c r="M10" i="4"/>
  <c r="L10" i="4"/>
  <c r="K9" i="4"/>
  <c r="I8" i="4"/>
  <c r="F21" i="4"/>
  <c r="G21" i="4" s="1"/>
  <c r="H21" i="4" s="1"/>
  <c r="D20" i="4"/>
  <c r="L22" i="4"/>
  <c r="L21" i="4" s="1"/>
  <c r="L20" i="4" s="1"/>
  <c r="H22" i="4"/>
  <c r="L11" i="3"/>
  <c r="L24" i="3"/>
  <c r="F23" i="3"/>
  <c r="G23" i="3" s="1"/>
  <c r="D22" i="3"/>
  <c r="F8" i="3"/>
  <c r="G8" i="3" s="1"/>
  <c r="D40" i="3"/>
  <c r="F40" i="3" s="1"/>
  <c r="G9" i="3"/>
  <c r="I10" i="3"/>
  <c r="G9" i="2"/>
  <c r="D20" i="2"/>
  <c r="F21" i="2"/>
  <c r="G21" i="2" s="1"/>
  <c r="D37" i="2"/>
  <c r="F37" i="2" s="1"/>
  <c r="F8" i="2"/>
  <c r="G8" i="2" s="1"/>
  <c r="L22" i="2"/>
  <c r="K12" i="2"/>
  <c r="I11" i="2"/>
  <c r="F22" i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H19" i="5" l="1"/>
  <c r="L19" i="5"/>
  <c r="F18" i="5"/>
  <c r="D14" i="5"/>
  <c r="F14" i="5" s="1"/>
  <c r="G14" i="5" s="1"/>
  <c r="K9" i="5"/>
  <c r="I8" i="5"/>
  <c r="M10" i="5"/>
  <c r="L10" i="5"/>
  <c r="D19" i="4"/>
  <c r="F20" i="4"/>
  <c r="G20" i="4" s="1"/>
  <c r="H20" i="4" s="1"/>
  <c r="I40" i="4"/>
  <c r="K8" i="4"/>
  <c r="M9" i="4"/>
  <c r="L9" i="4"/>
  <c r="I9" i="3"/>
  <c r="K10" i="3"/>
  <c r="G40" i="3"/>
  <c r="H8" i="3"/>
  <c r="F22" i="3"/>
  <c r="G22" i="3" s="1"/>
  <c r="D21" i="3"/>
  <c r="L23" i="3"/>
  <c r="L21" i="2"/>
  <c r="D19" i="2"/>
  <c r="F20" i="2"/>
  <c r="G20" i="2" s="1"/>
  <c r="K11" i="2"/>
  <c r="I10" i="2"/>
  <c r="M12" i="2"/>
  <c r="L12" i="2"/>
  <c r="G37" i="2"/>
  <c r="I11" i="1"/>
  <c r="K12" i="1"/>
  <c r="L12" i="1" s="1"/>
  <c r="L22" i="1"/>
  <c r="D20" i="1"/>
  <c r="F21" i="1"/>
  <c r="G21" i="1" s="1"/>
  <c r="H30" i="1"/>
  <c r="K8" i="5" l="1"/>
  <c r="M9" i="5"/>
  <c r="L9" i="5"/>
  <c r="L14" i="5"/>
  <c r="H14" i="5"/>
  <c r="M14" i="5"/>
  <c r="D18" i="4"/>
  <c r="F19" i="4"/>
  <c r="G19" i="4" s="1"/>
  <c r="M8" i="4"/>
  <c r="L8" i="4"/>
  <c r="H9" i="3"/>
  <c r="H17" i="3"/>
  <c r="H18" i="3"/>
  <c r="H40" i="3"/>
  <c r="H32" i="3"/>
  <c r="H29" i="3"/>
  <c r="H36" i="3"/>
  <c r="H31" i="3"/>
  <c r="H33" i="3"/>
  <c r="H30" i="3"/>
  <c r="H27" i="3"/>
  <c r="H13" i="3"/>
  <c r="H28" i="3"/>
  <c r="H26" i="3"/>
  <c r="H12" i="3"/>
  <c r="H25" i="3"/>
  <c r="H11" i="3"/>
  <c r="H24" i="3"/>
  <c r="H10" i="3"/>
  <c r="H22" i="3"/>
  <c r="L22" i="3"/>
  <c r="L21" i="3" s="1"/>
  <c r="L20" i="3" s="1"/>
  <c r="H23" i="3"/>
  <c r="M10" i="3"/>
  <c r="D20" i="3"/>
  <c r="F21" i="3"/>
  <c r="G21" i="3" s="1"/>
  <c r="H21" i="3" s="1"/>
  <c r="I8" i="3"/>
  <c r="K9" i="3"/>
  <c r="F19" i="2"/>
  <c r="G19" i="2" s="1"/>
  <c r="D18" i="2"/>
  <c r="H20" i="2"/>
  <c r="L20" i="2"/>
  <c r="K10" i="2"/>
  <c r="I9" i="2"/>
  <c r="H15" i="2"/>
  <c r="H29" i="2"/>
  <c r="H26" i="2"/>
  <c r="H25" i="2"/>
  <c r="H13" i="2"/>
  <c r="H27" i="2"/>
  <c r="H28" i="2"/>
  <c r="H24" i="2"/>
  <c r="H12" i="2"/>
  <c r="H11" i="2"/>
  <c r="H23" i="2"/>
  <c r="H10" i="2"/>
  <c r="H22" i="2"/>
  <c r="M11" i="2"/>
  <c r="L11" i="2"/>
  <c r="H21" i="2"/>
  <c r="H9" i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L8" i="5" l="1"/>
  <c r="L19" i="4"/>
  <c r="H19" i="4"/>
  <c r="F18" i="4"/>
  <c r="D14" i="4"/>
  <c r="F14" i="4" s="1"/>
  <c r="G14" i="4" s="1"/>
  <c r="K8" i="3"/>
  <c r="I40" i="3"/>
  <c r="F20" i="3"/>
  <c r="G20" i="3" s="1"/>
  <c r="H20" i="3" s="1"/>
  <c r="D19" i="3"/>
  <c r="M9" i="3"/>
  <c r="L9" i="3"/>
  <c r="K9" i="2"/>
  <c r="I8" i="2"/>
  <c r="M10" i="2"/>
  <c r="L10" i="2"/>
  <c r="D17" i="2"/>
  <c r="F18" i="2"/>
  <c r="G18" i="2" s="1"/>
  <c r="H18" i="2" s="1"/>
  <c r="L19" i="2"/>
  <c r="L18" i="2" s="1"/>
  <c r="L17" i="2" s="1"/>
  <c r="H19" i="2"/>
  <c r="M11" i="1"/>
  <c r="L11" i="1"/>
  <c r="H20" i="1"/>
  <c r="L20" i="1"/>
  <c r="F19" i="1"/>
  <c r="G19" i="1" s="1"/>
  <c r="L19" i="1" s="1"/>
  <c r="L18" i="1" s="1"/>
  <c r="D18" i="1"/>
  <c r="K10" i="1"/>
  <c r="I9" i="1"/>
  <c r="H14" i="4" l="1"/>
  <c r="L14" i="4"/>
  <c r="M14" i="4"/>
  <c r="D18" i="3"/>
  <c r="F19" i="3"/>
  <c r="G19" i="3" s="1"/>
  <c r="M40" i="3"/>
  <c r="L8" i="3"/>
  <c r="D16" i="2"/>
  <c r="F17" i="2"/>
  <c r="G17" i="2" s="1"/>
  <c r="H17" i="2" s="1"/>
  <c r="K8" i="2"/>
  <c r="M9" i="2"/>
  <c r="L9" i="2"/>
  <c r="F18" i="1"/>
  <c r="G18" i="1" s="1"/>
  <c r="H18" i="1" s="1"/>
  <c r="D17" i="1"/>
  <c r="K9" i="1"/>
  <c r="I8" i="1"/>
  <c r="I35" i="1" s="1"/>
  <c r="H19" i="1"/>
  <c r="L17" i="1"/>
  <c r="M10" i="1"/>
  <c r="L10" i="1"/>
  <c r="H19" i="3" l="1"/>
  <c r="L19" i="3"/>
  <c r="D14" i="3"/>
  <c r="F14" i="3" s="1"/>
  <c r="G14" i="3" s="1"/>
  <c r="F18" i="3"/>
  <c r="L8" i="2"/>
  <c r="F16" i="2"/>
  <c r="G16" i="2" s="1"/>
  <c r="D15" i="2"/>
  <c r="K8" i="1"/>
  <c r="M9" i="1"/>
  <c r="L9" i="1"/>
  <c r="D16" i="1"/>
  <c r="F17" i="1"/>
  <c r="G17" i="1" s="1"/>
  <c r="H17" i="1" s="1"/>
  <c r="K35" i="1" l="1"/>
  <c r="M35" i="1" s="1"/>
  <c r="M8" i="1"/>
  <c r="H14" i="3"/>
  <c r="M14" i="3"/>
  <c r="L14" i="3"/>
  <c r="F15" i="2"/>
  <c r="D14" i="2"/>
  <c r="F14" i="2" s="1"/>
  <c r="G14" i="2" s="1"/>
  <c r="L16" i="2"/>
  <c r="H16" i="2"/>
  <c r="L8" i="1"/>
  <c r="L35" i="1" s="1"/>
  <c r="F16" i="1"/>
  <c r="G16" i="1" s="1"/>
  <c r="D15" i="1"/>
  <c r="H14" i="2" l="1"/>
  <c r="L14" i="2"/>
  <c r="H16" i="1"/>
  <c r="L16" i="1"/>
  <c r="D14" i="1"/>
  <c r="F14" i="1" s="1"/>
  <c r="F15" i="1"/>
</calcChain>
</file>

<file path=xl/sharedStrings.xml><?xml version="1.0" encoding="utf-8"?>
<sst xmlns="http://schemas.openxmlformats.org/spreadsheetml/2006/main" count="502" uniqueCount="102">
  <si>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</si>
  <si>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</si>
  <si>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</si>
  <si>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</si>
  <si>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</si>
  <si>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</si>
  <si>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</si>
  <si>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</si>
  <si>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</si>
  <si>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</si>
  <si>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</si>
  <si>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</si>
  <si>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</si>
  <si>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</si>
  <si>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</si>
  <si>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</si>
  <si>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</si>
  <si>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</si>
  <si>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</si>
  <si>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</si>
  <si>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</si>
  <si>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</si>
  <si>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</si>
  <si>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</si>
  <si>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</si>
  <si>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</si>
  <si>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</si>
  <si>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</si>
  <si>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</si>
  <si>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</si>
  <si>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</si>
  <si>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</si>
  <si>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</si>
  <si>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</si>
  <si>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</si>
  <si>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</si>
  <si>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</si>
  <si>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</si>
  <si>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</si>
  <si>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</si>
  <si>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</si>
  <si>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</si>
  <si>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</si>
  <si>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</si>
  <si>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</si>
  <si>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</si>
  <si>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</si>
  <si>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</si>
  <si>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</si>
  <si>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</si>
  <si>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</si>
  <si>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</si>
  <si>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</si>
  <si>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</si>
  <si>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</si>
  <si>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</si>
  <si>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</si>
  <si>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</si>
  <si>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</si>
  <si>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</si>
  <si>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</si>
  <si>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</si>
  <si>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</si>
  <si>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</si>
  <si>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</si>
  <si>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</si>
  <si>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</si>
  <si>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</si>
  <si>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</si>
  <si>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</si>
  <si>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</si>
  <si>
    <t>PERIODO: 01/01/2023 AL  28/02/2023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</si>
  <si>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2023 </t>
    </r>
  </si>
  <si>
    <t>3-1-01-2-13-2-02</t>
  </si>
  <si>
    <t>RECUPERACIONES</t>
  </si>
  <si>
    <t>3-1-01-2-13-2</t>
  </si>
  <si>
    <t>RECURSOS NO APROPIADOS</t>
  </si>
  <si>
    <t>PERIODO: 01/01/2023 AL  31/03/2023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</si>
  <si>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2023 </t>
    </r>
  </si>
  <si>
    <t>3-1-01-1-02-3-1-4</t>
  </si>
  <si>
    <t>SANCIONES CONTRACTUALES</t>
  </si>
  <si>
    <t>3-1-01-1-02-3-1</t>
  </si>
  <si>
    <t>MULTAS Y SANCIONES</t>
  </si>
  <si>
    <t>3-1-01-1-02-3</t>
  </si>
  <si>
    <t>MULTAS, SANCIONES E INTERESES DE MORA</t>
  </si>
  <si>
    <t>PERIODO: 01/01/2023 AL  30/04/2023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</si>
  <si>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</si>
  <si>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</si>
  <si>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de 2023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</si>
  <si>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de 2023</t>
    </r>
  </si>
  <si>
    <t>PERIODO: 01/01/2023 AL  31/05/2023</t>
  </si>
  <si>
    <t>3-1-01-2-13-1-05</t>
  </si>
  <si>
    <t>REINTEGROS GASTOS DE INVERSIÓN</t>
  </si>
  <si>
    <t>3-1-01-1-02-5-02-07-3-02</t>
  </si>
  <si>
    <t>3-1-01-1-02-6-02-03</t>
  </si>
  <si>
    <t>3-1-01-1-02-6-02</t>
  </si>
  <si>
    <t>SENTENCIAS Y CONCILIACIONES</t>
  </si>
  <si>
    <t xml:space="preserve">COSTAS PROCESALES </t>
  </si>
  <si>
    <t>3-1-01-1-02-6</t>
  </si>
  <si>
    <t>TRANSFERENCIAS CORRIENTES</t>
  </si>
  <si>
    <t>3-1-01-1-02-3-01-4</t>
  </si>
  <si>
    <t>3-1-01-1-02-3-01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</si>
</sst>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4" fontId="15" fillId="2" borderId="0" xfId="6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7" applyFont="1" applyFill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 2" xfId="4" xr:uid="{68FB9EE6-ACAC-4C47-94CE-CDD52424C58D}"/>
    <cellStyle name="Moneda" xfId="6" builtinId="4"/>
    <cellStyle name="Normal" xfId="0" builtinId="0"/>
    <cellStyle name="Normal 14" xfId="3" xr:uid="{10A7FCDE-530C-4685-8097-9535AF1D0459}"/>
    <cellStyle name="Normal 2 2" xfId="5" xr:uid="{426EBD16-690E-40DE-B351-BE58FF16BE0E}"/>
    <cellStyle name="Normal 2 2 2" xfId="7" xr:uid="{79C434A8-826B-488B-B653-142E7FD74A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6507D5-B7A3-4F5D-BEA4-740117271F8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140FD14-66E0-4E32-ACBF-B81819B8CBB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17C84F6-9B17-4CCE-93F9-C6FB129ADBC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462930-ADAA-4081-8F29-AA9590BB65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opLeftCell="A2" zoomScale="80" zoomScaleNormal="80" workbookViewId="0">
      <pane xSplit="2" ySplit="6" topLeftCell="C19" activePane="bottomRight" state="frozen"/>
      <selection activeCell="A2" sqref="A2"/>
      <selection pane="topRight" activeCell="C2" sqref="C2"/>
      <selection pane="bottomLeft" activeCell="A8" sqref="A8"/>
      <selection pane="bottomRight" activeCell="A19" sqref="A19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78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9:H33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93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87" t="s">
        <v>65</v>
      </c>
      <c r="B35" s="88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0D3A-627F-4CC3-903D-63546F5AB29B}">
  <dimension ref="A1:W50"/>
  <sheetViews>
    <sheetView topLeftCell="A2" zoomScaleNormal="100" workbookViewId="0">
      <pane xSplit="2" ySplit="6" topLeftCell="J14" activePane="bottomRight" state="frozen"/>
      <selection activeCell="A2" sqref="A2"/>
      <selection pane="topRight" activeCell="C2" sqref="C2"/>
      <selection pane="bottomLeft" activeCell="A8" sqref="A8"/>
      <selection pane="bottomRight" activeCell="K14" sqref="K14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78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G8/$G$37</f>
        <v>3.1800690083992535E-2</v>
      </c>
      <c r="I8" s="15">
        <f>I9</f>
        <v>40048643856.099998</v>
      </c>
      <c r="J8" s="15">
        <f>J9</f>
        <v>0</v>
      </c>
      <c r="K8" s="15">
        <f>I8-J8</f>
        <v>40048643856.099998</v>
      </c>
      <c r="L8" s="16">
        <f>G8-K8</f>
        <v>210921163119.89999</v>
      </c>
      <c r="M8" s="17">
        <f>+K8/G8</f>
        <v>0.15957554551544048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4" si="0">D10</f>
        <v>0</v>
      </c>
      <c r="E9" s="24">
        <f t="shared" si="0"/>
        <v>0</v>
      </c>
      <c r="F9" s="25">
        <f t="shared" ref="F9:F37" si="1">D9-E9</f>
        <v>0</v>
      </c>
      <c r="G9" s="23">
        <f t="shared" si="0"/>
        <v>250969806976</v>
      </c>
      <c r="H9" s="26">
        <f>G9/$G$37</f>
        <v>3.1800690083992535E-2</v>
      </c>
      <c r="I9" s="27">
        <f>I10</f>
        <v>40048643856.099998</v>
      </c>
      <c r="J9" s="27">
        <f>J10</f>
        <v>0</v>
      </c>
      <c r="K9" s="23">
        <f>I9-J9</f>
        <v>40048643856.099998</v>
      </c>
      <c r="L9" s="23">
        <f>G9-K9</f>
        <v>210921163119.89999</v>
      </c>
      <c r="M9" s="28">
        <f>+K9/G9</f>
        <v>0.15957554551544048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ref="H10:H32" si="2">G10/$G$37</f>
        <v>3.1800690083992535E-2</v>
      </c>
      <c r="I10" s="27">
        <f>I11+I20</f>
        <v>40048643856.099998</v>
      </c>
      <c r="J10" s="27">
        <f>J11+J20</f>
        <v>0</v>
      </c>
      <c r="K10" s="23">
        <f>I10-J10</f>
        <v>40048643856.099998</v>
      </c>
      <c r="L10" s="23">
        <f>+G10-K10</f>
        <v>210921163119.89999</v>
      </c>
      <c r="M10" s="28">
        <f t="shared" ref="M10" si="3">+K10/G10</f>
        <v>0.15957554551544048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38582129895.279999</v>
      </c>
      <c r="J11" s="27">
        <f>J12</f>
        <v>0</v>
      </c>
      <c r="K11" s="23">
        <f t="shared" ref="K11:K26" si="4">I11-J11</f>
        <v>38582129895.279999</v>
      </c>
      <c r="L11" s="23">
        <f t="shared" ref="L11:L16" si="5">G11-K11</f>
        <v>212387677080.72</v>
      </c>
      <c r="M11" s="28">
        <f>+K11/G11</f>
        <v>0.15373215750598068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38582129895.279999</v>
      </c>
      <c r="J12" s="35">
        <v>0</v>
      </c>
      <c r="K12" s="32">
        <f>I12-J12</f>
        <v>38582129895.279999</v>
      </c>
      <c r="L12" s="23">
        <f t="shared" si="5"/>
        <v>212387677080.72</v>
      </c>
      <c r="M12" s="28">
        <f>+K12/G12</f>
        <v>0.15373215750598068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38495170953.129997</v>
      </c>
      <c r="J13" s="35">
        <v>0</v>
      </c>
      <c r="K13" s="32">
        <f t="shared" si="4"/>
        <v>38495170953.129997</v>
      </c>
      <c r="L13" s="23">
        <f t="shared" si="5"/>
        <v>212474636022.87</v>
      </c>
      <c r="M13" s="28">
        <f>+K13/G13</f>
        <v>0.15338566585745214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</f>
        <v>38495170953.129997</v>
      </c>
      <c r="J14" s="41">
        <v>0</v>
      </c>
      <c r="K14" s="38">
        <f>I14-J14</f>
        <v>38495170953.129997</v>
      </c>
      <c r="L14" s="42">
        <f t="shared" si="5"/>
        <v>212474636022.87</v>
      </c>
      <c r="M14" s="43">
        <f>+K14/G14</f>
        <v>0.15338566585745214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6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3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3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3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3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1466513960.8200002</v>
      </c>
      <c r="J20" s="35">
        <f>J21+J28</f>
        <v>0</v>
      </c>
      <c r="K20" s="32">
        <f>I20-J20</f>
        <v>1466513960.8200002</v>
      </c>
      <c r="L20" s="23">
        <f t="shared" ref="L20:L22" si="7">G20-K20</f>
        <v>-1466513960.8200002</v>
      </c>
      <c r="M20" s="46" t="s">
        <v>30</v>
      </c>
    </row>
    <row r="21" spans="1:13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1465315668.2400002</v>
      </c>
      <c r="J21" s="35">
        <f>J26</f>
        <v>0</v>
      </c>
      <c r="K21" s="32">
        <f>I21-J21</f>
        <v>1465315668.2400002</v>
      </c>
      <c r="L21" s="23">
        <f t="shared" si="7"/>
        <v>-1465315668.2400002</v>
      </c>
      <c r="M21" s="46" t="s">
        <v>30</v>
      </c>
    </row>
    <row r="22" spans="1:13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8027255.6700000009</v>
      </c>
      <c r="J22" s="35">
        <v>0</v>
      </c>
      <c r="K22" s="32">
        <f t="shared" si="4"/>
        <v>8027255.6700000009</v>
      </c>
      <c r="L22" s="23">
        <f t="shared" si="7"/>
        <v>-8027255.6700000009</v>
      </c>
      <c r="M22" s="46" t="s">
        <v>30</v>
      </c>
    </row>
    <row r="23" spans="1:13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8027255.6700000009</v>
      </c>
      <c r="J23" s="35">
        <v>0</v>
      </c>
      <c r="K23" s="32">
        <f>I23-J23</f>
        <v>8027255.6700000009</v>
      </c>
      <c r="L23" s="23">
        <f>G23-K23</f>
        <v>-8027255.6700000009</v>
      </c>
      <c r="M23" s="46" t="s">
        <v>30</v>
      </c>
    </row>
    <row r="24" spans="1:13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f>1306193.2+1662127.08</f>
        <v>2968320.2800000003</v>
      </c>
      <c r="J24" s="41">
        <v>0</v>
      </c>
      <c r="K24" s="38">
        <f>I24-J24</f>
        <v>2968320.2800000003</v>
      </c>
      <c r="L24" s="42">
        <f>G24-K24</f>
        <v>-2968320.2800000003</v>
      </c>
      <c r="M24" s="45" t="s">
        <v>30</v>
      </c>
    </row>
    <row r="25" spans="1:13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ref="D25:E25" si="8">D26</f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f>2493361.48+2565573.91</f>
        <v>5058935.3900000006</v>
      </c>
      <c r="J25" s="41">
        <v>0</v>
      </c>
      <c r="K25" s="38">
        <f>I25-J25</f>
        <v>5058935.3900000006</v>
      </c>
      <c r="L25" s="42">
        <f>G25-K25</f>
        <v>-5058935.3900000006</v>
      </c>
      <c r="M25" s="45" t="s">
        <v>30</v>
      </c>
    </row>
    <row r="26" spans="1:13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1457288412.5700002</v>
      </c>
      <c r="J26" s="35">
        <f>J27</f>
        <v>0</v>
      </c>
      <c r="K26" s="32">
        <f t="shared" si="4"/>
        <v>1457288412.5700002</v>
      </c>
      <c r="L26" s="23">
        <f>L27</f>
        <v>-1457288412.5700002</v>
      </c>
      <c r="M26" s="46" t="s">
        <v>30</v>
      </c>
    </row>
    <row r="27" spans="1:13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f>1443247426.89+14040985.68</f>
        <v>1457288412.5700002</v>
      </c>
      <c r="J27" s="41">
        <v>0</v>
      </c>
      <c r="K27" s="38">
        <f>I27-J27</f>
        <v>1457288412.5700002</v>
      </c>
      <c r="L27" s="38">
        <f>G27-K27</f>
        <v>-1457288412.5700002</v>
      </c>
      <c r="M27" s="45" t="s">
        <v>30</v>
      </c>
    </row>
    <row r="28" spans="1:13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I29+I31</f>
        <v>1198292.58</v>
      </c>
      <c r="J28" s="35">
        <f>J29</f>
        <v>0</v>
      </c>
      <c r="K28" s="32">
        <f>I28-J28</f>
        <v>1198292.58</v>
      </c>
      <c r="L28" s="32">
        <f>L29+L31</f>
        <v>-1198292.58</v>
      </c>
      <c r="M28" s="46" t="s">
        <v>30</v>
      </c>
    </row>
    <row r="29" spans="1:13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ref="K29" si="9">I29-J29</f>
        <v>1184236</v>
      </c>
      <c r="L29" s="32">
        <f>L30</f>
        <v>-1184236</v>
      </c>
      <c r="M29" s="46" t="s">
        <v>30</v>
      </c>
    </row>
    <row r="30" spans="1:13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3" s="44" customFormat="1" ht="33" customHeight="1" x14ac:dyDescent="0.25">
      <c r="A31" s="21" t="s">
        <v>75</v>
      </c>
      <c r="B31" s="31" t="s">
        <v>76</v>
      </c>
      <c r="C31" s="32">
        <v>0</v>
      </c>
      <c r="D31" s="33">
        <v>0</v>
      </c>
      <c r="E31" s="33">
        <v>0</v>
      </c>
      <c r="F31" s="25">
        <f t="shared" si="1"/>
        <v>0</v>
      </c>
      <c r="G31" s="32">
        <f t="shared" si="6"/>
        <v>0</v>
      </c>
      <c r="H31" s="34">
        <f t="shared" si="2"/>
        <v>0</v>
      </c>
      <c r="I31" s="35">
        <f>I32</f>
        <v>14056.58</v>
      </c>
      <c r="J31" s="35">
        <f>J32</f>
        <v>0</v>
      </c>
      <c r="K31" s="32">
        <f>K32</f>
        <v>14056.58</v>
      </c>
      <c r="L31" s="32">
        <f>L32</f>
        <v>-14056.58</v>
      </c>
      <c r="M31" s="46" t="s">
        <v>30</v>
      </c>
    </row>
    <row r="32" spans="1:13" s="44" customFormat="1" ht="33" customHeight="1" x14ac:dyDescent="0.25">
      <c r="A32" s="36" t="s">
        <v>73</v>
      </c>
      <c r="B32" s="37" t="s">
        <v>74</v>
      </c>
      <c r="C32" s="38">
        <v>0</v>
      </c>
      <c r="D32" s="39">
        <v>0</v>
      </c>
      <c r="E32" s="39">
        <v>0</v>
      </c>
      <c r="F32" s="25">
        <f t="shared" si="1"/>
        <v>0</v>
      </c>
      <c r="G32" s="38">
        <f t="shared" si="6"/>
        <v>0</v>
      </c>
      <c r="H32" s="40">
        <f t="shared" si="2"/>
        <v>0</v>
      </c>
      <c r="I32" s="41">
        <v>14056.58</v>
      </c>
      <c r="J32" s="41">
        <v>0</v>
      </c>
      <c r="K32" s="38">
        <f>I32-J32</f>
        <v>14056.58</v>
      </c>
      <c r="L32" s="38">
        <v>-14056.58</v>
      </c>
      <c r="M32" s="45" t="s">
        <v>30</v>
      </c>
    </row>
    <row r="33" spans="1:16" s="19" customFormat="1" ht="33" customHeight="1" x14ac:dyDescent="0.25">
      <c r="A33" s="47">
        <v>4</v>
      </c>
      <c r="B33" s="48" t="s">
        <v>61</v>
      </c>
      <c r="C33" s="49">
        <f>C34+C35+C36</f>
        <v>7640991226358</v>
      </c>
      <c r="D33" s="49">
        <f>D34+D35+D36</f>
        <v>0</v>
      </c>
      <c r="E33" s="49">
        <v>0</v>
      </c>
      <c r="F33" s="13">
        <f t="shared" si="1"/>
        <v>0</v>
      </c>
      <c r="G33" s="49">
        <f t="shared" si="6"/>
        <v>7640991226358</v>
      </c>
      <c r="H33" s="50">
        <f>G33/$G$37</f>
        <v>0.96819930991600744</v>
      </c>
      <c r="I33" s="51">
        <f>I34+I35+I36</f>
        <v>429890268.41999996</v>
      </c>
      <c r="J33" s="51">
        <f>SUM(J34:J36)</f>
        <v>0</v>
      </c>
      <c r="K33" s="49">
        <f>I33-J33</f>
        <v>429890268.41999996</v>
      </c>
      <c r="L33" s="49">
        <f>L34+L35+L36</f>
        <v>7640561336089.5801</v>
      </c>
      <c r="M33" s="52">
        <f>+K33/G33</f>
        <v>5.6261060336919498E-5</v>
      </c>
      <c r="O33" s="18"/>
    </row>
    <row r="34" spans="1:16" s="58" customFormat="1" ht="33" customHeight="1" x14ac:dyDescent="0.25">
      <c r="A34" s="53">
        <v>41</v>
      </c>
      <c r="B34" s="54" t="s">
        <v>62</v>
      </c>
      <c r="C34" s="55">
        <v>10073090054</v>
      </c>
      <c r="D34" s="56">
        <v>0</v>
      </c>
      <c r="E34" s="56">
        <v>0</v>
      </c>
      <c r="F34" s="25">
        <f t="shared" si="1"/>
        <v>0</v>
      </c>
      <c r="G34" s="55">
        <f t="shared" si="6"/>
        <v>10073090054</v>
      </c>
      <c r="H34" s="40">
        <f>G34/$G$37</f>
        <v>1.2763735162215533E-3</v>
      </c>
      <c r="I34" s="41">
        <v>0</v>
      </c>
      <c r="J34" s="41">
        <v>0</v>
      </c>
      <c r="K34" s="55">
        <v>0</v>
      </c>
      <c r="L34" s="57">
        <v>10073090054</v>
      </c>
      <c r="M34" s="43">
        <f>+K34/G34</f>
        <v>0</v>
      </c>
      <c r="O34" s="59"/>
      <c r="P34" s="19"/>
    </row>
    <row r="35" spans="1:16" s="58" customFormat="1" ht="33" customHeight="1" x14ac:dyDescent="0.25">
      <c r="A35" s="53">
        <v>42</v>
      </c>
      <c r="B35" s="54" t="s">
        <v>63</v>
      </c>
      <c r="C35" s="60">
        <v>2720001826821</v>
      </c>
      <c r="D35" s="61">
        <v>0</v>
      </c>
      <c r="E35" s="61">
        <v>0</v>
      </c>
      <c r="F35" s="25">
        <f t="shared" si="1"/>
        <v>0</v>
      </c>
      <c r="G35" s="55">
        <f t="shared" si="6"/>
        <v>2720001826821</v>
      </c>
      <c r="H35" s="40">
        <f>G35/$G$37</f>
        <v>0.3446547461818778</v>
      </c>
      <c r="I35" s="41">
        <v>0</v>
      </c>
      <c r="J35" s="41">
        <v>0</v>
      </c>
      <c r="K35" s="57">
        <v>0</v>
      </c>
      <c r="L35" s="57">
        <v>2720001826821</v>
      </c>
      <c r="M35" s="43">
        <f>+K35/G35</f>
        <v>0</v>
      </c>
      <c r="O35" s="59"/>
      <c r="P35" s="19"/>
    </row>
    <row r="36" spans="1:16" s="58" customFormat="1" ht="33" customHeight="1" thickBot="1" x14ac:dyDescent="0.3">
      <c r="A36" s="62">
        <v>43</v>
      </c>
      <c r="B36" s="63" t="s">
        <v>64</v>
      </c>
      <c r="C36" s="64">
        <v>4910916309483</v>
      </c>
      <c r="D36" s="65">
        <v>0</v>
      </c>
      <c r="E36" s="65">
        <v>0</v>
      </c>
      <c r="F36" s="25">
        <f t="shared" si="1"/>
        <v>0</v>
      </c>
      <c r="G36" s="64">
        <f t="shared" si="6"/>
        <v>4910916309483</v>
      </c>
      <c r="H36" s="40">
        <f>G36/$G$37</f>
        <v>0.62226819021790813</v>
      </c>
      <c r="I36" s="66">
        <v>429890268.41999996</v>
      </c>
      <c r="J36" s="66">
        <v>0</v>
      </c>
      <c r="K36" s="64">
        <v>429890268.41999996</v>
      </c>
      <c r="L36" s="67">
        <v>4910486419214.5801</v>
      </c>
      <c r="M36" s="43">
        <f>+K36/G36</f>
        <v>8.7537689776932267E-5</v>
      </c>
      <c r="N36" s="59"/>
      <c r="O36" s="59"/>
      <c r="P36" s="19"/>
    </row>
    <row r="37" spans="1:16" s="8" customFormat="1" ht="33" customHeight="1" thickTop="1" thickBot="1" x14ac:dyDescent="0.3">
      <c r="A37" s="87" t="s">
        <v>65</v>
      </c>
      <c r="B37" s="88"/>
      <c r="C37" s="68">
        <f>C8+C33</f>
        <v>7891961033334</v>
      </c>
      <c r="D37" s="68">
        <f>D8+D33</f>
        <v>0</v>
      </c>
      <c r="E37" s="68">
        <f>E8+E33</f>
        <v>0</v>
      </c>
      <c r="F37" s="68">
        <f t="shared" si="1"/>
        <v>0</v>
      </c>
      <c r="G37" s="68">
        <f>G8+G33</f>
        <v>7891961033334</v>
      </c>
      <c r="H37" s="69">
        <f>G37/$G$37</f>
        <v>1</v>
      </c>
      <c r="I37" s="68">
        <f>I8+I33</f>
        <v>40478534124.519997</v>
      </c>
      <c r="J37" s="68">
        <f>J8+J33</f>
        <v>0</v>
      </c>
      <c r="K37" s="68">
        <f>K8+K33</f>
        <v>40478534124.519997</v>
      </c>
      <c r="L37" s="68">
        <f>L8+L33</f>
        <v>7851482499209.4805</v>
      </c>
      <c r="M37" s="70">
        <f>+K37/G37</f>
        <v>5.1290843877139156E-3</v>
      </c>
      <c r="O37" s="71"/>
      <c r="P37" s="19"/>
    </row>
    <row r="38" spans="1:16" s="8" customFormat="1" ht="14.25" customHeight="1" thickTop="1" x14ac:dyDescent="0.25">
      <c r="B38" s="72"/>
      <c r="C38" s="73"/>
      <c r="D38" s="74"/>
      <c r="E38" s="74"/>
      <c r="F38" s="74"/>
      <c r="G38" s="73"/>
      <c r="H38" s="74"/>
      <c r="I38" s="74"/>
      <c r="J38" s="74"/>
      <c r="K38" s="73"/>
      <c r="L38" s="75"/>
    </row>
    <row r="39" spans="1:16" s="2" customFormat="1" ht="14.25" customHeight="1" x14ac:dyDescent="0.25">
      <c r="A39" s="76" t="s">
        <v>72</v>
      </c>
      <c r="D39" s="8"/>
      <c r="E39" s="8"/>
      <c r="F39" s="8"/>
      <c r="H39" s="77"/>
      <c r="I39" s="9"/>
      <c r="J39" s="9"/>
      <c r="K39" s="9"/>
      <c r="L39" s="9"/>
      <c r="M39" s="77"/>
    </row>
    <row r="40" spans="1:16" s="2" customFormat="1" ht="33" customHeight="1" x14ac:dyDescent="0.25">
      <c r="A40" s="76" t="s">
        <v>66</v>
      </c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D41" s="8"/>
      <c r="E41" s="8"/>
      <c r="F41" s="8"/>
      <c r="G41" s="9"/>
      <c r="I41" s="9"/>
      <c r="J41" s="9"/>
      <c r="K41" s="9"/>
      <c r="L41" s="9"/>
      <c r="M41" s="77"/>
    </row>
    <row r="42" spans="1:16" s="2" customFormat="1" ht="33" customHeight="1" x14ac:dyDescent="0.25">
      <c r="A42" s="5"/>
      <c r="D42" s="8"/>
      <c r="E42" s="8"/>
      <c r="F42" s="8"/>
      <c r="I42" s="9"/>
      <c r="J42" s="9"/>
      <c r="K42" s="9"/>
      <c r="L42" s="9"/>
    </row>
    <row r="43" spans="1:16" s="2" customFormat="1" ht="33" customHeight="1" x14ac:dyDescent="0.25">
      <c r="A43" s="5"/>
      <c r="C43" s="4"/>
      <c r="D43" s="78"/>
      <c r="E43" s="78"/>
      <c r="F43" s="78"/>
      <c r="G43" s="58"/>
      <c r="H43" s="58"/>
      <c r="I43" s="58"/>
      <c r="J43" s="59"/>
      <c r="K43" s="79"/>
      <c r="L43" s="59"/>
    </row>
    <row r="44" spans="1:16" s="2" customFormat="1" ht="33" customHeight="1" x14ac:dyDescent="0.25">
      <c r="A44" s="5"/>
      <c r="D44" s="8"/>
      <c r="E44" s="8"/>
      <c r="F44" s="8"/>
      <c r="J44" s="9"/>
      <c r="L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</sheetData>
  <autoFilter ref="N1:N50" xr:uid="{ADA92C4C-CA7C-41A7-AD00-41BDF36AEF99}"/>
  <mergeCells count="16">
    <mergeCell ref="A37:B3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2E84-844D-4562-9D68-7BD77A2C1F98}">
  <dimension ref="A1:W53"/>
  <sheetViews>
    <sheetView zoomScale="80" zoomScaleNormal="80" workbookViewId="0">
      <pane xSplit="2" ySplit="7" topLeftCell="C34" activePane="bottomRight" state="frozen"/>
      <selection pane="topRight" activeCell="C1" sqref="C1"/>
      <selection pane="bottomLeft" activeCell="A8" sqref="A8"/>
      <selection pane="bottomRight" activeCell="N1" sqref="N1:XFD1048576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50.2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14" si="0">G8/$G$40</f>
        <v>3.1800690083992535E-2</v>
      </c>
      <c r="I8" s="15">
        <f>I9</f>
        <v>57559495255.519997</v>
      </c>
      <c r="J8" s="15">
        <f>J9</f>
        <v>0</v>
      </c>
      <c r="K8" s="15">
        <f>I8-J8</f>
        <v>57559495255.519997</v>
      </c>
      <c r="L8" s="16">
        <f>G8-K8</f>
        <v>193410311720.48001</v>
      </c>
      <c r="M8" s="17">
        <f>+K8/G8</f>
        <v>0.22934828674839103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1">D10</f>
        <v>0</v>
      </c>
      <c r="E9" s="24">
        <f t="shared" si="1"/>
        <v>0</v>
      </c>
      <c r="F9" s="25">
        <f t="shared" ref="F9:F40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57559495255.519997</v>
      </c>
      <c r="J9" s="27">
        <f>J10</f>
        <v>0</v>
      </c>
      <c r="K9" s="23">
        <f>I9-J9</f>
        <v>57559495255.519997</v>
      </c>
      <c r="L9" s="23">
        <f>G9-K9</f>
        <v>193410311720.48001</v>
      </c>
      <c r="M9" s="28">
        <f>+K9/G9</f>
        <v>0.22934828674839103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I11+I23</f>
        <v>57559495255.519997</v>
      </c>
      <c r="J10" s="27">
        <f>J11+J23</f>
        <v>0</v>
      </c>
      <c r="K10" s="23">
        <f>I10-J10</f>
        <v>57559495255.519997</v>
      </c>
      <c r="L10" s="23">
        <f>G10-K10</f>
        <v>193410311720.48001</v>
      </c>
      <c r="M10" s="28">
        <f t="shared" ref="M10" si="3">+K10/G10</f>
        <v>0.22934828674839103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56070385825.309998</v>
      </c>
      <c r="J11" s="27">
        <f>J12</f>
        <v>0</v>
      </c>
      <c r="K11" s="23">
        <f t="shared" ref="K11:K29" si="4">I11-J11</f>
        <v>56070385825.309998</v>
      </c>
      <c r="L11" s="23">
        <f t="shared" ref="L11:L19" si="5">G11-K11</f>
        <v>194899421150.69</v>
      </c>
      <c r="M11" s="28">
        <f>+K11/G11</f>
        <v>0.22341486611842498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</f>
        <v>56070385825.309998</v>
      </c>
      <c r="J12" s="35">
        <v>0</v>
      </c>
      <c r="K12" s="32">
        <f>I12-J12</f>
        <v>56070385825.309998</v>
      </c>
      <c r="L12" s="23">
        <f t="shared" si="5"/>
        <v>194899421150.69</v>
      </c>
      <c r="M12" s="28">
        <f>+K12/G12</f>
        <v>0.22341486611842498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55978944383.159996</v>
      </c>
      <c r="J13" s="35">
        <v>0</v>
      </c>
      <c r="K13" s="32">
        <f>K14</f>
        <v>55978944383.159996</v>
      </c>
      <c r="L13" s="23">
        <f t="shared" si="5"/>
        <v>194990862592.84</v>
      </c>
      <c r="M13" s="28">
        <f>+K13/G13</f>
        <v>0.22305051375567742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</f>
        <v>55978944383.159996</v>
      </c>
      <c r="J14" s="41">
        <v>0</v>
      </c>
      <c r="K14" s="38">
        <f>I14-J14</f>
        <v>55978944383.159996</v>
      </c>
      <c r="L14" s="42">
        <f t="shared" si="5"/>
        <v>194990862592.84</v>
      </c>
      <c r="M14" s="43">
        <f>+K14/G14</f>
        <v>0.22305051375567742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ref="H15:H16" si="7">G15/$G$40</f>
        <v>0</v>
      </c>
      <c r="I15" s="41">
        <f t="shared" ref="I15:L16" si="8">I16</f>
        <v>4482500</v>
      </c>
      <c r="J15" s="41">
        <f t="shared" si="8"/>
        <v>0</v>
      </c>
      <c r="K15" s="38">
        <f t="shared" si="8"/>
        <v>4482500</v>
      </c>
      <c r="L15" s="42">
        <f t="shared" si="8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7"/>
        <v>0</v>
      </c>
      <c r="I16" s="41">
        <f t="shared" si="8"/>
        <v>4482500</v>
      </c>
      <c r="J16" s="41">
        <f t="shared" si="8"/>
        <v>0</v>
      </c>
      <c r="K16" s="38">
        <f t="shared" si="8"/>
        <v>4482500</v>
      </c>
      <c r="L16" s="42">
        <f t="shared" si="8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ref="H17:H40" si="9">G17/$G$40</f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9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 t="shared" si="5"/>
        <v>-86958942.150000006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39" si="10">C19-F19</f>
        <v>0</v>
      </c>
      <c r="H19" s="34">
        <f t="shared" si="9"/>
        <v>0</v>
      </c>
      <c r="I19" s="35">
        <f>I20</f>
        <v>86958942.150000006</v>
      </c>
      <c r="J19" s="35">
        <v>0</v>
      </c>
      <c r="K19" s="32">
        <f t="shared" si="4"/>
        <v>86958942.150000006</v>
      </c>
      <c r="L19" s="23">
        <f t="shared" si="5"/>
        <v>-86958942.150000006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10"/>
        <v>0</v>
      </c>
      <c r="H20" s="34">
        <f t="shared" si="9"/>
        <v>0</v>
      </c>
      <c r="I20" s="35">
        <f>I21</f>
        <v>86958942.150000006</v>
      </c>
      <c r="J20" s="35">
        <v>0</v>
      </c>
      <c r="K20" s="32">
        <f t="shared" si="4"/>
        <v>86958942.150000006</v>
      </c>
      <c r="L20" s="23">
        <f>L21</f>
        <v>-86958942.150000006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10"/>
        <v>0</v>
      </c>
      <c r="H21" s="34">
        <f t="shared" si="9"/>
        <v>0</v>
      </c>
      <c r="I21" s="35">
        <f>I22</f>
        <v>86958942.150000006</v>
      </c>
      <c r="J21" s="35">
        <v>0</v>
      </c>
      <c r="K21" s="32">
        <f t="shared" si="4"/>
        <v>86958942.150000006</v>
      </c>
      <c r="L21" s="23">
        <f>L22</f>
        <v>-86958942.150000006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2"/>
        <v>0</v>
      </c>
      <c r="G22" s="38">
        <f t="shared" si="10"/>
        <v>0</v>
      </c>
      <c r="H22" s="40">
        <f t="shared" si="9"/>
        <v>0</v>
      </c>
      <c r="I22" s="41">
        <v>86958942.150000006</v>
      </c>
      <c r="J22" s="41">
        <v>0</v>
      </c>
      <c r="K22" s="38">
        <f>I22-J22</f>
        <v>86958942.150000006</v>
      </c>
      <c r="L22" s="42">
        <f>G22-K22</f>
        <v>-86958942.150000006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1"/>
        <v>0</v>
      </c>
      <c r="E23" s="33">
        <f t="shared" si="1"/>
        <v>0</v>
      </c>
      <c r="F23" s="25">
        <f t="shared" si="2"/>
        <v>0</v>
      </c>
      <c r="G23" s="32">
        <f t="shared" si="10"/>
        <v>0</v>
      </c>
      <c r="H23" s="34">
        <f t="shared" si="9"/>
        <v>0</v>
      </c>
      <c r="I23" s="35">
        <f>I24+I31</f>
        <v>1489109430.21</v>
      </c>
      <c r="J23" s="35">
        <f>J24+J31</f>
        <v>0</v>
      </c>
      <c r="K23" s="32">
        <f>I23-J23</f>
        <v>1489109430.21</v>
      </c>
      <c r="L23" s="23">
        <f t="shared" ref="L23:L25" si="11">G23-K23</f>
        <v>-1489109430.21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1"/>
        <v>0</v>
      </c>
      <c r="E24" s="33">
        <f t="shared" si="1"/>
        <v>0</v>
      </c>
      <c r="F24" s="25">
        <f t="shared" si="2"/>
        <v>0</v>
      </c>
      <c r="G24" s="32">
        <f t="shared" si="10"/>
        <v>0</v>
      </c>
      <c r="H24" s="34">
        <f t="shared" si="9"/>
        <v>0</v>
      </c>
      <c r="I24" s="35">
        <f>I25+I29</f>
        <v>1487911137.6300001</v>
      </c>
      <c r="J24" s="35">
        <f>J29</f>
        <v>0</v>
      </c>
      <c r="K24" s="32">
        <f>I24-J24</f>
        <v>1487911137.6300001</v>
      </c>
      <c r="L24" s="23">
        <f t="shared" si="11"/>
        <v>-1487911137.6300001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1"/>
        <v>0</v>
      </c>
      <c r="E25" s="33">
        <f t="shared" si="1"/>
        <v>0</v>
      </c>
      <c r="F25" s="25">
        <f t="shared" si="2"/>
        <v>0</v>
      </c>
      <c r="G25" s="32">
        <f>C25-F25</f>
        <v>0</v>
      </c>
      <c r="H25" s="34">
        <f t="shared" si="9"/>
        <v>0</v>
      </c>
      <c r="I25" s="35">
        <f>I26</f>
        <v>12461504.270000001</v>
      </c>
      <c r="J25" s="35">
        <v>0</v>
      </c>
      <c r="K25" s="32">
        <f t="shared" si="4"/>
        <v>12461504.270000001</v>
      </c>
      <c r="L25" s="23">
        <f t="shared" si="11"/>
        <v>-12461504.270000001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10"/>
        <v>0</v>
      </c>
      <c r="H26" s="34">
        <f t="shared" si="9"/>
        <v>0</v>
      </c>
      <c r="I26" s="35">
        <f>I27+I28</f>
        <v>12461504.270000001</v>
      </c>
      <c r="J26" s="35">
        <v>0</v>
      </c>
      <c r="K26" s="32">
        <f>I26-J26</f>
        <v>12461504.270000001</v>
      </c>
      <c r="L26" s="23">
        <f>G26-K26</f>
        <v>-12461504.270000001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1"/>
        <v>0</v>
      </c>
      <c r="E27" s="39">
        <f t="shared" si="1"/>
        <v>0</v>
      </c>
      <c r="F27" s="25">
        <f t="shared" si="2"/>
        <v>0</v>
      </c>
      <c r="G27" s="38">
        <f t="shared" si="10"/>
        <v>0</v>
      </c>
      <c r="H27" s="40">
        <f t="shared" si="9"/>
        <v>0</v>
      </c>
      <c r="I27" s="41">
        <f>1306193.2+1662127.08+1961392.45</f>
        <v>4929712.7300000004</v>
      </c>
      <c r="J27" s="41">
        <v>0</v>
      </c>
      <c r="K27" s="38">
        <f>I27-J27</f>
        <v>4929712.7300000004</v>
      </c>
      <c r="L27" s="42">
        <f>G27-K27</f>
        <v>-4929712.7300000004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2">D29</f>
        <v>0</v>
      </c>
      <c r="E28" s="39">
        <f t="shared" si="12"/>
        <v>0</v>
      </c>
      <c r="F28" s="25">
        <f t="shared" si="2"/>
        <v>0</v>
      </c>
      <c r="G28" s="38">
        <f t="shared" si="10"/>
        <v>0</v>
      </c>
      <c r="H28" s="40">
        <f t="shared" si="9"/>
        <v>0</v>
      </c>
      <c r="I28" s="41">
        <f>2493361.48+2565573.91+2472856.15</f>
        <v>7531791.540000001</v>
      </c>
      <c r="J28" s="41">
        <v>0</v>
      </c>
      <c r="K28" s="38">
        <f>I28-J28</f>
        <v>7531791.540000001</v>
      </c>
      <c r="L28" s="42">
        <f>G28-K28</f>
        <v>-7531791.540000001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2"/>
        <v>0</v>
      </c>
      <c r="G29" s="32">
        <f t="shared" si="10"/>
        <v>0</v>
      </c>
      <c r="H29" s="34">
        <f t="shared" si="9"/>
        <v>0</v>
      </c>
      <c r="I29" s="35">
        <f>I30</f>
        <v>1475449633.3600001</v>
      </c>
      <c r="J29" s="35">
        <f>J30</f>
        <v>0</v>
      </c>
      <c r="K29" s="32">
        <f t="shared" si="4"/>
        <v>1475449633.3600001</v>
      </c>
      <c r="L29" s="23">
        <f>L30</f>
        <v>-1475449633.3600001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2"/>
        <v>0</v>
      </c>
      <c r="G30" s="38">
        <f t="shared" si="10"/>
        <v>0</v>
      </c>
      <c r="H30" s="40">
        <f t="shared" si="9"/>
        <v>0</v>
      </c>
      <c r="I30" s="41">
        <f>1443247426.89+14040985.68+18161220.79</f>
        <v>1475449633.3600001</v>
      </c>
      <c r="J30" s="41">
        <v>0</v>
      </c>
      <c r="K30" s="38">
        <f>I30-J30</f>
        <v>1475449633.3600001</v>
      </c>
      <c r="L30" s="38">
        <f>G30-K30</f>
        <v>-1475449633.3600001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2"/>
        <v>0</v>
      </c>
      <c r="G31" s="32">
        <f t="shared" si="10"/>
        <v>0</v>
      </c>
      <c r="H31" s="34">
        <f t="shared" si="9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2"/>
        <v>0</v>
      </c>
      <c r="G32" s="32">
        <f t="shared" si="10"/>
        <v>0</v>
      </c>
      <c r="H32" s="34">
        <f t="shared" si="9"/>
        <v>0</v>
      </c>
      <c r="I32" s="35">
        <f>I33</f>
        <v>1184236</v>
      </c>
      <c r="J32" s="35">
        <f>J33</f>
        <v>0</v>
      </c>
      <c r="K32" s="32">
        <f t="shared" ref="K32" si="13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10"/>
        <v>0</v>
      </c>
      <c r="H33" s="40">
        <f t="shared" si="9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2"/>
        <v>0</v>
      </c>
      <c r="G34" s="32">
        <f t="shared" si="10"/>
        <v>0</v>
      </c>
      <c r="H34" s="34">
        <f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2"/>
        <v>0</v>
      </c>
      <c r="G35" s="38">
        <f t="shared" si="10"/>
        <v>0</v>
      </c>
      <c r="H35" s="40">
        <f>G35/$G$40</f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2"/>
        <v>0</v>
      </c>
      <c r="G36" s="49">
        <f t="shared" si="10"/>
        <v>7640991226358</v>
      </c>
      <c r="H36" s="50">
        <f t="shared" si="9"/>
        <v>0.96819930991600744</v>
      </c>
      <c r="I36" s="51">
        <f>I37+I38+I39</f>
        <v>823855527005.06006</v>
      </c>
      <c r="J36" s="51">
        <f>SUM(J37:J39)</f>
        <v>0</v>
      </c>
      <c r="K36" s="49">
        <f>I36-J36</f>
        <v>823855527005.06006</v>
      </c>
      <c r="L36" s="49">
        <f>L37+L38+L39</f>
        <v>6817135699352.9404</v>
      </c>
      <c r="M36" s="52">
        <f>+K36/G36</f>
        <v>0.10782050425121903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2"/>
        <v>0</v>
      </c>
      <c r="G37" s="55">
        <f t="shared" si="10"/>
        <v>10073090054</v>
      </c>
      <c r="H37" s="40">
        <f>G37/$G$40</f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2"/>
        <v>0</v>
      </c>
      <c r="G38" s="55">
        <f t="shared" si="10"/>
        <v>2720001826821</v>
      </c>
      <c r="H38" s="40">
        <f>G38/$G$40</f>
        <v>0.3446547461818778</v>
      </c>
      <c r="I38" s="41">
        <v>821511464689</v>
      </c>
      <c r="J38" s="41">
        <v>0</v>
      </c>
      <c r="K38" s="57">
        <f>I38-J38</f>
        <v>821511464689</v>
      </c>
      <c r="L38" s="57">
        <f>G38-K38</f>
        <v>1898490362132</v>
      </c>
      <c r="M38" s="43">
        <f>+K38/G38</f>
        <v>0.30202607093434963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2"/>
        <v>0</v>
      </c>
      <c r="G39" s="64">
        <f t="shared" si="10"/>
        <v>4910916309483</v>
      </c>
      <c r="H39" s="40">
        <f>G39/$G$40</f>
        <v>0.62226819021790813</v>
      </c>
      <c r="I39" s="66">
        <v>2333352613.52</v>
      </c>
      <c r="J39" s="66">
        <v>0</v>
      </c>
      <c r="K39" s="64">
        <f>I39-J39</f>
        <v>2333352613.52</v>
      </c>
      <c r="L39" s="57">
        <f>G39-K39</f>
        <v>4908582956869.4805</v>
      </c>
      <c r="M39" s="43">
        <f>+K39/G39</f>
        <v>4.7513589449982811E-4</v>
      </c>
      <c r="N39" s="59"/>
      <c r="O39" s="59"/>
      <c r="P39" s="19"/>
    </row>
    <row r="40" spans="1:16" s="8" customFormat="1" ht="33" customHeight="1" thickTop="1" thickBot="1" x14ac:dyDescent="0.3">
      <c r="A40" s="87" t="s">
        <v>65</v>
      </c>
      <c r="B40" s="88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2"/>
        <v>0</v>
      </c>
      <c r="G40" s="68">
        <f>G8+G36</f>
        <v>7891961033334</v>
      </c>
      <c r="H40" s="69">
        <f t="shared" si="9"/>
        <v>1</v>
      </c>
      <c r="I40" s="68">
        <f>I8+I36</f>
        <v>881415022260.58008</v>
      </c>
      <c r="J40" s="68">
        <f>J8+J36</f>
        <v>0</v>
      </c>
      <c r="K40" s="68">
        <f>K8+K36</f>
        <v>881415022260.58008</v>
      </c>
      <c r="L40" s="68">
        <f>G40-K40</f>
        <v>7010546011073.4199</v>
      </c>
      <c r="M40" s="70">
        <f>+K40/G40</f>
        <v>0.11168517159900646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76" t="s">
        <v>78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76" t="s">
        <v>66</v>
      </c>
      <c r="D43" s="8"/>
      <c r="E43" s="8"/>
      <c r="F43" s="8"/>
      <c r="I43" s="9"/>
      <c r="J43" s="9"/>
      <c r="K43" s="9"/>
      <c r="L43" s="9"/>
    </row>
    <row r="44" spans="1:16" s="2" customFormat="1" ht="33" customHeight="1" x14ac:dyDescent="0.25">
      <c r="A44" s="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33" customHeight="1" x14ac:dyDescent="0.25">
      <c r="A45" s="5"/>
      <c r="D45" s="8"/>
      <c r="E45" s="8"/>
      <c r="F45" s="8"/>
      <c r="I45" s="9"/>
      <c r="J45" s="9"/>
      <c r="K45" s="9"/>
      <c r="L45" s="9"/>
    </row>
    <row r="46" spans="1:16" s="2" customFormat="1" ht="33" customHeight="1" x14ac:dyDescent="0.25">
      <c r="A46" s="5"/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5B79-846E-4743-8073-4452620286B0}">
  <dimension ref="A1:W53"/>
  <sheetViews>
    <sheetView topLeftCell="A19" zoomScale="90" zoomScaleNormal="90" workbookViewId="0">
      <selection activeCell="A22" sqref="A22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50.2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G8/$G$40</f>
        <v>3.1800690083992535E-2</v>
      </c>
      <c r="I8" s="15">
        <f>I9</f>
        <v>80058704018.259995</v>
      </c>
      <c r="J8" s="15">
        <f>J9</f>
        <v>0</v>
      </c>
      <c r="K8" s="15">
        <f>I8-J8</f>
        <v>80058704018.259995</v>
      </c>
      <c r="L8" s="16">
        <f>G8-K8</f>
        <v>170911102957.73999</v>
      </c>
      <c r="M8" s="17">
        <f>+K8/G8</f>
        <v>0.31899735264137147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0">D10</f>
        <v>0</v>
      </c>
      <c r="E9" s="24">
        <f t="shared" si="0"/>
        <v>0</v>
      </c>
      <c r="F9" s="25">
        <f t="shared" ref="F9:F40" si="1">D9-E9</f>
        <v>0</v>
      </c>
      <c r="G9" s="23">
        <f t="shared" si="0"/>
        <v>250969806976</v>
      </c>
      <c r="H9" s="26">
        <f t="shared" ref="H9:H33" si="2">G9/$G$40</f>
        <v>3.1800690083992535E-2</v>
      </c>
      <c r="I9" s="27">
        <f>I10</f>
        <v>80058704018.259995</v>
      </c>
      <c r="J9" s="27">
        <f>J10</f>
        <v>0</v>
      </c>
      <c r="K9" s="23">
        <f>I9-J9</f>
        <v>80058704018.259995</v>
      </c>
      <c r="L9" s="23">
        <f>G9-K9</f>
        <v>170911102957.73999</v>
      </c>
      <c r="M9" s="28">
        <f>+K9/G9</f>
        <v>0.31899735264137147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I11+I23</f>
        <v>80058704018.259995</v>
      </c>
      <c r="J10" s="27">
        <f>J11+J23</f>
        <v>0</v>
      </c>
      <c r="K10" s="23">
        <f>I10-J10</f>
        <v>80058704018.259995</v>
      </c>
      <c r="L10" s="23">
        <f>G10-K10</f>
        <v>170911102957.73999</v>
      </c>
      <c r="M10" s="28">
        <f t="shared" ref="M10" si="3">+K10/G10</f>
        <v>0.31899735264137147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76362859865.229996</v>
      </c>
      <c r="J11" s="27">
        <f>J12</f>
        <v>0</v>
      </c>
      <c r="K11" s="23">
        <f t="shared" ref="K11:K29" si="4">I11-J11</f>
        <v>76362859865.229996</v>
      </c>
      <c r="L11" s="23">
        <f t="shared" ref="L11:L19" si="5">G11-K11</f>
        <v>174606947110.77002</v>
      </c>
      <c r="M11" s="28">
        <f>+K11/G11</f>
        <v>0.30427110250968359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G13+G18</f>
        <v>250969806976</v>
      </c>
      <c r="H12" s="34">
        <f t="shared" si="2"/>
        <v>3.1800690083992535E-2</v>
      </c>
      <c r="I12" s="35">
        <f>I13+I18+I15</f>
        <v>76362859865.229996</v>
      </c>
      <c r="J12" s="35">
        <v>0</v>
      </c>
      <c r="K12" s="32">
        <f>I12-J12</f>
        <v>76362859865.229996</v>
      </c>
      <c r="L12" s="23">
        <f t="shared" si="5"/>
        <v>174606947110.77002</v>
      </c>
      <c r="M12" s="28">
        <f>+K12/G12</f>
        <v>0.30427110250968359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>G13/$G$40</f>
        <v>3.1800690083992535E-2</v>
      </c>
      <c r="I13" s="35">
        <f>I14</f>
        <v>76269409191.169998</v>
      </c>
      <c r="J13" s="35">
        <v>0</v>
      </c>
      <c r="K13" s="32">
        <f>K14</f>
        <v>76269409191.169998</v>
      </c>
      <c r="L13" s="23">
        <f t="shared" si="5"/>
        <v>174700397784.83002</v>
      </c>
      <c r="M13" s="28">
        <f>+K13/G13</f>
        <v>0.30389874427589436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18390034881.35+20105136071.78+17483773430.03+20290464808.01</f>
        <v>76269409191.169998</v>
      </c>
      <c r="J14" s="41">
        <v>0</v>
      </c>
      <c r="K14" s="38">
        <f>I14-J14</f>
        <v>76269409191.169998</v>
      </c>
      <c r="L14" s="42">
        <f t="shared" si="5"/>
        <v>174700397784.83002</v>
      </c>
      <c r="M14" s="43">
        <f>+K14/G14</f>
        <v>0.30389874427589436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1"/>
        <v>0</v>
      </c>
      <c r="G15" s="38">
        <f t="shared" ref="G15:G16" si="6">C15-F15</f>
        <v>0</v>
      </c>
      <c r="H15" s="40">
        <f t="shared" si="2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1"/>
        <v>0</v>
      </c>
      <c r="G16" s="38">
        <f t="shared" si="6"/>
        <v>0</v>
      </c>
      <c r="H16" s="40">
        <f t="shared" si="2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1"/>
        <v>0</v>
      </c>
      <c r="G17" s="38">
        <f>C17-F17</f>
        <v>0</v>
      </c>
      <c r="H17" s="40">
        <f t="shared" si="2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v>0</v>
      </c>
      <c r="H18" s="34">
        <f t="shared" si="2"/>
        <v>0</v>
      </c>
      <c r="I18" s="35">
        <f>I19</f>
        <v>88968174.060000002</v>
      </c>
      <c r="J18" s="35">
        <v>0</v>
      </c>
      <c r="K18" s="32">
        <f t="shared" si="4"/>
        <v>88968174.060000002</v>
      </c>
      <c r="L18" s="23">
        <f t="shared" si="5"/>
        <v>-88968174.060000002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0"/>
        <v>0</v>
      </c>
      <c r="E19" s="33">
        <f t="shared" si="0"/>
        <v>0</v>
      </c>
      <c r="F19" s="25">
        <f t="shared" si="1"/>
        <v>0</v>
      </c>
      <c r="G19" s="32">
        <f t="shared" ref="G19:G39" si="8">C19-F19</f>
        <v>0</v>
      </c>
      <c r="H19" s="34">
        <f t="shared" si="2"/>
        <v>0</v>
      </c>
      <c r="I19" s="35">
        <f>I20</f>
        <v>88968174.060000002</v>
      </c>
      <c r="J19" s="35">
        <v>0</v>
      </c>
      <c r="K19" s="32">
        <f t="shared" si="4"/>
        <v>88968174.060000002</v>
      </c>
      <c r="L19" s="23">
        <f t="shared" si="5"/>
        <v>-88968174.060000002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8"/>
        <v>0</v>
      </c>
      <c r="H20" s="34">
        <f t="shared" si="2"/>
        <v>0</v>
      </c>
      <c r="I20" s="35">
        <f>I21</f>
        <v>88968174.060000002</v>
      </c>
      <c r="J20" s="35">
        <v>0</v>
      </c>
      <c r="K20" s="32">
        <f t="shared" si="4"/>
        <v>88968174.060000002</v>
      </c>
      <c r="L20" s="23">
        <f>L21</f>
        <v>-88968174.060000002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8"/>
        <v>0</v>
      </c>
      <c r="H21" s="34">
        <f t="shared" si="2"/>
        <v>0</v>
      </c>
      <c r="I21" s="35">
        <f>I22</f>
        <v>88968174.060000002</v>
      </c>
      <c r="J21" s="35">
        <v>0</v>
      </c>
      <c r="K21" s="32">
        <f t="shared" si="4"/>
        <v>88968174.060000002</v>
      </c>
      <c r="L21" s="23">
        <f>L22</f>
        <v>-88968174.060000002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1"/>
        <v>0</v>
      </c>
      <c r="G22" s="38">
        <f t="shared" si="8"/>
        <v>0</v>
      </c>
      <c r="H22" s="40">
        <f t="shared" si="2"/>
        <v>0</v>
      </c>
      <c r="I22" s="41">
        <f>86958942.15+2009231.91</f>
        <v>88968174.060000002</v>
      </c>
      <c r="J22" s="41">
        <v>0</v>
      </c>
      <c r="K22" s="38">
        <f>I22-J22</f>
        <v>88968174.060000002</v>
      </c>
      <c r="L22" s="42">
        <f>G22-K22</f>
        <v>-88968174.060000002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8"/>
        <v>0</v>
      </c>
      <c r="H23" s="34">
        <f t="shared" si="2"/>
        <v>0</v>
      </c>
      <c r="I23" s="35">
        <f>I24+I31</f>
        <v>3695844153.0299997</v>
      </c>
      <c r="J23" s="35">
        <f>J24+J31</f>
        <v>0</v>
      </c>
      <c r="K23" s="32">
        <f>I23-J23</f>
        <v>3695844153.0299997</v>
      </c>
      <c r="L23" s="23">
        <f t="shared" ref="L23:L25" si="9">G23-K23</f>
        <v>-3695844153.0299997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0"/>
        <v>0</v>
      </c>
      <c r="E24" s="33">
        <f t="shared" si="0"/>
        <v>0</v>
      </c>
      <c r="F24" s="25">
        <f t="shared" si="1"/>
        <v>0</v>
      </c>
      <c r="G24" s="32">
        <f t="shared" si="8"/>
        <v>0</v>
      </c>
      <c r="H24" s="34">
        <f t="shared" si="2"/>
        <v>0</v>
      </c>
      <c r="I24" s="35">
        <f>I25+I29</f>
        <v>3694645860.4499998</v>
      </c>
      <c r="J24" s="35">
        <f>J29</f>
        <v>0</v>
      </c>
      <c r="K24" s="32">
        <f>I24-J24</f>
        <v>3694645860.4499998</v>
      </c>
      <c r="L24" s="23">
        <f t="shared" si="9"/>
        <v>-3694645860.4499998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0"/>
        <v>0</v>
      </c>
      <c r="E25" s="33">
        <f t="shared" si="0"/>
        <v>0</v>
      </c>
      <c r="F25" s="25">
        <f t="shared" si="1"/>
        <v>0</v>
      </c>
      <c r="G25" s="32">
        <f>C25-F25</f>
        <v>0</v>
      </c>
      <c r="H25" s="34">
        <f t="shared" si="2"/>
        <v>0</v>
      </c>
      <c r="I25" s="35">
        <f>I26</f>
        <v>624250093.75999987</v>
      </c>
      <c r="J25" s="35">
        <v>0</v>
      </c>
      <c r="K25" s="32">
        <f t="shared" si="4"/>
        <v>624250093.75999987</v>
      </c>
      <c r="L25" s="23">
        <f t="shared" si="9"/>
        <v>-624250093.75999987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0"/>
        <v>0</v>
      </c>
      <c r="E26" s="33">
        <f t="shared" si="0"/>
        <v>0</v>
      </c>
      <c r="F26" s="25">
        <f t="shared" si="1"/>
        <v>0</v>
      </c>
      <c r="G26" s="32">
        <f t="shared" si="8"/>
        <v>0</v>
      </c>
      <c r="H26" s="34">
        <f t="shared" si="2"/>
        <v>0</v>
      </c>
      <c r="I26" s="35">
        <f>I27+I28</f>
        <v>624250093.75999987</v>
      </c>
      <c r="J26" s="35">
        <v>0</v>
      </c>
      <c r="K26" s="32">
        <f>I26-J26</f>
        <v>624250093.75999987</v>
      </c>
      <c r="L26" s="23">
        <f>G26-K26</f>
        <v>-624250093.75999987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0"/>
        <v>0</v>
      </c>
      <c r="E27" s="39">
        <f t="shared" si="0"/>
        <v>0</v>
      </c>
      <c r="F27" s="25">
        <f t="shared" si="1"/>
        <v>0</v>
      </c>
      <c r="G27" s="38">
        <f t="shared" si="8"/>
        <v>0</v>
      </c>
      <c r="H27" s="40">
        <f t="shared" si="2"/>
        <v>0</v>
      </c>
      <c r="I27" s="41">
        <f>1306193.2+1662127.08+1961392.45+2757679.68</f>
        <v>7687392.4100000001</v>
      </c>
      <c r="J27" s="41">
        <v>0</v>
      </c>
      <c r="K27" s="38">
        <f>I27-J27</f>
        <v>7687392.4100000001</v>
      </c>
      <c r="L27" s="42">
        <f>G27-K27</f>
        <v>-7687392.4100000001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0">D29</f>
        <v>0</v>
      </c>
      <c r="E28" s="39">
        <f t="shared" si="10"/>
        <v>0</v>
      </c>
      <c r="F28" s="25">
        <f t="shared" si="1"/>
        <v>0</v>
      </c>
      <c r="G28" s="38">
        <f t="shared" si="8"/>
        <v>0</v>
      </c>
      <c r="H28" s="40">
        <f t="shared" si="2"/>
        <v>0</v>
      </c>
      <c r="I28" s="41">
        <f>2493361.48+2565573.91+2472856.15+609030909.81</f>
        <v>616562701.3499999</v>
      </c>
      <c r="J28" s="41">
        <v>0</v>
      </c>
      <c r="K28" s="38">
        <f>I28-J28</f>
        <v>616562701.3499999</v>
      </c>
      <c r="L28" s="42">
        <f>G28-K28</f>
        <v>-616562701.3499999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1"/>
        <v>0</v>
      </c>
      <c r="G29" s="32">
        <f t="shared" si="8"/>
        <v>0</v>
      </c>
      <c r="H29" s="34">
        <f t="shared" si="2"/>
        <v>0</v>
      </c>
      <c r="I29" s="35">
        <f>I30</f>
        <v>3070395766.6900001</v>
      </c>
      <c r="J29" s="35">
        <f>J30</f>
        <v>0</v>
      </c>
      <c r="K29" s="32">
        <f t="shared" si="4"/>
        <v>3070395766.6900001</v>
      </c>
      <c r="L29" s="23">
        <f>L30</f>
        <v>-3070395766.6900001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8"/>
        <v>0</v>
      </c>
      <c r="H30" s="40">
        <f t="shared" si="2"/>
        <v>0</v>
      </c>
      <c r="I30" s="41">
        <f>1443247426.89+14040985.68+18161220.79+1594946133.33</f>
        <v>3070395766.6900001</v>
      </c>
      <c r="J30" s="41">
        <v>0</v>
      </c>
      <c r="K30" s="38">
        <f>I30-J30</f>
        <v>3070395766.6900001</v>
      </c>
      <c r="L30" s="38">
        <f>G30-K30</f>
        <v>-3070395766.6900001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1"/>
        <v>0</v>
      </c>
      <c r="G31" s="32">
        <f t="shared" si="8"/>
        <v>0</v>
      </c>
      <c r="H31" s="34">
        <f t="shared" si="2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1"/>
        <v>0</v>
      </c>
      <c r="G32" s="32">
        <f t="shared" si="8"/>
        <v>0</v>
      </c>
      <c r="H32" s="34">
        <f t="shared" si="2"/>
        <v>0</v>
      </c>
      <c r="I32" s="35">
        <f>I33</f>
        <v>1184236</v>
      </c>
      <c r="J32" s="35">
        <f>J33</f>
        <v>0</v>
      </c>
      <c r="K32" s="32">
        <f t="shared" ref="K32" si="11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1"/>
        <v>0</v>
      </c>
      <c r="G33" s="38">
        <f t="shared" si="8"/>
        <v>0</v>
      </c>
      <c r="H33" s="40">
        <f t="shared" si="2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1"/>
        <v>0</v>
      </c>
      <c r="G34" s="32">
        <f t="shared" si="8"/>
        <v>0</v>
      </c>
      <c r="H34" s="34">
        <f t="shared" ref="H34:H40" si="12"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1"/>
        <v>0</v>
      </c>
      <c r="G35" s="38">
        <f t="shared" si="8"/>
        <v>0</v>
      </c>
      <c r="H35" s="40">
        <f t="shared" si="12"/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1"/>
        <v>0</v>
      </c>
      <c r="G36" s="49">
        <f t="shared" si="8"/>
        <v>7640991226358</v>
      </c>
      <c r="H36" s="50">
        <f t="shared" si="12"/>
        <v>0.96819930991600744</v>
      </c>
      <c r="I36" s="51">
        <f>I37+I38+I39</f>
        <v>1345254809590.9102</v>
      </c>
      <c r="J36" s="51">
        <f>SUM(J37:J39)</f>
        <v>0</v>
      </c>
      <c r="K36" s="49">
        <f>I36-J36</f>
        <v>1345254809590.9102</v>
      </c>
      <c r="L36" s="49">
        <f>L37+L38+L39</f>
        <v>6295736416767.0898</v>
      </c>
      <c r="M36" s="52">
        <f>+K36/G36</f>
        <v>0.17605763044857101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1"/>
        <v>0</v>
      </c>
      <c r="G37" s="55">
        <f t="shared" si="8"/>
        <v>10073090054</v>
      </c>
      <c r="H37" s="40">
        <f t="shared" si="12"/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1"/>
        <v>0</v>
      </c>
      <c r="G38" s="55">
        <f t="shared" si="8"/>
        <v>2720001826821</v>
      </c>
      <c r="H38" s="40">
        <f t="shared" si="12"/>
        <v>0.3446547461818778</v>
      </c>
      <c r="I38" s="41">
        <v>1340473442771</v>
      </c>
      <c r="J38" s="41">
        <v>0</v>
      </c>
      <c r="K38" s="57">
        <f>I38-J38</f>
        <v>1340473442771</v>
      </c>
      <c r="L38" s="57">
        <f>G38-K38</f>
        <v>1379528384050</v>
      </c>
      <c r="M38" s="43">
        <f>+K38/G38</f>
        <v>0.49282078767486609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1"/>
        <v>0</v>
      </c>
      <c r="G39" s="64">
        <f t="shared" si="8"/>
        <v>4910916309483</v>
      </c>
      <c r="H39" s="40">
        <f t="shared" si="12"/>
        <v>0.62226819021790813</v>
      </c>
      <c r="I39" s="66">
        <v>4770657117.3699999</v>
      </c>
      <c r="J39" s="66">
        <v>0</v>
      </c>
      <c r="K39" s="64">
        <f>I39-J39</f>
        <v>4770657117.3699999</v>
      </c>
      <c r="L39" s="57">
        <f>G39-K39</f>
        <v>4906145652365.6299</v>
      </c>
      <c r="M39" s="43">
        <f>+K39/G39</f>
        <v>9.7143930312105727E-4</v>
      </c>
      <c r="N39" s="59"/>
      <c r="O39" s="59"/>
      <c r="P39" s="19"/>
    </row>
    <row r="40" spans="1:16" s="8" customFormat="1" ht="33" customHeight="1" thickTop="1" thickBot="1" x14ac:dyDescent="0.3">
      <c r="A40" s="87" t="s">
        <v>65</v>
      </c>
      <c r="B40" s="88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1"/>
        <v>0</v>
      </c>
      <c r="G40" s="68">
        <f>G8+G36</f>
        <v>7891961033334</v>
      </c>
      <c r="H40" s="69">
        <f t="shared" si="12"/>
        <v>1</v>
      </c>
      <c r="I40" s="68">
        <f>I8+I36</f>
        <v>1425313513609.1702</v>
      </c>
      <c r="J40" s="68">
        <f>J8+J36</f>
        <v>0</v>
      </c>
      <c r="K40" s="68">
        <f>K8+K36</f>
        <v>1425313513609.1702</v>
      </c>
      <c r="L40" s="68">
        <f>G40-K40</f>
        <v>6466647519724.8301</v>
      </c>
      <c r="M40" s="70">
        <f>+K40/G40</f>
        <v>0.18060321225471623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80" t="s">
        <v>86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80" t="s">
        <v>87</v>
      </c>
      <c r="D43" s="8"/>
      <c r="E43" s="8"/>
      <c r="F43" s="8"/>
      <c r="I43" s="9"/>
      <c r="J43" s="9"/>
      <c r="K43" s="9"/>
      <c r="L43" s="9"/>
    </row>
    <row r="44" spans="1:16" s="2" customFormat="1" ht="13.5" customHeight="1" x14ac:dyDescent="0.25">
      <c r="A44" s="8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18" customHeight="1" x14ac:dyDescent="0.25">
      <c r="A45" s="86" t="s">
        <v>88</v>
      </c>
      <c r="D45" s="8"/>
      <c r="E45" s="8"/>
      <c r="F45" s="8"/>
      <c r="I45" s="9"/>
      <c r="J45" s="9"/>
      <c r="K45" s="9"/>
      <c r="L45" s="9"/>
    </row>
    <row r="46" spans="1:16" s="2" customFormat="1" ht="18.75" customHeight="1" x14ac:dyDescent="0.25">
      <c r="A46" s="86" t="s">
        <v>66</v>
      </c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81DA-F626-4C1A-A9D5-5D03A0B9FF78}">
  <dimension ref="A1:W57"/>
  <sheetViews>
    <sheetView tabSelected="1" topLeftCell="C11" zoomScale="64" zoomScaleNormal="64" workbookViewId="0">
      <selection activeCell="M9" sqref="M9"/>
    </sheetView>
  </sheetViews>
  <sheetFormatPr baseColWidth="10" defaultColWidth="0" defaultRowHeight="33" customHeight="1" x14ac:dyDescent="0.25"/>
  <cols>
    <col min="1" max="1" width="35.8554687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23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48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81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G8/$G$44</f>
        <v>3.1800690083992535E-2</v>
      </c>
      <c r="I8" s="15">
        <f>I9</f>
        <v>93991749267.559982</v>
      </c>
      <c r="J8" s="15">
        <f>J9</f>
        <v>0</v>
      </c>
      <c r="K8" s="15">
        <f>I8-J8</f>
        <v>93991749267.559982</v>
      </c>
      <c r="L8" s="16">
        <f>G8-K8</f>
        <v>156978057708.44</v>
      </c>
      <c r="M8" s="17">
        <f>+K8/G8</f>
        <v>0.37451417124669634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30" si="0">D10</f>
        <v>0</v>
      </c>
      <c r="E9" s="24">
        <f t="shared" si="0"/>
        <v>0</v>
      </c>
      <c r="F9" s="25">
        <f t="shared" ref="F9:F44" si="1">D9-E9</f>
        <v>0</v>
      </c>
      <c r="G9" s="23">
        <f t="shared" si="0"/>
        <v>250969806976</v>
      </c>
      <c r="H9" s="26">
        <f>G9/$G$44</f>
        <v>3.1800690083992535E-2</v>
      </c>
      <c r="I9" s="27">
        <f>I10</f>
        <v>93991749267.559982</v>
      </c>
      <c r="J9" s="27">
        <f>J10</f>
        <v>0</v>
      </c>
      <c r="K9" s="23">
        <f>I9-J9</f>
        <v>93991749267.559982</v>
      </c>
      <c r="L9" s="23">
        <f>G9-K9</f>
        <v>156978057708.44</v>
      </c>
      <c r="M9" s="28">
        <f>+K9/G9</f>
        <v>0.37451417124669634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ref="H10:H23" si="2">G10/$G$44</f>
        <v>3.1800690083992535E-2</v>
      </c>
      <c r="I10" s="27">
        <f>I11+I26</f>
        <v>93991749267.559982</v>
      </c>
      <c r="J10" s="27">
        <f>J11+J26</f>
        <v>0</v>
      </c>
      <c r="K10" s="23">
        <f>I10-J10</f>
        <v>93991749267.559982</v>
      </c>
      <c r="L10" s="23">
        <f>G10-K10</f>
        <v>156978057708.44</v>
      </c>
      <c r="M10" s="28">
        <f t="shared" ref="M10" si="3">+K10/G10</f>
        <v>0.37451417124669634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89769695834.019989</v>
      </c>
      <c r="J11" s="27">
        <f>J12</f>
        <v>0</v>
      </c>
      <c r="K11" s="23">
        <f t="shared" ref="K11:K32" si="4">I11-J11</f>
        <v>89769695834.019989</v>
      </c>
      <c r="L11" s="23">
        <f t="shared" ref="L11:L19" si="5">G11-K11</f>
        <v>161200111141.98001</v>
      </c>
      <c r="M11" s="28">
        <f>+K11/G11</f>
        <v>0.35769121758381311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G13+G18</f>
        <v>250969806976</v>
      </c>
      <c r="H12" s="34">
        <f t="shared" si="2"/>
        <v>3.1800690083992535E-2</v>
      </c>
      <c r="I12" s="35">
        <f>I13+I18+I15+I23</f>
        <v>89769695834.019989</v>
      </c>
      <c r="J12" s="35">
        <v>0</v>
      </c>
      <c r="K12" s="32">
        <f>I12-J12</f>
        <v>89769695834.019989</v>
      </c>
      <c r="L12" s="23">
        <f t="shared" si="5"/>
        <v>161200111141.98001</v>
      </c>
      <c r="M12" s="28">
        <f>+K12/G12</f>
        <v>0.35769121758381311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88606162429.709991</v>
      </c>
      <c r="J13" s="35">
        <v>0</v>
      </c>
      <c r="K13" s="32">
        <f>K14</f>
        <v>88606162429.709991</v>
      </c>
      <c r="L13" s="23">
        <f t="shared" si="5"/>
        <v>162363644546.29001</v>
      </c>
      <c r="M13" s="28">
        <f>+K13/G13</f>
        <v>0.35305506864490399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18390034881.35+20105136071.78+17483773430.03+20290464808.01+12336753238.54</f>
        <v>88606162429.709991</v>
      </c>
      <c r="J14" s="41">
        <v>0</v>
      </c>
      <c r="K14" s="38">
        <f>I14-J14</f>
        <v>88606162429.709991</v>
      </c>
      <c r="L14" s="42">
        <f t="shared" si="5"/>
        <v>162363644546.29001</v>
      </c>
      <c r="M14" s="43">
        <f>+K14/G14</f>
        <v>0.35305506864490399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1"/>
        <v>0</v>
      </c>
      <c r="G15" s="38">
        <f t="shared" ref="G15:G16" si="6">C15-F15</f>
        <v>0</v>
      </c>
      <c r="H15" s="40">
        <f t="shared" si="2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101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1"/>
        <v>0</v>
      </c>
      <c r="G16" s="38">
        <f t="shared" si="6"/>
        <v>0</v>
      </c>
      <c r="H16" s="40">
        <f t="shared" si="2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100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1"/>
        <v>0</v>
      </c>
      <c r="G17" s="38">
        <f>C17-F17</f>
        <v>0</v>
      </c>
      <c r="H17" s="40">
        <f t="shared" si="2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v>0</v>
      </c>
      <c r="H18" s="34">
        <f t="shared" si="2"/>
        <v>0</v>
      </c>
      <c r="I18" s="35">
        <f>I19</f>
        <v>104615436.31</v>
      </c>
      <c r="J18" s="35">
        <v>0</v>
      </c>
      <c r="K18" s="32">
        <f t="shared" si="4"/>
        <v>104615436.31</v>
      </c>
      <c r="L18" s="23">
        <f t="shared" si="5"/>
        <v>-104615436.31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0"/>
        <v>0</v>
      </c>
      <c r="E19" s="33">
        <f t="shared" si="0"/>
        <v>0</v>
      </c>
      <c r="F19" s="25">
        <f t="shared" si="1"/>
        <v>0</v>
      </c>
      <c r="G19" s="32">
        <f t="shared" ref="G19:G43" si="8">C19-F19</f>
        <v>0</v>
      </c>
      <c r="H19" s="34">
        <f t="shared" si="2"/>
        <v>0</v>
      </c>
      <c r="I19" s="35">
        <f>I20</f>
        <v>104615436.31</v>
      </c>
      <c r="J19" s="35">
        <v>0</v>
      </c>
      <c r="K19" s="32">
        <f t="shared" si="4"/>
        <v>104615436.31</v>
      </c>
      <c r="L19" s="23">
        <f t="shared" si="5"/>
        <v>-104615436.31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8"/>
        <v>0</v>
      </c>
      <c r="H20" s="34">
        <f t="shared" si="2"/>
        <v>0</v>
      </c>
      <c r="I20" s="35">
        <f>I21</f>
        <v>104615436.31</v>
      </c>
      <c r="J20" s="35">
        <v>0</v>
      </c>
      <c r="K20" s="32">
        <f t="shared" si="4"/>
        <v>104615436.31</v>
      </c>
      <c r="L20" s="23">
        <f>L21</f>
        <v>-104615436.31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8"/>
        <v>0</v>
      </c>
      <c r="H21" s="34">
        <f t="shared" si="2"/>
        <v>0</v>
      </c>
      <c r="I21" s="35">
        <f>I22</f>
        <v>104615436.31</v>
      </c>
      <c r="J21" s="35">
        <v>0</v>
      </c>
      <c r="K21" s="32">
        <f t="shared" si="4"/>
        <v>104615436.31</v>
      </c>
      <c r="L21" s="23">
        <f>L22</f>
        <v>-104615436.31</v>
      </c>
      <c r="M21" s="46" t="s">
        <v>30</v>
      </c>
    </row>
    <row r="22" spans="1:16" s="29" customFormat="1" ht="65.25" customHeight="1" x14ac:dyDescent="0.25">
      <c r="A22" s="36" t="s">
        <v>39</v>
      </c>
      <c r="B22" s="37" t="s">
        <v>40</v>
      </c>
      <c r="C22" s="38">
        <v>0</v>
      </c>
      <c r="D22" s="39">
        <f>D26</f>
        <v>0</v>
      </c>
      <c r="E22" s="39">
        <f>E26</f>
        <v>0</v>
      </c>
      <c r="F22" s="25">
        <f t="shared" si="1"/>
        <v>0</v>
      </c>
      <c r="G22" s="38">
        <f t="shared" si="8"/>
        <v>0</v>
      </c>
      <c r="H22" s="40">
        <f t="shared" si="2"/>
        <v>0</v>
      </c>
      <c r="I22" s="41">
        <f>86958942.15+2009231.91+15647262.25</f>
        <v>104615436.31</v>
      </c>
      <c r="J22" s="41">
        <v>0</v>
      </c>
      <c r="K22" s="38">
        <f>I22-J22</f>
        <v>104615436.31</v>
      </c>
      <c r="L22" s="42">
        <f>G22-K22</f>
        <v>-104615436.31</v>
      </c>
      <c r="M22" s="46" t="s">
        <v>30</v>
      </c>
    </row>
    <row r="23" spans="1:16" s="29" customFormat="1" ht="51" customHeight="1" x14ac:dyDescent="0.25">
      <c r="A23" s="21" t="s">
        <v>98</v>
      </c>
      <c r="B23" s="31" t="s">
        <v>99</v>
      </c>
      <c r="C23" s="38">
        <v>0</v>
      </c>
      <c r="D23" s="39">
        <f>D27</f>
        <v>0</v>
      </c>
      <c r="E23" s="39">
        <f>E27</f>
        <v>0</v>
      </c>
      <c r="F23" s="25">
        <f t="shared" si="1"/>
        <v>0</v>
      </c>
      <c r="G23" s="38">
        <f t="shared" si="8"/>
        <v>0</v>
      </c>
      <c r="H23" s="34">
        <f t="shared" si="2"/>
        <v>0</v>
      </c>
      <c r="I23" s="35">
        <f>I24</f>
        <v>1054435468</v>
      </c>
      <c r="J23" s="35">
        <v>0</v>
      </c>
      <c r="K23" s="32">
        <f>K24</f>
        <v>1054435468</v>
      </c>
      <c r="L23" s="23">
        <f>L24</f>
        <v>-1054435468</v>
      </c>
      <c r="M23" s="46" t="s">
        <v>30</v>
      </c>
    </row>
    <row r="24" spans="1:16" s="29" customFormat="1" ht="51" customHeight="1" x14ac:dyDescent="0.25">
      <c r="A24" s="21" t="s">
        <v>95</v>
      </c>
      <c r="B24" s="31" t="s">
        <v>96</v>
      </c>
      <c r="C24" s="32">
        <v>0</v>
      </c>
      <c r="D24" s="33">
        <f t="shared" ref="D24:E25" si="9">D27</f>
        <v>0</v>
      </c>
      <c r="E24" s="33">
        <f t="shared" si="9"/>
        <v>0</v>
      </c>
      <c r="F24" s="25">
        <f t="shared" si="1"/>
        <v>0</v>
      </c>
      <c r="G24" s="32">
        <f t="shared" si="8"/>
        <v>0</v>
      </c>
      <c r="H24" s="34">
        <f t="shared" ref="H24:H25" si="10">G24/$G$44</f>
        <v>0</v>
      </c>
      <c r="I24" s="35">
        <f>I25</f>
        <v>1054435468</v>
      </c>
      <c r="J24" s="35">
        <v>0</v>
      </c>
      <c r="K24" s="32">
        <f t="shared" ref="K24:K25" si="11">I24-J24</f>
        <v>1054435468</v>
      </c>
      <c r="L24" s="23">
        <f t="shared" ref="L24:L25" si="12">G24-K24</f>
        <v>-1054435468</v>
      </c>
      <c r="M24" s="46" t="s">
        <v>30</v>
      </c>
    </row>
    <row r="25" spans="1:16" s="29" customFormat="1" ht="51" customHeight="1" x14ac:dyDescent="0.25">
      <c r="A25" s="36" t="s">
        <v>94</v>
      </c>
      <c r="B25" s="37" t="s">
        <v>97</v>
      </c>
      <c r="C25" s="38">
        <v>0</v>
      </c>
      <c r="D25" s="39">
        <f t="shared" si="9"/>
        <v>0</v>
      </c>
      <c r="E25" s="39">
        <f t="shared" si="9"/>
        <v>0</v>
      </c>
      <c r="F25" s="25">
        <f t="shared" si="1"/>
        <v>0</v>
      </c>
      <c r="G25" s="38">
        <f t="shared" si="8"/>
        <v>0</v>
      </c>
      <c r="H25" s="40">
        <f t="shared" si="10"/>
        <v>0</v>
      </c>
      <c r="I25" s="41">
        <v>1054435468</v>
      </c>
      <c r="J25" s="41">
        <v>0</v>
      </c>
      <c r="K25" s="38">
        <f t="shared" si="11"/>
        <v>1054435468</v>
      </c>
      <c r="L25" s="42">
        <f t="shared" si="12"/>
        <v>-1054435468</v>
      </c>
      <c r="M25" s="46" t="s">
        <v>30</v>
      </c>
    </row>
    <row r="26" spans="1:16" s="29" customFormat="1" ht="33" customHeight="1" x14ac:dyDescent="0.25">
      <c r="A26" s="21" t="s">
        <v>41</v>
      </c>
      <c r="B26" s="31" t="s">
        <v>42</v>
      </c>
      <c r="C26" s="32">
        <v>0</v>
      </c>
      <c r="D26" s="33">
        <f t="shared" si="0"/>
        <v>0</v>
      </c>
      <c r="E26" s="33">
        <f t="shared" si="0"/>
        <v>0</v>
      </c>
      <c r="F26" s="25">
        <f t="shared" si="1"/>
        <v>0</v>
      </c>
      <c r="G26" s="32">
        <f t="shared" si="8"/>
        <v>0</v>
      </c>
      <c r="H26" s="34">
        <f t="shared" ref="H26:H44" si="13">G26/$G$44</f>
        <v>0</v>
      </c>
      <c r="I26" s="35">
        <f>I27+I34</f>
        <v>4222053433.54</v>
      </c>
      <c r="J26" s="35">
        <f>J27+J34</f>
        <v>0</v>
      </c>
      <c r="K26" s="32">
        <f>I26-J26</f>
        <v>4222053433.54</v>
      </c>
      <c r="L26" s="23">
        <f t="shared" ref="L26:L28" si="14">G26-K26</f>
        <v>-4222053433.54</v>
      </c>
      <c r="M26" s="46" t="s">
        <v>30</v>
      </c>
    </row>
    <row r="27" spans="1:16" s="29" customFormat="1" ht="33" customHeight="1" x14ac:dyDescent="0.25">
      <c r="A27" s="21" t="s">
        <v>43</v>
      </c>
      <c r="B27" s="31" t="s">
        <v>44</v>
      </c>
      <c r="C27" s="32">
        <v>0</v>
      </c>
      <c r="D27" s="33">
        <f t="shared" si="0"/>
        <v>0</v>
      </c>
      <c r="E27" s="33">
        <f t="shared" si="0"/>
        <v>0</v>
      </c>
      <c r="F27" s="25">
        <f t="shared" si="1"/>
        <v>0</v>
      </c>
      <c r="G27" s="32">
        <f t="shared" si="8"/>
        <v>0</v>
      </c>
      <c r="H27" s="34">
        <f t="shared" si="13"/>
        <v>0</v>
      </c>
      <c r="I27" s="35">
        <f>I28+I32</f>
        <v>4192744636.4499998</v>
      </c>
      <c r="J27" s="35">
        <f>J32</f>
        <v>0</v>
      </c>
      <c r="K27" s="32">
        <f>I27-J27</f>
        <v>4192744636.4499998</v>
      </c>
      <c r="L27" s="23">
        <f t="shared" si="14"/>
        <v>-4192744636.4499998</v>
      </c>
      <c r="M27" s="46" t="s">
        <v>30</v>
      </c>
    </row>
    <row r="28" spans="1:16" s="29" customFormat="1" ht="33" customHeight="1" x14ac:dyDescent="0.25">
      <c r="A28" s="21" t="s">
        <v>45</v>
      </c>
      <c r="B28" s="31" t="s">
        <v>46</v>
      </c>
      <c r="C28" s="32">
        <v>0</v>
      </c>
      <c r="D28" s="33">
        <f t="shared" si="0"/>
        <v>0</v>
      </c>
      <c r="E28" s="33">
        <f t="shared" si="0"/>
        <v>0</v>
      </c>
      <c r="F28" s="25">
        <f t="shared" si="1"/>
        <v>0</v>
      </c>
      <c r="G28" s="32">
        <f>C28-F28</f>
        <v>0</v>
      </c>
      <c r="H28" s="34">
        <f t="shared" si="13"/>
        <v>0</v>
      </c>
      <c r="I28" s="35">
        <f>I29</f>
        <v>1103152983.6699998</v>
      </c>
      <c r="J28" s="35">
        <v>0</v>
      </c>
      <c r="K28" s="32">
        <f t="shared" si="4"/>
        <v>1103152983.6699998</v>
      </c>
      <c r="L28" s="23">
        <f t="shared" si="14"/>
        <v>-1103152983.6699998</v>
      </c>
      <c r="M28" s="46" t="s">
        <v>30</v>
      </c>
    </row>
    <row r="29" spans="1:16" s="29" customFormat="1" ht="33" customHeight="1" x14ac:dyDescent="0.25">
      <c r="A29" s="21" t="s">
        <v>47</v>
      </c>
      <c r="B29" s="31" t="s">
        <v>48</v>
      </c>
      <c r="C29" s="32">
        <v>0</v>
      </c>
      <c r="D29" s="33">
        <f t="shared" si="0"/>
        <v>0</v>
      </c>
      <c r="E29" s="33">
        <f t="shared" si="0"/>
        <v>0</v>
      </c>
      <c r="F29" s="25">
        <f t="shared" si="1"/>
        <v>0</v>
      </c>
      <c r="G29" s="32">
        <f t="shared" si="8"/>
        <v>0</v>
      </c>
      <c r="H29" s="34">
        <f t="shared" si="13"/>
        <v>0</v>
      </c>
      <c r="I29" s="35">
        <f>I30+I31</f>
        <v>1103152983.6699998</v>
      </c>
      <c r="J29" s="35">
        <v>0</v>
      </c>
      <c r="K29" s="32">
        <f>I29-J29</f>
        <v>1103152983.6699998</v>
      </c>
      <c r="L29" s="23">
        <f>G29-K29</f>
        <v>-1103152983.6699998</v>
      </c>
      <c r="M29" s="46" t="s">
        <v>30</v>
      </c>
    </row>
    <row r="30" spans="1:16" s="44" customFormat="1" ht="50.25" customHeight="1" x14ac:dyDescent="0.25">
      <c r="A30" s="36" t="s">
        <v>49</v>
      </c>
      <c r="B30" s="37" t="s">
        <v>50</v>
      </c>
      <c r="C30" s="38">
        <v>0</v>
      </c>
      <c r="D30" s="39">
        <f t="shared" si="0"/>
        <v>0</v>
      </c>
      <c r="E30" s="39">
        <f t="shared" si="0"/>
        <v>0</v>
      </c>
      <c r="F30" s="25">
        <f t="shared" si="1"/>
        <v>0</v>
      </c>
      <c r="G30" s="38">
        <f t="shared" si="8"/>
        <v>0</v>
      </c>
      <c r="H30" s="40">
        <f t="shared" si="13"/>
        <v>0</v>
      </c>
      <c r="I30" s="41">
        <f>1306193.2+1662127.08+1961392.45+2757679.68+1848734.32</f>
        <v>9536126.7300000004</v>
      </c>
      <c r="J30" s="41">
        <v>0</v>
      </c>
      <c r="K30" s="38">
        <f>I30-J30</f>
        <v>9536126.7300000004</v>
      </c>
      <c r="L30" s="42">
        <f>G30-K30</f>
        <v>-9536126.7300000004</v>
      </c>
      <c r="M30" s="45" t="s">
        <v>30</v>
      </c>
    </row>
    <row r="31" spans="1:16" s="44" customFormat="1" ht="48.75" customHeight="1" x14ac:dyDescent="0.25">
      <c r="A31" s="36" t="s">
        <v>51</v>
      </c>
      <c r="B31" s="37" t="s">
        <v>52</v>
      </c>
      <c r="C31" s="38">
        <v>0</v>
      </c>
      <c r="D31" s="39">
        <f t="shared" ref="D31:E31" si="15">D32</f>
        <v>0</v>
      </c>
      <c r="E31" s="39">
        <f t="shared" si="15"/>
        <v>0</v>
      </c>
      <c r="F31" s="25">
        <f t="shared" si="1"/>
        <v>0</v>
      </c>
      <c r="G31" s="38">
        <f t="shared" si="8"/>
        <v>0</v>
      </c>
      <c r="H31" s="40">
        <f t="shared" si="13"/>
        <v>0</v>
      </c>
      <c r="I31" s="41">
        <f>2493361.48+2565573.91+2472856.15+609030909.81+477054155.59</f>
        <v>1093616856.9399998</v>
      </c>
      <c r="J31" s="41">
        <v>0</v>
      </c>
      <c r="K31" s="38">
        <f>I31-J31</f>
        <v>1093616856.9399998</v>
      </c>
      <c r="L31" s="42">
        <f>G31-K31</f>
        <v>-1093616856.9399998</v>
      </c>
      <c r="M31" s="45" t="s">
        <v>30</v>
      </c>
    </row>
    <row r="32" spans="1:16" s="29" customFormat="1" ht="33" customHeight="1" x14ac:dyDescent="0.25">
      <c r="A32" s="21" t="s">
        <v>53</v>
      </c>
      <c r="B32" s="31" t="s">
        <v>54</v>
      </c>
      <c r="C32" s="32">
        <v>0</v>
      </c>
      <c r="D32" s="33">
        <f>D33</f>
        <v>0</v>
      </c>
      <c r="E32" s="33">
        <f>E33</f>
        <v>0</v>
      </c>
      <c r="F32" s="25">
        <f t="shared" si="1"/>
        <v>0</v>
      </c>
      <c r="G32" s="32">
        <f t="shared" si="8"/>
        <v>0</v>
      </c>
      <c r="H32" s="34">
        <f t="shared" si="13"/>
        <v>0</v>
      </c>
      <c r="I32" s="35">
        <f>I33</f>
        <v>3089591652.7800002</v>
      </c>
      <c r="J32" s="35">
        <f>J33</f>
        <v>0</v>
      </c>
      <c r="K32" s="32">
        <f t="shared" si="4"/>
        <v>3089591652.7800002</v>
      </c>
      <c r="L32" s="23">
        <f>L33</f>
        <v>-3089591652.7800002</v>
      </c>
      <c r="M32" s="46" t="s">
        <v>30</v>
      </c>
    </row>
    <row r="33" spans="1:16" s="44" customFormat="1" ht="83.25" customHeight="1" x14ac:dyDescent="0.25">
      <c r="A33" s="36" t="s">
        <v>55</v>
      </c>
      <c r="B33" s="37" t="s">
        <v>56</v>
      </c>
      <c r="C33" s="38">
        <v>0</v>
      </c>
      <c r="D33" s="39">
        <v>0</v>
      </c>
      <c r="E33" s="39">
        <v>0</v>
      </c>
      <c r="F33" s="25">
        <f t="shared" si="1"/>
        <v>0</v>
      </c>
      <c r="G33" s="38">
        <f t="shared" si="8"/>
        <v>0</v>
      </c>
      <c r="H33" s="40">
        <f t="shared" si="13"/>
        <v>0</v>
      </c>
      <c r="I33" s="41">
        <f>1443247426.89+14040985.68+18161220.79+1594946133.33+19195886.09</f>
        <v>3089591652.7800002</v>
      </c>
      <c r="J33" s="41">
        <v>0</v>
      </c>
      <c r="K33" s="38">
        <f>I33-J33</f>
        <v>3089591652.7800002</v>
      </c>
      <c r="L33" s="38">
        <f>G33-K33</f>
        <v>-3089591652.7800002</v>
      </c>
      <c r="M33" s="45" t="s">
        <v>30</v>
      </c>
    </row>
    <row r="34" spans="1:16" s="29" customFormat="1" ht="45.75" customHeight="1" x14ac:dyDescent="0.25">
      <c r="A34" s="21" t="s">
        <v>57</v>
      </c>
      <c r="B34" s="31" t="s">
        <v>58</v>
      </c>
      <c r="C34" s="32">
        <f>C35</f>
        <v>0</v>
      </c>
      <c r="D34" s="33">
        <f>D35</f>
        <v>0</v>
      </c>
      <c r="E34" s="33">
        <f>E35</f>
        <v>0</v>
      </c>
      <c r="F34" s="25">
        <f t="shared" si="1"/>
        <v>0</v>
      </c>
      <c r="G34" s="32">
        <f t="shared" si="8"/>
        <v>0</v>
      </c>
      <c r="H34" s="34">
        <f t="shared" si="13"/>
        <v>0</v>
      </c>
      <c r="I34" s="35">
        <f>I35+I38</f>
        <v>29308797.09</v>
      </c>
      <c r="J34" s="35">
        <f>J35</f>
        <v>0</v>
      </c>
      <c r="K34" s="32">
        <f>I34-J34</f>
        <v>29308797.09</v>
      </c>
      <c r="L34" s="32">
        <f>L35+L38</f>
        <v>-29308797.09</v>
      </c>
      <c r="M34" s="46" t="s">
        <v>30</v>
      </c>
    </row>
    <row r="35" spans="1:16" s="29" customFormat="1" ht="33" customHeight="1" x14ac:dyDescent="0.25">
      <c r="A35" s="21" t="s">
        <v>59</v>
      </c>
      <c r="B35" s="31" t="s">
        <v>60</v>
      </c>
      <c r="C35" s="32">
        <v>0</v>
      </c>
      <c r="D35" s="33">
        <v>0</v>
      </c>
      <c r="E35" s="33">
        <v>0</v>
      </c>
      <c r="F35" s="25">
        <f t="shared" si="1"/>
        <v>0</v>
      </c>
      <c r="G35" s="32">
        <f t="shared" si="8"/>
        <v>0</v>
      </c>
      <c r="H35" s="34">
        <f t="shared" si="13"/>
        <v>0</v>
      </c>
      <c r="I35" s="35">
        <f>I36+I37</f>
        <v>29294740.510000002</v>
      </c>
      <c r="J35" s="35">
        <f>J36</f>
        <v>0</v>
      </c>
      <c r="K35" s="32">
        <f t="shared" ref="K35" si="16">I35-J35</f>
        <v>29294740.510000002</v>
      </c>
      <c r="L35" s="32">
        <f>L36+L37</f>
        <v>-29294740.510000002</v>
      </c>
      <c r="M35" s="46" t="s">
        <v>30</v>
      </c>
    </row>
    <row r="36" spans="1:16" s="44" customFormat="1" ht="33" customHeight="1" x14ac:dyDescent="0.25">
      <c r="A36" s="36" t="s">
        <v>68</v>
      </c>
      <c r="B36" s="37" t="s">
        <v>69</v>
      </c>
      <c r="C36" s="38">
        <v>0</v>
      </c>
      <c r="D36" s="39">
        <v>0</v>
      </c>
      <c r="E36" s="39">
        <v>0</v>
      </c>
      <c r="F36" s="25">
        <f t="shared" si="1"/>
        <v>0</v>
      </c>
      <c r="G36" s="38">
        <f t="shared" si="8"/>
        <v>0</v>
      </c>
      <c r="H36" s="40">
        <f t="shared" si="13"/>
        <v>0</v>
      </c>
      <c r="I36" s="41">
        <v>1184236</v>
      </c>
      <c r="J36" s="41">
        <v>0</v>
      </c>
      <c r="K36" s="38">
        <f>I36-J36</f>
        <v>1184236</v>
      </c>
      <c r="L36" s="38">
        <f>G36-K36</f>
        <v>-1184236</v>
      </c>
      <c r="M36" s="45" t="s">
        <v>30</v>
      </c>
    </row>
    <row r="37" spans="1:16" s="44" customFormat="1" ht="33" customHeight="1" x14ac:dyDescent="0.25">
      <c r="A37" s="36" t="s">
        <v>91</v>
      </c>
      <c r="B37" s="37" t="s">
        <v>92</v>
      </c>
      <c r="C37" s="38">
        <v>0</v>
      </c>
      <c r="D37" s="39">
        <v>0</v>
      </c>
      <c r="E37" s="39">
        <v>0</v>
      </c>
      <c r="F37" s="25">
        <f t="shared" si="1"/>
        <v>0</v>
      </c>
      <c r="G37" s="38">
        <f t="shared" si="8"/>
        <v>0</v>
      </c>
      <c r="H37" s="40">
        <f t="shared" si="13"/>
        <v>0</v>
      </c>
      <c r="I37" s="41">
        <v>28110504.510000002</v>
      </c>
      <c r="J37" s="41">
        <v>0</v>
      </c>
      <c r="K37" s="38">
        <f>I37-J37</f>
        <v>28110504.510000002</v>
      </c>
      <c r="L37" s="38">
        <f>G37-K37</f>
        <v>-28110504.510000002</v>
      </c>
      <c r="M37" s="45" t="s">
        <v>30</v>
      </c>
    </row>
    <row r="38" spans="1:16" s="44" customFormat="1" ht="33" customHeight="1" x14ac:dyDescent="0.25">
      <c r="A38" s="21" t="s">
        <v>75</v>
      </c>
      <c r="B38" s="31" t="s">
        <v>76</v>
      </c>
      <c r="C38" s="32">
        <v>0</v>
      </c>
      <c r="D38" s="33">
        <v>0</v>
      </c>
      <c r="E38" s="33">
        <v>0</v>
      </c>
      <c r="F38" s="25">
        <f t="shared" si="1"/>
        <v>0</v>
      </c>
      <c r="G38" s="32">
        <f t="shared" si="8"/>
        <v>0</v>
      </c>
      <c r="H38" s="34">
        <f t="shared" si="13"/>
        <v>0</v>
      </c>
      <c r="I38" s="35">
        <f>I39</f>
        <v>14056.58</v>
      </c>
      <c r="J38" s="35">
        <f>J39</f>
        <v>0</v>
      </c>
      <c r="K38" s="32">
        <f>K39</f>
        <v>14056.58</v>
      </c>
      <c r="L38" s="32">
        <f>L39</f>
        <v>-14056.58</v>
      </c>
      <c r="M38" s="46" t="s">
        <v>30</v>
      </c>
    </row>
    <row r="39" spans="1:16" s="44" customFormat="1" ht="33" customHeight="1" x14ac:dyDescent="0.25">
      <c r="A39" s="36" t="s">
        <v>73</v>
      </c>
      <c r="B39" s="37" t="s">
        <v>74</v>
      </c>
      <c r="C39" s="38">
        <v>0</v>
      </c>
      <c r="D39" s="39">
        <v>0</v>
      </c>
      <c r="E39" s="39">
        <v>0</v>
      </c>
      <c r="F39" s="25">
        <f t="shared" si="1"/>
        <v>0</v>
      </c>
      <c r="G39" s="38">
        <f t="shared" si="8"/>
        <v>0</v>
      </c>
      <c r="H39" s="40">
        <f t="shared" si="13"/>
        <v>0</v>
      </c>
      <c r="I39" s="41">
        <v>14056.58</v>
      </c>
      <c r="J39" s="41">
        <v>0</v>
      </c>
      <c r="K39" s="38">
        <f>I39-J39</f>
        <v>14056.58</v>
      </c>
      <c r="L39" s="38">
        <f>G39-K39</f>
        <v>-14056.58</v>
      </c>
      <c r="M39" s="45" t="s">
        <v>30</v>
      </c>
    </row>
    <row r="40" spans="1:16" s="19" customFormat="1" ht="33" customHeight="1" x14ac:dyDescent="0.25">
      <c r="A40" s="47">
        <v>4</v>
      </c>
      <c r="B40" s="48" t="s">
        <v>61</v>
      </c>
      <c r="C40" s="49">
        <f>C41+C42+C43</f>
        <v>7640991226358</v>
      </c>
      <c r="D40" s="49">
        <f>D41+D42+D43</f>
        <v>0</v>
      </c>
      <c r="E40" s="49">
        <v>0</v>
      </c>
      <c r="F40" s="13">
        <f t="shared" si="1"/>
        <v>0</v>
      </c>
      <c r="G40" s="49">
        <f t="shared" si="8"/>
        <v>7640991226358</v>
      </c>
      <c r="H40" s="50">
        <f>G40/$G$44</f>
        <v>0.96819930991600744</v>
      </c>
      <c r="I40" s="51">
        <f>I41+I42+I43</f>
        <v>1362327824550.1699</v>
      </c>
      <c r="J40" s="51">
        <f>SUM(J41:J43)</f>
        <v>0</v>
      </c>
      <c r="K40" s="49">
        <f>I40-J40</f>
        <v>1362327824550.1699</v>
      </c>
      <c r="L40" s="49">
        <f>L41+L42+L43</f>
        <v>6278663401807.8301</v>
      </c>
      <c r="M40" s="52">
        <f>+K40/G40</f>
        <v>0.17829202837594535</v>
      </c>
      <c r="O40" s="18"/>
    </row>
    <row r="41" spans="1:16" s="58" customFormat="1" ht="33" customHeight="1" x14ac:dyDescent="0.25">
      <c r="A41" s="53">
        <v>41</v>
      </c>
      <c r="B41" s="54" t="s">
        <v>62</v>
      </c>
      <c r="C41" s="55">
        <v>10073090054</v>
      </c>
      <c r="D41" s="56">
        <v>0</v>
      </c>
      <c r="E41" s="56">
        <v>0</v>
      </c>
      <c r="F41" s="25">
        <f t="shared" si="1"/>
        <v>0</v>
      </c>
      <c r="G41" s="55">
        <f t="shared" si="8"/>
        <v>10073090054</v>
      </c>
      <c r="H41" s="40">
        <f>G41/$G$44</f>
        <v>1.2763735162215533E-3</v>
      </c>
      <c r="I41" s="41">
        <v>10718478.9</v>
      </c>
      <c r="J41" s="41">
        <v>0</v>
      </c>
      <c r="K41" s="55">
        <f>I41-J41</f>
        <v>10718478.9</v>
      </c>
      <c r="L41" s="57">
        <f>G41-K41</f>
        <v>10062371575.1</v>
      </c>
      <c r="M41" s="43">
        <f>+K41/G41</f>
        <v>1.0640705922949352E-3</v>
      </c>
      <c r="O41" s="59"/>
      <c r="P41" s="19"/>
    </row>
    <row r="42" spans="1:16" s="58" customFormat="1" ht="33" customHeight="1" x14ac:dyDescent="0.25">
      <c r="A42" s="53">
        <v>42</v>
      </c>
      <c r="B42" s="54" t="s">
        <v>63</v>
      </c>
      <c r="C42" s="60">
        <v>2720001826821</v>
      </c>
      <c r="D42" s="61">
        <v>0</v>
      </c>
      <c r="E42" s="61">
        <v>0</v>
      </c>
      <c r="F42" s="25">
        <f t="shared" si="1"/>
        <v>0</v>
      </c>
      <c r="G42" s="55">
        <f t="shared" si="8"/>
        <v>2720001826821</v>
      </c>
      <c r="H42" s="40">
        <f>G42/$G$44</f>
        <v>0.3446547461818778</v>
      </c>
      <c r="I42" s="41">
        <v>1352473442771</v>
      </c>
      <c r="J42" s="41">
        <v>0</v>
      </c>
      <c r="K42" s="57">
        <f>I42-J42</f>
        <v>1352473442771</v>
      </c>
      <c r="L42" s="57">
        <f>G42-K42</f>
        <v>1367528384050</v>
      </c>
      <c r="M42" s="43">
        <f>+K42/G42</f>
        <v>0.49723254941769734</v>
      </c>
      <c r="O42" s="59"/>
      <c r="P42" s="19"/>
    </row>
    <row r="43" spans="1:16" s="58" customFormat="1" ht="33" customHeight="1" thickBot="1" x14ac:dyDescent="0.3">
      <c r="A43" s="62">
        <v>43</v>
      </c>
      <c r="B43" s="63" t="s">
        <v>64</v>
      </c>
      <c r="C43" s="64">
        <v>4910916309483</v>
      </c>
      <c r="D43" s="65">
        <v>0</v>
      </c>
      <c r="E43" s="65">
        <v>0</v>
      </c>
      <c r="F43" s="25">
        <f t="shared" si="1"/>
        <v>0</v>
      </c>
      <c r="G43" s="64">
        <f t="shared" si="8"/>
        <v>4910916309483</v>
      </c>
      <c r="H43" s="40">
        <f>G43/$G$44</f>
        <v>0.62226819021790813</v>
      </c>
      <c r="I43" s="66">
        <v>9843663300.2700005</v>
      </c>
      <c r="J43" s="66">
        <v>0</v>
      </c>
      <c r="K43" s="64">
        <f>I43-J43</f>
        <v>9843663300.2700005</v>
      </c>
      <c r="L43" s="57">
        <f>G43-K43</f>
        <v>4901072646182.7305</v>
      </c>
      <c r="M43" s="43">
        <f>+K43/G43</f>
        <v>2.0044453376779898E-3</v>
      </c>
      <c r="N43" s="59"/>
      <c r="O43" s="59"/>
      <c r="P43" s="19"/>
    </row>
    <row r="44" spans="1:16" s="8" customFormat="1" ht="33" customHeight="1" thickTop="1" thickBot="1" x14ac:dyDescent="0.3">
      <c r="A44" s="87" t="s">
        <v>65</v>
      </c>
      <c r="B44" s="88"/>
      <c r="C44" s="68">
        <f>C8+C40</f>
        <v>7891961033334</v>
      </c>
      <c r="D44" s="68">
        <f>D8+D40</f>
        <v>0</v>
      </c>
      <c r="E44" s="68">
        <f>E8+E40</f>
        <v>0</v>
      </c>
      <c r="F44" s="68">
        <f t="shared" si="1"/>
        <v>0</v>
      </c>
      <c r="G44" s="68">
        <f>G8+G40</f>
        <v>7891961033334</v>
      </c>
      <c r="H44" s="69">
        <f t="shared" si="13"/>
        <v>1</v>
      </c>
      <c r="I44" s="68">
        <f>I8+I40</f>
        <v>1456319573817.73</v>
      </c>
      <c r="J44" s="68">
        <f>J8+J40</f>
        <v>0</v>
      </c>
      <c r="K44" s="68">
        <f>K8+K40</f>
        <v>1456319573817.73</v>
      </c>
      <c r="L44" s="68">
        <f>G44-K44</f>
        <v>6435641459516.2695</v>
      </c>
      <c r="M44" s="70">
        <f>+K44/G44</f>
        <v>0.18453202792899501</v>
      </c>
      <c r="O44" s="71"/>
      <c r="P44" s="19"/>
    </row>
    <row r="45" spans="1:16" s="8" customFormat="1" ht="14.25" customHeight="1" thickTop="1" x14ac:dyDescent="0.25">
      <c r="B45" s="72"/>
      <c r="C45" s="73"/>
      <c r="D45" s="74"/>
      <c r="E45" s="74"/>
      <c r="F45" s="74"/>
      <c r="G45" s="73"/>
      <c r="H45" s="74"/>
      <c r="I45" s="74"/>
      <c r="J45" s="74"/>
      <c r="K45" s="73"/>
      <c r="L45" s="75"/>
    </row>
    <row r="46" spans="1:16" s="2" customFormat="1" ht="14.25" customHeight="1" x14ac:dyDescent="0.25">
      <c r="A46" s="80" t="s">
        <v>86</v>
      </c>
      <c r="D46" s="8"/>
      <c r="E46" s="8"/>
      <c r="F46" s="8"/>
      <c r="H46" s="77"/>
      <c r="I46" s="9"/>
      <c r="J46" s="9"/>
      <c r="K46" s="9"/>
      <c r="L46" s="9"/>
      <c r="M46" s="77"/>
    </row>
    <row r="47" spans="1:16" s="2" customFormat="1" ht="33" customHeight="1" x14ac:dyDescent="0.25">
      <c r="A47" s="80" t="s">
        <v>87</v>
      </c>
      <c r="D47" s="8"/>
      <c r="E47" s="8"/>
      <c r="F47" s="8"/>
      <c r="I47" s="9"/>
      <c r="J47" s="9"/>
      <c r="K47" s="9"/>
      <c r="L47" s="9"/>
    </row>
    <row r="48" spans="1:16" s="2" customFormat="1" ht="13.5" customHeight="1" x14ac:dyDescent="0.25">
      <c r="A48" s="85"/>
      <c r="D48" s="8"/>
      <c r="E48" s="8"/>
      <c r="F48" s="8"/>
      <c r="G48" s="9"/>
      <c r="I48" s="9"/>
      <c r="J48" s="9"/>
      <c r="K48" s="9"/>
      <c r="L48" s="9"/>
      <c r="M48" s="77"/>
    </row>
    <row r="49" spans="1:12" s="2" customFormat="1" ht="18" customHeight="1" x14ac:dyDescent="0.25">
      <c r="A49" s="86" t="s">
        <v>89</v>
      </c>
      <c r="D49" s="8"/>
      <c r="E49" s="8"/>
      <c r="F49" s="8"/>
      <c r="I49" s="9"/>
      <c r="J49" s="9"/>
      <c r="K49" s="9"/>
      <c r="L49" s="9"/>
    </row>
    <row r="50" spans="1:12" s="2" customFormat="1" ht="18.75" customHeight="1" x14ac:dyDescent="0.25">
      <c r="A50" s="86" t="s">
        <v>66</v>
      </c>
      <c r="C50" s="4"/>
      <c r="D50" s="78"/>
      <c r="E50" s="78"/>
      <c r="F50" s="78"/>
      <c r="G50" s="58"/>
      <c r="H50" s="58"/>
      <c r="I50" s="58"/>
      <c r="J50" s="59"/>
      <c r="K50" s="79"/>
      <c r="L50" s="59"/>
    </row>
    <row r="51" spans="1:12" s="2" customFormat="1" ht="33" customHeight="1" x14ac:dyDescent="0.25">
      <c r="A51" s="5"/>
      <c r="D51" s="8"/>
      <c r="E51" s="8"/>
      <c r="F51" s="8"/>
      <c r="J51" s="9"/>
      <c r="L51" s="9"/>
    </row>
    <row r="52" spans="1:12" s="2" customFormat="1" ht="33" customHeight="1" x14ac:dyDescent="0.25">
      <c r="A52" s="5"/>
      <c r="D52" s="8"/>
      <c r="E52" s="8"/>
      <c r="F52" s="8"/>
      <c r="J52" s="9"/>
    </row>
    <row r="53" spans="1:12" s="2" customFormat="1" ht="33" customHeight="1" x14ac:dyDescent="0.25">
      <c r="A53" s="5"/>
      <c r="D53" s="8"/>
      <c r="E53" s="8"/>
      <c r="F53" s="8"/>
      <c r="J53" s="9"/>
    </row>
    <row r="54" spans="1:12" s="2" customFormat="1" ht="33" customHeight="1" x14ac:dyDescent="0.25">
      <c r="A54" s="5"/>
      <c r="D54" s="8"/>
      <c r="E54" s="8"/>
      <c r="F54" s="8"/>
      <c r="J54" s="9"/>
    </row>
    <row r="55" spans="1:12" s="2" customFormat="1" ht="33" customHeight="1" x14ac:dyDescent="0.25">
      <c r="A55" s="5"/>
      <c r="D55" s="8"/>
      <c r="E55" s="8"/>
      <c r="F55" s="8"/>
      <c r="J55" s="9"/>
    </row>
    <row r="56" spans="1:12" s="2" customFormat="1" ht="33" customHeight="1" x14ac:dyDescent="0.25">
      <c r="A56" s="5"/>
      <c r="D56" s="8"/>
      <c r="E56" s="8"/>
      <c r="F56" s="8"/>
      <c r="J56" s="9"/>
    </row>
    <row r="57" spans="1:12" s="2" customFormat="1" ht="33" customHeight="1" x14ac:dyDescent="0.25">
      <c r="A57" s="5"/>
      <c r="D57" s="8"/>
      <c r="E57" s="8"/>
      <c r="F57" s="8"/>
      <c r="J57" s="9"/>
    </row>
  </sheetData>
  <autoFilter ref="N1:N57" xr:uid="{ADA92C4C-CA7C-41A7-AD00-41BDF36AEF99}"/>
  <mergeCells count="16">
    <mergeCell ref="A44:B44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4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 2023</vt:lpstr>
      <vt:lpstr>FEBRERO 2023</vt:lpstr>
      <vt:lpstr>MARZO 2023</vt:lpstr>
      <vt:lpstr>ABRIL 2023 </vt:lpstr>
      <vt:lpstr>MAYO 2023</vt:lpstr>
      <vt:lpstr>'ABRIL 2023 '!Área_de_impresión</vt:lpstr>
      <vt:lpstr>'ENERO 2023'!Área_de_impresión</vt:lpstr>
      <vt:lpstr>'FEBRERO 2023'!Área_de_impresión</vt:lpstr>
      <vt:lpstr>'MARZO 2023'!Área_de_impresión</vt:lpstr>
      <vt:lpstr>'MAYO 2023'!Área_de_impresión</vt:lpstr>
      <vt:lpstr>'ABRIL 2023 '!Títulos_a_imprimir</vt:lpstr>
      <vt:lpstr>'ENERO 2023'!Títulos_a_imprimir</vt:lpstr>
      <vt:lpstr>'FEBRERO 2023'!Títulos_a_imprimir</vt:lpstr>
      <vt:lpstr>'MARZO 2023'!Títulos_a_imprimir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2023-06-26T13:24:38Z</cp:lastPrinted>
  <dcterms:created xsi:type="dcterms:W3CDTF">2023-02-16T14:23:40Z</dcterms:created>
  <dcterms:modified xsi:type="dcterms:W3CDTF">2023-06-26T13:24:42Z</dcterms:modified>
</cp:coreProperties>
</file>